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saorgna-my.sharepoint.com/personal/esaushini_nsa_org_na/Documents/Documents/Bulletins/XMPI/Mar-2026/"/>
    </mc:Choice>
  </mc:AlternateContent>
  <xr:revisionPtr revIDLastSave="54" documentId="14_{34EEC23C-A9FE-4194-B4AE-B419DC8657DA}" xr6:coauthVersionLast="47" xr6:coauthVersionMax="47" xr10:uidLastSave="{41543FBD-2630-4101-81AF-F3D21B4338C2}"/>
  <bookViews>
    <workbookView xWindow="-110" yWindow="-110" windowWidth="19420" windowHeight="11500" tabRatio="945" xr2:uid="{00000000-000D-0000-FFFF-FFFF00000000}"/>
  </bookViews>
  <sheets>
    <sheet name="Table of Content" sheetId="3" r:id="rId1"/>
    <sheet name="Tab 1 Feb 2026 revisions" sheetId="82" r:id="rId2"/>
    <sheet name=" Tab 2 Cum Trade value 2025" sheetId="83" r:id="rId3"/>
    <sheet name="Tab 3 Cum Trade value 2026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103" r:id="rId22"/>
    <sheet name="Tab22 Exports econ region&amp;p" sheetId="104" r:id="rId23"/>
    <sheet name="Tab23 Imp by economic regio" sheetId="105" r:id="rId24"/>
    <sheet name="Tab24 Imports econ region&amp;p" sheetId="106" r:id="rId25"/>
    <sheet name="Tab25 Exp by mode of trnspr" sheetId="107" r:id="rId26"/>
    <sheet name="Tab26 Cmodties by mode of t " sheetId="108" r:id="rId27"/>
    <sheet name="Tab27 Exports by NetWeight" sheetId="109" r:id="rId28"/>
    <sheet name="Tab28 Imp by mode of trnspr " sheetId="110" r:id="rId29"/>
    <sheet name="Tab29 Cmodties by mde of ta" sheetId="111" r:id="rId30"/>
    <sheet name="Tab30 Imports by NetWeight " sheetId="112" r:id="rId31"/>
    <sheet name="Tab31 Trade by Borderpost" sheetId="113" r:id="rId32"/>
    <sheet name="Tab32 Intra-Africa" sheetId="114" r:id="rId33"/>
    <sheet name="Tab33 Intra-SADC" sheetId="129" r:id="rId34"/>
    <sheet name="Tab34 Food items " sheetId="115" r:id="rId35"/>
    <sheet name="Tab35 Beverages" sheetId="116" r:id="rId36"/>
    <sheet name="Tab36 Commodity of the Mont" sheetId="117" r:id="rId37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Product'!$A$1:$I$132</definedName>
    <definedName name="_xlnm._FilterDatabase" localSheetId="17" hidden="1">'Tab17 Top5 exp prdcts by countr'!$A$2:$F$28</definedName>
    <definedName name="_xlnm._FilterDatabase" localSheetId="21" hidden="1">'Tab22 Exports econ region&amp;p'!$A$2:$I$2</definedName>
    <definedName name="_xlnm._FilterDatabase" localSheetId="22" hidden="1">'Tab22 Exports econ region&amp;p'!$A$2:$I$2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1" hidden="1">'Tab31 Trade by Borderpost'!#REF!</definedName>
    <definedName name="_xlnm._FilterDatabase" localSheetId="34" hidden="1">'Tab34 Food items '!$A$44:$F$569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90" l="1"/>
  <c r="H6" i="85"/>
  <c r="D5" i="84"/>
  <c r="E5" i="84"/>
  <c r="F3" i="90"/>
  <c r="F4" i="90"/>
  <c r="F5" i="90"/>
  <c r="F6" i="90"/>
  <c r="F7" i="90"/>
  <c r="F8" i="90"/>
  <c r="F9" i="90"/>
  <c r="F10" i="90"/>
  <c r="F11" i="90"/>
  <c r="F12" i="90"/>
  <c r="F13" i="90"/>
  <c r="F14" i="90"/>
  <c r="F15" i="90"/>
  <c r="E3" i="90"/>
  <c r="E4" i="90"/>
  <c r="E5" i="90"/>
  <c r="E6" i="90"/>
  <c r="E7" i="90"/>
  <c r="E8" i="90"/>
  <c r="E9" i="90"/>
  <c r="E10" i="90"/>
  <c r="E11" i="90"/>
  <c r="E12" i="90"/>
  <c r="E13" i="90"/>
  <c r="E14" i="90"/>
  <c r="E15" i="90"/>
  <c r="B213" i="96"/>
  <c r="H153" i="96"/>
  <c r="H156" i="96"/>
  <c r="H157" i="96"/>
  <c r="H158" i="96"/>
  <c r="H159" i="96"/>
  <c r="H160" i="96"/>
  <c r="H161" i="96"/>
  <c r="H162" i="96"/>
  <c r="H163" i="96"/>
  <c r="H169" i="96"/>
  <c r="H170" i="96"/>
  <c r="H171" i="96"/>
  <c r="H176" i="96"/>
  <c r="H177" i="96"/>
  <c r="H178" i="96"/>
  <c r="H180" i="96"/>
  <c r="H182" i="96"/>
  <c r="H185" i="96"/>
  <c r="H186" i="96"/>
  <c r="H189" i="96"/>
  <c r="H190" i="96"/>
  <c r="H192" i="96"/>
  <c r="H193" i="96"/>
  <c r="H194" i="96"/>
  <c r="H195" i="96"/>
  <c r="H198" i="96"/>
  <c r="H199" i="96"/>
  <c r="H200" i="96"/>
  <c r="H201" i="96"/>
  <c r="H202" i="96"/>
  <c r="H207" i="96"/>
  <c r="H208" i="96"/>
  <c r="H209" i="96"/>
  <c r="H210" i="96"/>
  <c r="H211" i="96"/>
  <c r="I151" i="96"/>
  <c r="I153" i="96"/>
  <c r="I154" i="96"/>
  <c r="I156" i="96"/>
  <c r="I157" i="96"/>
  <c r="I158" i="96"/>
  <c r="I160" i="96"/>
  <c r="I162" i="96"/>
  <c r="I163" i="96"/>
  <c r="I164" i="96"/>
  <c r="I167" i="96"/>
  <c r="I169" i="96"/>
  <c r="I171" i="96"/>
  <c r="I172" i="96"/>
  <c r="I174" i="96"/>
  <c r="I175" i="96"/>
  <c r="I176" i="96"/>
  <c r="I177" i="96"/>
  <c r="I179" i="96"/>
  <c r="I181" i="96"/>
  <c r="I182" i="96"/>
  <c r="I183" i="96"/>
  <c r="I184" i="96"/>
  <c r="I187" i="96"/>
  <c r="I188" i="96"/>
  <c r="I191" i="96"/>
  <c r="I196" i="96"/>
  <c r="I197" i="96"/>
  <c r="I199" i="96"/>
  <c r="I201" i="96"/>
  <c r="I203" i="96"/>
  <c r="I204" i="96"/>
  <c r="I205" i="96"/>
  <c r="I206" i="96"/>
  <c r="I207" i="96"/>
  <c r="I209" i="96"/>
  <c r="I211" i="96"/>
  <c r="I212" i="96"/>
  <c r="F213" i="96"/>
  <c r="H239" i="95"/>
  <c r="K239" i="95" s="1"/>
  <c r="H240" i="95"/>
  <c r="K240" i="95" s="1"/>
  <c r="L240" i="95"/>
  <c r="G4" i="94"/>
  <c r="G5" i="94"/>
  <c r="G6" i="94"/>
  <c r="G7" i="94"/>
  <c r="G8" i="94"/>
  <c r="G9" i="94"/>
  <c r="G10" i="94"/>
  <c r="G11" i="94"/>
  <c r="G12" i="94"/>
  <c r="G13" i="94"/>
  <c r="G14" i="94"/>
  <c r="G15" i="94"/>
  <c r="G16" i="94"/>
  <c r="G17" i="94"/>
  <c r="G18" i="94"/>
  <c r="G19" i="94"/>
  <c r="G20" i="94"/>
  <c r="G21" i="94"/>
  <c r="G22" i="94"/>
  <c r="G23" i="94"/>
  <c r="G24" i="94"/>
  <c r="G25" i="94"/>
  <c r="G26" i="94"/>
  <c r="G27" i="94"/>
  <c r="G28" i="94"/>
  <c r="G29" i="94"/>
  <c r="G30" i="94"/>
  <c r="G31" i="94"/>
  <c r="G32" i="94"/>
  <c r="G33" i="94"/>
  <c r="G34" i="94"/>
  <c r="G35" i="94"/>
  <c r="G36" i="94"/>
  <c r="G37" i="94"/>
  <c r="G38" i="94"/>
  <c r="G39" i="94"/>
  <c r="G40" i="94"/>
  <c r="G41" i="94"/>
  <c r="G42" i="94"/>
  <c r="G43" i="94"/>
  <c r="G44" i="94"/>
  <c r="G45" i="94"/>
  <c r="G46" i="94"/>
  <c r="G47" i="94"/>
  <c r="G48" i="94"/>
  <c r="G49" i="94"/>
  <c r="G50" i="94"/>
  <c r="G51" i="94"/>
  <c r="G52" i="94"/>
  <c r="G53" i="94"/>
  <c r="G54" i="94"/>
  <c r="G55" i="94"/>
  <c r="G56" i="94"/>
  <c r="G57" i="94"/>
  <c r="G58" i="94"/>
  <c r="G59" i="94"/>
  <c r="G60" i="94"/>
  <c r="G61" i="94"/>
  <c r="G62" i="94"/>
  <c r="G63" i="94"/>
  <c r="G64" i="94"/>
  <c r="G65" i="94"/>
  <c r="G66" i="94"/>
  <c r="G67" i="94"/>
  <c r="G68" i="94"/>
  <c r="G69" i="94"/>
  <c r="G70" i="94"/>
  <c r="G71" i="94"/>
  <c r="G72" i="94"/>
  <c r="G73" i="94"/>
  <c r="G74" i="94"/>
  <c r="G75" i="94"/>
  <c r="G76" i="94"/>
  <c r="G77" i="94"/>
  <c r="G78" i="94"/>
  <c r="G79" i="94"/>
  <c r="G80" i="94"/>
  <c r="G81" i="94"/>
  <c r="G82" i="94"/>
  <c r="G83" i="94"/>
  <c r="G84" i="94"/>
  <c r="G85" i="94"/>
  <c r="G86" i="94"/>
  <c r="G87" i="94"/>
  <c r="G88" i="94"/>
  <c r="G89" i="94"/>
  <c r="G90" i="94"/>
  <c r="G91" i="94"/>
  <c r="G92" i="94"/>
  <c r="G93" i="94"/>
  <c r="G94" i="94"/>
  <c r="G95" i="94"/>
  <c r="G96" i="94"/>
  <c r="G97" i="94"/>
  <c r="G98" i="94"/>
  <c r="G99" i="94"/>
  <c r="G100" i="94"/>
  <c r="G101" i="94"/>
  <c r="G102" i="94"/>
  <c r="G103" i="94"/>
  <c r="G104" i="94"/>
  <c r="G105" i="94"/>
  <c r="G106" i="94"/>
  <c r="G107" i="94"/>
  <c r="G108" i="94"/>
  <c r="G109" i="94"/>
  <c r="G110" i="94"/>
  <c r="G111" i="94"/>
  <c r="G112" i="94"/>
  <c r="G113" i="94"/>
  <c r="G114" i="94"/>
  <c r="G115" i="94"/>
  <c r="G116" i="94"/>
  <c r="G117" i="94"/>
  <c r="G118" i="94"/>
  <c r="G119" i="94"/>
  <c r="G120" i="94"/>
  <c r="G121" i="94"/>
  <c r="G122" i="94"/>
  <c r="G123" i="94"/>
  <c r="G124" i="94"/>
  <c r="G125" i="94"/>
  <c r="G126" i="94"/>
  <c r="G127" i="94"/>
  <c r="G128" i="94"/>
  <c r="G129" i="94"/>
  <c r="G130" i="94"/>
  <c r="G131" i="94"/>
  <c r="G132" i="94"/>
  <c r="G133" i="94"/>
  <c r="G134" i="94"/>
  <c r="G135" i="94"/>
  <c r="G136" i="94"/>
  <c r="G137" i="94"/>
  <c r="G138" i="94"/>
  <c r="G139" i="94"/>
  <c r="G140" i="94"/>
  <c r="G141" i="94"/>
  <c r="G142" i="94"/>
  <c r="G143" i="94"/>
  <c r="G144" i="94"/>
  <c r="G145" i="94"/>
  <c r="G146" i="94"/>
  <c r="G147" i="94"/>
  <c r="G148" i="94"/>
  <c r="G149" i="94"/>
  <c r="G150" i="94"/>
  <c r="G151" i="94"/>
  <c r="G152" i="94"/>
  <c r="G153" i="94"/>
  <c r="G154" i="94"/>
  <c r="G155" i="94"/>
  <c r="G156" i="94"/>
  <c r="G157" i="94"/>
  <c r="G158" i="94"/>
  <c r="G159" i="94"/>
  <c r="G160" i="94"/>
  <c r="G161" i="94"/>
  <c r="G162" i="94"/>
  <c r="G163" i="94"/>
  <c r="G164" i="94"/>
  <c r="G165" i="94"/>
  <c r="G166" i="94"/>
  <c r="G167" i="94"/>
  <c r="G168" i="94"/>
  <c r="G169" i="94"/>
  <c r="G170" i="94"/>
  <c r="G171" i="94"/>
  <c r="G172" i="94"/>
  <c r="G173" i="94"/>
  <c r="G174" i="94"/>
  <c r="G175" i="94"/>
  <c r="G176" i="94"/>
  <c r="G177" i="94"/>
  <c r="G178" i="94"/>
  <c r="G179" i="94"/>
  <c r="G180" i="94"/>
  <c r="G181" i="94"/>
  <c r="G182" i="94"/>
  <c r="G183" i="94"/>
  <c r="G184" i="94"/>
  <c r="G185" i="94"/>
  <c r="G186" i="94"/>
  <c r="G187" i="94"/>
  <c r="G188" i="94"/>
  <c r="G189" i="94"/>
  <c r="G190" i="94"/>
  <c r="G191" i="94"/>
  <c r="G192" i="94"/>
  <c r="G193" i="94"/>
  <c r="G194" i="94"/>
  <c r="G195" i="94"/>
  <c r="G196" i="94"/>
  <c r="G197" i="94"/>
  <c r="G198" i="94"/>
  <c r="G199" i="94"/>
  <c r="G200" i="94"/>
  <c r="E5" i="94"/>
  <c r="E6" i="94"/>
  <c r="E7" i="94"/>
  <c r="E8" i="94"/>
  <c r="E9" i="94"/>
  <c r="E10" i="94"/>
  <c r="E11" i="94"/>
  <c r="E12" i="94"/>
  <c r="E13" i="94"/>
  <c r="E14" i="94"/>
  <c r="E15" i="94"/>
  <c r="E16" i="94"/>
  <c r="E17" i="94"/>
  <c r="E18" i="94"/>
  <c r="E19" i="94"/>
  <c r="E20" i="94"/>
  <c r="E21" i="94"/>
  <c r="E22" i="94"/>
  <c r="E23" i="94"/>
  <c r="E24" i="94"/>
  <c r="E25" i="94"/>
  <c r="E26" i="94"/>
  <c r="E27" i="94"/>
  <c r="E28" i="94"/>
  <c r="E29" i="94"/>
  <c r="E30" i="94"/>
  <c r="E31" i="94"/>
  <c r="E32" i="94"/>
  <c r="E33" i="94"/>
  <c r="E34" i="94"/>
  <c r="E35" i="94"/>
  <c r="E36" i="94"/>
  <c r="E37" i="94"/>
  <c r="E38" i="94"/>
  <c r="E39" i="94"/>
  <c r="E40" i="94"/>
  <c r="E41" i="94"/>
  <c r="E42" i="94"/>
  <c r="E43" i="94"/>
  <c r="E44" i="94"/>
  <c r="E45" i="94"/>
  <c r="E46" i="94"/>
  <c r="E47" i="94"/>
  <c r="E48" i="94"/>
  <c r="E49" i="94"/>
  <c r="E50" i="94"/>
  <c r="E51" i="94"/>
  <c r="E52" i="94"/>
  <c r="E53" i="94"/>
  <c r="E54" i="94"/>
  <c r="E55" i="94"/>
  <c r="E56" i="94"/>
  <c r="E57" i="94"/>
  <c r="E58" i="94"/>
  <c r="E59" i="94"/>
  <c r="E60" i="94"/>
  <c r="E61" i="94"/>
  <c r="E62" i="94"/>
  <c r="E63" i="94"/>
  <c r="E64" i="94"/>
  <c r="E65" i="94"/>
  <c r="E66" i="94"/>
  <c r="E67" i="94"/>
  <c r="E68" i="94"/>
  <c r="E69" i="94"/>
  <c r="E70" i="94"/>
  <c r="E71" i="94"/>
  <c r="E72" i="94"/>
  <c r="E73" i="94"/>
  <c r="E74" i="94"/>
  <c r="E75" i="94"/>
  <c r="E76" i="94"/>
  <c r="E77" i="94"/>
  <c r="E78" i="94"/>
  <c r="E79" i="94"/>
  <c r="E80" i="94"/>
  <c r="E81" i="94"/>
  <c r="E82" i="94"/>
  <c r="E83" i="94"/>
  <c r="E84" i="94"/>
  <c r="E85" i="94"/>
  <c r="E86" i="94"/>
  <c r="E87" i="94"/>
  <c r="E88" i="94"/>
  <c r="E89" i="94"/>
  <c r="E90" i="94"/>
  <c r="E91" i="94"/>
  <c r="E92" i="94"/>
  <c r="E93" i="94"/>
  <c r="E94" i="94"/>
  <c r="E95" i="94"/>
  <c r="E96" i="94"/>
  <c r="E97" i="94"/>
  <c r="E98" i="94"/>
  <c r="E99" i="94"/>
  <c r="E100" i="94"/>
  <c r="E101" i="94"/>
  <c r="E102" i="94"/>
  <c r="E103" i="94"/>
  <c r="E104" i="94"/>
  <c r="E105" i="94"/>
  <c r="E106" i="94"/>
  <c r="E107" i="94"/>
  <c r="E108" i="94"/>
  <c r="E109" i="94"/>
  <c r="E110" i="94"/>
  <c r="E111" i="94"/>
  <c r="E112" i="94"/>
  <c r="E113" i="94"/>
  <c r="E114" i="94"/>
  <c r="E115" i="94"/>
  <c r="E116" i="94"/>
  <c r="E117" i="94"/>
  <c r="E118" i="94"/>
  <c r="E119" i="94"/>
  <c r="E120" i="94"/>
  <c r="E121" i="94"/>
  <c r="E122" i="94"/>
  <c r="E123" i="94"/>
  <c r="E124" i="94"/>
  <c r="E125" i="94"/>
  <c r="E126" i="94"/>
  <c r="E127" i="94"/>
  <c r="E128" i="94"/>
  <c r="E129" i="94"/>
  <c r="E130" i="94"/>
  <c r="E131" i="94"/>
  <c r="E132" i="94"/>
  <c r="E133" i="94"/>
  <c r="E134" i="94"/>
  <c r="E135" i="94"/>
  <c r="E136" i="94"/>
  <c r="E137" i="94"/>
  <c r="E138" i="94"/>
  <c r="E139" i="94"/>
  <c r="E140" i="94"/>
  <c r="E141" i="94"/>
  <c r="E142" i="94"/>
  <c r="E143" i="94"/>
  <c r="E144" i="94"/>
  <c r="E145" i="94"/>
  <c r="E146" i="94"/>
  <c r="E147" i="94"/>
  <c r="E148" i="94"/>
  <c r="E149" i="94"/>
  <c r="E150" i="94"/>
  <c r="E151" i="94"/>
  <c r="E152" i="94"/>
  <c r="E153" i="94"/>
  <c r="E154" i="94"/>
  <c r="E155" i="94"/>
  <c r="E156" i="94"/>
  <c r="E157" i="94"/>
  <c r="E158" i="94"/>
  <c r="E159" i="94"/>
  <c r="E160" i="94"/>
  <c r="E161" i="94"/>
  <c r="E162" i="94"/>
  <c r="E163" i="94"/>
  <c r="E164" i="94"/>
  <c r="E165" i="94"/>
  <c r="E166" i="94"/>
  <c r="E167" i="94"/>
  <c r="E168" i="94"/>
  <c r="E169" i="94"/>
  <c r="E170" i="94"/>
  <c r="E171" i="94"/>
  <c r="E172" i="94"/>
  <c r="E173" i="94"/>
  <c r="E174" i="94"/>
  <c r="E175" i="94"/>
  <c r="E176" i="94"/>
  <c r="E177" i="94"/>
  <c r="E178" i="94"/>
  <c r="E179" i="94"/>
  <c r="E180" i="94"/>
  <c r="E181" i="94"/>
  <c r="E182" i="94"/>
  <c r="E183" i="94"/>
  <c r="E184" i="94"/>
  <c r="E185" i="94"/>
  <c r="E186" i="94"/>
  <c r="E187" i="94"/>
  <c r="E188" i="94"/>
  <c r="E189" i="94"/>
  <c r="E190" i="94"/>
  <c r="E191" i="94"/>
  <c r="E192" i="94"/>
  <c r="E193" i="94"/>
  <c r="E194" i="94"/>
  <c r="E195" i="94"/>
  <c r="E196" i="94"/>
  <c r="E197" i="94"/>
  <c r="E198" i="94"/>
  <c r="E199" i="94"/>
  <c r="E200" i="94"/>
  <c r="E4" i="94"/>
  <c r="C5" i="94"/>
  <c r="C6" i="94"/>
  <c r="C7" i="94"/>
  <c r="C8" i="94"/>
  <c r="C9" i="94"/>
  <c r="C10" i="94"/>
  <c r="C11" i="94"/>
  <c r="C12" i="94"/>
  <c r="C13" i="94"/>
  <c r="C14" i="94"/>
  <c r="C15" i="94"/>
  <c r="C16" i="94"/>
  <c r="C17" i="94"/>
  <c r="C18" i="94"/>
  <c r="C19" i="94"/>
  <c r="C20" i="94"/>
  <c r="C21" i="94"/>
  <c r="C22" i="94"/>
  <c r="C23" i="94"/>
  <c r="C24" i="94"/>
  <c r="C25" i="94"/>
  <c r="C26" i="94"/>
  <c r="C27" i="94"/>
  <c r="C28" i="94"/>
  <c r="C29" i="94"/>
  <c r="C30" i="94"/>
  <c r="C31" i="94"/>
  <c r="C32" i="94"/>
  <c r="C33" i="94"/>
  <c r="C34" i="94"/>
  <c r="C35" i="94"/>
  <c r="C36" i="94"/>
  <c r="C37" i="94"/>
  <c r="C38" i="94"/>
  <c r="C39" i="94"/>
  <c r="C40" i="94"/>
  <c r="C41" i="94"/>
  <c r="C42" i="94"/>
  <c r="C43" i="94"/>
  <c r="C44" i="94"/>
  <c r="C45" i="94"/>
  <c r="C46" i="94"/>
  <c r="C47" i="94"/>
  <c r="C48" i="94"/>
  <c r="C49" i="94"/>
  <c r="C50" i="94"/>
  <c r="C51" i="94"/>
  <c r="C52" i="94"/>
  <c r="C53" i="94"/>
  <c r="C54" i="94"/>
  <c r="C55" i="94"/>
  <c r="C56" i="94"/>
  <c r="C57" i="94"/>
  <c r="C58" i="94"/>
  <c r="C59" i="94"/>
  <c r="C60" i="94"/>
  <c r="C61" i="94"/>
  <c r="C62" i="94"/>
  <c r="C63" i="94"/>
  <c r="C64" i="94"/>
  <c r="C65" i="94"/>
  <c r="C66" i="94"/>
  <c r="C67" i="94"/>
  <c r="C68" i="94"/>
  <c r="C69" i="94"/>
  <c r="C70" i="94"/>
  <c r="C71" i="94"/>
  <c r="C72" i="94"/>
  <c r="C73" i="94"/>
  <c r="C74" i="94"/>
  <c r="C75" i="94"/>
  <c r="C76" i="94"/>
  <c r="C77" i="94"/>
  <c r="C78" i="94"/>
  <c r="C79" i="94"/>
  <c r="C80" i="94"/>
  <c r="C81" i="94"/>
  <c r="C82" i="94"/>
  <c r="C83" i="94"/>
  <c r="C84" i="94"/>
  <c r="C85" i="94"/>
  <c r="C86" i="94"/>
  <c r="C87" i="94"/>
  <c r="C88" i="94"/>
  <c r="C89" i="94"/>
  <c r="C90" i="94"/>
  <c r="C91" i="94"/>
  <c r="C92" i="94"/>
  <c r="C93" i="94"/>
  <c r="C94" i="94"/>
  <c r="C95" i="94"/>
  <c r="C96" i="94"/>
  <c r="C97" i="94"/>
  <c r="C98" i="94"/>
  <c r="C99" i="94"/>
  <c r="C100" i="94"/>
  <c r="C101" i="94"/>
  <c r="C102" i="94"/>
  <c r="C103" i="94"/>
  <c r="C104" i="94"/>
  <c r="C105" i="94"/>
  <c r="C106" i="94"/>
  <c r="C107" i="94"/>
  <c r="C108" i="94"/>
  <c r="C109" i="94"/>
  <c r="C110" i="94"/>
  <c r="C111" i="94"/>
  <c r="C112" i="94"/>
  <c r="C113" i="94"/>
  <c r="C114" i="94"/>
  <c r="C115" i="94"/>
  <c r="C116" i="94"/>
  <c r="C117" i="94"/>
  <c r="C118" i="94"/>
  <c r="C119" i="94"/>
  <c r="C120" i="94"/>
  <c r="C121" i="94"/>
  <c r="C122" i="94"/>
  <c r="C123" i="94"/>
  <c r="C124" i="94"/>
  <c r="C125" i="94"/>
  <c r="C126" i="94"/>
  <c r="C127" i="94"/>
  <c r="C128" i="94"/>
  <c r="C129" i="94"/>
  <c r="C130" i="94"/>
  <c r="C131" i="94"/>
  <c r="C132" i="94"/>
  <c r="C133" i="94"/>
  <c r="C134" i="94"/>
  <c r="C135" i="94"/>
  <c r="C136" i="94"/>
  <c r="C137" i="94"/>
  <c r="C138" i="94"/>
  <c r="C139" i="94"/>
  <c r="C140" i="94"/>
  <c r="C141" i="94"/>
  <c r="C142" i="94"/>
  <c r="C143" i="94"/>
  <c r="C144" i="94"/>
  <c r="C145" i="94"/>
  <c r="C146" i="94"/>
  <c r="C147" i="94"/>
  <c r="C148" i="94"/>
  <c r="C149" i="94"/>
  <c r="C150" i="94"/>
  <c r="C151" i="94"/>
  <c r="C152" i="94"/>
  <c r="C153" i="94"/>
  <c r="C154" i="94"/>
  <c r="C155" i="94"/>
  <c r="C156" i="94"/>
  <c r="C157" i="94"/>
  <c r="C158" i="94"/>
  <c r="C159" i="94"/>
  <c r="C160" i="94"/>
  <c r="C161" i="94"/>
  <c r="C162" i="94"/>
  <c r="C163" i="94"/>
  <c r="C164" i="94"/>
  <c r="C165" i="94"/>
  <c r="C166" i="94"/>
  <c r="C167" i="94"/>
  <c r="C168" i="94"/>
  <c r="C169" i="94"/>
  <c r="C170" i="94"/>
  <c r="C171" i="94"/>
  <c r="C172" i="94"/>
  <c r="C173" i="94"/>
  <c r="C174" i="94"/>
  <c r="C175" i="94"/>
  <c r="C176" i="94"/>
  <c r="C177" i="94"/>
  <c r="C178" i="94"/>
  <c r="C179" i="94"/>
  <c r="C180" i="94"/>
  <c r="C181" i="94"/>
  <c r="C182" i="94"/>
  <c r="C183" i="94"/>
  <c r="C184" i="94"/>
  <c r="C185" i="94"/>
  <c r="C186" i="94"/>
  <c r="C187" i="94"/>
  <c r="C188" i="94"/>
  <c r="C189" i="94"/>
  <c r="C190" i="94"/>
  <c r="C191" i="94"/>
  <c r="C192" i="94"/>
  <c r="C193" i="94"/>
  <c r="C194" i="94"/>
  <c r="C195" i="94"/>
  <c r="C196" i="94"/>
  <c r="C197" i="94"/>
  <c r="C198" i="94"/>
  <c r="C199" i="94"/>
  <c r="C200" i="94"/>
  <c r="C4" i="94"/>
  <c r="F200" i="94"/>
  <c r="H200" i="94" s="1"/>
  <c r="D200" i="94"/>
  <c r="B200" i="94"/>
  <c r="I200" i="94" s="1"/>
  <c r="I199" i="94"/>
  <c r="H198" i="94"/>
  <c r="I197" i="94"/>
  <c r="I196" i="94"/>
  <c r="I195" i="94"/>
  <c r="H195" i="94"/>
  <c r="I194" i="94"/>
  <c r="I193" i="94"/>
  <c r="H193" i="94"/>
  <c r="I192" i="94"/>
  <c r="I191" i="94"/>
  <c r="I190" i="94"/>
  <c r="H189" i="94"/>
  <c r="I188" i="94"/>
  <c r="H187" i="94"/>
  <c r="H186" i="94"/>
  <c r="I185" i="94"/>
  <c r="I184" i="94"/>
  <c r="H183" i="94"/>
  <c r="I182" i="94"/>
  <c r="H181" i="94"/>
  <c r="I180" i="94"/>
  <c r="H179" i="94"/>
  <c r="I178" i="94"/>
  <c r="I177" i="94"/>
  <c r="I176" i="94"/>
  <c r="I175" i="94"/>
  <c r="I174" i="94"/>
  <c r="H173" i="94"/>
  <c r="I172" i="94"/>
  <c r="I171" i="94"/>
  <c r="I170" i="94"/>
  <c r="I169" i="94"/>
  <c r="H169" i="94"/>
  <c r="H168" i="94"/>
  <c r="I167" i="94"/>
  <c r="H166" i="94"/>
  <c r="I163" i="94"/>
  <c r="H163" i="94"/>
  <c r="H162" i="94"/>
  <c r="I159" i="94"/>
  <c r="H159" i="94"/>
  <c r="I158" i="94"/>
  <c r="H158" i="94"/>
  <c r="I157" i="94"/>
  <c r="H155" i="94"/>
  <c r="H153" i="94"/>
  <c r="I151" i="94"/>
  <c r="H151" i="94"/>
  <c r="I150" i="94"/>
  <c r="H150" i="94"/>
  <c r="I148" i="94"/>
  <c r="I147" i="94"/>
  <c r="I146" i="94"/>
  <c r="H146" i="94"/>
  <c r="I145" i="94"/>
  <c r="I143" i="94"/>
  <c r="H143" i="94"/>
  <c r="H142" i="94"/>
  <c r="H140" i="94"/>
  <c r="I139" i="94"/>
  <c r="H139" i="94"/>
  <c r="H138" i="94"/>
  <c r="I137" i="94"/>
  <c r="H137" i="94"/>
  <c r="I136" i="94"/>
  <c r="H135" i="94"/>
  <c r="I133" i="94"/>
  <c r="H133" i="94"/>
  <c r="H132" i="94"/>
  <c r="I131" i="94"/>
  <c r="H131" i="94"/>
  <c r="I130" i="94"/>
  <c r="H130" i="94"/>
  <c r="H129" i="94"/>
  <c r="I128" i="94"/>
  <c r="H128" i="94"/>
  <c r="I127" i="94"/>
  <c r="H127" i="94"/>
  <c r="H126" i="94"/>
  <c r="H125" i="94"/>
  <c r="I124" i="94"/>
  <c r="I123" i="94"/>
  <c r="H123" i="94"/>
  <c r="I122" i="94"/>
  <c r="H122" i="94"/>
  <c r="H121" i="94"/>
  <c r="I120" i="94"/>
  <c r="H120" i="94"/>
  <c r="I119" i="94"/>
  <c r="H119" i="94"/>
  <c r="I118" i="94"/>
  <c r="H118" i="94"/>
  <c r="I117" i="94"/>
  <c r="H117" i="94"/>
  <c r="H116" i="94"/>
  <c r="I115" i="94"/>
  <c r="H115" i="94"/>
  <c r="I113" i="94"/>
  <c r="H113" i="94"/>
  <c r="I112" i="94"/>
  <c r="H112" i="94"/>
  <c r="I111" i="94"/>
  <c r="H111" i="94"/>
  <c r="I110" i="94"/>
  <c r="H110" i="94"/>
  <c r="H108" i="94"/>
  <c r="I107" i="94"/>
  <c r="H107" i="94"/>
  <c r="I106" i="94"/>
  <c r="H106" i="94"/>
  <c r="I105" i="94"/>
  <c r="H105" i="94"/>
  <c r="I104" i="94"/>
  <c r="I103" i="94"/>
  <c r="H103" i="94"/>
  <c r="I102" i="94"/>
  <c r="H102" i="94"/>
  <c r="I101" i="94"/>
  <c r="H101" i="94"/>
  <c r="I100" i="94"/>
  <c r="H100" i="94"/>
  <c r="I99" i="94"/>
  <c r="H98" i="94"/>
  <c r="I97" i="94"/>
  <c r="H97" i="94"/>
  <c r="I96" i="94"/>
  <c r="H96" i="94"/>
  <c r="I95" i="94"/>
  <c r="H95" i="94"/>
  <c r="I94" i="94"/>
  <c r="H94" i="94"/>
  <c r="I93" i="94"/>
  <c r="H93" i="94"/>
  <c r="I92" i="94"/>
  <c r="H92" i="94"/>
  <c r="I91" i="94"/>
  <c r="H91" i="94"/>
  <c r="I90" i="94"/>
  <c r="H90" i="94"/>
  <c r="I89" i="94"/>
  <c r="H89" i="94"/>
  <c r="I88" i="94"/>
  <c r="H88" i="94"/>
  <c r="I87" i="94"/>
  <c r="I86" i="94"/>
  <c r="H86" i="94"/>
  <c r="I85" i="94"/>
  <c r="H85" i="94"/>
  <c r="I84" i="94"/>
  <c r="H84" i="94"/>
  <c r="I83" i="94"/>
  <c r="H83" i="94"/>
  <c r="I82" i="94"/>
  <c r="H82" i="94"/>
  <c r="I81" i="94"/>
  <c r="H81" i="94"/>
  <c r="I80" i="94"/>
  <c r="H80" i="94"/>
  <c r="I79" i="94"/>
  <c r="H79" i="94"/>
  <c r="I78" i="94"/>
  <c r="H78" i="94"/>
  <c r="I77" i="94"/>
  <c r="H77" i="94"/>
  <c r="I76" i="94"/>
  <c r="H76" i="94"/>
  <c r="I75" i="94"/>
  <c r="H75" i="94"/>
  <c r="I74" i="94"/>
  <c r="I73" i="94"/>
  <c r="H73" i="94"/>
  <c r="I72" i="94"/>
  <c r="H72" i="94"/>
  <c r="I71" i="94"/>
  <c r="H71" i="94"/>
  <c r="I70" i="94"/>
  <c r="H70" i="94"/>
  <c r="I69" i="94"/>
  <c r="H69" i="94"/>
  <c r="I68" i="94"/>
  <c r="H68" i="94"/>
  <c r="I67" i="94"/>
  <c r="H67" i="94"/>
  <c r="I66" i="94"/>
  <c r="H66" i="94"/>
  <c r="I65" i="94"/>
  <c r="H65" i="94"/>
  <c r="H64" i="94"/>
  <c r="I63" i="94"/>
  <c r="H63" i="94"/>
  <c r="I62" i="94"/>
  <c r="H62" i="94"/>
  <c r="I61" i="94"/>
  <c r="H61" i="94"/>
  <c r="I60" i="94"/>
  <c r="H60" i="94"/>
  <c r="I59" i="94"/>
  <c r="H59" i="94"/>
  <c r="I58" i="94"/>
  <c r="H58" i="94"/>
  <c r="I57" i="94"/>
  <c r="H57" i="94"/>
  <c r="I56" i="94"/>
  <c r="H56" i="94"/>
  <c r="I55" i="94"/>
  <c r="H55" i="94"/>
  <c r="I54" i="94"/>
  <c r="H54" i="94"/>
  <c r="I53" i="94"/>
  <c r="H53" i="94"/>
  <c r="I52" i="94"/>
  <c r="H52" i="94"/>
  <c r="I51" i="94"/>
  <c r="H51" i="94"/>
  <c r="I50" i="94"/>
  <c r="H50" i="94"/>
  <c r="I48" i="94"/>
  <c r="H48" i="94"/>
  <c r="I47" i="94"/>
  <c r="H47" i="94"/>
  <c r="I46" i="94"/>
  <c r="H46" i="94"/>
  <c r="I45" i="94"/>
  <c r="H45" i="94"/>
  <c r="I44" i="94"/>
  <c r="H44" i="94"/>
  <c r="I43" i="94"/>
  <c r="H43" i="94"/>
  <c r="I42" i="94"/>
  <c r="H42" i="94"/>
  <c r="I41" i="94"/>
  <c r="H41" i="94"/>
  <c r="I40" i="94"/>
  <c r="H40" i="94"/>
  <c r="I39" i="94"/>
  <c r="H39" i="94"/>
  <c r="I38" i="94"/>
  <c r="H38" i="94"/>
  <c r="I37" i="94"/>
  <c r="H37" i="94"/>
  <c r="I36" i="94"/>
  <c r="H36" i="94"/>
  <c r="I35" i="94"/>
  <c r="H35" i="94"/>
  <c r="I34" i="94"/>
  <c r="H34" i="94"/>
  <c r="I33" i="94"/>
  <c r="H33" i="94"/>
  <c r="I32" i="94"/>
  <c r="H32" i="94"/>
  <c r="I31" i="94"/>
  <c r="H31" i="94"/>
  <c r="I30" i="94"/>
  <c r="H30" i="94"/>
  <c r="I29" i="94"/>
  <c r="H29" i="94"/>
  <c r="I28" i="94"/>
  <c r="H28" i="94"/>
  <c r="I27" i="94"/>
  <c r="H27" i="94"/>
  <c r="I26" i="94"/>
  <c r="H26" i="94"/>
  <c r="I25" i="94"/>
  <c r="H25" i="94"/>
  <c r="I24" i="94"/>
  <c r="H24" i="94"/>
  <c r="I23" i="94"/>
  <c r="H23" i="94"/>
  <c r="I22" i="94"/>
  <c r="H22" i="94"/>
  <c r="I21" i="94"/>
  <c r="H21" i="94"/>
  <c r="I20" i="94"/>
  <c r="H20" i="94"/>
  <c r="I19" i="94"/>
  <c r="H19" i="94"/>
  <c r="I18" i="94"/>
  <c r="H18" i="94"/>
  <c r="I17" i="94"/>
  <c r="H17" i="94"/>
  <c r="I16" i="94"/>
  <c r="H16" i="94"/>
  <c r="I15" i="94"/>
  <c r="H15" i="94"/>
  <c r="I14" i="94"/>
  <c r="H14" i="94"/>
  <c r="I13" i="94"/>
  <c r="H13" i="94"/>
  <c r="I12" i="94"/>
  <c r="H12" i="94"/>
  <c r="I11" i="94"/>
  <c r="H11" i="94"/>
  <c r="I10" i="94"/>
  <c r="H10" i="94"/>
  <c r="H9" i="94"/>
  <c r="I8" i="94"/>
  <c r="H8" i="94"/>
  <c r="I7" i="94"/>
  <c r="H7" i="94"/>
  <c r="I6" i="94"/>
  <c r="H6" i="94"/>
  <c r="I5" i="94"/>
  <c r="H5" i="94"/>
  <c r="I4" i="94"/>
  <c r="H4" i="94"/>
  <c r="G5" i="93"/>
  <c r="G6" i="93"/>
  <c r="G7" i="93"/>
  <c r="G8" i="93"/>
  <c r="G9" i="93"/>
  <c r="G10" i="93"/>
  <c r="G11" i="93"/>
  <c r="G12" i="93"/>
  <c r="G13" i="93"/>
  <c r="G14" i="93"/>
  <c r="G15" i="93"/>
  <c r="G16" i="93"/>
  <c r="G17" i="93"/>
  <c r="G18" i="93"/>
  <c r="G19" i="93"/>
  <c r="G20" i="93"/>
  <c r="G21" i="93"/>
  <c r="G22" i="93"/>
  <c r="G23" i="93"/>
  <c r="G24" i="93"/>
  <c r="G25" i="93"/>
  <c r="G26" i="93"/>
  <c r="G27" i="93"/>
  <c r="G28" i="93"/>
  <c r="G29" i="93"/>
  <c r="G30" i="93"/>
  <c r="G31" i="93"/>
  <c r="G32" i="93"/>
  <c r="G33" i="93"/>
  <c r="G34" i="93"/>
  <c r="G35" i="93"/>
  <c r="G36" i="93"/>
  <c r="G37" i="93"/>
  <c r="G38" i="93"/>
  <c r="G39" i="93"/>
  <c r="G40" i="93"/>
  <c r="G41" i="93"/>
  <c r="G42" i="93"/>
  <c r="G43" i="93"/>
  <c r="G44" i="93"/>
  <c r="G45" i="93"/>
  <c r="G46" i="93"/>
  <c r="G47" i="93"/>
  <c r="G48" i="93"/>
  <c r="G49" i="93"/>
  <c r="G50" i="93"/>
  <c r="G51" i="93"/>
  <c r="G52" i="93"/>
  <c r="G53" i="93"/>
  <c r="G54" i="93"/>
  <c r="G55" i="93"/>
  <c r="G56" i="93"/>
  <c r="G57" i="93"/>
  <c r="G58" i="93"/>
  <c r="G59" i="93"/>
  <c r="G60" i="93"/>
  <c r="G61" i="93"/>
  <c r="G62" i="93"/>
  <c r="G63" i="93"/>
  <c r="G64" i="93"/>
  <c r="G65" i="93"/>
  <c r="G66" i="93"/>
  <c r="G67" i="93"/>
  <c r="G68" i="93"/>
  <c r="G69" i="93"/>
  <c r="G70" i="93"/>
  <c r="G71" i="93"/>
  <c r="G72" i="93"/>
  <c r="G73" i="93"/>
  <c r="G74" i="93"/>
  <c r="G75" i="93"/>
  <c r="G76" i="93"/>
  <c r="G77" i="93"/>
  <c r="G78" i="93"/>
  <c r="G79" i="93"/>
  <c r="G80" i="93"/>
  <c r="G81" i="93"/>
  <c r="G82" i="93"/>
  <c r="G83" i="93"/>
  <c r="G84" i="93"/>
  <c r="G85" i="93"/>
  <c r="G86" i="93"/>
  <c r="G87" i="93"/>
  <c r="G88" i="93"/>
  <c r="G89" i="93"/>
  <c r="G90" i="93"/>
  <c r="G91" i="93"/>
  <c r="G92" i="93"/>
  <c r="G93" i="93"/>
  <c r="G94" i="93"/>
  <c r="G95" i="93"/>
  <c r="G96" i="93"/>
  <c r="G97" i="93"/>
  <c r="G98" i="93"/>
  <c r="G99" i="93"/>
  <c r="G100" i="93"/>
  <c r="G101" i="93"/>
  <c r="G102" i="93"/>
  <c r="G103" i="93"/>
  <c r="G104" i="93"/>
  <c r="G105" i="93"/>
  <c r="G106" i="93"/>
  <c r="G107" i="93"/>
  <c r="G108" i="93"/>
  <c r="G109" i="93"/>
  <c r="G110" i="93"/>
  <c r="G111" i="93"/>
  <c r="G112" i="93"/>
  <c r="G113" i="93"/>
  <c r="G114" i="93"/>
  <c r="G115" i="93"/>
  <c r="G116" i="93"/>
  <c r="G117" i="93"/>
  <c r="G118" i="93"/>
  <c r="G119" i="93"/>
  <c r="G120" i="93"/>
  <c r="G121" i="93"/>
  <c r="G122" i="93"/>
  <c r="G123" i="93"/>
  <c r="G124" i="93"/>
  <c r="G125" i="93"/>
  <c r="G126" i="93"/>
  <c r="G127" i="93"/>
  <c r="G128" i="93"/>
  <c r="G129" i="93"/>
  <c r="G130" i="93"/>
  <c r="G131" i="93"/>
  <c r="G132" i="93"/>
  <c r="G133" i="93"/>
  <c r="G134" i="93"/>
  <c r="G135" i="93"/>
  <c r="G136" i="93"/>
  <c r="G137" i="93"/>
  <c r="G138" i="93"/>
  <c r="G139" i="93"/>
  <c r="G140" i="93"/>
  <c r="G141" i="93"/>
  <c r="G4" i="93"/>
  <c r="E5" i="93"/>
  <c r="E6" i="93"/>
  <c r="E7" i="93"/>
  <c r="E8" i="93"/>
  <c r="E9" i="93"/>
  <c r="E10" i="93"/>
  <c r="E11" i="93"/>
  <c r="E12" i="93"/>
  <c r="E13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E26" i="93"/>
  <c r="E27" i="93"/>
  <c r="E28" i="93"/>
  <c r="E29" i="93"/>
  <c r="E30" i="93"/>
  <c r="E31" i="93"/>
  <c r="E32" i="93"/>
  <c r="E33" i="93"/>
  <c r="E34" i="93"/>
  <c r="E35" i="93"/>
  <c r="E36" i="93"/>
  <c r="E37" i="93"/>
  <c r="E38" i="93"/>
  <c r="E39" i="93"/>
  <c r="E40" i="93"/>
  <c r="E41" i="93"/>
  <c r="E42" i="93"/>
  <c r="E43" i="93"/>
  <c r="E44" i="93"/>
  <c r="E45" i="93"/>
  <c r="E46" i="93"/>
  <c r="E47" i="93"/>
  <c r="E48" i="93"/>
  <c r="E49" i="93"/>
  <c r="E50" i="93"/>
  <c r="E51" i="93"/>
  <c r="E52" i="93"/>
  <c r="E53" i="93"/>
  <c r="E54" i="93"/>
  <c r="E55" i="93"/>
  <c r="E56" i="93"/>
  <c r="E57" i="93"/>
  <c r="E58" i="93"/>
  <c r="E59" i="93"/>
  <c r="E60" i="93"/>
  <c r="E61" i="93"/>
  <c r="E62" i="93"/>
  <c r="E63" i="93"/>
  <c r="E64" i="93"/>
  <c r="E65" i="93"/>
  <c r="E66" i="93"/>
  <c r="E67" i="93"/>
  <c r="E68" i="93"/>
  <c r="E69" i="93"/>
  <c r="E70" i="93"/>
  <c r="E71" i="93"/>
  <c r="E72" i="93"/>
  <c r="E73" i="93"/>
  <c r="E74" i="93"/>
  <c r="E75" i="93"/>
  <c r="E76" i="93"/>
  <c r="E77" i="93"/>
  <c r="E78" i="93"/>
  <c r="E79" i="93"/>
  <c r="E80" i="93"/>
  <c r="E81" i="93"/>
  <c r="E82" i="93"/>
  <c r="E83" i="93"/>
  <c r="E84" i="93"/>
  <c r="E85" i="93"/>
  <c r="E86" i="93"/>
  <c r="E87" i="93"/>
  <c r="E88" i="93"/>
  <c r="E89" i="93"/>
  <c r="E90" i="93"/>
  <c r="E91" i="93"/>
  <c r="E92" i="93"/>
  <c r="E93" i="93"/>
  <c r="E94" i="93"/>
  <c r="E95" i="93"/>
  <c r="E96" i="93"/>
  <c r="E97" i="93"/>
  <c r="E98" i="93"/>
  <c r="E99" i="93"/>
  <c r="E100" i="93"/>
  <c r="E101" i="93"/>
  <c r="E102" i="93"/>
  <c r="E103" i="93"/>
  <c r="E104" i="93"/>
  <c r="E105" i="93"/>
  <c r="E106" i="93"/>
  <c r="E107" i="93"/>
  <c r="E108" i="93"/>
  <c r="E109" i="93"/>
  <c r="E110" i="93"/>
  <c r="E111" i="93"/>
  <c r="E112" i="93"/>
  <c r="E113" i="93"/>
  <c r="E114" i="93"/>
  <c r="E115" i="93"/>
  <c r="E116" i="93"/>
  <c r="E117" i="93"/>
  <c r="E118" i="93"/>
  <c r="E119" i="93"/>
  <c r="E120" i="93"/>
  <c r="E121" i="93"/>
  <c r="E122" i="93"/>
  <c r="E123" i="93"/>
  <c r="E124" i="93"/>
  <c r="E125" i="93"/>
  <c r="E126" i="93"/>
  <c r="E127" i="93"/>
  <c r="E128" i="93"/>
  <c r="E129" i="93"/>
  <c r="E130" i="93"/>
  <c r="E131" i="93"/>
  <c r="E132" i="93"/>
  <c r="E133" i="93"/>
  <c r="E134" i="93"/>
  <c r="E135" i="93"/>
  <c r="E136" i="93"/>
  <c r="E137" i="93"/>
  <c r="E138" i="93"/>
  <c r="E139" i="93"/>
  <c r="E140" i="93"/>
  <c r="E141" i="93"/>
  <c r="E4" i="93"/>
  <c r="C5" i="93"/>
  <c r="C6" i="93"/>
  <c r="C7" i="93"/>
  <c r="C8" i="93"/>
  <c r="C9" i="93"/>
  <c r="C10" i="93"/>
  <c r="C11" i="93"/>
  <c r="C12" i="93"/>
  <c r="C13" i="93"/>
  <c r="C14" i="93"/>
  <c r="C15" i="93"/>
  <c r="C16" i="93"/>
  <c r="C17" i="93"/>
  <c r="C18" i="93"/>
  <c r="C19" i="93"/>
  <c r="C20" i="93"/>
  <c r="C21" i="93"/>
  <c r="C22" i="93"/>
  <c r="C23" i="93"/>
  <c r="C24" i="93"/>
  <c r="C25" i="93"/>
  <c r="C26" i="93"/>
  <c r="C27" i="93"/>
  <c r="C28" i="93"/>
  <c r="C29" i="93"/>
  <c r="C30" i="93"/>
  <c r="C31" i="93"/>
  <c r="C32" i="93"/>
  <c r="C33" i="93"/>
  <c r="C34" i="93"/>
  <c r="C35" i="93"/>
  <c r="C36" i="93"/>
  <c r="C37" i="93"/>
  <c r="C38" i="93"/>
  <c r="C39" i="93"/>
  <c r="C40" i="93"/>
  <c r="C41" i="93"/>
  <c r="C42" i="93"/>
  <c r="C43" i="93"/>
  <c r="C44" i="93"/>
  <c r="C45" i="93"/>
  <c r="C46" i="93"/>
  <c r="C47" i="93"/>
  <c r="C48" i="93"/>
  <c r="C49" i="93"/>
  <c r="C50" i="93"/>
  <c r="C51" i="93"/>
  <c r="C52" i="93"/>
  <c r="C53" i="93"/>
  <c r="C54" i="93"/>
  <c r="C55" i="93"/>
  <c r="C56" i="93"/>
  <c r="C57" i="93"/>
  <c r="C58" i="93"/>
  <c r="C59" i="93"/>
  <c r="C60" i="93"/>
  <c r="C61" i="93"/>
  <c r="C62" i="93"/>
  <c r="C63" i="93"/>
  <c r="C64" i="93"/>
  <c r="C65" i="93"/>
  <c r="C66" i="93"/>
  <c r="C67" i="93"/>
  <c r="C68" i="93"/>
  <c r="C69" i="93"/>
  <c r="C70" i="93"/>
  <c r="C71" i="93"/>
  <c r="C72" i="93"/>
  <c r="C73" i="93"/>
  <c r="C74" i="93"/>
  <c r="C75" i="93"/>
  <c r="C76" i="93"/>
  <c r="C77" i="93"/>
  <c r="C78" i="93"/>
  <c r="C79" i="93"/>
  <c r="C80" i="93"/>
  <c r="C81" i="93"/>
  <c r="C82" i="93"/>
  <c r="C83" i="93"/>
  <c r="C84" i="93"/>
  <c r="C85" i="93"/>
  <c r="C86" i="93"/>
  <c r="C87" i="93"/>
  <c r="C88" i="93"/>
  <c r="C89" i="93"/>
  <c r="C90" i="93"/>
  <c r="C91" i="93"/>
  <c r="C92" i="93"/>
  <c r="C93" i="93"/>
  <c r="C94" i="93"/>
  <c r="C95" i="93"/>
  <c r="C96" i="93"/>
  <c r="C97" i="93"/>
  <c r="C98" i="93"/>
  <c r="C99" i="93"/>
  <c r="C100" i="93"/>
  <c r="C101" i="93"/>
  <c r="C102" i="93"/>
  <c r="C103" i="93"/>
  <c r="C104" i="93"/>
  <c r="C105" i="93"/>
  <c r="C106" i="93"/>
  <c r="C107" i="93"/>
  <c r="C108" i="93"/>
  <c r="C109" i="93"/>
  <c r="C110" i="93"/>
  <c r="C111" i="93"/>
  <c r="C112" i="93"/>
  <c r="C113" i="93"/>
  <c r="C114" i="93"/>
  <c r="C115" i="93"/>
  <c r="C116" i="93"/>
  <c r="C117" i="93"/>
  <c r="C118" i="93"/>
  <c r="C119" i="93"/>
  <c r="C120" i="93"/>
  <c r="C121" i="93"/>
  <c r="C122" i="93"/>
  <c r="C123" i="93"/>
  <c r="C124" i="93"/>
  <c r="C125" i="93"/>
  <c r="C126" i="93"/>
  <c r="C127" i="93"/>
  <c r="C128" i="93"/>
  <c r="C129" i="93"/>
  <c r="C130" i="93"/>
  <c r="C131" i="93"/>
  <c r="C132" i="93"/>
  <c r="C133" i="93"/>
  <c r="C134" i="93"/>
  <c r="C135" i="93"/>
  <c r="C136" i="93"/>
  <c r="C137" i="93"/>
  <c r="C138" i="93"/>
  <c r="C139" i="93"/>
  <c r="C140" i="93"/>
  <c r="C141" i="93"/>
  <c r="C4" i="93"/>
  <c r="F141" i="93"/>
  <c r="I141" i="93" s="1"/>
  <c r="D141" i="93"/>
  <c r="B141" i="93"/>
  <c r="I140" i="93"/>
  <c r="H139" i="93"/>
  <c r="I138" i="93"/>
  <c r="H138" i="93"/>
  <c r="I137" i="93"/>
  <c r="H136" i="93"/>
  <c r="I135" i="93"/>
  <c r="I134" i="93"/>
  <c r="I133" i="93"/>
  <c r="H133" i="93"/>
  <c r="I132" i="93"/>
  <c r="H132" i="93"/>
  <c r="I131" i="93"/>
  <c r="H131" i="93"/>
  <c r="I130" i="93"/>
  <c r="H130" i="93"/>
  <c r="I129" i="93"/>
  <c r="H129" i="93"/>
  <c r="I128" i="93"/>
  <c r="H128" i="93"/>
  <c r="I127" i="93"/>
  <c r="H127" i="93"/>
  <c r="I126" i="93"/>
  <c r="H126" i="93"/>
  <c r="I125" i="93"/>
  <c r="H124" i="93"/>
  <c r="I123" i="93"/>
  <c r="H123" i="93"/>
  <c r="I122" i="93"/>
  <c r="H122" i="93"/>
  <c r="I121" i="93"/>
  <c r="I120" i="93"/>
  <c r="I119" i="93"/>
  <c r="H118" i="93"/>
  <c r="I117" i="93"/>
  <c r="H117" i="93"/>
  <c r="I116" i="93"/>
  <c r="I115" i="93"/>
  <c r="H114" i="93"/>
  <c r="H113" i="93"/>
  <c r="I112" i="93"/>
  <c r="I111" i="93"/>
  <c r="I106" i="93"/>
  <c r="H106" i="93"/>
  <c r="I105" i="93"/>
  <c r="H104" i="93"/>
  <c r="I103" i="93"/>
  <c r="H103" i="93"/>
  <c r="H102" i="93"/>
  <c r="I101" i="93"/>
  <c r="I99" i="93"/>
  <c r="H99" i="93"/>
  <c r="I98" i="93"/>
  <c r="I97" i="93"/>
  <c r="H97" i="93"/>
  <c r="I96" i="93"/>
  <c r="H96" i="93"/>
  <c r="H95" i="93"/>
  <c r="I93" i="93"/>
  <c r="H93" i="93"/>
  <c r="I92" i="93"/>
  <c r="I91" i="93"/>
  <c r="H91" i="93"/>
  <c r="H90" i="93"/>
  <c r="I89" i="93"/>
  <c r="H89" i="93"/>
  <c r="I88" i="93"/>
  <c r="I86" i="93"/>
  <c r="H86" i="93"/>
  <c r="I85" i="93"/>
  <c r="H85" i="93"/>
  <c r="H83" i="93"/>
  <c r="H81" i="93"/>
  <c r="I80" i="93"/>
  <c r="I78" i="93"/>
  <c r="H78" i="93"/>
  <c r="I77" i="93"/>
  <c r="H77" i="93"/>
  <c r="I76" i="93"/>
  <c r="H76" i="93"/>
  <c r="I75" i="93"/>
  <c r="H75" i="93"/>
  <c r="I74" i="93"/>
  <c r="H74" i="93"/>
  <c r="I73" i="93"/>
  <c r="H73" i="93"/>
  <c r="I71" i="93"/>
  <c r="H71" i="93"/>
  <c r="I70" i="93"/>
  <c r="H70" i="93"/>
  <c r="I69" i="93"/>
  <c r="I68" i="93"/>
  <c r="I67" i="93"/>
  <c r="H67" i="93"/>
  <c r="I66" i="93"/>
  <c r="H66" i="93"/>
  <c r="I65" i="93"/>
  <c r="H65" i="93"/>
  <c r="I64" i="93"/>
  <c r="I63" i="93"/>
  <c r="H63" i="93"/>
  <c r="I62" i="93"/>
  <c r="H62" i="93"/>
  <c r="I61" i="93"/>
  <c r="H61" i="93"/>
  <c r="I60" i="93"/>
  <c r="H60" i="93"/>
  <c r="H59" i="93"/>
  <c r="I58" i="93"/>
  <c r="H58" i="93"/>
  <c r="I57" i="93"/>
  <c r="I56" i="93"/>
  <c r="I55" i="93"/>
  <c r="H55" i="93"/>
  <c r="I54" i="93"/>
  <c r="I53" i="93"/>
  <c r="H53" i="93"/>
  <c r="I52" i="93"/>
  <c r="H52" i="93"/>
  <c r="I51" i="93"/>
  <c r="H51" i="93"/>
  <c r="I50" i="93"/>
  <c r="H50" i="93"/>
  <c r="I49" i="93"/>
  <c r="H49" i="93"/>
  <c r="I48" i="93"/>
  <c r="H48" i="93"/>
  <c r="I47" i="93"/>
  <c r="H47" i="93"/>
  <c r="I46" i="93"/>
  <c r="I45" i="93"/>
  <c r="H45" i="93"/>
  <c r="I44" i="93"/>
  <c r="H44" i="93"/>
  <c r="I43" i="93"/>
  <c r="H43" i="93"/>
  <c r="I42" i="93"/>
  <c r="H42" i="93"/>
  <c r="I41" i="93"/>
  <c r="H41" i="93"/>
  <c r="I40" i="93"/>
  <c r="H40" i="93"/>
  <c r="I39" i="93"/>
  <c r="H39" i="93"/>
  <c r="I38" i="93"/>
  <c r="H38" i="93"/>
  <c r="I37" i="93"/>
  <c r="H37" i="93"/>
  <c r="I36" i="93"/>
  <c r="H36" i="93"/>
  <c r="I35" i="93"/>
  <c r="H35" i="93"/>
  <c r="I34" i="93"/>
  <c r="H34" i="93"/>
  <c r="I33" i="93"/>
  <c r="H33" i="93"/>
  <c r="I32" i="93"/>
  <c r="H32" i="93"/>
  <c r="I31" i="93"/>
  <c r="H31" i="93"/>
  <c r="I30" i="93"/>
  <c r="H30" i="93"/>
  <c r="I29" i="93"/>
  <c r="H29" i="93"/>
  <c r="I28" i="93"/>
  <c r="H28" i="93"/>
  <c r="H27" i="93"/>
  <c r="I26" i="93"/>
  <c r="H26" i="93"/>
  <c r="I25" i="93"/>
  <c r="H25" i="93"/>
  <c r="I24" i="93"/>
  <c r="H24" i="93"/>
  <c r="I23" i="93"/>
  <c r="H23" i="93"/>
  <c r="I22" i="93"/>
  <c r="H22" i="93"/>
  <c r="I21" i="93"/>
  <c r="H21" i="93"/>
  <c r="I20" i="93"/>
  <c r="H20" i="93"/>
  <c r="I19" i="93"/>
  <c r="H19" i="93"/>
  <c r="I18" i="93"/>
  <c r="H18" i="93"/>
  <c r="I17" i="93"/>
  <c r="H17" i="93"/>
  <c r="I16" i="93"/>
  <c r="H16" i="93"/>
  <c r="I15" i="93"/>
  <c r="H15" i="93"/>
  <c r="I14" i="93"/>
  <c r="H14" i="93"/>
  <c r="I13" i="93"/>
  <c r="H13" i="93"/>
  <c r="I12" i="93"/>
  <c r="H12" i="93"/>
  <c r="I11" i="93"/>
  <c r="H11" i="93"/>
  <c r="I10" i="93"/>
  <c r="H10" i="93"/>
  <c r="I9" i="93"/>
  <c r="H9" i="93"/>
  <c r="I8" i="93"/>
  <c r="H8" i="93"/>
  <c r="I7" i="93"/>
  <c r="H7" i="93"/>
  <c r="I6" i="93"/>
  <c r="H6" i="93"/>
  <c r="I5" i="93"/>
  <c r="H5" i="93"/>
  <c r="I4" i="93"/>
  <c r="H4" i="93"/>
  <c r="D258" i="92"/>
  <c r="D259" i="92"/>
  <c r="D260" i="92"/>
  <c r="C261" i="92"/>
  <c r="B261" i="92"/>
  <c r="D169" i="91"/>
  <c r="D170" i="91"/>
  <c r="D171" i="91"/>
  <c r="D172" i="91"/>
  <c r="D173" i="91"/>
  <c r="D174" i="91"/>
  <c r="D175" i="91"/>
  <c r="D176" i="91"/>
  <c r="D177" i="91"/>
  <c r="D178" i="91"/>
  <c r="D179" i="91"/>
  <c r="D180" i="91"/>
  <c r="C181" i="91"/>
  <c r="B181" i="91"/>
  <c r="B26" i="89"/>
  <c r="D8" i="89"/>
  <c r="F6" i="89"/>
  <c r="D26" i="88"/>
  <c r="F6" i="88"/>
  <c r="B6" i="88"/>
  <c r="H8" i="86"/>
  <c r="H9" i="86"/>
  <c r="B12" i="86"/>
  <c r="E4" i="84"/>
  <c r="D4" i="84"/>
  <c r="D211" i="82"/>
  <c r="D212" i="82"/>
  <c r="D213" i="82"/>
  <c r="D214" i="82"/>
  <c r="D215" i="82"/>
  <c r="D216" i="82"/>
  <c r="D217" i="82"/>
  <c r="D218" i="82"/>
  <c r="D219" i="82"/>
  <c r="D220" i="82"/>
  <c r="D221" i="82"/>
  <c r="C222" i="82"/>
  <c r="B222" i="82"/>
  <c r="G4" i="110"/>
  <c r="G155" i="96" l="1"/>
  <c r="G163" i="96"/>
  <c r="G171" i="96"/>
  <c r="G179" i="96"/>
  <c r="G187" i="96"/>
  <c r="G195" i="96"/>
  <c r="G203" i="96"/>
  <c r="G211" i="96"/>
  <c r="G157" i="96"/>
  <c r="G165" i="96"/>
  <c r="G173" i="96"/>
  <c r="G181" i="96"/>
  <c r="G189" i="96"/>
  <c r="G197" i="96"/>
  <c r="G205" i="96"/>
  <c r="G152" i="96"/>
  <c r="G168" i="96"/>
  <c r="G176" i="96"/>
  <c r="G208" i="96"/>
  <c r="G161" i="96"/>
  <c r="G177" i="96"/>
  <c r="G193" i="96"/>
  <c r="G154" i="96"/>
  <c r="G156" i="96"/>
  <c r="G164" i="96"/>
  <c r="G172" i="96"/>
  <c r="G180" i="96"/>
  <c r="G188" i="96"/>
  <c r="G196" i="96"/>
  <c r="G204" i="96"/>
  <c r="G212" i="96"/>
  <c r="G169" i="96"/>
  <c r="G162" i="96"/>
  <c r="G186" i="96"/>
  <c r="G194" i="96"/>
  <c r="G210" i="96"/>
  <c r="G158" i="96"/>
  <c r="G166" i="96"/>
  <c r="G174" i="96"/>
  <c r="G182" i="96"/>
  <c r="G190" i="96"/>
  <c r="G198" i="96"/>
  <c r="G206" i="96"/>
  <c r="G151" i="96"/>
  <c r="G159" i="96"/>
  <c r="G167" i="96"/>
  <c r="G175" i="96"/>
  <c r="G183" i="96"/>
  <c r="G191" i="96"/>
  <c r="G199" i="96"/>
  <c r="G207" i="96"/>
  <c r="G160" i="96"/>
  <c r="G184" i="96"/>
  <c r="G192" i="96"/>
  <c r="G200" i="96"/>
  <c r="G153" i="96"/>
  <c r="G185" i="96"/>
  <c r="G201" i="96"/>
  <c r="G209" i="96"/>
  <c r="G178" i="96"/>
  <c r="G202" i="96"/>
  <c r="G170" i="96"/>
  <c r="L239" i="95"/>
  <c r="H141" i="93"/>
  <c r="F7" i="109"/>
  <c r="H4" i="107"/>
  <c r="F17" i="117"/>
  <c r="E269" i="129"/>
  <c r="B292" i="114"/>
  <c r="C234" i="114" s="1"/>
  <c r="E292" i="114"/>
  <c r="F290" i="114" s="1"/>
  <c r="C233" i="114"/>
  <c r="C235" i="114"/>
  <c r="C237" i="114"/>
  <c r="C238" i="114"/>
  <c r="C240" i="114"/>
  <c r="C241" i="114"/>
  <c r="C242" i="114"/>
  <c r="C243" i="114"/>
  <c r="C248" i="114"/>
  <c r="C249" i="114"/>
  <c r="E42" i="114"/>
  <c r="F41" i="114" s="1"/>
  <c r="D7" i="109"/>
  <c r="B246" i="108"/>
  <c r="C246" i="108"/>
  <c r="D246" i="108"/>
  <c r="G246" i="108"/>
  <c r="H246" i="108"/>
  <c r="I246" i="108"/>
  <c r="L246" i="108"/>
  <c r="M246" i="108"/>
  <c r="N246" i="108"/>
  <c r="I8" i="107"/>
  <c r="H8" i="107"/>
  <c r="D8" i="107"/>
  <c r="F8" i="107"/>
  <c r="C247" i="114" l="1"/>
  <c r="C239" i="114"/>
  <c r="C246" i="114"/>
  <c r="C245" i="114"/>
  <c r="C244" i="114"/>
  <c r="C236" i="114"/>
  <c r="F289" i="114"/>
  <c r="F291" i="114"/>
  <c r="F40" i="114"/>
  <c r="F39" i="114"/>
  <c r="F38" i="114"/>
  <c r="F37" i="114"/>
  <c r="E16" i="116"/>
  <c r="E17" i="115"/>
  <c r="I13" i="103" l="1"/>
  <c r="H13" i="103"/>
  <c r="H12" i="103"/>
  <c r="H4" i="103"/>
  <c r="E14" i="101"/>
  <c r="F14" i="101" s="1"/>
  <c r="B14" i="101"/>
  <c r="C14" i="101" s="1"/>
  <c r="F13" i="101"/>
  <c r="C13" i="101"/>
  <c r="F12" i="101"/>
  <c r="C12" i="101"/>
  <c r="F11" i="101"/>
  <c r="C11" i="101"/>
  <c r="F10" i="101"/>
  <c r="C10" i="101"/>
  <c r="F9" i="101"/>
  <c r="C9" i="101"/>
  <c r="F8" i="101"/>
  <c r="C8" i="101"/>
  <c r="F7" i="101"/>
  <c r="C7" i="101"/>
  <c r="F6" i="101"/>
  <c r="C6" i="101"/>
  <c r="F5" i="101"/>
  <c r="C5" i="101"/>
  <c r="F4" i="101"/>
  <c r="C4" i="101"/>
  <c r="F261" i="97"/>
  <c r="G257" i="97" s="1"/>
  <c r="D261" i="97"/>
  <c r="E220" i="97" s="1"/>
  <c r="B261" i="97"/>
  <c r="C257" i="97" s="1"/>
  <c r="I260" i="97"/>
  <c r="G260" i="97"/>
  <c r="H259" i="97"/>
  <c r="E259" i="97"/>
  <c r="E257" i="97"/>
  <c r="I253" i="97"/>
  <c r="E253" i="97"/>
  <c r="H250" i="97"/>
  <c r="I249" i="97"/>
  <c r="H249" i="97"/>
  <c r="G249" i="97"/>
  <c r="I248" i="97"/>
  <c r="H248" i="97"/>
  <c r="I246" i="97"/>
  <c r="I243" i="97"/>
  <c r="I241" i="97"/>
  <c r="H241" i="97"/>
  <c r="E239" i="97"/>
  <c r="I238" i="97"/>
  <c r="H238" i="97"/>
  <c r="H237" i="97"/>
  <c r="I236" i="97"/>
  <c r="H236" i="97"/>
  <c r="I235" i="97"/>
  <c r="H235" i="97"/>
  <c r="I234" i="97"/>
  <c r="H234" i="97"/>
  <c r="I233" i="97"/>
  <c r="H233" i="97"/>
  <c r="I232" i="97"/>
  <c r="H232" i="97"/>
  <c r="I230" i="97"/>
  <c r="H230" i="97"/>
  <c r="I229" i="97"/>
  <c r="H229" i="97"/>
  <c r="E229" i="97"/>
  <c r="I228" i="97"/>
  <c r="H228" i="97"/>
  <c r="I227" i="97"/>
  <c r="H227" i="97"/>
  <c r="G227" i="97"/>
  <c r="H226" i="97"/>
  <c r="I225" i="97"/>
  <c r="H225" i="97"/>
  <c r="I224" i="97"/>
  <c r="H224" i="97"/>
  <c r="G224" i="97"/>
  <c r="I223" i="97"/>
  <c r="H223" i="97"/>
  <c r="I222" i="97"/>
  <c r="H222" i="97"/>
  <c r="I221" i="97"/>
  <c r="H221" i="97"/>
  <c r="E221" i="97"/>
  <c r="I220" i="97"/>
  <c r="H220" i="97"/>
  <c r="I219" i="97"/>
  <c r="H219" i="97"/>
  <c r="I218" i="97"/>
  <c r="H218" i="97"/>
  <c r="E218" i="97"/>
  <c r="I217" i="97"/>
  <c r="H217" i="97"/>
  <c r="I216" i="97"/>
  <c r="H216" i="97"/>
  <c r="E216" i="97"/>
  <c r="I215" i="97"/>
  <c r="H215" i="97"/>
  <c r="I214" i="97"/>
  <c r="H214" i="97"/>
  <c r="I213" i="97"/>
  <c r="H213" i="97"/>
  <c r="I212" i="97"/>
  <c r="H212" i="97"/>
  <c r="I211" i="97"/>
  <c r="H211" i="97"/>
  <c r="I210" i="97"/>
  <c r="H210" i="97"/>
  <c r="G210" i="97"/>
  <c r="I209" i="97"/>
  <c r="H209" i="97"/>
  <c r="I208" i="97"/>
  <c r="H208" i="97"/>
  <c r="I207" i="97"/>
  <c r="H207" i="97"/>
  <c r="I206" i="97"/>
  <c r="H206" i="97"/>
  <c r="I205" i="97"/>
  <c r="H205" i="97"/>
  <c r="G205" i="97"/>
  <c r="I204" i="97"/>
  <c r="H204" i="97"/>
  <c r="C204" i="97"/>
  <c r="I203" i="97"/>
  <c r="H203" i="97"/>
  <c r="I202" i="97"/>
  <c r="H202" i="97"/>
  <c r="G202" i="97"/>
  <c r="I201" i="97"/>
  <c r="H201" i="97"/>
  <c r="I200" i="97"/>
  <c r="H200" i="97"/>
  <c r="E200" i="97"/>
  <c r="I199" i="97"/>
  <c r="H199" i="97"/>
  <c r="I198" i="97"/>
  <c r="H198" i="97"/>
  <c r="I197" i="97"/>
  <c r="H197" i="97"/>
  <c r="I195" i="97"/>
  <c r="H195" i="97"/>
  <c r="I194" i="97"/>
  <c r="H194" i="97"/>
  <c r="I193" i="97"/>
  <c r="H193" i="97"/>
  <c r="I192" i="97"/>
  <c r="H192" i="97"/>
  <c r="G192" i="97"/>
  <c r="I191" i="97"/>
  <c r="H191" i="97"/>
  <c r="I190" i="97"/>
  <c r="H190" i="97"/>
  <c r="I189" i="97"/>
  <c r="H189" i="97"/>
  <c r="I188" i="97"/>
  <c r="H188" i="97"/>
  <c r="I187" i="97"/>
  <c r="H187" i="97"/>
  <c r="G187" i="97"/>
  <c r="E187" i="97"/>
  <c r="I186" i="97"/>
  <c r="H186" i="97"/>
  <c r="I185" i="97"/>
  <c r="H185" i="97"/>
  <c r="G185" i="97"/>
  <c r="I184" i="97"/>
  <c r="H184" i="97"/>
  <c r="I183" i="97"/>
  <c r="H183" i="97"/>
  <c r="C183" i="97"/>
  <c r="I182" i="97"/>
  <c r="H182" i="97"/>
  <c r="G182" i="97"/>
  <c r="I181" i="97"/>
  <c r="H181" i="97"/>
  <c r="C181" i="97"/>
  <c r="I180" i="97"/>
  <c r="H180" i="97"/>
  <c r="G179" i="97"/>
  <c r="I178" i="97"/>
  <c r="H178" i="97"/>
  <c r="I177" i="97"/>
  <c r="H177" i="97"/>
  <c r="I176" i="97"/>
  <c r="H176" i="97"/>
  <c r="E176" i="97"/>
  <c r="I175" i="97"/>
  <c r="H175" i="97"/>
  <c r="I174" i="97"/>
  <c r="H174" i="97"/>
  <c r="G174" i="97"/>
  <c r="I173" i="97"/>
  <c r="H173" i="97"/>
  <c r="I172" i="97"/>
  <c r="H172" i="97"/>
  <c r="I171" i="97"/>
  <c r="H171" i="97"/>
  <c r="G171" i="97"/>
  <c r="I170" i="97"/>
  <c r="H170" i="97"/>
  <c r="I169" i="97"/>
  <c r="H169" i="97"/>
  <c r="E169" i="97"/>
  <c r="I168" i="97"/>
  <c r="H168" i="97"/>
  <c r="E168" i="97"/>
  <c r="I167" i="97"/>
  <c r="H167" i="97"/>
  <c r="G167" i="97"/>
  <c r="I166" i="97"/>
  <c r="H166" i="97"/>
  <c r="E166" i="97"/>
  <c r="I165" i="97"/>
  <c r="H165" i="97"/>
  <c r="I164" i="97"/>
  <c r="H164" i="97"/>
  <c r="E164" i="97"/>
  <c r="I163" i="97"/>
  <c r="H163" i="97"/>
  <c r="E163" i="97"/>
  <c r="I162" i="97"/>
  <c r="H162" i="97"/>
  <c r="I161" i="97"/>
  <c r="H161" i="97"/>
  <c r="E161" i="97"/>
  <c r="C161" i="97"/>
  <c r="I160" i="97"/>
  <c r="H160" i="97"/>
  <c r="I159" i="97"/>
  <c r="H159" i="97"/>
  <c r="I158" i="97"/>
  <c r="H158" i="97"/>
  <c r="E158" i="97"/>
  <c r="I157" i="97"/>
  <c r="H157" i="97"/>
  <c r="I156" i="97"/>
  <c r="H156" i="97"/>
  <c r="E156" i="97"/>
  <c r="I155" i="97"/>
  <c r="H155" i="97"/>
  <c r="G155" i="97"/>
  <c r="I154" i="97"/>
  <c r="H154" i="97"/>
  <c r="I153" i="97"/>
  <c r="H153" i="97"/>
  <c r="G153" i="97"/>
  <c r="E153" i="97"/>
  <c r="I152" i="97"/>
  <c r="H152" i="97"/>
  <c r="I151" i="97"/>
  <c r="H151" i="97"/>
  <c r="I150" i="97"/>
  <c r="H150" i="97"/>
  <c r="I149" i="97"/>
  <c r="H149" i="97"/>
  <c r="C149" i="97"/>
  <c r="I148" i="97"/>
  <c r="H148" i="97"/>
  <c r="I147" i="97"/>
  <c r="H147" i="97"/>
  <c r="G147" i="97"/>
  <c r="C147" i="97"/>
  <c r="I146" i="97"/>
  <c r="H146" i="97"/>
  <c r="I145" i="97"/>
  <c r="H145" i="97"/>
  <c r="G145" i="97"/>
  <c r="C145" i="97"/>
  <c r="I144" i="97"/>
  <c r="H144" i="97"/>
  <c r="I143" i="97"/>
  <c r="H143" i="97"/>
  <c r="I142" i="97"/>
  <c r="H142" i="97"/>
  <c r="I141" i="97"/>
  <c r="H141" i="97"/>
  <c r="I140" i="97"/>
  <c r="H140" i="97"/>
  <c r="I139" i="97"/>
  <c r="H139" i="97"/>
  <c r="E139" i="97"/>
  <c r="I138" i="97"/>
  <c r="H138" i="97"/>
  <c r="I137" i="97"/>
  <c r="H137" i="97"/>
  <c r="I136" i="97"/>
  <c r="H136" i="97"/>
  <c r="I135" i="97"/>
  <c r="H135" i="97"/>
  <c r="G135" i="97"/>
  <c r="I134" i="97"/>
  <c r="H134" i="97"/>
  <c r="E134" i="97"/>
  <c r="I133" i="97"/>
  <c r="H133" i="97"/>
  <c r="I132" i="97"/>
  <c r="H132" i="97"/>
  <c r="I131" i="97"/>
  <c r="H131" i="97"/>
  <c r="G131" i="97"/>
  <c r="E131" i="97"/>
  <c r="I130" i="97"/>
  <c r="H130" i="97"/>
  <c r="I129" i="97"/>
  <c r="H129" i="97"/>
  <c r="E129" i="97"/>
  <c r="I128" i="97"/>
  <c r="H128" i="97"/>
  <c r="E128" i="97"/>
  <c r="C128" i="97"/>
  <c r="I127" i="97"/>
  <c r="H127" i="97"/>
  <c r="I126" i="97"/>
  <c r="H126" i="97"/>
  <c r="E126" i="97"/>
  <c r="C126" i="97"/>
  <c r="I125" i="97"/>
  <c r="H125" i="97"/>
  <c r="I124" i="97"/>
  <c r="H124" i="97"/>
  <c r="G124" i="97"/>
  <c r="E124" i="97"/>
  <c r="I123" i="97"/>
  <c r="H123" i="97"/>
  <c r="G123" i="97"/>
  <c r="I122" i="97"/>
  <c r="H122" i="97"/>
  <c r="I121" i="97"/>
  <c r="H121" i="97"/>
  <c r="I120" i="97"/>
  <c r="H120" i="97"/>
  <c r="I119" i="97"/>
  <c r="H119" i="97"/>
  <c r="I118" i="97"/>
  <c r="H118" i="97"/>
  <c r="E118" i="97"/>
  <c r="I117" i="97"/>
  <c r="H117" i="97"/>
  <c r="I116" i="97"/>
  <c r="H116" i="97"/>
  <c r="E116" i="97"/>
  <c r="I115" i="97"/>
  <c r="H115" i="97"/>
  <c r="G115" i="97"/>
  <c r="I114" i="97"/>
  <c r="H114" i="97"/>
  <c r="I113" i="97"/>
  <c r="H113" i="97"/>
  <c r="G113" i="97"/>
  <c r="I112" i="97"/>
  <c r="H112" i="97"/>
  <c r="I111" i="97"/>
  <c r="H111" i="97"/>
  <c r="I110" i="97"/>
  <c r="H110" i="97"/>
  <c r="G110" i="97"/>
  <c r="E110" i="97"/>
  <c r="I109" i="97"/>
  <c r="H109" i="97"/>
  <c r="I108" i="97"/>
  <c r="H108" i="97"/>
  <c r="E108" i="97"/>
  <c r="I107" i="97"/>
  <c r="H107" i="97"/>
  <c r="G107" i="97"/>
  <c r="I106" i="97"/>
  <c r="H106" i="97"/>
  <c r="I105" i="97"/>
  <c r="H105" i="97"/>
  <c r="E105" i="97"/>
  <c r="I104" i="97"/>
  <c r="H104" i="97"/>
  <c r="C104" i="97"/>
  <c r="I103" i="97"/>
  <c r="H103" i="97"/>
  <c r="I102" i="97"/>
  <c r="H102" i="97"/>
  <c r="C102" i="97"/>
  <c r="I101" i="97"/>
  <c r="H101" i="97"/>
  <c r="I100" i="97"/>
  <c r="H100" i="97"/>
  <c r="E100" i="97"/>
  <c r="I99" i="97"/>
  <c r="H99" i="97"/>
  <c r="G99" i="97"/>
  <c r="E99" i="97"/>
  <c r="I98" i="97"/>
  <c r="H98" i="97"/>
  <c r="I97" i="97"/>
  <c r="H97" i="97"/>
  <c r="G97" i="97"/>
  <c r="E97" i="97"/>
  <c r="I96" i="97"/>
  <c r="H96" i="97"/>
  <c r="E96" i="97"/>
  <c r="I95" i="97"/>
  <c r="H95" i="97"/>
  <c r="G95" i="97"/>
  <c r="I94" i="97"/>
  <c r="H94" i="97"/>
  <c r="G94" i="97"/>
  <c r="E94" i="97"/>
  <c r="I93" i="97"/>
  <c r="H93" i="97"/>
  <c r="C93" i="97"/>
  <c r="I92" i="97"/>
  <c r="H92" i="97"/>
  <c r="G92" i="97"/>
  <c r="I91" i="97"/>
  <c r="H91" i="97"/>
  <c r="E91" i="97"/>
  <c r="C91" i="97"/>
  <c r="I90" i="97"/>
  <c r="H90" i="97"/>
  <c r="I89" i="97"/>
  <c r="H89" i="97"/>
  <c r="G89" i="97"/>
  <c r="E89" i="97"/>
  <c r="C89" i="97"/>
  <c r="I88" i="97"/>
  <c r="H88" i="97"/>
  <c r="I87" i="97"/>
  <c r="H87" i="97"/>
  <c r="G87" i="97"/>
  <c r="I86" i="97"/>
  <c r="H86" i="97"/>
  <c r="I85" i="97"/>
  <c r="H85" i="97"/>
  <c r="I84" i="97"/>
  <c r="H84" i="97"/>
  <c r="G84" i="97"/>
  <c r="I83" i="97"/>
  <c r="H83" i="97"/>
  <c r="E83" i="97"/>
  <c r="I82" i="97"/>
  <c r="H82" i="97"/>
  <c r="I81" i="97"/>
  <c r="H81" i="97"/>
  <c r="G81" i="97"/>
  <c r="E81" i="97"/>
  <c r="I80" i="97"/>
  <c r="H80" i="97"/>
  <c r="I79" i="97"/>
  <c r="H79" i="97"/>
  <c r="G79" i="97"/>
  <c r="I78" i="97"/>
  <c r="H78" i="97"/>
  <c r="I77" i="97"/>
  <c r="H77" i="97"/>
  <c r="I76" i="97"/>
  <c r="H76" i="97"/>
  <c r="G76" i="97"/>
  <c r="I75" i="97"/>
  <c r="H75" i="97"/>
  <c r="E75" i="97"/>
  <c r="I74" i="97"/>
  <c r="H74" i="97"/>
  <c r="I73" i="97"/>
  <c r="H73" i="97"/>
  <c r="G73" i="97"/>
  <c r="E73" i="97"/>
  <c r="I72" i="97"/>
  <c r="H72" i="97"/>
  <c r="E72" i="97"/>
  <c r="I71" i="97"/>
  <c r="H71" i="97"/>
  <c r="G71" i="97"/>
  <c r="I70" i="97"/>
  <c r="H70" i="97"/>
  <c r="E70" i="97"/>
  <c r="I69" i="97"/>
  <c r="H69" i="97"/>
  <c r="I68" i="97"/>
  <c r="H68" i="97"/>
  <c r="G68" i="97"/>
  <c r="E68" i="97"/>
  <c r="I67" i="97"/>
  <c r="H67" i="97"/>
  <c r="E67" i="97"/>
  <c r="C67" i="97"/>
  <c r="I66" i="97"/>
  <c r="H66" i="97"/>
  <c r="I65" i="97"/>
  <c r="H65" i="97"/>
  <c r="E65" i="97"/>
  <c r="I64" i="97"/>
  <c r="H64" i="97"/>
  <c r="E64" i="97"/>
  <c r="I63" i="97"/>
  <c r="H63" i="97"/>
  <c r="I62" i="97"/>
  <c r="H62" i="97"/>
  <c r="G62" i="97"/>
  <c r="E62" i="97"/>
  <c r="I61" i="97"/>
  <c r="H61" i="97"/>
  <c r="I60" i="97"/>
  <c r="H60" i="97"/>
  <c r="E60" i="97"/>
  <c r="I59" i="97"/>
  <c r="H59" i="97"/>
  <c r="G59" i="97"/>
  <c r="E59" i="97"/>
  <c r="I58" i="97"/>
  <c r="H58" i="97"/>
  <c r="I57" i="97"/>
  <c r="H57" i="97"/>
  <c r="G57" i="97"/>
  <c r="I56" i="97"/>
  <c r="H56" i="97"/>
  <c r="E56" i="97"/>
  <c r="I55" i="97"/>
  <c r="H55" i="97"/>
  <c r="I54" i="97"/>
  <c r="H54" i="97"/>
  <c r="G54" i="97"/>
  <c r="E54" i="97"/>
  <c r="I53" i="97"/>
  <c r="H53" i="97"/>
  <c r="I52" i="97"/>
  <c r="H52" i="97"/>
  <c r="E52" i="97"/>
  <c r="I51" i="97"/>
  <c r="H51" i="97"/>
  <c r="G51" i="97"/>
  <c r="I50" i="97"/>
  <c r="H50" i="97"/>
  <c r="I49" i="97"/>
  <c r="H49" i="97"/>
  <c r="G49" i="97"/>
  <c r="E49" i="97"/>
  <c r="I48" i="97"/>
  <c r="H48" i="97"/>
  <c r="E48" i="97"/>
  <c r="C48" i="97"/>
  <c r="I47" i="97"/>
  <c r="H47" i="97"/>
  <c r="G47" i="97"/>
  <c r="I46" i="97"/>
  <c r="H46" i="97"/>
  <c r="G46" i="97"/>
  <c r="E46" i="97"/>
  <c r="C46" i="97"/>
  <c r="I45" i="97"/>
  <c r="H45" i="97"/>
  <c r="I44" i="97"/>
  <c r="H44" i="97"/>
  <c r="G44" i="97"/>
  <c r="E44" i="97"/>
  <c r="I43" i="97"/>
  <c r="H43" i="97"/>
  <c r="E43" i="97"/>
  <c r="I42" i="97"/>
  <c r="H42" i="97"/>
  <c r="I41" i="97"/>
  <c r="H41" i="97"/>
  <c r="G41" i="97"/>
  <c r="E41" i="97"/>
  <c r="I40" i="97"/>
  <c r="H40" i="97"/>
  <c r="G40" i="97"/>
  <c r="E40" i="97"/>
  <c r="I39" i="97"/>
  <c r="H39" i="97"/>
  <c r="G39" i="97"/>
  <c r="I38" i="97"/>
  <c r="H38" i="97"/>
  <c r="E38" i="97"/>
  <c r="I37" i="97"/>
  <c r="H37" i="97"/>
  <c r="G37" i="97"/>
  <c r="E37" i="97"/>
  <c r="I36" i="97"/>
  <c r="H36" i="97"/>
  <c r="E36" i="97"/>
  <c r="I35" i="97"/>
  <c r="H35" i="97"/>
  <c r="G35" i="97"/>
  <c r="E35" i="97"/>
  <c r="I34" i="97"/>
  <c r="H34" i="97"/>
  <c r="E34" i="97"/>
  <c r="I33" i="97"/>
  <c r="H33" i="97"/>
  <c r="G33" i="97"/>
  <c r="E33" i="97"/>
  <c r="I32" i="97"/>
  <c r="H32" i="97"/>
  <c r="E32" i="97"/>
  <c r="C32" i="97"/>
  <c r="I31" i="97"/>
  <c r="H31" i="97"/>
  <c r="G31" i="97"/>
  <c r="I30" i="97"/>
  <c r="H30" i="97"/>
  <c r="E30" i="97"/>
  <c r="C30" i="97"/>
  <c r="I29" i="97"/>
  <c r="H29" i="97"/>
  <c r="G29" i="97"/>
  <c r="E29" i="97"/>
  <c r="I28" i="97"/>
  <c r="H28" i="97"/>
  <c r="G28" i="97"/>
  <c r="E28" i="97"/>
  <c r="I27" i="97"/>
  <c r="H27" i="97"/>
  <c r="G27" i="97"/>
  <c r="E27" i="97"/>
  <c r="I26" i="97"/>
  <c r="H26" i="97"/>
  <c r="G26" i="97"/>
  <c r="E26" i="97"/>
  <c r="I25" i="97"/>
  <c r="H25" i="97"/>
  <c r="G25" i="97"/>
  <c r="E25" i="97"/>
  <c r="I24" i="97"/>
  <c r="H24" i="97"/>
  <c r="G24" i="97"/>
  <c r="E24" i="97"/>
  <c r="I23" i="97"/>
  <c r="H23" i="97"/>
  <c r="G23" i="97"/>
  <c r="I22" i="97"/>
  <c r="H22" i="97"/>
  <c r="E22" i="97"/>
  <c r="I21" i="97"/>
  <c r="H21" i="97"/>
  <c r="G21" i="97"/>
  <c r="E21" i="97"/>
  <c r="C21" i="97"/>
  <c r="I20" i="97"/>
  <c r="H20" i="97"/>
  <c r="G20" i="97"/>
  <c r="E20" i="97"/>
  <c r="I19" i="97"/>
  <c r="H19" i="97"/>
  <c r="G19" i="97"/>
  <c r="E19" i="97"/>
  <c r="I18" i="97"/>
  <c r="H18" i="97"/>
  <c r="G18" i="97"/>
  <c r="E18" i="97"/>
  <c r="I17" i="97"/>
  <c r="H17" i="97"/>
  <c r="G17" i="97"/>
  <c r="E17" i="97"/>
  <c r="I16" i="97"/>
  <c r="H16" i="97"/>
  <c r="G16" i="97"/>
  <c r="E16" i="97"/>
  <c r="I15" i="97"/>
  <c r="H15" i="97"/>
  <c r="G15" i="97"/>
  <c r="I14" i="97"/>
  <c r="H14" i="97"/>
  <c r="E14" i="97"/>
  <c r="I13" i="97"/>
  <c r="H13" i="97"/>
  <c r="G13" i="97"/>
  <c r="E13" i="97"/>
  <c r="I12" i="97"/>
  <c r="H12" i="97"/>
  <c r="E12" i="97"/>
  <c r="I11" i="97"/>
  <c r="H11" i="97"/>
  <c r="G11" i="97"/>
  <c r="E11" i="97"/>
  <c r="I10" i="97"/>
  <c r="H10" i="97"/>
  <c r="E10" i="97"/>
  <c r="I9" i="97"/>
  <c r="H9" i="97"/>
  <c r="G9" i="97"/>
  <c r="E9" i="97"/>
  <c r="I8" i="97"/>
  <c r="H8" i="97"/>
  <c r="E8" i="97"/>
  <c r="I7" i="97"/>
  <c r="H7" i="97"/>
  <c r="G7" i="97"/>
  <c r="I6" i="97"/>
  <c r="H6" i="97"/>
  <c r="E6" i="97"/>
  <c r="I5" i="97"/>
  <c r="H5" i="97"/>
  <c r="G5" i="97"/>
  <c r="E5" i="97"/>
  <c r="I4" i="97"/>
  <c r="H4" i="97"/>
  <c r="E4" i="97"/>
  <c r="D213" i="96"/>
  <c r="E147" i="96" s="1"/>
  <c r="I150" i="96"/>
  <c r="C150" i="96"/>
  <c r="G149" i="96"/>
  <c r="I148" i="96"/>
  <c r="I147" i="96"/>
  <c r="G147" i="96"/>
  <c r="I145" i="96"/>
  <c r="G145" i="96"/>
  <c r="E145" i="96"/>
  <c r="I143" i="96"/>
  <c r="G143" i="96"/>
  <c r="C143" i="96"/>
  <c r="I142" i="96"/>
  <c r="C142" i="96"/>
  <c r="I141" i="96"/>
  <c r="G141" i="96"/>
  <c r="I140" i="96"/>
  <c r="C140" i="96"/>
  <c r="G139" i="96"/>
  <c r="I138" i="96"/>
  <c r="I137" i="96"/>
  <c r="G137" i="96"/>
  <c r="E137" i="96"/>
  <c r="I136" i="96"/>
  <c r="I135" i="96"/>
  <c r="G135" i="96"/>
  <c r="I134" i="96"/>
  <c r="G134" i="96"/>
  <c r="I133" i="96"/>
  <c r="G133" i="96"/>
  <c r="H132" i="96"/>
  <c r="G132" i="96"/>
  <c r="C132" i="96"/>
  <c r="I131" i="96"/>
  <c r="I130" i="96"/>
  <c r="G130" i="96"/>
  <c r="E130" i="96"/>
  <c r="C130" i="96"/>
  <c r="I129" i="96"/>
  <c r="I128" i="96"/>
  <c r="G128" i="96"/>
  <c r="I127" i="96"/>
  <c r="I126" i="96"/>
  <c r="G126" i="96"/>
  <c r="E126" i="96"/>
  <c r="C126" i="96"/>
  <c r="H125" i="96"/>
  <c r="I124" i="96"/>
  <c r="G124" i="96"/>
  <c r="C124" i="96"/>
  <c r="I123" i="96"/>
  <c r="C123" i="96"/>
  <c r="G122" i="96"/>
  <c r="E122" i="96"/>
  <c r="I121" i="96"/>
  <c r="C121" i="96"/>
  <c r="I120" i="96"/>
  <c r="G120" i="96"/>
  <c r="I119" i="96"/>
  <c r="I118" i="96"/>
  <c r="G118" i="96"/>
  <c r="E118" i="96"/>
  <c r="C118" i="96"/>
  <c r="I116" i="96"/>
  <c r="G116" i="96"/>
  <c r="E116" i="96"/>
  <c r="C116" i="96"/>
  <c r="C115" i="96"/>
  <c r="I114" i="96"/>
  <c r="G114" i="96"/>
  <c r="E114" i="96"/>
  <c r="C113" i="96"/>
  <c r="G112" i="96"/>
  <c r="I111" i="96"/>
  <c r="I110" i="96"/>
  <c r="G110" i="96"/>
  <c r="E110" i="96"/>
  <c r="C110" i="96"/>
  <c r="G108" i="96"/>
  <c r="C108" i="96"/>
  <c r="I107" i="96"/>
  <c r="C107" i="96"/>
  <c r="G106" i="96"/>
  <c r="E106" i="96"/>
  <c r="I105" i="96"/>
  <c r="C105" i="96"/>
  <c r="I104" i="96"/>
  <c r="G104" i="96"/>
  <c r="I103" i="96"/>
  <c r="C103" i="96"/>
  <c r="I102" i="96"/>
  <c r="G102" i="96"/>
  <c r="E102" i="96"/>
  <c r="I101" i="96"/>
  <c r="H101" i="96"/>
  <c r="G101" i="96"/>
  <c r="C101" i="96"/>
  <c r="I100" i="96"/>
  <c r="G100" i="96"/>
  <c r="I99" i="96"/>
  <c r="G99" i="96"/>
  <c r="C99" i="96"/>
  <c r="I98" i="96"/>
  <c r="H98" i="96"/>
  <c r="G98" i="96"/>
  <c r="G97" i="96"/>
  <c r="E97" i="96"/>
  <c r="C97" i="96"/>
  <c r="I96" i="96"/>
  <c r="H96" i="96"/>
  <c r="I95" i="96"/>
  <c r="H95" i="96"/>
  <c r="G95" i="96"/>
  <c r="E95" i="96"/>
  <c r="I94" i="96"/>
  <c r="G94" i="96"/>
  <c r="E94" i="96"/>
  <c r="I93" i="96"/>
  <c r="H93" i="96"/>
  <c r="G93" i="96"/>
  <c r="G92" i="96"/>
  <c r="E92" i="96"/>
  <c r="C92" i="96"/>
  <c r="I90" i="96"/>
  <c r="H90" i="96"/>
  <c r="G90" i="96"/>
  <c r="E90" i="96"/>
  <c r="C90" i="96"/>
  <c r="I89" i="96"/>
  <c r="H89" i="96"/>
  <c r="G89" i="96"/>
  <c r="E89" i="96"/>
  <c r="C89" i="96"/>
  <c r="I88" i="96"/>
  <c r="G88" i="96"/>
  <c r="E88" i="96"/>
  <c r="I87" i="96"/>
  <c r="H87" i="96"/>
  <c r="G87" i="96"/>
  <c r="E87" i="96"/>
  <c r="C87" i="96"/>
  <c r="I86" i="96"/>
  <c r="G86" i="96"/>
  <c r="I85" i="96"/>
  <c r="H85" i="96"/>
  <c r="G85" i="96"/>
  <c r="E85" i="96"/>
  <c r="I84" i="96"/>
  <c r="C84" i="96"/>
  <c r="I83" i="96"/>
  <c r="G83" i="96"/>
  <c r="I82" i="96"/>
  <c r="H82" i="96"/>
  <c r="G82" i="96"/>
  <c r="E82" i="96"/>
  <c r="C82" i="96"/>
  <c r="I81" i="96"/>
  <c r="H81" i="96"/>
  <c r="G81" i="96"/>
  <c r="G80" i="96"/>
  <c r="C80" i="96"/>
  <c r="I79" i="96"/>
  <c r="H79" i="96"/>
  <c r="G78" i="96"/>
  <c r="E78" i="96"/>
  <c r="C78" i="96"/>
  <c r="I76" i="96"/>
  <c r="H76" i="96"/>
  <c r="G76" i="96"/>
  <c r="E76" i="96"/>
  <c r="I75" i="96"/>
  <c r="G75" i="96"/>
  <c r="I74" i="96"/>
  <c r="H74" i="96"/>
  <c r="C74" i="96"/>
  <c r="I73" i="96"/>
  <c r="H73" i="96"/>
  <c r="G73" i="96"/>
  <c r="I72" i="96"/>
  <c r="H72" i="96"/>
  <c r="G72" i="96"/>
  <c r="E72" i="96"/>
  <c r="C72" i="96"/>
  <c r="I71" i="96"/>
  <c r="H71" i="96"/>
  <c r="G71" i="96"/>
  <c r="H70" i="96"/>
  <c r="G70" i="96"/>
  <c r="E70" i="96"/>
  <c r="C70" i="96"/>
  <c r="I69" i="96"/>
  <c r="H69" i="96"/>
  <c r="I68" i="96"/>
  <c r="H68" i="96"/>
  <c r="G68" i="96"/>
  <c r="E68" i="96"/>
  <c r="C68" i="96"/>
  <c r="C67" i="96"/>
  <c r="I66" i="96"/>
  <c r="G66" i="96"/>
  <c r="E66" i="96"/>
  <c r="I65" i="96"/>
  <c r="H65" i="96"/>
  <c r="E65" i="96"/>
  <c r="C65" i="96"/>
  <c r="I64" i="96"/>
  <c r="G64" i="96"/>
  <c r="E64" i="96"/>
  <c r="I63" i="96"/>
  <c r="E63" i="96"/>
  <c r="C63" i="96"/>
  <c r="I62" i="96"/>
  <c r="H62" i="96"/>
  <c r="G62" i="96"/>
  <c r="E62" i="96"/>
  <c r="I61" i="96"/>
  <c r="H61" i="96"/>
  <c r="G61" i="96"/>
  <c r="E61" i="96"/>
  <c r="C61" i="96"/>
  <c r="I60" i="96"/>
  <c r="H60" i="96"/>
  <c r="G59" i="96"/>
  <c r="E59" i="96"/>
  <c r="C59" i="96"/>
  <c r="I58" i="96"/>
  <c r="H58" i="96"/>
  <c r="I57" i="96"/>
  <c r="H57" i="96"/>
  <c r="G57" i="96"/>
  <c r="E57" i="96"/>
  <c r="C57" i="96"/>
  <c r="I56" i="96"/>
  <c r="G56" i="96"/>
  <c r="G55" i="96"/>
  <c r="E55" i="96"/>
  <c r="C55" i="96"/>
  <c r="I54" i="96"/>
  <c r="E54" i="96"/>
  <c r="I53" i="96"/>
  <c r="G53" i="96"/>
  <c r="E53" i="96"/>
  <c r="C53" i="96"/>
  <c r="I52" i="96"/>
  <c r="H52" i="96"/>
  <c r="G52" i="96"/>
  <c r="I51" i="96"/>
  <c r="H51" i="96"/>
  <c r="G51" i="96"/>
  <c r="I50" i="96"/>
  <c r="G50" i="96"/>
  <c r="E50" i="96"/>
  <c r="I48" i="96"/>
  <c r="H48" i="96"/>
  <c r="G48" i="96"/>
  <c r="E48" i="96"/>
  <c r="I47" i="96"/>
  <c r="H47" i="96"/>
  <c r="G47" i="96"/>
  <c r="E47" i="96"/>
  <c r="C47" i="96"/>
  <c r="I46" i="96"/>
  <c r="H46" i="96"/>
  <c r="G46" i="96"/>
  <c r="I45" i="96"/>
  <c r="H45" i="96"/>
  <c r="G45" i="96"/>
  <c r="E45" i="96"/>
  <c r="C45" i="96"/>
  <c r="I44" i="96"/>
  <c r="C44" i="96"/>
  <c r="I43" i="96"/>
  <c r="H43" i="96"/>
  <c r="G43" i="96"/>
  <c r="E43" i="96"/>
  <c r="C43" i="96"/>
  <c r="I42" i="96"/>
  <c r="E42" i="96"/>
  <c r="C42" i="96"/>
  <c r="I41" i="96"/>
  <c r="H41" i="96"/>
  <c r="G41" i="96"/>
  <c r="E41" i="96"/>
  <c r="I40" i="96"/>
  <c r="G40" i="96"/>
  <c r="E40" i="96"/>
  <c r="C40" i="96"/>
  <c r="I39" i="96"/>
  <c r="H39" i="96"/>
  <c r="G39" i="96"/>
  <c r="I38" i="96"/>
  <c r="H38" i="96"/>
  <c r="G38" i="96"/>
  <c r="E38" i="96"/>
  <c r="C38" i="96"/>
  <c r="I37" i="96"/>
  <c r="H37" i="96"/>
  <c r="E37" i="96"/>
  <c r="I36" i="96"/>
  <c r="H36" i="96"/>
  <c r="G36" i="96"/>
  <c r="E36" i="96"/>
  <c r="I35" i="96"/>
  <c r="G35" i="96"/>
  <c r="E35" i="96"/>
  <c r="C35" i="96"/>
  <c r="I34" i="96"/>
  <c r="H34" i="96"/>
  <c r="C34" i="96"/>
  <c r="I33" i="96"/>
  <c r="H33" i="96"/>
  <c r="G33" i="96"/>
  <c r="E33" i="96"/>
  <c r="C33" i="96"/>
  <c r="I32" i="96"/>
  <c r="H32" i="96"/>
  <c r="G32" i="96"/>
  <c r="I31" i="96"/>
  <c r="H31" i="96"/>
  <c r="G31" i="96"/>
  <c r="I30" i="96"/>
  <c r="H30" i="96"/>
  <c r="G30" i="96"/>
  <c r="I29" i="96"/>
  <c r="H29" i="96"/>
  <c r="E29" i="96"/>
  <c r="C29" i="96"/>
  <c r="I28" i="96"/>
  <c r="G28" i="96"/>
  <c r="I27" i="96"/>
  <c r="H27" i="96"/>
  <c r="G27" i="96"/>
  <c r="E27" i="96"/>
  <c r="C27" i="96"/>
  <c r="I26" i="96"/>
  <c r="H26" i="96"/>
  <c r="G26" i="96"/>
  <c r="I25" i="96"/>
  <c r="H25" i="96"/>
  <c r="G25" i="96"/>
  <c r="E25" i="96"/>
  <c r="C25" i="96"/>
  <c r="G24" i="96"/>
  <c r="I23" i="96"/>
  <c r="H23" i="96"/>
  <c r="G23" i="96"/>
  <c r="E23" i="96"/>
  <c r="C23" i="96"/>
  <c r="I22" i="96"/>
  <c r="H22" i="96"/>
  <c r="E22" i="96"/>
  <c r="I21" i="96"/>
  <c r="H21" i="96"/>
  <c r="G21" i="96"/>
  <c r="E21" i="96"/>
  <c r="I20" i="96"/>
  <c r="H20" i="96"/>
  <c r="G20" i="96"/>
  <c r="I19" i="96"/>
  <c r="H19" i="96"/>
  <c r="C19" i="96"/>
  <c r="H18" i="96"/>
  <c r="G18" i="96"/>
  <c r="I17" i="96"/>
  <c r="H17" i="96"/>
  <c r="G17" i="96"/>
  <c r="E17" i="96"/>
  <c r="C17" i="96"/>
  <c r="I16" i="96"/>
  <c r="H16" i="96"/>
  <c r="G16" i="96"/>
  <c r="I15" i="96"/>
  <c r="H15" i="96"/>
  <c r="G15" i="96"/>
  <c r="E15" i="96"/>
  <c r="C15" i="96"/>
  <c r="I14" i="96"/>
  <c r="H14" i="96"/>
  <c r="G13" i="96"/>
  <c r="E13" i="96"/>
  <c r="C13" i="96"/>
  <c r="H12" i="96"/>
  <c r="I11" i="96"/>
  <c r="H11" i="96"/>
  <c r="G11" i="96"/>
  <c r="E11" i="96"/>
  <c r="I10" i="96"/>
  <c r="H10" i="96"/>
  <c r="G10" i="96"/>
  <c r="I9" i="96"/>
  <c r="H9" i="96"/>
  <c r="C9" i="96"/>
  <c r="G8" i="96"/>
  <c r="E8" i="96"/>
  <c r="I7" i="96"/>
  <c r="H7" i="96"/>
  <c r="I6" i="96"/>
  <c r="H6" i="96"/>
  <c r="G6" i="96"/>
  <c r="E6" i="96"/>
  <c r="I5" i="96"/>
  <c r="H5" i="96"/>
  <c r="G5" i="96"/>
  <c r="E5" i="96"/>
  <c r="C5" i="96"/>
  <c r="I4" i="96"/>
  <c r="H4" i="96"/>
  <c r="G4" i="96"/>
  <c r="G241" i="95"/>
  <c r="F241" i="95"/>
  <c r="D241" i="95"/>
  <c r="E233" i="95" s="1"/>
  <c r="B241" i="95"/>
  <c r="H238" i="95"/>
  <c r="L237" i="95"/>
  <c r="H237" i="95"/>
  <c r="K237" i="95" s="1"/>
  <c r="H236" i="95"/>
  <c r="H235" i="95"/>
  <c r="L234" i="95"/>
  <c r="H234" i="95"/>
  <c r="H233" i="95"/>
  <c r="L233" i="95" s="1"/>
  <c r="H232" i="95"/>
  <c r="L232" i="95" s="1"/>
  <c r="L231" i="95"/>
  <c r="H231" i="95"/>
  <c r="H230" i="95"/>
  <c r="L230" i="95" s="1"/>
  <c r="H229" i="95"/>
  <c r="L229" i="95" s="1"/>
  <c r="H228" i="95"/>
  <c r="L228" i="95" s="1"/>
  <c r="H227" i="95"/>
  <c r="L227" i="95" s="1"/>
  <c r="H226" i="95"/>
  <c r="K226" i="95" s="1"/>
  <c r="H225" i="95"/>
  <c r="L225" i="95" s="1"/>
  <c r="H224" i="95"/>
  <c r="H223" i="95"/>
  <c r="E223" i="95"/>
  <c r="H222" i="95"/>
  <c r="L222" i="95" s="1"/>
  <c r="H221" i="95"/>
  <c r="H220" i="95"/>
  <c r="L220" i="95" s="1"/>
  <c r="H219" i="95"/>
  <c r="H218" i="95"/>
  <c r="H217" i="95"/>
  <c r="L217" i="95" s="1"/>
  <c r="H216" i="95"/>
  <c r="L216" i="95" s="1"/>
  <c r="H215" i="95"/>
  <c r="K215" i="95" s="1"/>
  <c r="H214" i="95"/>
  <c r="L214" i="95" s="1"/>
  <c r="H213" i="95"/>
  <c r="L213" i="95" s="1"/>
  <c r="H212" i="95"/>
  <c r="H211" i="95"/>
  <c r="H210" i="95"/>
  <c r="H209" i="95"/>
  <c r="K209" i="95" s="1"/>
  <c r="H208" i="95"/>
  <c r="H207" i="95"/>
  <c r="H206" i="95"/>
  <c r="H205" i="95"/>
  <c r="L205" i="95" s="1"/>
  <c r="H204" i="95"/>
  <c r="H203" i="95"/>
  <c r="H202" i="95"/>
  <c r="H201" i="95"/>
  <c r="L201" i="95" s="1"/>
  <c r="H200" i="95"/>
  <c r="L200" i="95" s="1"/>
  <c r="H199" i="95"/>
  <c r="H198" i="95"/>
  <c r="H197" i="95"/>
  <c r="K197" i="95" s="1"/>
  <c r="H196" i="95"/>
  <c r="K196" i="95" s="1"/>
  <c r="H195" i="95"/>
  <c r="H194" i="95"/>
  <c r="H193" i="95"/>
  <c r="L193" i="95" s="1"/>
  <c r="H192" i="95"/>
  <c r="H191" i="95"/>
  <c r="K191" i="95" s="1"/>
  <c r="H190" i="95"/>
  <c r="L190" i="95" s="1"/>
  <c r="H189" i="95"/>
  <c r="K188" i="95"/>
  <c r="H188" i="95"/>
  <c r="L188" i="95" s="1"/>
  <c r="H187" i="95"/>
  <c r="H186" i="95"/>
  <c r="L186" i="95" s="1"/>
  <c r="H185" i="95"/>
  <c r="H184" i="95"/>
  <c r="L184" i="95" s="1"/>
  <c r="H183" i="95"/>
  <c r="L183" i="95" s="1"/>
  <c r="H182" i="95"/>
  <c r="H181" i="95"/>
  <c r="L181" i="95" s="1"/>
  <c r="H180" i="95"/>
  <c r="H179" i="95"/>
  <c r="H178" i="95"/>
  <c r="L178" i="95" s="1"/>
  <c r="H177" i="95"/>
  <c r="L177" i="95" s="1"/>
  <c r="H176" i="95"/>
  <c r="H175" i="95"/>
  <c r="H174" i="95"/>
  <c r="L174" i="95" s="1"/>
  <c r="H173" i="95"/>
  <c r="H172" i="95"/>
  <c r="H171" i="95"/>
  <c r="L171" i="95" s="1"/>
  <c r="H170" i="95"/>
  <c r="L170" i="95" s="1"/>
  <c r="H169" i="95"/>
  <c r="H168" i="95"/>
  <c r="H167" i="95"/>
  <c r="L167" i="95" s="1"/>
  <c r="H166" i="95"/>
  <c r="L165" i="95"/>
  <c r="H165" i="95"/>
  <c r="K165" i="95" s="1"/>
  <c r="H164" i="95"/>
  <c r="L164" i="95" s="1"/>
  <c r="H163" i="95"/>
  <c r="K163" i="95" s="1"/>
  <c r="H162" i="95"/>
  <c r="H161" i="95"/>
  <c r="K161" i="95" s="1"/>
  <c r="H160" i="95"/>
  <c r="L160" i="95" s="1"/>
  <c r="H159" i="95"/>
  <c r="H158" i="95"/>
  <c r="K158" i="95" s="1"/>
  <c r="H157" i="95"/>
  <c r="L157" i="95" s="1"/>
  <c r="H156" i="95"/>
  <c r="L156" i="95" s="1"/>
  <c r="H155" i="95"/>
  <c r="K155" i="95" s="1"/>
  <c r="H154" i="95"/>
  <c r="K154" i="95" s="1"/>
  <c r="H153" i="95"/>
  <c r="L153" i="95" s="1"/>
  <c r="H152" i="95"/>
  <c r="H151" i="95"/>
  <c r="L150" i="95"/>
  <c r="H150" i="95"/>
  <c r="K150" i="95" s="1"/>
  <c r="H149" i="95"/>
  <c r="K149" i="95" s="1"/>
  <c r="H148" i="95"/>
  <c r="K148" i="95" s="1"/>
  <c r="L147" i="95"/>
  <c r="K147" i="95"/>
  <c r="H147" i="95"/>
  <c r="H146" i="95"/>
  <c r="L146" i="95" s="1"/>
  <c r="H145" i="95"/>
  <c r="H144" i="95"/>
  <c r="H143" i="95"/>
  <c r="H142" i="95"/>
  <c r="K142" i="95" s="1"/>
  <c r="H141" i="95"/>
  <c r="K140" i="95"/>
  <c r="H140" i="95"/>
  <c r="L140" i="95" s="1"/>
  <c r="H139" i="95"/>
  <c r="L139" i="95" s="1"/>
  <c r="H138" i="95"/>
  <c r="L138" i="95" s="1"/>
  <c r="H137" i="95"/>
  <c r="H136" i="95"/>
  <c r="H135" i="95"/>
  <c r="K135" i="95" s="1"/>
  <c r="H134" i="95"/>
  <c r="L134" i="95" s="1"/>
  <c r="C134" i="95"/>
  <c r="H133" i="95"/>
  <c r="K133" i="95" s="1"/>
  <c r="H132" i="95"/>
  <c r="H131" i="95"/>
  <c r="H130" i="95"/>
  <c r="L130" i="95" s="1"/>
  <c r="H129" i="95"/>
  <c r="H128" i="95"/>
  <c r="L128" i="95" s="1"/>
  <c r="H127" i="95"/>
  <c r="L127" i="95" s="1"/>
  <c r="H126" i="95"/>
  <c r="L126" i="95" s="1"/>
  <c r="E126" i="95"/>
  <c r="H125" i="95"/>
  <c r="H124" i="95"/>
  <c r="H123" i="95"/>
  <c r="L123" i="95" s="1"/>
  <c r="H122" i="95"/>
  <c r="H121" i="95"/>
  <c r="H120" i="95"/>
  <c r="K120" i="95" s="1"/>
  <c r="C120" i="95"/>
  <c r="H119" i="95"/>
  <c r="L119" i="95" s="1"/>
  <c r="H118" i="95"/>
  <c r="L118" i="95" s="1"/>
  <c r="E118" i="95"/>
  <c r="H117" i="95"/>
  <c r="H116" i="95"/>
  <c r="K116" i="95" s="1"/>
  <c r="H115" i="95"/>
  <c r="H114" i="95"/>
  <c r="E114" i="95"/>
  <c r="C114" i="95"/>
  <c r="H113" i="95"/>
  <c r="K113" i="95" s="1"/>
  <c r="H112" i="95"/>
  <c r="L112" i="95" s="1"/>
  <c r="H111" i="95"/>
  <c r="K111" i="95" s="1"/>
  <c r="H110" i="95"/>
  <c r="E110" i="95"/>
  <c r="H109" i="95"/>
  <c r="L109" i="95" s="1"/>
  <c r="H108" i="95"/>
  <c r="H107" i="95"/>
  <c r="C107" i="95"/>
  <c r="H106" i="95"/>
  <c r="K106" i="95" s="1"/>
  <c r="K105" i="95"/>
  <c r="H105" i="95"/>
  <c r="L105" i="95" s="1"/>
  <c r="H104" i="95"/>
  <c r="H103" i="95"/>
  <c r="H102" i="95"/>
  <c r="L102" i="95" s="1"/>
  <c r="H101" i="95"/>
  <c r="E101" i="95"/>
  <c r="H100" i="95"/>
  <c r="L99" i="95"/>
  <c r="H99" i="95"/>
  <c r="K99" i="95" s="1"/>
  <c r="K98" i="95"/>
  <c r="H98" i="95"/>
  <c r="L98" i="95" s="1"/>
  <c r="H97" i="95"/>
  <c r="L97" i="95" s="1"/>
  <c r="H96" i="95"/>
  <c r="L96" i="95" s="1"/>
  <c r="H95" i="95"/>
  <c r="H94" i="95"/>
  <c r="K94" i="95" s="1"/>
  <c r="H93" i="95"/>
  <c r="L93" i="95" s="1"/>
  <c r="H92" i="95"/>
  <c r="L92" i="95" s="1"/>
  <c r="C92" i="95"/>
  <c r="H91" i="95"/>
  <c r="L91" i="95" s="1"/>
  <c r="H90" i="95"/>
  <c r="L90" i="95" s="1"/>
  <c r="H89" i="95"/>
  <c r="H88" i="95"/>
  <c r="H87" i="95"/>
  <c r="H86" i="95"/>
  <c r="K86" i="95" s="1"/>
  <c r="L85" i="95"/>
  <c r="K85" i="95"/>
  <c r="H85" i="95"/>
  <c r="H84" i="95"/>
  <c r="L84" i="95" s="1"/>
  <c r="H83" i="95"/>
  <c r="L83" i="95" s="1"/>
  <c r="H82" i="95"/>
  <c r="L82" i="95" s="1"/>
  <c r="H81" i="95"/>
  <c r="H80" i="95"/>
  <c r="E80" i="95"/>
  <c r="C80" i="95"/>
  <c r="H79" i="95"/>
  <c r="H78" i="95"/>
  <c r="K78" i="95" s="1"/>
  <c r="H77" i="95"/>
  <c r="K77" i="95" s="1"/>
  <c r="H76" i="95"/>
  <c r="L76" i="95" s="1"/>
  <c r="H75" i="95"/>
  <c r="K75" i="95" s="1"/>
  <c r="L74" i="95"/>
  <c r="H74" i="95"/>
  <c r="K74" i="95" s="1"/>
  <c r="H73" i="95"/>
  <c r="L73" i="95" s="1"/>
  <c r="H72" i="95"/>
  <c r="H71" i="95"/>
  <c r="H70" i="95"/>
  <c r="K70" i="95" s="1"/>
  <c r="H69" i="95"/>
  <c r="L69" i="95" s="1"/>
  <c r="L68" i="95"/>
  <c r="H68" i="95"/>
  <c r="K68" i="95" s="1"/>
  <c r="H67" i="95"/>
  <c r="L67" i="95" s="1"/>
  <c r="H66" i="95"/>
  <c r="K66" i="95" s="1"/>
  <c r="H65" i="95"/>
  <c r="L65" i="95" s="1"/>
  <c r="H64" i="95"/>
  <c r="H63" i="95"/>
  <c r="H62" i="95"/>
  <c r="H61" i="95"/>
  <c r="L61" i="95" s="1"/>
  <c r="H60" i="95"/>
  <c r="L60" i="95" s="1"/>
  <c r="H59" i="95"/>
  <c r="L59" i="95" s="1"/>
  <c r="H58" i="95"/>
  <c r="H57" i="95"/>
  <c r="L57" i="95" s="1"/>
  <c r="H56" i="95"/>
  <c r="H55" i="95"/>
  <c r="H54" i="95"/>
  <c r="K54" i="95" s="1"/>
  <c r="H53" i="95"/>
  <c r="L53" i="95" s="1"/>
  <c r="C53" i="95"/>
  <c r="L52" i="95"/>
  <c r="H52" i="95"/>
  <c r="K52" i="95" s="1"/>
  <c r="H51" i="95"/>
  <c r="L51" i="95" s="1"/>
  <c r="C51" i="95"/>
  <c r="H50" i="95"/>
  <c r="L50" i="95" s="1"/>
  <c r="H49" i="95"/>
  <c r="L49" i="95" s="1"/>
  <c r="H48" i="95"/>
  <c r="H47" i="95"/>
  <c r="L46" i="95"/>
  <c r="H46" i="95"/>
  <c r="K46" i="95" s="1"/>
  <c r="H45" i="95"/>
  <c r="L45" i="95" s="1"/>
  <c r="H44" i="95"/>
  <c r="K44" i="95" s="1"/>
  <c r="H43" i="95"/>
  <c r="L43" i="95" s="1"/>
  <c r="H42" i="95"/>
  <c r="L42" i="95" s="1"/>
  <c r="H41" i="95"/>
  <c r="E41" i="95"/>
  <c r="K40" i="95"/>
  <c r="H40" i="95"/>
  <c r="L40" i="95" s="1"/>
  <c r="H39" i="95"/>
  <c r="H38" i="95"/>
  <c r="H37" i="95"/>
  <c r="L37" i="95" s="1"/>
  <c r="L36" i="95"/>
  <c r="H36" i="95"/>
  <c r="K36" i="95" s="1"/>
  <c r="H35" i="95"/>
  <c r="L35" i="95" s="1"/>
  <c r="H34" i="95"/>
  <c r="L34" i="95" s="1"/>
  <c r="H33" i="95"/>
  <c r="E33" i="95"/>
  <c r="H32" i="95"/>
  <c r="H31" i="95"/>
  <c r="L31" i="95" s="1"/>
  <c r="C31" i="95"/>
  <c r="L30" i="95"/>
  <c r="H30" i="95"/>
  <c r="K30" i="95" s="1"/>
  <c r="H29" i="95"/>
  <c r="L29" i="95" s="1"/>
  <c r="H28" i="95"/>
  <c r="C28" i="95"/>
  <c r="H27" i="95"/>
  <c r="L27" i="95" s="1"/>
  <c r="H26" i="95"/>
  <c r="L26" i="95" s="1"/>
  <c r="H25" i="95"/>
  <c r="L25" i="95" s="1"/>
  <c r="H24" i="95"/>
  <c r="L24" i="95" s="1"/>
  <c r="H23" i="95"/>
  <c r="H22" i="95"/>
  <c r="K22" i="95" s="1"/>
  <c r="C22" i="95"/>
  <c r="H21" i="95"/>
  <c r="L21" i="95" s="1"/>
  <c r="H20" i="95"/>
  <c r="L20" i="95" s="1"/>
  <c r="L19" i="95"/>
  <c r="K19" i="95"/>
  <c r="H19" i="95"/>
  <c r="H18" i="95"/>
  <c r="H17" i="95"/>
  <c r="H16" i="95"/>
  <c r="K16" i="95" s="1"/>
  <c r="H15" i="95"/>
  <c r="L15" i="95" s="1"/>
  <c r="E15" i="95"/>
  <c r="H14" i="95"/>
  <c r="H13" i="95"/>
  <c r="H12" i="95"/>
  <c r="L12" i="95" s="1"/>
  <c r="H11" i="95"/>
  <c r="L11" i="95" s="1"/>
  <c r="H10" i="95"/>
  <c r="L10" i="95" s="1"/>
  <c r="H9" i="95"/>
  <c r="L9" i="95" s="1"/>
  <c r="H8" i="95"/>
  <c r="H7" i="95"/>
  <c r="L7" i="95" s="1"/>
  <c r="C7" i="95"/>
  <c r="H6" i="95"/>
  <c r="K6" i="95" s="1"/>
  <c r="H5" i="95"/>
  <c r="L5" i="95" s="1"/>
  <c r="H4" i="95"/>
  <c r="C4" i="95"/>
  <c r="D261" i="92"/>
  <c r="D257" i="92"/>
  <c r="D256" i="92"/>
  <c r="D255" i="92"/>
  <c r="D254" i="92"/>
  <c r="D253" i="92"/>
  <c r="D252" i="92"/>
  <c r="D251" i="92"/>
  <c r="D250" i="92"/>
  <c r="D249" i="92"/>
  <c r="D248" i="92"/>
  <c r="D247" i="92"/>
  <c r="D246" i="92"/>
  <c r="D245" i="92"/>
  <c r="D244" i="92"/>
  <c r="D243" i="92"/>
  <c r="D242" i="92"/>
  <c r="D241" i="92"/>
  <c r="D240" i="92"/>
  <c r="D239" i="92"/>
  <c r="D238" i="92"/>
  <c r="D237" i="92"/>
  <c r="D236" i="92"/>
  <c r="D235" i="92"/>
  <c r="D234" i="92"/>
  <c r="D233" i="92"/>
  <c r="D232" i="92"/>
  <c r="D231" i="92"/>
  <c r="D230" i="92"/>
  <c r="D229" i="92"/>
  <c r="D228" i="92"/>
  <c r="D227" i="92"/>
  <c r="D226" i="92"/>
  <c r="D225" i="92"/>
  <c r="D224" i="92"/>
  <c r="D223" i="92"/>
  <c r="D222" i="92"/>
  <c r="D221" i="92"/>
  <c r="D220" i="92"/>
  <c r="D219" i="92"/>
  <c r="D218" i="92"/>
  <c r="D217" i="92"/>
  <c r="D216" i="92"/>
  <c r="D215" i="92"/>
  <c r="D214" i="92"/>
  <c r="D213" i="92"/>
  <c r="D212" i="92"/>
  <c r="D211" i="92"/>
  <c r="D210" i="92"/>
  <c r="D209" i="92"/>
  <c r="D208" i="92"/>
  <c r="D207" i="92"/>
  <c r="D206" i="92"/>
  <c r="D205" i="92"/>
  <c r="D204" i="92"/>
  <c r="D203" i="92"/>
  <c r="D202" i="92"/>
  <c r="D201" i="92"/>
  <c r="D200" i="92"/>
  <c r="D199" i="92"/>
  <c r="D198" i="92"/>
  <c r="D197" i="92"/>
  <c r="D196" i="92"/>
  <c r="D195" i="92"/>
  <c r="D194" i="92"/>
  <c r="D193" i="92"/>
  <c r="D192" i="92"/>
  <c r="D191" i="92"/>
  <c r="D190" i="92"/>
  <c r="D189" i="92"/>
  <c r="D188" i="92"/>
  <c r="D187" i="92"/>
  <c r="D186" i="92"/>
  <c r="D185" i="92"/>
  <c r="D184" i="92"/>
  <c r="D183" i="92"/>
  <c r="D182" i="92"/>
  <c r="D181" i="92"/>
  <c r="D180" i="92"/>
  <c r="D179" i="92"/>
  <c r="D178" i="92"/>
  <c r="D177" i="92"/>
  <c r="D176" i="92"/>
  <c r="D175" i="92"/>
  <c r="D174" i="92"/>
  <c r="D173" i="92"/>
  <c r="D172" i="92"/>
  <c r="D171" i="92"/>
  <c r="D170" i="92"/>
  <c r="D169" i="92"/>
  <c r="D168" i="92"/>
  <c r="D167" i="92"/>
  <c r="D166" i="92"/>
  <c r="D165" i="92"/>
  <c r="D164" i="92"/>
  <c r="D163" i="92"/>
  <c r="D162" i="92"/>
  <c r="D161" i="92"/>
  <c r="D160" i="92"/>
  <c r="D159" i="92"/>
  <c r="D158" i="92"/>
  <c r="D157" i="92"/>
  <c r="D156" i="92"/>
  <c r="D155" i="92"/>
  <c r="D154" i="92"/>
  <c r="D153" i="92"/>
  <c r="D152" i="92"/>
  <c r="D151" i="92"/>
  <c r="D150" i="92"/>
  <c r="D149" i="92"/>
  <c r="D148" i="92"/>
  <c r="D147" i="92"/>
  <c r="D146" i="92"/>
  <c r="D145" i="92"/>
  <c r="D144" i="92"/>
  <c r="D143" i="92"/>
  <c r="D142" i="92"/>
  <c r="D141" i="92"/>
  <c r="D140" i="92"/>
  <c r="D139" i="92"/>
  <c r="D138" i="92"/>
  <c r="D137" i="92"/>
  <c r="D136" i="92"/>
  <c r="D135" i="92"/>
  <c r="D134" i="92"/>
  <c r="D133" i="92"/>
  <c r="D132" i="92"/>
  <c r="D131" i="92"/>
  <c r="D130" i="92"/>
  <c r="D129" i="92"/>
  <c r="D128" i="92"/>
  <c r="D127" i="92"/>
  <c r="D126" i="92"/>
  <c r="D125" i="92"/>
  <c r="D124" i="92"/>
  <c r="D123" i="92"/>
  <c r="D122" i="92"/>
  <c r="D121" i="92"/>
  <c r="D120" i="92"/>
  <c r="D119" i="92"/>
  <c r="D118" i="92"/>
  <c r="D117" i="92"/>
  <c r="D116" i="92"/>
  <c r="D115" i="92"/>
  <c r="D114" i="92"/>
  <c r="D113" i="92"/>
  <c r="D112" i="92"/>
  <c r="D111" i="92"/>
  <c r="D110" i="92"/>
  <c r="D109" i="92"/>
  <c r="D108" i="92"/>
  <c r="D107" i="92"/>
  <c r="D106" i="92"/>
  <c r="D105" i="92"/>
  <c r="D104" i="92"/>
  <c r="D103" i="92"/>
  <c r="D102" i="92"/>
  <c r="D101" i="92"/>
  <c r="D100" i="92"/>
  <c r="D99" i="92"/>
  <c r="D98" i="92"/>
  <c r="D97" i="92"/>
  <c r="D96" i="92"/>
  <c r="D95" i="92"/>
  <c r="D94" i="92"/>
  <c r="D93" i="92"/>
  <c r="D92" i="92"/>
  <c r="D91" i="92"/>
  <c r="D90" i="92"/>
  <c r="D89" i="92"/>
  <c r="D88" i="92"/>
  <c r="D87" i="92"/>
  <c r="D86" i="92"/>
  <c r="D85" i="92"/>
  <c r="D84" i="92"/>
  <c r="D83" i="92"/>
  <c r="D82" i="92"/>
  <c r="D81" i="92"/>
  <c r="D80" i="92"/>
  <c r="D79" i="92"/>
  <c r="D78" i="92"/>
  <c r="D77" i="92"/>
  <c r="D76" i="92"/>
  <c r="D75" i="92"/>
  <c r="D74" i="92"/>
  <c r="D73" i="92"/>
  <c r="D72" i="92"/>
  <c r="D71" i="92"/>
  <c r="D70" i="92"/>
  <c r="D69" i="92"/>
  <c r="D68" i="92"/>
  <c r="D67" i="92"/>
  <c r="D66" i="92"/>
  <c r="D65" i="92"/>
  <c r="D64" i="92"/>
  <c r="D63" i="92"/>
  <c r="D62" i="92"/>
  <c r="D61" i="92"/>
  <c r="D60" i="92"/>
  <c r="D59" i="92"/>
  <c r="D58" i="92"/>
  <c r="D57" i="92"/>
  <c r="D56" i="92"/>
  <c r="D55" i="92"/>
  <c r="D54" i="92"/>
  <c r="D53" i="92"/>
  <c r="D52" i="92"/>
  <c r="D51" i="92"/>
  <c r="D50" i="92"/>
  <c r="D49" i="92"/>
  <c r="D48" i="92"/>
  <c r="D47" i="92"/>
  <c r="D46" i="92"/>
  <c r="D45" i="92"/>
  <c r="D44" i="92"/>
  <c r="D43" i="92"/>
  <c r="D42" i="92"/>
  <c r="D41" i="92"/>
  <c r="D40" i="92"/>
  <c r="D39" i="92"/>
  <c r="D38" i="92"/>
  <c r="D37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D4" i="92"/>
  <c r="D3" i="92"/>
  <c r="D168" i="91"/>
  <c r="D167" i="91"/>
  <c r="D166" i="91"/>
  <c r="D165" i="91"/>
  <c r="D164" i="91"/>
  <c r="D163" i="91"/>
  <c r="D162" i="91"/>
  <c r="D161" i="91"/>
  <c r="D160" i="91"/>
  <c r="D159" i="91"/>
  <c r="D158" i="91"/>
  <c r="D157" i="91"/>
  <c r="D156" i="91"/>
  <c r="D155" i="91"/>
  <c r="D154" i="91"/>
  <c r="D153" i="91"/>
  <c r="D152" i="91"/>
  <c r="D151" i="91"/>
  <c r="D150" i="91"/>
  <c r="D149" i="91"/>
  <c r="D148" i="91"/>
  <c r="D147" i="91"/>
  <c r="D146" i="91"/>
  <c r="D145" i="91"/>
  <c r="D144" i="91"/>
  <c r="D143" i="91"/>
  <c r="D142" i="91"/>
  <c r="D141" i="91"/>
  <c r="D140" i="91"/>
  <c r="D139" i="91"/>
  <c r="D138" i="91"/>
  <c r="D137" i="91"/>
  <c r="D136" i="91"/>
  <c r="D135" i="91"/>
  <c r="D134" i="91"/>
  <c r="D133" i="91"/>
  <c r="D132" i="91"/>
  <c r="D131" i="91"/>
  <c r="D130" i="91"/>
  <c r="D129" i="91"/>
  <c r="D128" i="91"/>
  <c r="D127" i="91"/>
  <c r="D126" i="91"/>
  <c r="D125" i="91"/>
  <c r="D124" i="91"/>
  <c r="D123" i="91"/>
  <c r="D122" i="91"/>
  <c r="D121" i="91"/>
  <c r="D120" i="91"/>
  <c r="D119" i="91"/>
  <c r="D118" i="91"/>
  <c r="D117" i="91"/>
  <c r="D116" i="91"/>
  <c r="D115" i="91"/>
  <c r="D114" i="91"/>
  <c r="D113" i="91"/>
  <c r="D112" i="91"/>
  <c r="D111" i="91"/>
  <c r="D110" i="91"/>
  <c r="D109" i="91"/>
  <c r="D108" i="91"/>
  <c r="D107" i="91"/>
  <c r="D106" i="91"/>
  <c r="D105" i="91"/>
  <c r="D104" i="91"/>
  <c r="D103" i="91"/>
  <c r="D102" i="91"/>
  <c r="D101" i="91"/>
  <c r="D100" i="91"/>
  <c r="D99" i="91"/>
  <c r="D98" i="91"/>
  <c r="D97" i="91"/>
  <c r="D96" i="91"/>
  <c r="D95" i="91"/>
  <c r="D94" i="91"/>
  <c r="D93" i="91"/>
  <c r="D92" i="91"/>
  <c r="D91" i="91"/>
  <c r="D90" i="91"/>
  <c r="D89" i="91"/>
  <c r="D88" i="91"/>
  <c r="D87" i="91"/>
  <c r="D86" i="91"/>
  <c r="D85" i="91"/>
  <c r="D84" i="91"/>
  <c r="D83" i="91"/>
  <c r="D82" i="91"/>
  <c r="D81" i="91"/>
  <c r="D80" i="91"/>
  <c r="D79" i="91"/>
  <c r="D78" i="91"/>
  <c r="D77" i="91"/>
  <c r="D76" i="91"/>
  <c r="D75" i="91"/>
  <c r="D74" i="91"/>
  <c r="D73" i="91"/>
  <c r="D72" i="91"/>
  <c r="D71" i="91"/>
  <c r="D70" i="91"/>
  <c r="D69" i="91"/>
  <c r="D68" i="91"/>
  <c r="D67" i="91"/>
  <c r="D66" i="91"/>
  <c r="D65" i="91"/>
  <c r="D64" i="91"/>
  <c r="D63" i="91"/>
  <c r="D62" i="91"/>
  <c r="D61" i="91"/>
  <c r="D60" i="91"/>
  <c r="D59" i="91"/>
  <c r="D58" i="91"/>
  <c r="D57" i="91"/>
  <c r="D56" i="91"/>
  <c r="D55" i="91"/>
  <c r="D54" i="91"/>
  <c r="D53" i="91"/>
  <c r="D52" i="91"/>
  <c r="D51" i="91"/>
  <c r="D50" i="91"/>
  <c r="D49" i="91"/>
  <c r="D48" i="91"/>
  <c r="D47" i="91"/>
  <c r="D46" i="91"/>
  <c r="D45" i="91"/>
  <c r="D44" i="91"/>
  <c r="D43" i="91"/>
  <c r="D42" i="91"/>
  <c r="D41" i="91"/>
  <c r="D40" i="91"/>
  <c r="D39" i="91"/>
  <c r="D38" i="91"/>
  <c r="D37" i="91"/>
  <c r="D36" i="91"/>
  <c r="D35" i="91"/>
  <c r="D34" i="91"/>
  <c r="D33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D6" i="91"/>
  <c r="D5" i="91"/>
  <c r="D4" i="91"/>
  <c r="D3" i="91"/>
  <c r="F14" i="87"/>
  <c r="G9" i="87" s="1"/>
  <c r="D14" i="87"/>
  <c r="E13" i="87" s="1"/>
  <c r="B14" i="87"/>
  <c r="C11" i="87" s="1"/>
  <c r="H11" i="87"/>
  <c r="G11" i="87"/>
  <c r="H10" i="87"/>
  <c r="G10" i="87"/>
  <c r="H9" i="87"/>
  <c r="E9" i="87"/>
  <c r="H8" i="87"/>
  <c r="G8" i="87"/>
  <c r="H7" i="87"/>
  <c r="G7" i="87"/>
  <c r="E7" i="87"/>
  <c r="H6" i="87"/>
  <c r="G6" i="87"/>
  <c r="H5" i="87"/>
  <c r="G5" i="87"/>
  <c r="H4" i="87"/>
  <c r="G4" i="87"/>
  <c r="F12" i="86"/>
  <c r="H12" i="86" s="1"/>
  <c r="D12" i="86"/>
  <c r="E11" i="86" s="1"/>
  <c r="C11" i="86"/>
  <c r="H11" i="86"/>
  <c r="H10" i="86"/>
  <c r="E10" i="86"/>
  <c r="H7" i="86"/>
  <c r="H6" i="86"/>
  <c r="E6" i="86"/>
  <c r="C6" i="86"/>
  <c r="H5" i="86"/>
  <c r="H4" i="86"/>
  <c r="E4" i="86"/>
  <c r="F13" i="85"/>
  <c r="G12" i="85" s="1"/>
  <c r="D13" i="85"/>
  <c r="E12" i="85" s="1"/>
  <c r="B13" i="85"/>
  <c r="C10" i="85" s="1"/>
  <c r="H12" i="85"/>
  <c r="H11" i="85"/>
  <c r="E11" i="85"/>
  <c r="H10" i="85"/>
  <c r="H9" i="85"/>
  <c r="H8" i="85"/>
  <c r="H7" i="85"/>
  <c r="E7" i="85"/>
  <c r="C7" i="85"/>
  <c r="H5" i="85"/>
  <c r="E5" i="85"/>
  <c r="H4" i="85"/>
  <c r="E3" i="84"/>
  <c r="D3" i="84"/>
  <c r="E14" i="83"/>
  <c r="D14" i="83"/>
  <c r="E13" i="83"/>
  <c r="D13" i="83"/>
  <c r="E12" i="83"/>
  <c r="D12" i="83"/>
  <c r="E11" i="83"/>
  <c r="D11" i="83"/>
  <c r="E10" i="83"/>
  <c r="D10" i="83"/>
  <c r="E9" i="83"/>
  <c r="D9" i="83"/>
  <c r="E8" i="83"/>
  <c r="D8" i="83"/>
  <c r="E7" i="83"/>
  <c r="D7" i="83"/>
  <c r="E6" i="83"/>
  <c r="D6" i="83"/>
  <c r="E5" i="83"/>
  <c r="D5" i="83"/>
  <c r="E4" i="83"/>
  <c r="D4" i="83"/>
  <c r="E3" i="83"/>
  <c r="D3" i="83"/>
  <c r="H261" i="82"/>
  <c r="G261" i="82"/>
  <c r="B5" i="82" s="1"/>
  <c r="I260" i="82"/>
  <c r="I259" i="82"/>
  <c r="I258" i="82"/>
  <c r="I257" i="82"/>
  <c r="I256" i="82"/>
  <c r="I255" i="82"/>
  <c r="I254" i="82"/>
  <c r="I253" i="82"/>
  <c r="I252" i="82"/>
  <c r="I251" i="82"/>
  <c r="I250" i="82"/>
  <c r="I249" i="82"/>
  <c r="I248" i="82"/>
  <c r="I247" i="82"/>
  <c r="I246" i="82"/>
  <c r="I245" i="82"/>
  <c r="I244" i="82"/>
  <c r="I243" i="82"/>
  <c r="I242" i="82"/>
  <c r="I241" i="82"/>
  <c r="I240" i="82"/>
  <c r="I239" i="82"/>
  <c r="I238" i="82"/>
  <c r="I237" i="82"/>
  <c r="I236" i="82"/>
  <c r="I235" i="82"/>
  <c r="I234" i="82"/>
  <c r="I233" i="82"/>
  <c r="I232" i="82"/>
  <c r="I231" i="82"/>
  <c r="I230" i="82"/>
  <c r="I229" i="82"/>
  <c r="I228" i="82"/>
  <c r="I227" i="82"/>
  <c r="I226" i="82"/>
  <c r="I225" i="82"/>
  <c r="I224" i="82"/>
  <c r="I223" i="82"/>
  <c r="I222" i="82"/>
  <c r="I221" i="82"/>
  <c r="I220" i="82"/>
  <c r="I219" i="82"/>
  <c r="I218" i="82"/>
  <c r="I217" i="82"/>
  <c r="I216" i="82"/>
  <c r="I215" i="82"/>
  <c r="I214" i="82"/>
  <c r="I213" i="82"/>
  <c r="I212" i="82"/>
  <c r="I211" i="82"/>
  <c r="C4" i="82"/>
  <c r="B4" i="82"/>
  <c r="B6" i="82" s="1"/>
  <c r="I210" i="82"/>
  <c r="D210" i="82"/>
  <c r="I209" i="82"/>
  <c r="D209" i="82"/>
  <c r="I208" i="82"/>
  <c r="D208" i="82"/>
  <c r="I207" i="82"/>
  <c r="D207" i="82"/>
  <c r="I206" i="82"/>
  <c r="D206" i="82"/>
  <c r="I205" i="82"/>
  <c r="D205" i="82"/>
  <c r="I204" i="82"/>
  <c r="D204" i="82"/>
  <c r="I203" i="82"/>
  <c r="D203" i="82"/>
  <c r="I202" i="82"/>
  <c r="D202" i="82"/>
  <c r="I201" i="82"/>
  <c r="D201" i="82"/>
  <c r="I200" i="82"/>
  <c r="D200" i="82"/>
  <c r="I199" i="82"/>
  <c r="D199" i="82"/>
  <c r="I198" i="82"/>
  <c r="D198" i="82"/>
  <c r="I197" i="82"/>
  <c r="D197" i="82"/>
  <c r="I196" i="82"/>
  <c r="D196" i="82"/>
  <c r="I195" i="82"/>
  <c r="D195" i="82"/>
  <c r="I194" i="82"/>
  <c r="D194" i="82"/>
  <c r="I193" i="82"/>
  <c r="D193" i="82"/>
  <c r="I192" i="82"/>
  <c r="D192" i="82"/>
  <c r="I191" i="82"/>
  <c r="D191" i="82"/>
  <c r="I190" i="82"/>
  <c r="D190" i="82"/>
  <c r="I189" i="82"/>
  <c r="D189" i="82"/>
  <c r="I188" i="82"/>
  <c r="D188" i="82"/>
  <c r="I187" i="82"/>
  <c r="D187" i="82"/>
  <c r="I186" i="82"/>
  <c r="D186" i="82"/>
  <c r="I185" i="82"/>
  <c r="D185" i="82"/>
  <c r="I184" i="82"/>
  <c r="D184" i="82"/>
  <c r="I183" i="82"/>
  <c r="D183" i="82"/>
  <c r="I182" i="82"/>
  <c r="D182" i="82"/>
  <c r="I181" i="82"/>
  <c r="D181" i="82"/>
  <c r="I180" i="82"/>
  <c r="D180" i="82"/>
  <c r="I179" i="82"/>
  <c r="D179" i="82"/>
  <c r="I178" i="82"/>
  <c r="D178" i="82"/>
  <c r="I177" i="82"/>
  <c r="D177" i="82"/>
  <c r="I176" i="82"/>
  <c r="D176" i="82"/>
  <c r="I175" i="82"/>
  <c r="D175" i="82"/>
  <c r="I174" i="82"/>
  <c r="D174" i="82"/>
  <c r="I173" i="82"/>
  <c r="D173" i="82"/>
  <c r="I172" i="82"/>
  <c r="D172" i="82"/>
  <c r="I171" i="82"/>
  <c r="D171" i="82"/>
  <c r="I170" i="82"/>
  <c r="D170" i="82"/>
  <c r="I169" i="82"/>
  <c r="D169" i="82"/>
  <c r="I168" i="82"/>
  <c r="D168" i="82"/>
  <c r="I167" i="82"/>
  <c r="D167" i="82"/>
  <c r="I166" i="82"/>
  <c r="D166" i="82"/>
  <c r="I165" i="82"/>
  <c r="D165" i="82"/>
  <c r="I164" i="82"/>
  <c r="D164" i="82"/>
  <c r="I163" i="82"/>
  <c r="D163" i="82"/>
  <c r="I162" i="82"/>
  <c r="D162" i="82"/>
  <c r="I161" i="82"/>
  <c r="D161" i="82"/>
  <c r="I160" i="82"/>
  <c r="D160" i="82"/>
  <c r="I159" i="82"/>
  <c r="D159" i="82"/>
  <c r="I158" i="82"/>
  <c r="D158" i="82"/>
  <c r="I157" i="82"/>
  <c r="D157" i="82"/>
  <c r="I156" i="82"/>
  <c r="D156" i="82"/>
  <c r="I155" i="82"/>
  <c r="D155" i="82"/>
  <c r="I154" i="82"/>
  <c r="D154" i="82"/>
  <c r="I153" i="82"/>
  <c r="D153" i="82"/>
  <c r="I152" i="82"/>
  <c r="D152" i="82"/>
  <c r="I151" i="82"/>
  <c r="D151" i="82"/>
  <c r="I150" i="82"/>
  <c r="D150" i="82"/>
  <c r="I149" i="82"/>
  <c r="D149" i="82"/>
  <c r="I148" i="82"/>
  <c r="D148" i="82"/>
  <c r="I147" i="82"/>
  <c r="D147" i="82"/>
  <c r="I146" i="82"/>
  <c r="D146" i="82"/>
  <c r="I145" i="82"/>
  <c r="D145" i="82"/>
  <c r="I144" i="82"/>
  <c r="D144" i="82"/>
  <c r="I143" i="82"/>
  <c r="D143" i="82"/>
  <c r="I142" i="82"/>
  <c r="D142" i="82"/>
  <c r="I141" i="82"/>
  <c r="D141" i="82"/>
  <c r="I140" i="82"/>
  <c r="D140" i="82"/>
  <c r="I139" i="82"/>
  <c r="D139" i="82"/>
  <c r="I138" i="82"/>
  <c r="D138" i="82"/>
  <c r="I137" i="82"/>
  <c r="D137" i="82"/>
  <c r="I136" i="82"/>
  <c r="D136" i="82"/>
  <c r="I135" i="82"/>
  <c r="D135" i="82"/>
  <c r="I134" i="82"/>
  <c r="D134" i="82"/>
  <c r="I133" i="82"/>
  <c r="D133" i="82"/>
  <c r="I132" i="82"/>
  <c r="D132" i="82"/>
  <c r="I131" i="82"/>
  <c r="D131" i="82"/>
  <c r="I130" i="82"/>
  <c r="D130" i="82"/>
  <c r="I129" i="82"/>
  <c r="D129" i="82"/>
  <c r="I128" i="82"/>
  <c r="D128" i="82"/>
  <c r="I127" i="82"/>
  <c r="D127" i="82"/>
  <c r="I126" i="82"/>
  <c r="D126" i="82"/>
  <c r="I125" i="82"/>
  <c r="D125" i="82"/>
  <c r="I124" i="82"/>
  <c r="D124" i="82"/>
  <c r="I123" i="82"/>
  <c r="D123" i="82"/>
  <c r="I122" i="82"/>
  <c r="D122" i="82"/>
  <c r="I121" i="82"/>
  <c r="D121" i="82"/>
  <c r="I120" i="82"/>
  <c r="D120" i="82"/>
  <c r="I119" i="82"/>
  <c r="D119" i="82"/>
  <c r="I118" i="82"/>
  <c r="D118" i="82"/>
  <c r="I117" i="82"/>
  <c r="D117" i="82"/>
  <c r="I116" i="82"/>
  <c r="D116" i="82"/>
  <c r="I115" i="82"/>
  <c r="D115" i="82"/>
  <c r="I114" i="82"/>
  <c r="D114" i="82"/>
  <c r="I113" i="82"/>
  <c r="D113" i="82"/>
  <c r="I112" i="82"/>
  <c r="D112" i="82"/>
  <c r="I111" i="82"/>
  <c r="D111" i="82"/>
  <c r="I110" i="82"/>
  <c r="D110" i="82"/>
  <c r="I109" i="82"/>
  <c r="D109" i="82"/>
  <c r="I108" i="82"/>
  <c r="D108" i="82"/>
  <c r="I107" i="82"/>
  <c r="D107" i="82"/>
  <c r="I106" i="82"/>
  <c r="D106" i="82"/>
  <c r="I105" i="82"/>
  <c r="D105" i="82"/>
  <c r="I104" i="82"/>
  <c r="D104" i="82"/>
  <c r="I103" i="82"/>
  <c r="D103" i="82"/>
  <c r="I102" i="82"/>
  <c r="D102" i="82"/>
  <c r="I101" i="82"/>
  <c r="D101" i="82"/>
  <c r="I100" i="82"/>
  <c r="D100" i="82"/>
  <c r="I99" i="82"/>
  <c r="D99" i="82"/>
  <c r="I98" i="82"/>
  <c r="D98" i="82"/>
  <c r="I97" i="82"/>
  <c r="D97" i="82"/>
  <c r="I96" i="82"/>
  <c r="D96" i="82"/>
  <c r="I95" i="82"/>
  <c r="D95" i="82"/>
  <c r="I94" i="82"/>
  <c r="D94" i="82"/>
  <c r="I93" i="82"/>
  <c r="D93" i="82"/>
  <c r="I92" i="82"/>
  <c r="D92" i="82"/>
  <c r="I91" i="82"/>
  <c r="D91" i="82"/>
  <c r="I90" i="82"/>
  <c r="D90" i="82"/>
  <c r="I89" i="82"/>
  <c r="D89" i="82"/>
  <c r="I88" i="82"/>
  <c r="D88" i="82"/>
  <c r="I87" i="82"/>
  <c r="D87" i="82"/>
  <c r="I86" i="82"/>
  <c r="D86" i="82"/>
  <c r="I85" i="82"/>
  <c r="D85" i="82"/>
  <c r="I84" i="82"/>
  <c r="D84" i="82"/>
  <c r="I83" i="82"/>
  <c r="D83" i="82"/>
  <c r="I82" i="82"/>
  <c r="D82" i="82"/>
  <c r="I81" i="82"/>
  <c r="D81" i="82"/>
  <c r="I80" i="82"/>
  <c r="D80" i="82"/>
  <c r="I79" i="82"/>
  <c r="D79" i="82"/>
  <c r="I78" i="82"/>
  <c r="D78" i="82"/>
  <c r="I77" i="82"/>
  <c r="D77" i="82"/>
  <c r="I76" i="82"/>
  <c r="D76" i="82"/>
  <c r="I75" i="82"/>
  <c r="D75" i="82"/>
  <c r="I74" i="82"/>
  <c r="D74" i="82"/>
  <c r="I73" i="82"/>
  <c r="D73" i="82"/>
  <c r="I72" i="82"/>
  <c r="D72" i="82"/>
  <c r="I71" i="82"/>
  <c r="D71" i="82"/>
  <c r="I70" i="82"/>
  <c r="D70" i="82"/>
  <c r="I69" i="82"/>
  <c r="D69" i="82"/>
  <c r="I68" i="82"/>
  <c r="D68" i="82"/>
  <c r="I67" i="82"/>
  <c r="D67" i="82"/>
  <c r="I66" i="82"/>
  <c r="D66" i="82"/>
  <c r="I65" i="82"/>
  <c r="D65" i="82"/>
  <c r="I64" i="82"/>
  <c r="D64" i="82"/>
  <c r="I63" i="82"/>
  <c r="D63" i="82"/>
  <c r="I62" i="82"/>
  <c r="D62" i="82"/>
  <c r="I61" i="82"/>
  <c r="D61" i="82"/>
  <c r="I60" i="82"/>
  <c r="D60" i="82"/>
  <c r="I59" i="82"/>
  <c r="D59" i="82"/>
  <c r="I58" i="82"/>
  <c r="D58" i="82"/>
  <c r="I57" i="82"/>
  <c r="D57" i="82"/>
  <c r="I56" i="82"/>
  <c r="D56" i="82"/>
  <c r="I55" i="82"/>
  <c r="D55" i="82"/>
  <c r="I54" i="82"/>
  <c r="D54" i="82"/>
  <c r="I53" i="82"/>
  <c r="D53" i="82"/>
  <c r="I52" i="82"/>
  <c r="D52" i="82"/>
  <c r="I51" i="82"/>
  <c r="D51" i="82"/>
  <c r="I50" i="82"/>
  <c r="D50" i="82"/>
  <c r="I49" i="82"/>
  <c r="D49" i="82"/>
  <c r="I48" i="82"/>
  <c r="D48" i="82"/>
  <c r="I47" i="82"/>
  <c r="D47" i="82"/>
  <c r="I46" i="82"/>
  <c r="D46" i="82"/>
  <c r="I45" i="82"/>
  <c r="D45" i="82"/>
  <c r="I44" i="82"/>
  <c r="D44" i="82"/>
  <c r="I43" i="82"/>
  <c r="D43" i="82"/>
  <c r="I42" i="82"/>
  <c r="D42" i="82"/>
  <c r="I41" i="82"/>
  <c r="D41" i="82"/>
  <c r="I40" i="82"/>
  <c r="D40" i="82"/>
  <c r="I39" i="82"/>
  <c r="D39" i="82"/>
  <c r="I38" i="82"/>
  <c r="D38" i="82"/>
  <c r="I37" i="82"/>
  <c r="D37" i="82"/>
  <c r="I36" i="82"/>
  <c r="D36" i="82"/>
  <c r="I35" i="82"/>
  <c r="D35" i="82"/>
  <c r="I34" i="82"/>
  <c r="D34" i="82"/>
  <c r="I33" i="82"/>
  <c r="D33" i="82"/>
  <c r="I32" i="82"/>
  <c r="D32" i="82"/>
  <c r="I31" i="82"/>
  <c r="D31" i="82"/>
  <c r="I30" i="82"/>
  <c r="D30" i="82"/>
  <c r="I29" i="82"/>
  <c r="D29" i="82"/>
  <c r="I28" i="82"/>
  <c r="D28" i="82"/>
  <c r="I27" i="82"/>
  <c r="D27" i="82"/>
  <c r="I26" i="82"/>
  <c r="D26" i="82"/>
  <c r="I25" i="82"/>
  <c r="D25" i="82"/>
  <c r="I24" i="82"/>
  <c r="D24" i="82"/>
  <c r="I23" i="82"/>
  <c r="D23" i="82"/>
  <c r="I22" i="82"/>
  <c r="D22" i="82"/>
  <c r="I21" i="82"/>
  <c r="D21" i="82"/>
  <c r="I20" i="82"/>
  <c r="D20" i="82"/>
  <c r="I19" i="82"/>
  <c r="D19" i="82"/>
  <c r="I18" i="82"/>
  <c r="D18" i="82"/>
  <c r="I17" i="82"/>
  <c r="D17" i="82"/>
  <c r="I16" i="82"/>
  <c r="D16" i="82"/>
  <c r="I15" i="82"/>
  <c r="D15" i="82"/>
  <c r="I14" i="82"/>
  <c r="D14" i="82"/>
  <c r="I13" i="82"/>
  <c r="D13" i="82"/>
  <c r="I12" i="82"/>
  <c r="D12" i="82"/>
  <c r="I11" i="82"/>
  <c r="D11" i="82"/>
  <c r="C5" i="82"/>
  <c r="D5" i="82" s="1"/>
  <c r="B213" i="104"/>
  <c r="C213" i="104"/>
  <c r="D213" i="104"/>
  <c r="E213" i="104"/>
  <c r="F213" i="104"/>
  <c r="G213" i="104"/>
  <c r="H213" i="104"/>
  <c r="I213" i="104"/>
  <c r="J213" i="104"/>
  <c r="B255" i="106"/>
  <c r="C255" i="106"/>
  <c r="D255" i="106"/>
  <c r="E255" i="106"/>
  <c r="F255" i="106"/>
  <c r="G255" i="106"/>
  <c r="H255" i="106"/>
  <c r="I255" i="106"/>
  <c r="J255" i="106"/>
  <c r="E5" i="112"/>
  <c r="F5" i="112"/>
  <c r="F4" i="112"/>
  <c r="E4" i="112"/>
  <c r="F3" i="112"/>
  <c r="E3" i="112"/>
  <c r="B264" i="111"/>
  <c r="C264" i="111"/>
  <c r="D264" i="111"/>
  <c r="G264" i="111"/>
  <c r="H264" i="111"/>
  <c r="I264" i="111"/>
  <c r="L264" i="111"/>
  <c r="M264" i="111"/>
  <c r="N264" i="111"/>
  <c r="F5" i="109"/>
  <c r="E5" i="109"/>
  <c r="E4" i="109"/>
  <c r="F4" i="109"/>
  <c r="F3" i="109"/>
  <c r="E3" i="109"/>
  <c r="G8" i="103"/>
  <c r="B38" i="117"/>
  <c r="C31" i="117" s="1"/>
  <c r="E38" i="117"/>
  <c r="F25" i="117" s="1"/>
  <c r="T24" i="115"/>
  <c r="U6" i="115" s="1"/>
  <c r="I24" i="115"/>
  <c r="J24" i="115"/>
  <c r="K24" i="115"/>
  <c r="L24" i="115"/>
  <c r="M24" i="115"/>
  <c r="N24" i="115"/>
  <c r="O24" i="115"/>
  <c r="P24" i="115"/>
  <c r="Q24" i="115"/>
  <c r="R24" i="115"/>
  <c r="S24" i="115"/>
  <c r="H24" i="115"/>
  <c r="B42" i="114"/>
  <c r="E6" i="112"/>
  <c r="F9" i="112"/>
  <c r="B11" i="110"/>
  <c r="D11" i="110"/>
  <c r="F11" i="110"/>
  <c r="G102" i="97" l="1"/>
  <c r="G118" i="97"/>
  <c r="G121" i="97"/>
  <c r="G126" i="97"/>
  <c r="G139" i="97"/>
  <c r="G142" i="97"/>
  <c r="G150" i="97"/>
  <c r="G158" i="97"/>
  <c r="G163" i="97"/>
  <c r="G195" i="97"/>
  <c r="G199" i="97"/>
  <c r="G208" i="97"/>
  <c r="G211" i="97"/>
  <c r="G239" i="97"/>
  <c r="G246" i="97"/>
  <c r="G8" i="97"/>
  <c r="G10" i="97"/>
  <c r="G12" i="97"/>
  <c r="G14" i="97"/>
  <c r="G22" i="97"/>
  <c r="G30" i="97"/>
  <c r="G32" i="97"/>
  <c r="G34" i="97"/>
  <c r="G36" i="97"/>
  <c r="G38" i="97"/>
  <c r="G52" i="97"/>
  <c r="G67" i="97"/>
  <c r="G100" i="97"/>
  <c r="G105" i="97"/>
  <c r="G116" i="97"/>
  <c r="G134" i="97"/>
  <c r="G137" i="97"/>
  <c r="G148" i="97"/>
  <c r="G156" i="97"/>
  <c r="G161" i="97"/>
  <c r="G166" i="97"/>
  <c r="G177" i="97"/>
  <c r="G189" i="97"/>
  <c r="G221" i="97"/>
  <c r="G4" i="97"/>
  <c r="G6" i="97"/>
  <c r="G43" i="97"/>
  <c r="G55" i="97"/>
  <c r="G60" i="97"/>
  <c r="G65" i="97"/>
  <c r="G83" i="97"/>
  <c r="G86" i="97"/>
  <c r="G103" i="97"/>
  <c r="G108" i="97"/>
  <c r="G119" i="97"/>
  <c r="G127" i="97"/>
  <c r="G129" i="97"/>
  <c r="G140" i="97"/>
  <c r="G143" i="97"/>
  <c r="G151" i="97"/>
  <c r="G159" i="97"/>
  <c r="G181" i="97"/>
  <c r="G197" i="97"/>
  <c r="G253" i="97"/>
  <c r="G63" i="97"/>
  <c r="G70" i="97"/>
  <c r="G75" i="97"/>
  <c r="G78" i="97"/>
  <c r="G91" i="97"/>
  <c r="G111" i="97"/>
  <c r="G132" i="97"/>
  <c r="G164" i="97"/>
  <c r="G169" i="97"/>
  <c r="G172" i="97"/>
  <c r="G175" i="97"/>
  <c r="G184" i="97"/>
  <c r="G200" i="97"/>
  <c r="G216" i="97"/>
  <c r="G219" i="97"/>
  <c r="G242" i="97"/>
  <c r="E92" i="97"/>
  <c r="E136" i="97"/>
  <c r="E174" i="97"/>
  <c r="E251" i="97"/>
  <c r="E102" i="97"/>
  <c r="E104" i="97"/>
  <c r="E147" i="97"/>
  <c r="E155" i="97"/>
  <c r="E172" i="97"/>
  <c r="E195" i="97"/>
  <c r="E112" i="97"/>
  <c r="E120" i="97"/>
  <c r="E123" i="97"/>
  <c r="E132" i="97"/>
  <c r="E137" i="97"/>
  <c r="E145" i="97"/>
  <c r="E160" i="97"/>
  <c r="E181" i="97"/>
  <c r="E189" i="97"/>
  <c r="E208" i="97"/>
  <c r="E223" i="97"/>
  <c r="E244" i="97"/>
  <c r="E213" i="97"/>
  <c r="G218" i="97"/>
  <c r="G223" i="97"/>
  <c r="G226" i="97"/>
  <c r="G229" i="97"/>
  <c r="G232" i="97"/>
  <c r="G235" i="97"/>
  <c r="E246" i="97"/>
  <c r="E249" i="97"/>
  <c r="G251" i="97"/>
  <c r="G213" i="97"/>
  <c r="H261" i="97"/>
  <c r="G244" i="97"/>
  <c r="E248" i="97"/>
  <c r="C250" i="97"/>
  <c r="G255" i="97"/>
  <c r="G259" i="97"/>
  <c r="C202" i="97"/>
  <c r="E204" i="97"/>
  <c r="E207" i="97"/>
  <c r="E212" i="97"/>
  <c r="E215" i="97"/>
  <c r="E231" i="97"/>
  <c r="G234" i="97"/>
  <c r="E237" i="97"/>
  <c r="G240" i="97"/>
  <c r="E245" i="97"/>
  <c r="G248" i="97"/>
  <c r="G190" i="97"/>
  <c r="G193" i="97"/>
  <c r="E202" i="97"/>
  <c r="E210" i="97"/>
  <c r="G215" i="97"/>
  <c r="G231" i="97"/>
  <c r="G237" i="97"/>
  <c r="G241" i="97"/>
  <c r="C27" i="97"/>
  <c r="C131" i="97"/>
  <c r="C155" i="97"/>
  <c r="C166" i="97"/>
  <c r="C29" i="97"/>
  <c r="C38" i="97"/>
  <c r="C40" i="97"/>
  <c r="C54" i="97"/>
  <c r="C56" i="97"/>
  <c r="C110" i="97"/>
  <c r="C112" i="97"/>
  <c r="C153" i="97"/>
  <c r="C157" i="97"/>
  <c r="C189" i="97"/>
  <c r="C191" i="97"/>
  <c r="C5" i="97"/>
  <c r="C168" i="97"/>
  <c r="C210" i="97"/>
  <c r="C11" i="97"/>
  <c r="C75" i="97"/>
  <c r="C77" i="97"/>
  <c r="C187" i="97"/>
  <c r="C233" i="97"/>
  <c r="C246" i="97"/>
  <c r="C16" i="97"/>
  <c r="C13" i="97"/>
  <c r="C22" i="97"/>
  <c r="C24" i="97"/>
  <c r="C35" i="97"/>
  <c r="C73" i="97"/>
  <c r="C101" i="97"/>
  <c r="C118" i="97"/>
  <c r="C120" i="97"/>
  <c r="C174" i="97"/>
  <c r="C176" i="97"/>
  <c r="C223" i="97"/>
  <c r="C231" i="97"/>
  <c r="C239" i="97"/>
  <c r="C243" i="97"/>
  <c r="I261" i="97"/>
  <c r="C37" i="97"/>
  <c r="C62" i="97"/>
  <c r="C64" i="97"/>
  <c r="C83" i="97"/>
  <c r="C85" i="97"/>
  <c r="C97" i="97"/>
  <c r="C139" i="97"/>
  <c r="C141" i="97"/>
  <c r="C195" i="97"/>
  <c r="C229" i="97"/>
  <c r="C253" i="97"/>
  <c r="C14" i="97"/>
  <c r="C212" i="97"/>
  <c r="C6" i="97"/>
  <c r="C8" i="97"/>
  <c r="C19" i="97"/>
  <c r="C81" i="97"/>
  <c r="C137" i="97"/>
  <c r="C165" i="97"/>
  <c r="C237" i="97"/>
  <c r="E96" i="96"/>
  <c r="E101" i="96"/>
  <c r="E103" i="96"/>
  <c r="E99" i="96"/>
  <c r="E139" i="96"/>
  <c r="E80" i="96"/>
  <c r="E108" i="96"/>
  <c r="E132" i="96"/>
  <c r="E143" i="96"/>
  <c r="C136" i="96"/>
  <c r="C151" i="96"/>
  <c r="C159" i="96"/>
  <c r="C167" i="96"/>
  <c r="C175" i="96"/>
  <c r="C183" i="96"/>
  <c r="C191" i="96"/>
  <c r="C199" i="96"/>
  <c r="C207" i="96"/>
  <c r="C153" i="96"/>
  <c r="C161" i="96"/>
  <c r="C169" i="96"/>
  <c r="C177" i="96"/>
  <c r="C185" i="96"/>
  <c r="C193" i="96"/>
  <c r="C201" i="96"/>
  <c r="C209" i="96"/>
  <c r="C156" i="96"/>
  <c r="C180" i="96"/>
  <c r="C188" i="96"/>
  <c r="C196" i="96"/>
  <c r="C204" i="96"/>
  <c r="C212" i="96"/>
  <c r="C173" i="96"/>
  <c r="C189" i="96"/>
  <c r="C197" i="96"/>
  <c r="C205" i="96"/>
  <c r="C158" i="96"/>
  <c r="C182" i="96"/>
  <c r="C190" i="96"/>
  <c r="C198" i="96"/>
  <c r="C152" i="96"/>
  <c r="C160" i="96"/>
  <c r="C168" i="96"/>
  <c r="C176" i="96"/>
  <c r="C184" i="96"/>
  <c r="C192" i="96"/>
  <c r="C200" i="96"/>
  <c r="C208" i="96"/>
  <c r="C172" i="96"/>
  <c r="C157" i="96"/>
  <c r="C166" i="96"/>
  <c r="C154" i="96"/>
  <c r="C162" i="96"/>
  <c r="C170" i="96"/>
  <c r="C178" i="96"/>
  <c r="C186" i="96"/>
  <c r="C194" i="96"/>
  <c r="C202" i="96"/>
  <c r="C210" i="96"/>
  <c r="C155" i="96"/>
  <c r="C163" i="96"/>
  <c r="C171" i="96"/>
  <c r="C179" i="96"/>
  <c r="C187" i="96"/>
  <c r="C195" i="96"/>
  <c r="C203" i="96"/>
  <c r="C211" i="96"/>
  <c r="C164" i="96"/>
  <c r="C165" i="96"/>
  <c r="C181" i="96"/>
  <c r="C174" i="96"/>
  <c r="C206" i="96"/>
  <c r="I213" i="96"/>
  <c r="E153" i="96"/>
  <c r="E161" i="96"/>
  <c r="E169" i="96"/>
  <c r="E177" i="96"/>
  <c r="E185" i="96"/>
  <c r="E193" i="96"/>
  <c r="E201" i="96"/>
  <c r="E209" i="96"/>
  <c r="E155" i="96"/>
  <c r="E163" i="96"/>
  <c r="E171" i="96"/>
  <c r="E179" i="96"/>
  <c r="E187" i="96"/>
  <c r="E195" i="96"/>
  <c r="E203" i="96"/>
  <c r="E211" i="96"/>
  <c r="E166" i="96"/>
  <c r="E182" i="96"/>
  <c r="E190" i="96"/>
  <c r="E206" i="96"/>
  <c r="E159" i="96"/>
  <c r="E167" i="96"/>
  <c r="E191" i="96"/>
  <c r="E199" i="96"/>
  <c r="E152" i="96"/>
  <c r="E160" i="96"/>
  <c r="E168" i="96"/>
  <c r="E176" i="96"/>
  <c r="E184" i="96"/>
  <c r="E192" i="96"/>
  <c r="E200" i="96"/>
  <c r="E208" i="96"/>
  <c r="E154" i="96"/>
  <c r="E162" i="96"/>
  <c r="E170" i="96"/>
  <c r="E178" i="96"/>
  <c r="E186" i="96"/>
  <c r="E194" i="96"/>
  <c r="E202" i="96"/>
  <c r="E210" i="96"/>
  <c r="E175" i="96"/>
  <c r="E207" i="96"/>
  <c r="E156" i="96"/>
  <c r="E164" i="96"/>
  <c r="E172" i="96"/>
  <c r="E180" i="96"/>
  <c r="E188" i="96"/>
  <c r="E196" i="96"/>
  <c r="E204" i="96"/>
  <c r="E212" i="96"/>
  <c r="E157" i="96"/>
  <c r="E165" i="96"/>
  <c r="E173" i="96"/>
  <c r="E181" i="96"/>
  <c r="E189" i="96"/>
  <c r="E197" i="96"/>
  <c r="E205" i="96"/>
  <c r="E174" i="96"/>
  <c r="E198" i="96"/>
  <c r="E151" i="96"/>
  <c r="E183" i="96"/>
  <c r="E158" i="96"/>
  <c r="H213" i="96"/>
  <c r="E134" i="96"/>
  <c r="C148" i="96"/>
  <c r="E124" i="96"/>
  <c r="C145" i="96"/>
  <c r="K59" i="95"/>
  <c r="K83" i="95"/>
  <c r="L142" i="95"/>
  <c r="K25" i="95"/>
  <c r="K50" i="95"/>
  <c r="L66" i="95"/>
  <c r="L120" i="95"/>
  <c r="K126" i="95"/>
  <c r="K177" i="95"/>
  <c r="K184" i="95"/>
  <c r="L196" i="95"/>
  <c r="K10" i="95"/>
  <c r="K15" i="95"/>
  <c r="K20" i="95"/>
  <c r="K73" i="95"/>
  <c r="K97" i="95"/>
  <c r="L113" i="95"/>
  <c r="L6" i="95"/>
  <c r="K35" i="95"/>
  <c r="K12" i="95"/>
  <c r="K27" i="95"/>
  <c r="K119" i="95"/>
  <c r="K200" i="95"/>
  <c r="K31" i="95"/>
  <c r="L135" i="95"/>
  <c r="K160" i="95"/>
  <c r="E59" i="95"/>
  <c r="E63" i="95"/>
  <c r="E68" i="95"/>
  <c r="E94" i="95"/>
  <c r="E122" i="95"/>
  <c r="E131" i="95"/>
  <c r="E140" i="95"/>
  <c r="E152" i="95"/>
  <c r="E207" i="95"/>
  <c r="E7" i="95"/>
  <c r="E12" i="95"/>
  <c r="E20" i="95"/>
  <c r="E24" i="95"/>
  <c r="E34" i="95"/>
  <c r="E73" i="95"/>
  <c r="E77" i="95"/>
  <c r="E90" i="95"/>
  <c r="E115" i="95"/>
  <c r="E158" i="95"/>
  <c r="E164" i="95"/>
  <c r="E175" i="95"/>
  <c r="E185" i="95"/>
  <c r="E197" i="95"/>
  <c r="E214" i="95"/>
  <c r="E224" i="95"/>
  <c r="E230" i="95"/>
  <c r="E17" i="95"/>
  <c r="E25" i="95"/>
  <c r="E31" i="95"/>
  <c r="E44" i="95"/>
  <c r="E83" i="95"/>
  <c r="E86" i="95"/>
  <c r="E96" i="95"/>
  <c r="E99" i="95"/>
  <c r="E104" i="95"/>
  <c r="E149" i="95"/>
  <c r="E182" i="95"/>
  <c r="E215" i="95"/>
  <c r="E236" i="95"/>
  <c r="E38" i="95"/>
  <c r="E55" i="95"/>
  <c r="E145" i="95"/>
  <c r="E203" i="95"/>
  <c r="E5" i="95"/>
  <c r="E28" i="95"/>
  <c r="E49" i="95"/>
  <c r="E66" i="95"/>
  <c r="E70" i="95"/>
  <c r="E74" i="95"/>
  <c r="E79" i="95"/>
  <c r="E137" i="95"/>
  <c r="E146" i="95"/>
  <c r="E194" i="95"/>
  <c r="E199" i="95"/>
  <c r="E51" i="95"/>
  <c r="E107" i="95"/>
  <c r="E136" i="95"/>
  <c r="E10" i="95"/>
  <c r="E14" i="95"/>
  <c r="E36" i="95"/>
  <c r="E61" i="95"/>
  <c r="E87" i="95"/>
  <c r="E92" i="95"/>
  <c r="E97" i="95"/>
  <c r="E105" i="95"/>
  <c r="E109" i="95"/>
  <c r="E117" i="95"/>
  <c r="E125" i="95"/>
  <c r="E142" i="95"/>
  <c r="E155" i="95"/>
  <c r="E166" i="95"/>
  <c r="E211" i="95"/>
  <c r="E237" i="95"/>
  <c r="E4" i="95"/>
  <c r="E48" i="95"/>
  <c r="E112" i="95"/>
  <c r="E123" i="95"/>
  <c r="E153" i="95"/>
  <c r="E170" i="95"/>
  <c r="E220" i="95"/>
  <c r="E22" i="95"/>
  <c r="E29" i="95"/>
  <c r="E46" i="95"/>
  <c r="E58" i="95"/>
  <c r="E71" i="95"/>
  <c r="E84" i="95"/>
  <c r="E130" i="95"/>
  <c r="E134" i="95"/>
  <c r="E147" i="95"/>
  <c r="E173" i="95"/>
  <c r="E178" i="95"/>
  <c r="E206" i="95"/>
  <c r="E217" i="95"/>
  <c r="E228" i="95"/>
  <c r="K69" i="95"/>
  <c r="C232" i="95"/>
  <c r="C240" i="95"/>
  <c r="C239" i="95"/>
  <c r="L16" i="95"/>
  <c r="K26" i="95"/>
  <c r="K37" i="95"/>
  <c r="L44" i="95"/>
  <c r="K57" i="95"/>
  <c r="C64" i="95"/>
  <c r="K67" i="95"/>
  <c r="L75" i="95"/>
  <c r="L77" i="95"/>
  <c r="K90" i="95"/>
  <c r="K92" i="95"/>
  <c r="L111" i="95"/>
  <c r="K127" i="95"/>
  <c r="K139" i="95"/>
  <c r="K146" i="95"/>
  <c r="L148" i="95"/>
  <c r="L155" i="95"/>
  <c r="L163" i="95"/>
  <c r="K190" i="95"/>
  <c r="E232" i="95"/>
  <c r="E239" i="95"/>
  <c r="E240" i="95"/>
  <c r="K130" i="95"/>
  <c r="C8" i="95"/>
  <c r="K11" i="95"/>
  <c r="C38" i="95"/>
  <c r="C70" i="95"/>
  <c r="C76" i="95"/>
  <c r="C87" i="95"/>
  <c r="C102" i="95"/>
  <c r="C217" i="95"/>
  <c r="K34" i="95"/>
  <c r="L94" i="95"/>
  <c r="C27" i="95"/>
  <c r="K51" i="95"/>
  <c r="L54" i="95"/>
  <c r="L78" i="95"/>
  <c r="K82" i="95"/>
  <c r="K84" i="95"/>
  <c r="K118" i="95"/>
  <c r="C128" i="95"/>
  <c r="K156" i="95"/>
  <c r="C191" i="95"/>
  <c r="C221" i="95"/>
  <c r="K123" i="95"/>
  <c r="C166" i="95"/>
  <c r="K181" i="95"/>
  <c r="K193" i="95"/>
  <c r="C12" i="95"/>
  <c r="K21" i="95"/>
  <c r="K29" i="95"/>
  <c r="K43" i="95"/>
  <c r="K49" i="95"/>
  <c r="C55" i="95"/>
  <c r="K61" i="95"/>
  <c r="K65" i="95"/>
  <c r="K76" i="95"/>
  <c r="K91" i="95"/>
  <c r="K93" i="95"/>
  <c r="K96" i="95"/>
  <c r="K102" i="95"/>
  <c r="K112" i="95"/>
  <c r="E161" i="95"/>
  <c r="K164" i="95"/>
  <c r="C172" i="95"/>
  <c r="E176" i="95"/>
  <c r="E179" i="95"/>
  <c r="K183" i="95"/>
  <c r="E188" i="95"/>
  <c r="E191" i="95"/>
  <c r="E204" i="95"/>
  <c r="E157" i="95"/>
  <c r="E169" i="95"/>
  <c r="E172" i="95"/>
  <c r="E200" i="95"/>
  <c r="E210" i="95"/>
  <c r="E227" i="95"/>
  <c r="E231" i="95"/>
  <c r="E234" i="95"/>
  <c r="D181" i="91"/>
  <c r="G13" i="87"/>
  <c r="G14" i="87"/>
  <c r="E5" i="87"/>
  <c r="H14" i="87"/>
  <c r="G4" i="86"/>
  <c r="G10" i="86"/>
  <c r="G6" i="86"/>
  <c r="G7" i="85"/>
  <c r="G11" i="85"/>
  <c r="G5" i="85"/>
  <c r="G9" i="85"/>
  <c r="H13" i="85"/>
  <c r="E9" i="85"/>
  <c r="C5" i="85"/>
  <c r="D222" i="82"/>
  <c r="I261" i="82"/>
  <c r="F35" i="117"/>
  <c r="F30" i="117"/>
  <c r="F34" i="117"/>
  <c r="F22" i="117"/>
  <c r="F24" i="117"/>
  <c r="F36" i="117"/>
  <c r="F29" i="117"/>
  <c r="F28" i="117"/>
  <c r="F27" i="117"/>
  <c r="F37" i="117"/>
  <c r="F26" i="117"/>
  <c r="E9" i="95"/>
  <c r="E13" i="95"/>
  <c r="E16" i="95"/>
  <c r="E21" i="95"/>
  <c r="E23" i="95"/>
  <c r="C26" i="95"/>
  <c r="E30" i="95"/>
  <c r="E32" i="95"/>
  <c r="E37" i="95"/>
  <c r="C40" i="95"/>
  <c r="E43" i="95"/>
  <c r="C45" i="95"/>
  <c r="C52" i="95"/>
  <c r="E54" i="95"/>
  <c r="E57" i="95"/>
  <c r="C62" i="95"/>
  <c r="E65" i="95"/>
  <c r="E72" i="95"/>
  <c r="C93" i="95"/>
  <c r="E95" i="95"/>
  <c r="C100" i="95"/>
  <c r="E116" i="95"/>
  <c r="E124" i="95"/>
  <c r="C127" i="95"/>
  <c r="E129" i="95"/>
  <c r="E139" i="95"/>
  <c r="C141" i="95"/>
  <c r="E154" i="95"/>
  <c r="E163" i="95"/>
  <c r="E165" i="95"/>
  <c r="E168" i="95"/>
  <c r="E174" i="95"/>
  <c r="E190" i="95"/>
  <c r="E196" i="95"/>
  <c r="E198" i="95"/>
  <c r="E209" i="95"/>
  <c r="E213" i="95"/>
  <c r="E216" i="95"/>
  <c r="E219" i="95"/>
  <c r="E222" i="95"/>
  <c r="C229" i="95"/>
  <c r="E235" i="95"/>
  <c r="E238" i="95"/>
  <c r="E19" i="95"/>
  <c r="E26" i="95"/>
  <c r="E40" i="95"/>
  <c r="E45" i="95"/>
  <c r="C48" i="95"/>
  <c r="E52" i="95"/>
  <c r="E60" i="95"/>
  <c r="E62" i="95"/>
  <c r="E75" i="95"/>
  <c r="E82" i="95"/>
  <c r="C84" i="95"/>
  <c r="E89" i="95"/>
  <c r="E93" i="95"/>
  <c r="E98" i="95"/>
  <c r="E100" i="95"/>
  <c r="E103" i="95"/>
  <c r="E106" i="95"/>
  <c r="C109" i="95"/>
  <c r="E119" i="95"/>
  <c r="E121" i="95"/>
  <c r="E127" i="95"/>
  <c r="E133" i="95"/>
  <c r="E141" i="95"/>
  <c r="E144" i="95"/>
  <c r="C147" i="95"/>
  <c r="E151" i="95"/>
  <c r="E160" i="95"/>
  <c r="E181" i="95"/>
  <c r="E184" i="95"/>
  <c r="E187" i="95"/>
  <c r="E193" i="95"/>
  <c r="E202" i="95"/>
  <c r="C206" i="95"/>
  <c r="E226" i="95"/>
  <c r="E229" i="95"/>
  <c r="C15" i="101"/>
  <c r="E8" i="95"/>
  <c r="E11" i="95"/>
  <c r="C18" i="95"/>
  <c r="E27" i="95"/>
  <c r="E39" i="95"/>
  <c r="E42" i="95"/>
  <c r="E53" i="95"/>
  <c r="E56" i="95"/>
  <c r="E64" i="95"/>
  <c r="E67" i="95"/>
  <c r="E69" i="95"/>
  <c r="E76" i="95"/>
  <c r="C78" i="95"/>
  <c r="E85" i="95"/>
  <c r="E102" i="95"/>
  <c r="E120" i="95"/>
  <c r="E128" i="95"/>
  <c r="E138" i="95"/>
  <c r="C143" i="95"/>
  <c r="C148" i="95"/>
  <c r="E150" i="95"/>
  <c r="E156" i="95"/>
  <c r="C159" i="95"/>
  <c r="E162" i="95"/>
  <c r="E167" i="95"/>
  <c r="E177" i="95"/>
  <c r="E183" i="95"/>
  <c r="E189" i="95"/>
  <c r="E195" i="95"/>
  <c r="E208" i="95"/>
  <c r="E212" i="95"/>
  <c r="E218" i="95"/>
  <c r="E221" i="95"/>
  <c r="F15" i="101"/>
  <c r="E6" i="95"/>
  <c r="C13" i="95"/>
  <c r="C16" i="95"/>
  <c r="E18" i="95"/>
  <c r="C23" i="95"/>
  <c r="C32" i="95"/>
  <c r="E35" i="95"/>
  <c r="C37" i="95"/>
  <c r="E47" i="95"/>
  <c r="E50" i="95"/>
  <c r="C72" i="95"/>
  <c r="E78" i="95"/>
  <c r="E81" i="95"/>
  <c r="E88" i="95"/>
  <c r="E91" i="95"/>
  <c r="E108" i="95"/>
  <c r="E111" i="95"/>
  <c r="E113" i="95"/>
  <c r="C116" i="95"/>
  <c r="E132" i="95"/>
  <c r="E135" i="95"/>
  <c r="E143" i="95"/>
  <c r="E148" i="95"/>
  <c r="E159" i="95"/>
  <c r="E171" i="95"/>
  <c r="C174" i="95"/>
  <c r="E180" i="95"/>
  <c r="E186" i="95"/>
  <c r="E192" i="95"/>
  <c r="C198" i="95"/>
  <c r="E201" i="95"/>
  <c r="E205" i="95"/>
  <c r="E225" i="95"/>
  <c r="C251" i="97"/>
  <c r="C10" i="97"/>
  <c r="C96" i="97"/>
  <c r="C123" i="97"/>
  <c r="C129" i="97"/>
  <c r="C158" i="97"/>
  <c r="C207" i="97"/>
  <c r="C213" i="97"/>
  <c r="C217" i="97"/>
  <c r="C245" i="97"/>
  <c r="C7" i="97"/>
  <c r="C15" i="97"/>
  <c r="C23" i="97"/>
  <c r="C31" i="97"/>
  <c r="C39" i="97"/>
  <c r="C51" i="97"/>
  <c r="C57" i="97"/>
  <c r="C61" i="97"/>
  <c r="C86" i="97"/>
  <c r="C88" i="97"/>
  <c r="C115" i="97"/>
  <c r="C121" i="97"/>
  <c r="C125" i="97"/>
  <c r="C150" i="97"/>
  <c r="C152" i="97"/>
  <c r="C179" i="97"/>
  <c r="C192" i="97"/>
  <c r="C194" i="97"/>
  <c r="C199" i="97"/>
  <c r="C205" i="97"/>
  <c r="C209" i="97"/>
  <c r="C234" i="97"/>
  <c r="C236" i="97"/>
  <c r="C238" i="97"/>
  <c r="C255" i="97"/>
  <c r="E260" i="97"/>
  <c r="E242" i="97"/>
  <c r="E240" i="97"/>
  <c r="E235" i="97"/>
  <c r="E227" i="97"/>
  <c r="E219" i="97"/>
  <c r="E211" i="97"/>
  <c r="E203" i="97"/>
  <c r="E193" i="97"/>
  <c r="E185" i="97"/>
  <c r="E175" i="97"/>
  <c r="E167" i="97"/>
  <c r="E159" i="97"/>
  <c r="E151" i="97"/>
  <c r="E143" i="97"/>
  <c r="E135" i="97"/>
  <c r="E127" i="97"/>
  <c r="E119" i="97"/>
  <c r="E111" i="97"/>
  <c r="E103" i="97"/>
  <c r="E95" i="97"/>
  <c r="E87" i="97"/>
  <c r="E79" i="97"/>
  <c r="E71" i="97"/>
  <c r="E63" i="97"/>
  <c r="E55" i="97"/>
  <c r="E47" i="97"/>
  <c r="E258" i="97"/>
  <c r="E256" i="97"/>
  <c r="E254" i="97"/>
  <c r="E252" i="97"/>
  <c r="E247" i="97"/>
  <c r="E230" i="97"/>
  <c r="E222" i="97"/>
  <c r="E214" i="97"/>
  <c r="E206" i="97"/>
  <c r="E198" i="97"/>
  <c r="E196" i="97"/>
  <c r="E188" i="97"/>
  <c r="E180" i="97"/>
  <c r="E178" i="97"/>
  <c r="E170" i="97"/>
  <c r="E162" i="97"/>
  <c r="E154" i="97"/>
  <c r="E146" i="97"/>
  <c r="E138" i="97"/>
  <c r="E130" i="97"/>
  <c r="E122" i="97"/>
  <c r="E114" i="97"/>
  <c r="E106" i="97"/>
  <c r="E98" i="97"/>
  <c r="E90" i="97"/>
  <c r="E82" i="97"/>
  <c r="E74" i="97"/>
  <c r="E66" i="97"/>
  <c r="E58" i="97"/>
  <c r="E50" i="97"/>
  <c r="E42" i="97"/>
  <c r="E250" i="97"/>
  <c r="E238" i="97"/>
  <c r="E233" i="97"/>
  <c r="E225" i="97"/>
  <c r="E217" i="97"/>
  <c r="E209" i="97"/>
  <c r="E201" i="97"/>
  <c r="E191" i="97"/>
  <c r="E183" i="97"/>
  <c r="E173" i="97"/>
  <c r="E165" i="97"/>
  <c r="E157" i="97"/>
  <c r="E149" i="97"/>
  <c r="E141" i="97"/>
  <c r="E133" i="97"/>
  <c r="E125" i="97"/>
  <c r="E117" i="97"/>
  <c r="E109" i="97"/>
  <c r="E101" i="97"/>
  <c r="E93" i="97"/>
  <c r="E85" i="97"/>
  <c r="E77" i="97"/>
  <c r="E69" i="97"/>
  <c r="E61" i="97"/>
  <c r="E53" i="97"/>
  <c r="E45" i="97"/>
  <c r="C215" i="97"/>
  <c r="C221" i="97"/>
  <c r="C225" i="97"/>
  <c r="C65" i="97"/>
  <c r="C94" i="97"/>
  <c r="C133" i="97"/>
  <c r="C4" i="97"/>
  <c r="E7" i="97"/>
  <c r="C12" i="97"/>
  <c r="E15" i="97"/>
  <c r="C20" i="97"/>
  <c r="E23" i="97"/>
  <c r="C28" i="97"/>
  <c r="E31" i="97"/>
  <c r="C36" i="97"/>
  <c r="E39" i="97"/>
  <c r="C43" i="97"/>
  <c r="C49" i="97"/>
  <c r="E51" i="97"/>
  <c r="C53" i="97"/>
  <c r="E57" i="97"/>
  <c r="C78" i="97"/>
  <c r="C80" i="97"/>
  <c r="E84" i="97"/>
  <c r="E86" i="97"/>
  <c r="E88" i="97"/>
  <c r="C107" i="97"/>
  <c r="C113" i="97"/>
  <c r="E115" i="97"/>
  <c r="C117" i="97"/>
  <c r="E121" i="97"/>
  <c r="C142" i="97"/>
  <c r="C144" i="97"/>
  <c r="E148" i="97"/>
  <c r="E150" i="97"/>
  <c r="E152" i="97"/>
  <c r="C171" i="97"/>
  <c r="C177" i="97"/>
  <c r="E179" i="97"/>
  <c r="C184" i="97"/>
  <c r="C186" i="97"/>
  <c r="E190" i="97"/>
  <c r="E192" i="97"/>
  <c r="E194" i="97"/>
  <c r="C197" i="97"/>
  <c r="E199" i="97"/>
  <c r="C201" i="97"/>
  <c r="G203" i="97"/>
  <c r="E205" i="97"/>
  <c r="G207" i="97"/>
  <c r="C226" i="97"/>
  <c r="C228" i="97"/>
  <c r="E232" i="97"/>
  <c r="E234" i="97"/>
  <c r="E236" i="97"/>
  <c r="C241" i="97"/>
  <c r="E255" i="97"/>
  <c r="C249" i="97"/>
  <c r="C244" i="97"/>
  <c r="C232" i="97"/>
  <c r="C224" i="97"/>
  <c r="C216" i="97"/>
  <c r="C208" i="97"/>
  <c r="C200" i="97"/>
  <c r="C190" i="97"/>
  <c r="C182" i="97"/>
  <c r="C172" i="97"/>
  <c r="C164" i="97"/>
  <c r="C156" i="97"/>
  <c r="C148" i="97"/>
  <c r="C140" i="97"/>
  <c r="C132" i="97"/>
  <c r="C124" i="97"/>
  <c r="C116" i="97"/>
  <c r="C108" i="97"/>
  <c r="C100" i="97"/>
  <c r="C92" i="97"/>
  <c r="C84" i="97"/>
  <c r="C76" i="97"/>
  <c r="C68" i="97"/>
  <c r="C60" i="97"/>
  <c r="C52" i="97"/>
  <c r="C44" i="97"/>
  <c r="C260" i="97"/>
  <c r="C242" i="97"/>
  <c r="C240" i="97"/>
  <c r="C235" i="97"/>
  <c r="C227" i="97"/>
  <c r="C219" i="97"/>
  <c r="C211" i="97"/>
  <c r="C203" i="97"/>
  <c r="C193" i="97"/>
  <c r="C185" i="97"/>
  <c r="C175" i="97"/>
  <c r="C167" i="97"/>
  <c r="C159" i="97"/>
  <c r="C151" i="97"/>
  <c r="C143" i="97"/>
  <c r="C135" i="97"/>
  <c r="C127" i="97"/>
  <c r="C119" i="97"/>
  <c r="C111" i="97"/>
  <c r="C103" i="97"/>
  <c r="C95" i="97"/>
  <c r="C87" i="97"/>
  <c r="C79" i="97"/>
  <c r="C71" i="97"/>
  <c r="C63" i="97"/>
  <c r="C55" i="97"/>
  <c r="C47" i="97"/>
  <c r="C258" i="97"/>
  <c r="C256" i="97"/>
  <c r="C254" i="97"/>
  <c r="C252" i="97"/>
  <c r="C247" i="97"/>
  <c r="C230" i="97"/>
  <c r="C222" i="97"/>
  <c r="C214" i="97"/>
  <c r="C206" i="97"/>
  <c r="C198" i="97"/>
  <c r="C196" i="97"/>
  <c r="C188" i="97"/>
  <c r="C180" i="97"/>
  <c r="C178" i="97"/>
  <c r="C170" i="97"/>
  <c r="C162" i="97"/>
  <c r="C154" i="97"/>
  <c r="C146" i="97"/>
  <c r="C138" i="97"/>
  <c r="C130" i="97"/>
  <c r="C122" i="97"/>
  <c r="C114" i="97"/>
  <c r="C106" i="97"/>
  <c r="C98" i="97"/>
  <c r="C90" i="97"/>
  <c r="C82" i="97"/>
  <c r="C74" i="97"/>
  <c r="C66" i="97"/>
  <c r="C58" i="97"/>
  <c r="C50" i="97"/>
  <c r="C42" i="97"/>
  <c r="C18" i="97"/>
  <c r="C26" i="97"/>
  <c r="C34" i="97"/>
  <c r="C59" i="97"/>
  <c r="C69" i="97"/>
  <c r="C160" i="97"/>
  <c r="C9" i="97"/>
  <c r="C17" i="97"/>
  <c r="C25" i="97"/>
  <c r="C33" i="97"/>
  <c r="C41" i="97"/>
  <c r="C45" i="97"/>
  <c r="C70" i="97"/>
  <c r="C72" i="97"/>
  <c r="E76" i="97"/>
  <c r="E78" i="97"/>
  <c r="E80" i="97"/>
  <c r="C99" i="97"/>
  <c r="C105" i="97"/>
  <c r="E107" i="97"/>
  <c r="C109" i="97"/>
  <c r="E113" i="97"/>
  <c r="C134" i="97"/>
  <c r="C136" i="97"/>
  <c r="E140" i="97"/>
  <c r="E142" i="97"/>
  <c r="E144" i="97"/>
  <c r="C163" i="97"/>
  <c r="C169" i="97"/>
  <c r="E171" i="97"/>
  <c r="C173" i="97"/>
  <c r="E177" i="97"/>
  <c r="E182" i="97"/>
  <c r="E184" i="97"/>
  <c r="E186" i="97"/>
  <c r="E197" i="97"/>
  <c r="C218" i="97"/>
  <c r="C220" i="97"/>
  <c r="E224" i="97"/>
  <c r="E226" i="97"/>
  <c r="E228" i="97"/>
  <c r="E241" i="97"/>
  <c r="E243" i="97"/>
  <c r="C248" i="97"/>
  <c r="C259" i="97"/>
  <c r="G258" i="97"/>
  <c r="G256" i="97"/>
  <c r="G254" i="97"/>
  <c r="G252" i="97"/>
  <c r="G247" i="97"/>
  <c r="G230" i="97"/>
  <c r="G222" i="97"/>
  <c r="G214" i="97"/>
  <c r="G206" i="97"/>
  <c r="G198" i="97"/>
  <c r="G196" i="97"/>
  <c r="G188" i="97"/>
  <c r="G180" i="97"/>
  <c r="G178" i="97"/>
  <c r="G170" i="97"/>
  <c r="G162" i="97"/>
  <c r="G154" i="97"/>
  <c r="G146" i="97"/>
  <c r="G138" i="97"/>
  <c r="G130" i="97"/>
  <c r="G122" i="97"/>
  <c r="G114" i="97"/>
  <c r="G106" i="97"/>
  <c r="G98" i="97"/>
  <c r="G90" i="97"/>
  <c r="G82" i="97"/>
  <c r="G74" i="97"/>
  <c r="G66" i="97"/>
  <c r="G58" i="97"/>
  <c r="G50" i="97"/>
  <c r="G42" i="97"/>
  <c r="G250" i="97"/>
  <c r="G238" i="97"/>
  <c r="G233" i="97"/>
  <c r="G225" i="97"/>
  <c r="G217" i="97"/>
  <c r="G209" i="97"/>
  <c r="G201" i="97"/>
  <c r="G191" i="97"/>
  <c r="G183" i="97"/>
  <c r="G173" i="97"/>
  <c r="G165" i="97"/>
  <c r="G157" i="97"/>
  <c r="G149" i="97"/>
  <c r="G141" i="97"/>
  <c r="G133" i="97"/>
  <c r="G125" i="97"/>
  <c r="G117" i="97"/>
  <c r="G109" i="97"/>
  <c r="G101" i="97"/>
  <c r="G93" i="97"/>
  <c r="G85" i="97"/>
  <c r="G77" i="97"/>
  <c r="G69" i="97"/>
  <c r="G61" i="97"/>
  <c r="G53" i="97"/>
  <c r="G45" i="97"/>
  <c r="G245" i="97"/>
  <c r="G243" i="97"/>
  <c r="G236" i="97"/>
  <c r="G228" i="97"/>
  <c r="G220" i="97"/>
  <c r="G212" i="97"/>
  <c r="G204" i="97"/>
  <c r="G194" i="97"/>
  <c r="G186" i="97"/>
  <c r="G176" i="97"/>
  <c r="G168" i="97"/>
  <c r="G160" i="97"/>
  <c r="G152" i="97"/>
  <c r="G144" i="97"/>
  <c r="G136" i="97"/>
  <c r="G128" i="97"/>
  <c r="G120" i="97"/>
  <c r="G112" i="97"/>
  <c r="G104" i="97"/>
  <c r="G96" i="97"/>
  <c r="G88" i="97"/>
  <c r="G80" i="97"/>
  <c r="G72" i="97"/>
  <c r="G64" i="97"/>
  <c r="G56" i="97"/>
  <c r="G48" i="97"/>
  <c r="C37" i="96"/>
  <c r="C66" i="96"/>
  <c r="C85" i="96"/>
  <c r="C10" i="96"/>
  <c r="C14" i="96"/>
  <c r="C73" i="96"/>
  <c r="C83" i="96"/>
  <c r="E135" i="96"/>
  <c r="E133" i="96"/>
  <c r="E98" i="96"/>
  <c r="E93" i="96"/>
  <c r="E86" i="96"/>
  <c r="E81" i="96"/>
  <c r="E71" i="96"/>
  <c r="E51" i="96"/>
  <c r="E46" i="96"/>
  <c r="E39" i="96"/>
  <c r="E31" i="96"/>
  <c r="E26" i="96"/>
  <c r="E24" i="96"/>
  <c r="E16" i="96"/>
  <c r="E4" i="96"/>
  <c r="E131" i="96"/>
  <c r="E129" i="96"/>
  <c r="E127" i="96"/>
  <c r="E91" i="96"/>
  <c r="E84" i="96"/>
  <c r="E79" i="96"/>
  <c r="E74" i="96"/>
  <c r="E69" i="96"/>
  <c r="E67" i="96"/>
  <c r="E60" i="96"/>
  <c r="E58" i="96"/>
  <c r="E49" i="96"/>
  <c r="E44" i="96"/>
  <c r="E34" i="96"/>
  <c r="E19" i="96"/>
  <c r="E9" i="96"/>
  <c r="E7" i="96"/>
  <c r="E150" i="96"/>
  <c r="E148" i="96"/>
  <c r="E146" i="96"/>
  <c r="E144" i="96"/>
  <c r="E142" i="96"/>
  <c r="E140" i="96"/>
  <c r="E138" i="96"/>
  <c r="E125" i="96"/>
  <c r="E123" i="96"/>
  <c r="E121" i="96"/>
  <c r="E119" i="96"/>
  <c r="E117" i="96"/>
  <c r="E115" i="96"/>
  <c r="E113" i="96"/>
  <c r="E111" i="96"/>
  <c r="E109" i="96"/>
  <c r="E107" i="96"/>
  <c r="E105" i="96"/>
  <c r="E10" i="96"/>
  <c r="C12" i="96"/>
  <c r="E14" i="96"/>
  <c r="C18" i="96"/>
  <c r="C20" i="96"/>
  <c r="C28" i="96"/>
  <c r="C30" i="96"/>
  <c r="C32" i="96"/>
  <c r="C52" i="96"/>
  <c r="E56" i="96"/>
  <c r="C69" i="96"/>
  <c r="E73" i="96"/>
  <c r="E75" i="96"/>
  <c r="C77" i="96"/>
  <c r="C79" i="96"/>
  <c r="E83" i="96"/>
  <c r="C104" i="96"/>
  <c r="C109" i="96"/>
  <c r="C112" i="96"/>
  <c r="C117" i="96"/>
  <c r="C120" i="96"/>
  <c r="C125" i="96"/>
  <c r="C128" i="96"/>
  <c r="E141" i="96"/>
  <c r="E149" i="96"/>
  <c r="C137" i="96"/>
  <c r="C100" i="96"/>
  <c r="C95" i="96"/>
  <c r="C88" i="96"/>
  <c r="C76" i="96"/>
  <c r="C62" i="96"/>
  <c r="C41" i="96"/>
  <c r="C36" i="96"/>
  <c r="C21" i="96"/>
  <c r="C11" i="96"/>
  <c r="C135" i="96"/>
  <c r="C133" i="96"/>
  <c r="C98" i="96"/>
  <c r="C93" i="96"/>
  <c r="C86" i="96"/>
  <c r="C81" i="96"/>
  <c r="C71" i="96"/>
  <c r="C51" i="96"/>
  <c r="C46" i="96"/>
  <c r="C39" i="96"/>
  <c r="C31" i="96"/>
  <c r="C26" i="96"/>
  <c r="C24" i="96"/>
  <c r="C16" i="96"/>
  <c r="C4" i="96"/>
  <c r="C131" i="96"/>
  <c r="C129" i="96"/>
  <c r="C127" i="96"/>
  <c r="C7" i="96"/>
  <c r="C49" i="96"/>
  <c r="C64" i="96"/>
  <c r="C106" i="96"/>
  <c r="C111" i="96"/>
  <c r="C114" i="96"/>
  <c r="C119" i="96"/>
  <c r="C122" i="96"/>
  <c r="C56" i="96"/>
  <c r="C60" i="96"/>
  <c r="C75" i="96"/>
  <c r="C91" i="96"/>
  <c r="C138" i="96"/>
  <c r="C141" i="96"/>
  <c r="C146" i="96"/>
  <c r="C149" i="96"/>
  <c r="C6" i="96"/>
  <c r="C8" i="96"/>
  <c r="E12" i="96"/>
  <c r="E18" i="96"/>
  <c r="E20" i="96"/>
  <c r="C22" i="96"/>
  <c r="E28" i="96"/>
  <c r="E30" i="96"/>
  <c r="E32" i="96"/>
  <c r="C48" i="96"/>
  <c r="C50" i="96"/>
  <c r="E52" i="96"/>
  <c r="C54" i="96"/>
  <c r="C58" i="96"/>
  <c r="E77" i="96"/>
  <c r="C94" i="96"/>
  <c r="C96" i="96"/>
  <c r="E100" i="96"/>
  <c r="C102" i="96"/>
  <c r="E104" i="96"/>
  <c r="E112" i="96"/>
  <c r="E120" i="96"/>
  <c r="E128" i="96"/>
  <c r="C134" i="96"/>
  <c r="E136" i="96"/>
  <c r="C139" i="96"/>
  <c r="C144" i="96"/>
  <c r="C147" i="96"/>
  <c r="G131" i="96"/>
  <c r="G129" i="96"/>
  <c r="G127" i="96"/>
  <c r="G91" i="96"/>
  <c r="G84" i="96"/>
  <c r="G79" i="96"/>
  <c r="G74" i="96"/>
  <c r="G69" i="96"/>
  <c r="G67" i="96"/>
  <c r="G60" i="96"/>
  <c r="G58" i="96"/>
  <c r="G49" i="96"/>
  <c r="G44" i="96"/>
  <c r="G34" i="96"/>
  <c r="G19" i="96"/>
  <c r="G9" i="96"/>
  <c r="G7" i="96"/>
  <c r="G150" i="96"/>
  <c r="G148" i="96"/>
  <c r="G146" i="96"/>
  <c r="G144" i="96"/>
  <c r="G142" i="96"/>
  <c r="G140" i="96"/>
  <c r="G138" i="96"/>
  <c r="G125" i="96"/>
  <c r="G123" i="96"/>
  <c r="G121" i="96"/>
  <c r="G119" i="96"/>
  <c r="G117" i="96"/>
  <c r="G115" i="96"/>
  <c r="G113" i="96"/>
  <c r="G111" i="96"/>
  <c r="G109" i="96"/>
  <c r="G107" i="96"/>
  <c r="G105" i="96"/>
  <c r="G103" i="96"/>
  <c r="G96" i="96"/>
  <c r="G77" i="96"/>
  <c r="G65" i="96"/>
  <c r="G63" i="96"/>
  <c r="G54" i="96"/>
  <c r="G42" i="96"/>
  <c r="G37" i="96"/>
  <c r="G29" i="96"/>
  <c r="G22" i="96"/>
  <c r="G14" i="96"/>
  <c r="G12" i="96"/>
  <c r="G136" i="96"/>
  <c r="L71" i="95"/>
  <c r="K71" i="95"/>
  <c r="L32" i="95"/>
  <c r="K32" i="95"/>
  <c r="K179" i="95"/>
  <c r="L179" i="95"/>
  <c r="L194" i="95"/>
  <c r="K121" i="95"/>
  <c r="L121" i="95"/>
  <c r="L238" i="95"/>
  <c r="L18" i="95"/>
  <c r="K18" i="95"/>
  <c r="L33" i="95"/>
  <c r="K33" i="95"/>
  <c r="K38" i="95"/>
  <c r="L38" i="95"/>
  <c r="K5" i="95"/>
  <c r="K42" i="95"/>
  <c r="L48" i="95"/>
  <c r="K48" i="95"/>
  <c r="K53" i="95"/>
  <c r="K125" i="95"/>
  <c r="L125" i="95"/>
  <c r="K132" i="95"/>
  <c r="L132" i="95"/>
  <c r="L17" i="95"/>
  <c r="K17" i="95"/>
  <c r="K14" i="95"/>
  <c r="L14" i="95"/>
  <c r="K114" i="95"/>
  <c r="L114" i="95"/>
  <c r="L56" i="95"/>
  <c r="K56" i="95"/>
  <c r="L64" i="95"/>
  <c r="K64" i="95"/>
  <c r="L39" i="95"/>
  <c r="K39" i="95"/>
  <c r="L41" i="95"/>
  <c r="K41" i="95"/>
  <c r="L95" i="95"/>
  <c r="K95" i="95"/>
  <c r="K145" i="95"/>
  <c r="L176" i="95"/>
  <c r="K176" i="95"/>
  <c r="L204" i="95"/>
  <c r="K204" i="95"/>
  <c r="L13" i="95"/>
  <c r="K13" i="95"/>
  <c r="L87" i="95"/>
  <c r="K87" i="95"/>
  <c r="L23" i="95"/>
  <c r="K23" i="95"/>
  <c r="L28" i="95"/>
  <c r="K28" i="95"/>
  <c r="L79" i="95"/>
  <c r="K79" i="95"/>
  <c r="L152" i="95"/>
  <c r="K152" i="95"/>
  <c r="L187" i="95"/>
  <c r="K187" i="95"/>
  <c r="L236" i="95"/>
  <c r="K236" i="95"/>
  <c r="K9" i="95"/>
  <c r="L58" i="95"/>
  <c r="K58" i="95"/>
  <c r="L89" i="95"/>
  <c r="K89" i="95"/>
  <c r="L104" i="95"/>
  <c r="K104" i="95"/>
  <c r="L137" i="95"/>
  <c r="K137" i="95"/>
  <c r="H241" i="95"/>
  <c r="L4" i="95"/>
  <c r="K4" i="95"/>
  <c r="L8" i="95"/>
  <c r="K8" i="95"/>
  <c r="K24" i="95"/>
  <c r="K62" i="95"/>
  <c r="L62" i="95"/>
  <c r="L81" i="95"/>
  <c r="K81" i="95"/>
  <c r="L151" i="95"/>
  <c r="K151" i="95"/>
  <c r="K168" i="95"/>
  <c r="L168" i="95"/>
  <c r="L212" i="95"/>
  <c r="K100" i="95"/>
  <c r="L100" i="95"/>
  <c r="K107" i="95"/>
  <c r="L107" i="95"/>
  <c r="L141" i="95"/>
  <c r="K141" i="95"/>
  <c r="L159" i="95"/>
  <c r="K159" i="95"/>
  <c r="K172" i="95"/>
  <c r="L172" i="95"/>
  <c r="L180" i="95"/>
  <c r="K180" i="95"/>
  <c r="L195" i="95"/>
  <c r="C199" i="95"/>
  <c r="C215" i="95"/>
  <c r="C235" i="95"/>
  <c r="C6" i="95"/>
  <c r="C11" i="95"/>
  <c r="C21" i="95"/>
  <c r="C36" i="95"/>
  <c r="C44" i="95"/>
  <c r="C47" i="95"/>
  <c r="L55" i="95"/>
  <c r="K55" i="95"/>
  <c r="C61" i="95"/>
  <c r="L72" i="95"/>
  <c r="K72" i="95"/>
  <c r="C86" i="95"/>
  <c r="C88" i="95"/>
  <c r="C113" i="95"/>
  <c r="L122" i="95"/>
  <c r="K122" i="95"/>
  <c r="L124" i="95"/>
  <c r="K124" i="95"/>
  <c r="L131" i="95"/>
  <c r="K131" i="95"/>
  <c r="C140" i="95"/>
  <c r="C144" i="95"/>
  <c r="C156" i="95"/>
  <c r="K157" i="95"/>
  <c r="L182" i="95"/>
  <c r="K182" i="95"/>
  <c r="C207" i="95"/>
  <c r="K221" i="95"/>
  <c r="C10" i="95"/>
  <c r="C15" i="95"/>
  <c r="C30" i="95"/>
  <c r="C35" i="95"/>
  <c r="C43" i="95"/>
  <c r="C54" i="95"/>
  <c r="C63" i="95"/>
  <c r="C69" i="95"/>
  <c r="L70" i="95"/>
  <c r="L80" i="95"/>
  <c r="K80" i="95"/>
  <c r="C94" i="95"/>
  <c r="C99" i="95"/>
  <c r="C106" i="95"/>
  <c r="L115" i="95"/>
  <c r="K115" i="95"/>
  <c r="L117" i="95"/>
  <c r="C135" i="95"/>
  <c r="C149" i="95"/>
  <c r="L154" i="95"/>
  <c r="L161" i="95"/>
  <c r="C165" i="95"/>
  <c r="L169" i="95"/>
  <c r="K169" i="95"/>
  <c r="C188" i="95"/>
  <c r="C192" i="95"/>
  <c r="K199" i="95"/>
  <c r="L235" i="95"/>
  <c r="K166" i="95"/>
  <c r="L166" i="95"/>
  <c r="C237" i="95"/>
  <c r="C231" i="95"/>
  <c r="C209" i="95"/>
  <c r="C204" i="95"/>
  <c r="C201" i="95"/>
  <c r="C194" i="95"/>
  <c r="C189" i="95"/>
  <c r="C182" i="95"/>
  <c r="C175" i="95"/>
  <c r="C168" i="95"/>
  <c r="C161" i="95"/>
  <c r="C153" i="95"/>
  <c r="C145" i="95"/>
  <c r="C138" i="95"/>
  <c r="C131" i="95"/>
  <c r="C124" i="95"/>
  <c r="C103" i="95"/>
  <c r="C95" i="95"/>
  <c r="C238" i="95"/>
  <c r="C227" i="95"/>
  <c r="C223" i="95"/>
  <c r="C218" i="95"/>
  <c r="C214" i="95"/>
  <c r="C205" i="95"/>
  <c r="C195" i="95"/>
  <c r="C183" i="95"/>
  <c r="C176" i="95"/>
  <c r="C169" i="95"/>
  <c r="C162" i="95"/>
  <c r="C154" i="95"/>
  <c r="C146" i="95"/>
  <c r="C132" i="95"/>
  <c r="C125" i="95"/>
  <c r="C117" i="95"/>
  <c r="C110" i="95"/>
  <c r="C104" i="95"/>
  <c r="C233" i="95"/>
  <c r="C219" i="95"/>
  <c r="C216" i="95"/>
  <c r="C213" i="95"/>
  <c r="C196" i="95"/>
  <c r="C187" i="95"/>
  <c r="C180" i="95"/>
  <c r="C173" i="95"/>
  <c r="C170" i="95"/>
  <c r="C163" i="95"/>
  <c r="C152" i="95"/>
  <c r="C142" i="95"/>
  <c r="C118" i="95"/>
  <c r="C111" i="95"/>
  <c r="C96" i="95"/>
  <c r="C89" i="95"/>
  <c r="C81" i="95"/>
  <c r="C73" i="95"/>
  <c r="C65" i="95"/>
  <c r="C57" i="95"/>
  <c r="C49" i="95"/>
  <c r="C41" i="95"/>
  <c r="C33" i="95"/>
  <c r="C25" i="95"/>
  <c r="C17" i="95"/>
  <c r="C9" i="95"/>
  <c r="C90" i="95"/>
  <c r="C236" i="95"/>
  <c r="C230" i="95"/>
  <c r="C225" i="95"/>
  <c r="C222" i="95"/>
  <c r="C211" i="95"/>
  <c r="C208" i="95"/>
  <c r="C197" i="95"/>
  <c r="C190" i="95"/>
  <c r="C184" i="95"/>
  <c r="C177" i="95"/>
  <c r="C167" i="95"/>
  <c r="C164" i="95"/>
  <c r="C157" i="95"/>
  <c r="C129" i="95"/>
  <c r="C122" i="95"/>
  <c r="C119" i="95"/>
  <c r="C115" i="95"/>
  <c r="C112" i="95"/>
  <c r="C108" i="95"/>
  <c r="C101" i="95"/>
  <c r="C97" i="95"/>
  <c r="C82" i="95"/>
  <c r="C74" i="95"/>
  <c r="C66" i="95"/>
  <c r="C58" i="95"/>
  <c r="C50" i="95"/>
  <c r="C42" i="95"/>
  <c r="C228" i="95"/>
  <c r="C220" i="95"/>
  <c r="C203" i="95"/>
  <c r="C200" i="95"/>
  <c r="C193" i="95"/>
  <c r="C185" i="95"/>
  <c r="C178" i="95"/>
  <c r="C171" i="95"/>
  <c r="C160" i="95"/>
  <c r="C150" i="95"/>
  <c r="C139" i="95"/>
  <c r="C136" i="95"/>
  <c r="C133" i="95"/>
  <c r="C126" i="95"/>
  <c r="C105" i="95"/>
  <c r="C98" i="95"/>
  <c r="C91" i="95"/>
  <c r="C83" i="95"/>
  <c r="C75" i="95"/>
  <c r="C67" i="95"/>
  <c r="C59" i="95"/>
  <c r="C5" i="95"/>
  <c r="C20" i="95"/>
  <c r="C24" i="95"/>
  <c r="C34" i="95"/>
  <c r="C39" i="95"/>
  <c r="L47" i="95"/>
  <c r="K47" i="95"/>
  <c r="C60" i="95"/>
  <c r="C71" i="95"/>
  <c r="C77" i="95"/>
  <c r="L88" i="95"/>
  <c r="K88" i="95"/>
  <c r="L101" i="95"/>
  <c r="K101" i="95"/>
  <c r="L110" i="95"/>
  <c r="K110" i="95"/>
  <c r="C137" i="95"/>
  <c r="L144" i="95"/>
  <c r="K144" i="95"/>
  <c r="C151" i="95"/>
  <c r="C155" i="95"/>
  <c r="C158" i="95"/>
  <c r="L175" i="95"/>
  <c r="K175" i="95"/>
  <c r="C181" i="95"/>
  <c r="C186" i="95"/>
  <c r="K207" i="95"/>
  <c r="L207" i="95"/>
  <c r="C210" i="95"/>
  <c r="C224" i="95"/>
  <c r="C226" i="95"/>
  <c r="K7" i="95"/>
  <c r="C14" i="95"/>
  <c r="C19" i="95"/>
  <c r="L22" i="95"/>
  <c r="C29" i="95"/>
  <c r="C46" i="95"/>
  <c r="C56" i="95"/>
  <c r="L63" i="95"/>
  <c r="K63" i="95"/>
  <c r="C68" i="95"/>
  <c r="C79" i="95"/>
  <c r="C85" i="95"/>
  <c r="L86" i="95"/>
  <c r="C121" i="95"/>
  <c r="C123" i="95"/>
  <c r="C130" i="95"/>
  <c r="L162" i="95"/>
  <c r="K162" i="95"/>
  <c r="C179" i="95"/>
  <c r="L192" i="95"/>
  <c r="K192" i="95"/>
  <c r="C202" i="95"/>
  <c r="C212" i="95"/>
  <c r="L218" i="95"/>
  <c r="K218" i="95"/>
  <c r="C234" i="95"/>
  <c r="K134" i="95"/>
  <c r="L143" i="95"/>
  <c r="K143" i="95"/>
  <c r="L136" i="95"/>
  <c r="K136" i="95"/>
  <c r="L158" i="95"/>
  <c r="L198" i="95"/>
  <c r="C5" i="87"/>
  <c r="C7" i="87"/>
  <c r="C4" i="87"/>
  <c r="C6" i="87"/>
  <c r="C8" i="87"/>
  <c r="C10" i="87"/>
  <c r="C13" i="87"/>
  <c r="C9" i="87"/>
  <c r="E11" i="87"/>
  <c r="E4" i="87"/>
  <c r="E6" i="87"/>
  <c r="E8" i="87"/>
  <c r="E10" i="87"/>
  <c r="C4" i="86"/>
  <c r="C10" i="86"/>
  <c r="E5" i="86"/>
  <c r="E7" i="86"/>
  <c r="C5" i="86"/>
  <c r="C7" i="86"/>
  <c r="G5" i="86"/>
  <c r="G7" i="86"/>
  <c r="G11" i="86"/>
  <c r="C4" i="85"/>
  <c r="C13" i="85" s="1"/>
  <c r="C8" i="85"/>
  <c r="C12" i="85"/>
  <c r="E4" i="85"/>
  <c r="E6" i="85"/>
  <c r="E8" i="85"/>
  <c r="E10" i="85"/>
  <c r="C9" i="85"/>
  <c r="C11" i="85"/>
  <c r="C6" i="85"/>
  <c r="G4" i="85"/>
  <c r="G6" i="85"/>
  <c r="G8" i="85"/>
  <c r="G10" i="85"/>
  <c r="E4" i="82"/>
  <c r="C6" i="82"/>
  <c r="D4" i="82"/>
  <c r="E5" i="82"/>
  <c r="F32" i="117"/>
  <c r="F23" i="117"/>
  <c r="F31" i="117"/>
  <c r="F33" i="117"/>
  <c r="C30" i="117"/>
  <c r="C29" i="117"/>
  <c r="C27" i="117"/>
  <c r="C36" i="117"/>
  <c r="C22" i="117"/>
  <c r="C28" i="117"/>
  <c r="C25" i="117"/>
  <c r="C35" i="117"/>
  <c r="C34" i="117"/>
  <c r="C32" i="117"/>
  <c r="C23" i="117"/>
  <c r="C24" i="117"/>
  <c r="C37" i="117"/>
  <c r="C26" i="117"/>
  <c r="C33" i="117"/>
  <c r="H13" i="105"/>
  <c r="I13" i="105"/>
  <c r="G261" i="97" l="1"/>
  <c r="E261" i="97"/>
  <c r="G213" i="96"/>
  <c r="E241" i="95"/>
  <c r="J240" i="95"/>
  <c r="J239" i="95"/>
  <c r="I240" i="95"/>
  <c r="I239" i="95"/>
  <c r="G12" i="86"/>
  <c r="E12" i="86"/>
  <c r="C12" i="86"/>
  <c r="C241" i="95"/>
  <c r="L241" i="95"/>
  <c r="K241" i="95"/>
  <c r="C261" i="97"/>
  <c r="C213" i="96"/>
  <c r="E213" i="96"/>
  <c r="I233" i="95"/>
  <c r="I228" i="95"/>
  <c r="I224" i="95"/>
  <c r="J220" i="95"/>
  <c r="I215" i="95"/>
  <c r="J211" i="95"/>
  <c r="I206" i="95"/>
  <c r="I197" i="95"/>
  <c r="J191" i="95"/>
  <c r="I190" i="95"/>
  <c r="J186" i="95"/>
  <c r="I185" i="95"/>
  <c r="I178" i="95"/>
  <c r="J171" i="95"/>
  <c r="J165" i="95"/>
  <c r="I164" i="95"/>
  <c r="J157" i="95"/>
  <c r="I156" i="95"/>
  <c r="J149" i="95"/>
  <c r="I148" i="95"/>
  <c r="J141" i="95"/>
  <c r="I140" i="95"/>
  <c r="J134" i="95"/>
  <c r="J128" i="95"/>
  <c r="I127" i="95"/>
  <c r="J120" i="95"/>
  <c r="I119" i="95"/>
  <c r="J113" i="95"/>
  <c r="I112" i="95"/>
  <c r="I106" i="95"/>
  <c r="J99" i="95"/>
  <c r="I98" i="95"/>
  <c r="J234" i="95"/>
  <c r="J229" i="95"/>
  <c r="J225" i="95"/>
  <c r="I220" i="95"/>
  <c r="J216" i="95"/>
  <c r="I211" i="95"/>
  <c r="J207" i="95"/>
  <c r="J203" i="95"/>
  <c r="J198" i="95"/>
  <c r="I191" i="95"/>
  <c r="I186" i="95"/>
  <c r="J179" i="95"/>
  <c r="J172" i="95"/>
  <c r="I171" i="95"/>
  <c r="J166" i="95"/>
  <c r="I165" i="95"/>
  <c r="J158" i="95"/>
  <c r="I157" i="95"/>
  <c r="J150" i="95"/>
  <c r="I149" i="95"/>
  <c r="J142" i="95"/>
  <c r="I141" i="95"/>
  <c r="J135" i="95"/>
  <c r="I134" i="95"/>
  <c r="I128" i="95"/>
  <c r="J121" i="95"/>
  <c r="I120" i="95"/>
  <c r="J114" i="95"/>
  <c r="I113" i="95"/>
  <c r="J107" i="95"/>
  <c r="J100" i="95"/>
  <c r="J237" i="95"/>
  <c r="I234" i="95"/>
  <c r="J231" i="95"/>
  <c r="J223" i="95"/>
  <c r="J217" i="95"/>
  <c r="I214" i="95"/>
  <c r="J206" i="95"/>
  <c r="I188" i="95"/>
  <c r="I181" i="95"/>
  <c r="I174" i="95"/>
  <c r="I153" i="95"/>
  <c r="J147" i="95"/>
  <c r="I146" i="95"/>
  <c r="I143" i="95"/>
  <c r="J140" i="95"/>
  <c r="J130" i="95"/>
  <c r="J127" i="95"/>
  <c r="J123" i="95"/>
  <c r="J116" i="95"/>
  <c r="J109" i="95"/>
  <c r="J106" i="95"/>
  <c r="J102" i="95"/>
  <c r="J93" i="95"/>
  <c r="I92" i="95"/>
  <c r="J85" i="95"/>
  <c r="I84" i="95"/>
  <c r="J77" i="95"/>
  <c r="I76" i="95"/>
  <c r="J69" i="95"/>
  <c r="I68" i="95"/>
  <c r="J61" i="95"/>
  <c r="I60" i="95"/>
  <c r="J53" i="95"/>
  <c r="I52" i="95"/>
  <c r="J45" i="95"/>
  <c r="I44" i="95"/>
  <c r="J37" i="95"/>
  <c r="I36" i="95"/>
  <c r="J29" i="95"/>
  <c r="I28" i="95"/>
  <c r="J21" i="95"/>
  <c r="I20" i="95"/>
  <c r="J13" i="95"/>
  <c r="I12" i="95"/>
  <c r="J5" i="95"/>
  <c r="I4" i="95"/>
  <c r="I237" i="95"/>
  <c r="I231" i="95"/>
  <c r="J226" i="95"/>
  <c r="I223" i="95"/>
  <c r="I217" i="95"/>
  <c r="J212" i="95"/>
  <c r="J209" i="95"/>
  <c r="J201" i="95"/>
  <c r="I198" i="95"/>
  <c r="J194" i="95"/>
  <c r="J168" i="95"/>
  <c r="J161" i="95"/>
  <c r="I158" i="95"/>
  <c r="J154" i="95"/>
  <c r="J151" i="95"/>
  <c r="I147" i="95"/>
  <c r="J137" i="95"/>
  <c r="I130" i="95"/>
  <c r="I123" i="95"/>
  <c r="I116" i="95"/>
  <c r="I109" i="95"/>
  <c r="I102" i="95"/>
  <c r="I99" i="95"/>
  <c r="J94" i="95"/>
  <c r="I93" i="95"/>
  <c r="J86" i="95"/>
  <c r="I85" i="95"/>
  <c r="J78" i="95"/>
  <c r="I77" i="95"/>
  <c r="J70" i="95"/>
  <c r="I69" i="95"/>
  <c r="J62" i="95"/>
  <c r="I61" i="95"/>
  <c r="J54" i="95"/>
  <c r="I53" i="95"/>
  <c r="J46" i="95"/>
  <c r="I45" i="95"/>
  <c r="J238" i="95"/>
  <c r="J235" i="95"/>
  <c r="I229" i="95"/>
  <c r="I226" i="95"/>
  <c r="J221" i="95"/>
  <c r="J215" i="95"/>
  <c r="I212" i="95"/>
  <c r="I209" i="95"/>
  <c r="I201" i="95"/>
  <c r="I194" i="95"/>
  <c r="J189" i="95"/>
  <c r="J182" i="95"/>
  <c r="I179" i="95"/>
  <c r="J175" i="95"/>
  <c r="I172" i="95"/>
  <c r="I168" i="95"/>
  <c r="I161" i="95"/>
  <c r="J155" i="95"/>
  <c r="I154" i="95"/>
  <c r="I151" i="95"/>
  <c r="J148" i="95"/>
  <c r="J144" i="95"/>
  <c r="I137" i="95"/>
  <c r="I94" i="95"/>
  <c r="J87" i="95"/>
  <c r="I86" i="95"/>
  <c r="J79" i="95"/>
  <c r="I78" i="95"/>
  <c r="J71" i="95"/>
  <c r="I70" i="95"/>
  <c r="J63" i="95"/>
  <c r="I62" i="95"/>
  <c r="I232" i="95"/>
  <c r="I230" i="95"/>
  <c r="I207" i="95"/>
  <c r="J199" i="95"/>
  <c r="J190" i="95"/>
  <c r="I177" i="95"/>
  <c r="I175" i="95"/>
  <c r="J173" i="95"/>
  <c r="J169" i="95"/>
  <c r="I167" i="95"/>
  <c r="J156" i="95"/>
  <c r="I144" i="95"/>
  <c r="I133" i="95"/>
  <c r="I126" i="95"/>
  <c r="J117" i="95"/>
  <c r="J115" i="95"/>
  <c r="I110" i="95"/>
  <c r="I108" i="95"/>
  <c r="I103" i="95"/>
  <c r="I101" i="95"/>
  <c r="I96" i="95"/>
  <c r="J91" i="95"/>
  <c r="I88" i="95"/>
  <c r="I82" i="95"/>
  <c r="J80" i="95"/>
  <c r="J74" i="95"/>
  <c r="I57" i="95"/>
  <c r="J51" i="95"/>
  <c r="I50" i="95"/>
  <c r="I47" i="95"/>
  <c r="J44" i="95"/>
  <c r="J40" i="95"/>
  <c r="J36" i="95"/>
  <c r="J31" i="95"/>
  <c r="J26" i="95"/>
  <c r="I25" i="95"/>
  <c r="I21" i="95"/>
  <c r="J16" i="95"/>
  <c r="I11" i="95"/>
  <c r="I6" i="95"/>
  <c r="I235" i="95"/>
  <c r="J205" i="95"/>
  <c r="I203" i="95"/>
  <c r="I199" i="95"/>
  <c r="J197" i="95"/>
  <c r="J184" i="95"/>
  <c r="I173" i="95"/>
  <c r="I169" i="95"/>
  <c r="I142" i="95"/>
  <c r="J131" i="95"/>
  <c r="J129" i="95"/>
  <c r="J124" i="95"/>
  <c r="J122" i="95"/>
  <c r="I117" i="95"/>
  <c r="I115" i="95"/>
  <c r="I91" i="95"/>
  <c r="J83" i="95"/>
  <c r="I80" i="95"/>
  <c r="I74" i="95"/>
  <c r="J72" i="95"/>
  <c r="J66" i="95"/>
  <c r="J55" i="95"/>
  <c r="I51" i="95"/>
  <c r="I40" i="95"/>
  <c r="I31" i="95"/>
  <c r="J27" i="95"/>
  <c r="I26" i="95"/>
  <c r="J22" i="95"/>
  <c r="I16" i="95"/>
  <c r="J12" i="95"/>
  <c r="J7" i="95"/>
  <c r="I187" i="95"/>
  <c r="J170" i="95"/>
  <c r="J143" i="95"/>
  <c r="I111" i="95"/>
  <c r="I89" i="95"/>
  <c r="J233" i="95"/>
  <c r="I225" i="95"/>
  <c r="I221" i="95"/>
  <c r="J219" i="95"/>
  <c r="J213" i="95"/>
  <c r="I205" i="95"/>
  <c r="J195" i="95"/>
  <c r="J193" i="95"/>
  <c r="I184" i="95"/>
  <c r="I182" i="95"/>
  <c r="J180" i="95"/>
  <c r="J178" i="95"/>
  <c r="J163" i="95"/>
  <c r="J159" i="95"/>
  <c r="J136" i="95"/>
  <c r="I131" i="95"/>
  <c r="I129" i="95"/>
  <c r="I124" i="95"/>
  <c r="I122" i="95"/>
  <c r="J97" i="95"/>
  <c r="J92" i="95"/>
  <c r="I83" i="95"/>
  <c r="J75" i="95"/>
  <c r="I72" i="95"/>
  <c r="I66" i="95"/>
  <c r="J64" i="95"/>
  <c r="J58" i="95"/>
  <c r="I55" i="95"/>
  <c r="J52" i="95"/>
  <c r="J48" i="95"/>
  <c r="I37" i="95"/>
  <c r="J32" i="95"/>
  <c r="I27" i="95"/>
  <c r="I22" i="95"/>
  <c r="J17" i="95"/>
  <c r="I7" i="95"/>
  <c r="J227" i="95"/>
  <c r="I219" i="95"/>
  <c r="I213" i="95"/>
  <c r="I195" i="95"/>
  <c r="I193" i="95"/>
  <c r="I189" i="95"/>
  <c r="J187" i="95"/>
  <c r="I180" i="95"/>
  <c r="I166" i="95"/>
  <c r="I163" i="95"/>
  <c r="I159" i="95"/>
  <c r="J152" i="95"/>
  <c r="I150" i="95"/>
  <c r="J138" i="95"/>
  <c r="I136" i="95"/>
  <c r="J111" i="95"/>
  <c r="I107" i="95"/>
  <c r="J104" i="95"/>
  <c r="I100" i="95"/>
  <c r="I97" i="95"/>
  <c r="J95" i="95"/>
  <c r="J89" i="95"/>
  <c r="J84" i="95"/>
  <c r="I75" i="95"/>
  <c r="J67" i="95"/>
  <c r="I64" i="95"/>
  <c r="I58" i="95"/>
  <c r="I48" i="95"/>
  <c r="J41" i="95"/>
  <c r="J38" i="95"/>
  <c r="I32" i="95"/>
  <c r="J28" i="95"/>
  <c r="J23" i="95"/>
  <c r="J18" i="95"/>
  <c r="I17" i="95"/>
  <c r="I13" i="95"/>
  <c r="J8" i="95"/>
  <c r="I227" i="95"/>
  <c r="J208" i="95"/>
  <c r="J202" i="95"/>
  <c r="J200" i="95"/>
  <c r="J185" i="95"/>
  <c r="J176" i="95"/>
  <c r="J174" i="95"/>
  <c r="I152" i="95"/>
  <c r="J145" i="95"/>
  <c r="I138" i="95"/>
  <c r="J118" i="95"/>
  <c r="I114" i="95"/>
  <c r="I104" i="95"/>
  <c r="I95" i="95"/>
  <c r="I87" i="95"/>
  <c r="J224" i="95"/>
  <c r="I222" i="95"/>
  <c r="I204" i="95"/>
  <c r="J196" i="95"/>
  <c r="I176" i="95"/>
  <c r="I145" i="95"/>
  <c r="I73" i="95"/>
  <c r="J56" i="95"/>
  <c r="I54" i="95"/>
  <c r="I49" i="95"/>
  <c r="I43" i="95"/>
  <c r="I41" i="95"/>
  <c r="I39" i="95"/>
  <c r="I19" i="95"/>
  <c r="I15" i="95"/>
  <c r="J35" i="95"/>
  <c r="J188" i="95"/>
  <c r="J183" i="95"/>
  <c r="J167" i="95"/>
  <c r="I132" i="95"/>
  <c r="I125" i="95"/>
  <c r="I118" i="95"/>
  <c r="J76" i="95"/>
  <c r="J68" i="95"/>
  <c r="I46" i="95"/>
  <c r="I35" i="95"/>
  <c r="I218" i="95"/>
  <c r="I202" i="95"/>
  <c r="J177" i="95"/>
  <c r="J164" i="95"/>
  <c r="J146" i="95"/>
  <c r="J112" i="95"/>
  <c r="I79" i="95"/>
  <c r="I42" i="95"/>
  <c r="I23" i="95"/>
  <c r="J210" i="95"/>
  <c r="J105" i="95"/>
  <c r="J96" i="95"/>
  <c r="J90" i="95"/>
  <c r="I71" i="95"/>
  <c r="J59" i="95"/>
  <c r="J47" i="95"/>
  <c r="J34" i="95"/>
  <c r="J10" i="95"/>
  <c r="J222" i="95"/>
  <c r="I210" i="95"/>
  <c r="J204" i="95"/>
  <c r="I105" i="95"/>
  <c r="J73" i="95"/>
  <c r="I67" i="95"/>
  <c r="J39" i="95"/>
  <c r="I8" i="95"/>
  <c r="J6" i="95"/>
  <c r="J232" i="95"/>
  <c r="I196" i="95"/>
  <c r="J181" i="95"/>
  <c r="J132" i="95"/>
  <c r="J125" i="95"/>
  <c r="J60" i="95"/>
  <c r="I56" i="95"/>
  <c r="J24" i="95"/>
  <c r="J11" i="95"/>
  <c r="J33" i="95"/>
  <c r="I24" i="95"/>
  <c r="J20" i="95"/>
  <c r="J30" i="95"/>
  <c r="I10" i="95"/>
  <c r="J236" i="95"/>
  <c r="J214" i="95"/>
  <c r="I200" i="95"/>
  <c r="I183" i="95"/>
  <c r="I170" i="95"/>
  <c r="J160" i="95"/>
  <c r="J153" i="95"/>
  <c r="J108" i="95"/>
  <c r="J101" i="95"/>
  <c r="J82" i="95"/>
  <c r="J50" i="95"/>
  <c r="I38" i="95"/>
  <c r="I33" i="95"/>
  <c r="I29" i="95"/>
  <c r="I18" i="95"/>
  <c r="J14" i="95"/>
  <c r="J9" i="95"/>
  <c r="I238" i="95"/>
  <c r="I236" i="95"/>
  <c r="J218" i="95"/>
  <c r="I216" i="95"/>
  <c r="I208" i="95"/>
  <c r="J192" i="95"/>
  <c r="J162" i="95"/>
  <c r="I160" i="95"/>
  <c r="I155" i="95"/>
  <c r="J139" i="95"/>
  <c r="I121" i="95"/>
  <c r="J110" i="95"/>
  <c r="J103" i="95"/>
  <c r="J88" i="95"/>
  <c r="J42" i="95"/>
  <c r="I14" i="95"/>
  <c r="I9" i="95"/>
  <c r="I5" i="95"/>
  <c r="I192" i="95"/>
  <c r="I162" i="95"/>
  <c r="I139" i="95"/>
  <c r="J119" i="95"/>
  <c r="I63" i="95"/>
  <c r="J57" i="95"/>
  <c r="J25" i="95"/>
  <c r="J228" i="95"/>
  <c r="J133" i="95"/>
  <c r="J126" i="95"/>
  <c r="J98" i="95"/>
  <c r="J81" i="95"/>
  <c r="J65" i="95"/>
  <c r="J230" i="95"/>
  <c r="I135" i="95"/>
  <c r="I90" i="95"/>
  <c r="I81" i="95"/>
  <c r="I65" i="95"/>
  <c r="I59" i="95"/>
  <c r="J49" i="95"/>
  <c r="J43" i="95"/>
  <c r="I34" i="95"/>
  <c r="I30" i="95"/>
  <c r="J19" i="95"/>
  <c r="J15" i="95"/>
  <c r="J4" i="95"/>
  <c r="E14" i="87"/>
  <c r="C14" i="87"/>
  <c r="E13" i="85"/>
  <c r="G13" i="85"/>
  <c r="E6" i="82"/>
  <c r="D6" i="82"/>
  <c r="C38" i="117"/>
  <c r="F38" i="117"/>
  <c r="H5" i="107"/>
  <c r="I5" i="107"/>
  <c r="H6" i="107"/>
  <c r="I6" i="107"/>
  <c r="B8" i="107"/>
  <c r="J241" i="95" l="1"/>
  <c r="I241" i="95"/>
  <c r="B269" i="129"/>
  <c r="C28" i="129" s="1"/>
  <c r="F27" i="129"/>
  <c r="E18" i="129"/>
  <c r="F6" i="129" s="1"/>
  <c r="B18" i="129"/>
  <c r="F74" i="114"/>
  <c r="M145" i="113"/>
  <c r="P145" i="113"/>
  <c r="D10" i="112"/>
  <c r="C4" i="103"/>
  <c r="C5" i="103"/>
  <c r="C6" i="103"/>
  <c r="C7" i="103"/>
  <c r="C8" i="103"/>
  <c r="C9" i="103"/>
  <c r="C10" i="103"/>
  <c r="C11" i="103"/>
  <c r="C12" i="103"/>
  <c r="F6" i="112"/>
  <c r="E5" i="103"/>
  <c r="N61" i="113" l="1"/>
  <c r="N69" i="113"/>
  <c r="N77" i="113"/>
  <c r="N9" i="113"/>
  <c r="N17" i="113"/>
  <c r="N25" i="113"/>
  <c r="N33" i="113"/>
  <c r="N41" i="113"/>
  <c r="N49" i="113"/>
  <c r="N57" i="113"/>
  <c r="N71" i="113"/>
  <c r="N19" i="113"/>
  <c r="N27" i="113"/>
  <c r="N43" i="113"/>
  <c r="N3" i="113"/>
  <c r="N64" i="113"/>
  <c r="N12" i="113"/>
  <c r="N44" i="113"/>
  <c r="N5" i="113"/>
  <c r="N29" i="113"/>
  <c r="N53" i="113"/>
  <c r="N62" i="113"/>
  <c r="N70" i="113"/>
  <c r="N78" i="113"/>
  <c r="N10" i="113"/>
  <c r="N18" i="113"/>
  <c r="N26" i="113"/>
  <c r="N34" i="113"/>
  <c r="N42" i="113"/>
  <c r="N50" i="113"/>
  <c r="N58" i="113"/>
  <c r="N63" i="113"/>
  <c r="N11" i="113"/>
  <c r="N35" i="113"/>
  <c r="N51" i="113"/>
  <c r="N4" i="113"/>
  <c r="N28" i="113"/>
  <c r="N52" i="113"/>
  <c r="N65" i="113"/>
  <c r="N13" i="113"/>
  <c r="N37" i="113"/>
  <c r="N68" i="113"/>
  <c r="N32" i="113"/>
  <c r="N48" i="113"/>
  <c r="N79" i="113"/>
  <c r="N20" i="113"/>
  <c r="N73" i="113"/>
  <c r="N45" i="113"/>
  <c r="N8" i="113"/>
  <c r="N72" i="113"/>
  <c r="N36" i="113"/>
  <c r="N21" i="113"/>
  <c r="N16" i="113"/>
  <c r="N56" i="113"/>
  <c r="N76" i="113"/>
  <c r="N66" i="113"/>
  <c r="N74" i="113"/>
  <c r="N6" i="113"/>
  <c r="N14" i="113"/>
  <c r="N22" i="113"/>
  <c r="N30" i="113"/>
  <c r="N38" i="113"/>
  <c r="N46" i="113"/>
  <c r="N54" i="113"/>
  <c r="N59" i="113"/>
  <c r="N67" i="113"/>
  <c r="N75" i="113"/>
  <c r="N7" i="113"/>
  <c r="N15" i="113"/>
  <c r="N23" i="113"/>
  <c r="N31" i="113"/>
  <c r="N39" i="113"/>
  <c r="N47" i="113"/>
  <c r="N55" i="113"/>
  <c r="N60" i="113"/>
  <c r="N24" i="113"/>
  <c r="N40" i="113"/>
  <c r="Q4" i="113"/>
  <c r="Q12" i="113"/>
  <c r="Q20" i="113"/>
  <c r="Q28" i="113"/>
  <c r="Q36" i="113"/>
  <c r="Q44" i="113"/>
  <c r="Q52" i="113"/>
  <c r="Q60" i="113"/>
  <c r="Q68" i="113"/>
  <c r="Q76" i="113"/>
  <c r="Q84" i="113"/>
  <c r="Q92" i="113"/>
  <c r="Q100" i="113"/>
  <c r="Q108" i="113"/>
  <c r="Q116" i="113"/>
  <c r="Q124" i="113"/>
  <c r="Q132" i="113"/>
  <c r="Q140" i="113"/>
  <c r="Q110" i="113"/>
  <c r="Q142" i="113"/>
  <c r="Q16" i="113"/>
  <c r="Q56" i="113"/>
  <c r="Q88" i="113"/>
  <c r="Q112" i="113"/>
  <c r="Q136" i="113"/>
  <c r="Q19" i="113"/>
  <c r="Q5" i="113"/>
  <c r="Q13" i="113"/>
  <c r="Q21" i="113"/>
  <c r="Q29" i="113"/>
  <c r="Q37" i="113"/>
  <c r="Q45" i="113"/>
  <c r="Q53" i="113"/>
  <c r="Q61" i="113"/>
  <c r="Q69" i="113"/>
  <c r="Q77" i="113"/>
  <c r="Q85" i="113"/>
  <c r="Q93" i="113"/>
  <c r="Q101" i="113"/>
  <c r="Q109" i="113"/>
  <c r="Q117" i="113"/>
  <c r="Q125" i="113"/>
  <c r="Q133" i="113"/>
  <c r="Q141" i="113"/>
  <c r="Q118" i="113"/>
  <c r="Q134" i="113"/>
  <c r="Q143" i="113"/>
  <c r="Q24" i="113"/>
  <c r="Q48" i="113"/>
  <c r="Q64" i="113"/>
  <c r="Q96" i="113"/>
  <c r="Q128" i="113"/>
  <c r="Q27" i="113"/>
  <c r="Q75" i="113"/>
  <c r="Q91" i="113"/>
  <c r="Q131" i="113"/>
  <c r="Q6" i="113"/>
  <c r="Q14" i="113"/>
  <c r="Q22" i="113"/>
  <c r="Q30" i="113"/>
  <c r="Q38" i="113"/>
  <c r="Q46" i="113"/>
  <c r="Q54" i="113"/>
  <c r="Q62" i="113"/>
  <c r="Q70" i="113"/>
  <c r="Q78" i="113"/>
  <c r="Q86" i="113"/>
  <c r="Q94" i="113"/>
  <c r="Q102" i="113"/>
  <c r="Q126" i="113"/>
  <c r="Q32" i="113"/>
  <c r="Q80" i="113"/>
  <c r="Q120" i="113"/>
  <c r="Q43" i="113"/>
  <c r="Q107" i="113"/>
  <c r="Q7" i="113"/>
  <c r="Q15" i="113"/>
  <c r="Q23" i="113"/>
  <c r="Q31" i="113"/>
  <c r="Q39" i="113"/>
  <c r="Q47" i="113"/>
  <c r="Q55" i="113"/>
  <c r="Q63" i="113"/>
  <c r="Q71" i="113"/>
  <c r="Q79" i="113"/>
  <c r="Q87" i="113"/>
  <c r="Q95" i="113"/>
  <c r="Q103" i="113"/>
  <c r="Q111" i="113"/>
  <c r="Q119" i="113"/>
  <c r="Q127" i="113"/>
  <c r="Q135" i="113"/>
  <c r="Q40" i="113"/>
  <c r="Q72" i="113"/>
  <c r="Q104" i="113"/>
  <c r="Q144" i="113"/>
  <c r="Q51" i="113"/>
  <c r="Q115" i="113"/>
  <c r="Q8" i="113"/>
  <c r="Q9" i="113"/>
  <c r="Q17" i="113"/>
  <c r="Q25" i="113"/>
  <c r="Q33" i="113"/>
  <c r="Q41" i="113"/>
  <c r="Q49" i="113"/>
  <c r="Q57" i="113"/>
  <c r="Q65" i="113"/>
  <c r="Q73" i="113"/>
  <c r="Q81" i="113"/>
  <c r="Q89" i="113"/>
  <c r="Q97" i="113"/>
  <c r="Q105" i="113"/>
  <c r="Q113" i="113"/>
  <c r="Q121" i="113"/>
  <c r="Q129" i="113"/>
  <c r="Q137" i="113"/>
  <c r="Q3" i="113"/>
  <c r="Q10" i="113"/>
  <c r="Q18" i="113"/>
  <c r="Q26" i="113"/>
  <c r="Q34" i="113"/>
  <c r="Q42" i="113"/>
  <c r="Q50" i="113"/>
  <c r="Q58" i="113"/>
  <c r="Q66" i="113"/>
  <c r="Q74" i="113"/>
  <c r="Q82" i="113"/>
  <c r="Q90" i="113"/>
  <c r="Q98" i="113"/>
  <c r="Q106" i="113"/>
  <c r="Q114" i="113"/>
  <c r="Q122" i="113"/>
  <c r="Q130" i="113"/>
  <c r="Q138" i="113"/>
  <c r="Q11" i="113"/>
  <c r="Q35" i="113"/>
  <c r="Q59" i="113"/>
  <c r="Q67" i="113"/>
  <c r="Q83" i="113"/>
  <c r="Q99" i="113"/>
  <c r="Q123" i="113"/>
  <c r="Q139" i="113"/>
  <c r="C10" i="129"/>
  <c r="C4" i="129"/>
  <c r="C171" i="114"/>
  <c r="C107" i="114"/>
  <c r="F282" i="114"/>
  <c r="F249" i="114"/>
  <c r="F177" i="114"/>
  <c r="F138" i="114"/>
  <c r="F105" i="114"/>
  <c r="C228" i="114"/>
  <c r="C196" i="114"/>
  <c r="C164" i="114"/>
  <c r="C132" i="114"/>
  <c r="C100" i="114"/>
  <c r="C68" i="114"/>
  <c r="F281" i="114"/>
  <c r="F242" i="114"/>
  <c r="F209" i="114"/>
  <c r="F170" i="114"/>
  <c r="F137" i="114"/>
  <c r="F97" i="114"/>
  <c r="F58" i="114"/>
  <c r="C172" i="114"/>
  <c r="C108" i="114"/>
  <c r="C76" i="114"/>
  <c r="F250" i="114"/>
  <c r="F217" i="114"/>
  <c r="F178" i="114"/>
  <c r="F145" i="114"/>
  <c r="F106" i="114"/>
  <c r="F73" i="114"/>
  <c r="C203" i="114"/>
  <c r="C139" i="114"/>
  <c r="C75" i="114"/>
  <c r="F210" i="114"/>
  <c r="F65" i="114"/>
  <c r="C227" i="114"/>
  <c r="C195" i="114"/>
  <c r="C163" i="114"/>
  <c r="C131" i="114"/>
  <c r="C99" i="114"/>
  <c r="C67" i="114"/>
  <c r="F274" i="114"/>
  <c r="F241" i="114"/>
  <c r="F202" i="114"/>
  <c r="F169" i="114"/>
  <c r="F129" i="114"/>
  <c r="F90" i="114"/>
  <c r="F57" i="114"/>
  <c r="C204" i="114"/>
  <c r="C188" i="114"/>
  <c r="C124" i="114"/>
  <c r="C60" i="114"/>
  <c r="F234" i="114"/>
  <c r="F122" i="114"/>
  <c r="F50" i="114"/>
  <c r="C187" i="114"/>
  <c r="C123" i="114"/>
  <c r="C59" i="114"/>
  <c r="F233" i="114"/>
  <c r="F49" i="114"/>
  <c r="C212" i="114"/>
  <c r="C180" i="114"/>
  <c r="C148" i="114"/>
  <c r="C116" i="114"/>
  <c r="C84" i="114"/>
  <c r="C52" i="114"/>
  <c r="F265" i="114"/>
  <c r="F225" i="114"/>
  <c r="F186" i="114"/>
  <c r="F153" i="114"/>
  <c r="F114" i="114"/>
  <c r="F81" i="114"/>
  <c r="C140" i="114"/>
  <c r="C220" i="114"/>
  <c r="C156" i="114"/>
  <c r="C92" i="114"/>
  <c r="F273" i="114"/>
  <c r="F201" i="114"/>
  <c r="F161" i="114"/>
  <c r="F89" i="114"/>
  <c r="C219" i="114"/>
  <c r="C155" i="114"/>
  <c r="C91" i="114"/>
  <c r="F266" i="114"/>
  <c r="F193" i="114"/>
  <c r="F154" i="114"/>
  <c r="F121" i="114"/>
  <c r="F82" i="114"/>
  <c r="C211" i="114"/>
  <c r="C179" i="114"/>
  <c r="C147" i="114"/>
  <c r="C115" i="114"/>
  <c r="C83" i="114"/>
  <c r="C51" i="114"/>
  <c r="F257" i="114"/>
  <c r="F218" i="114"/>
  <c r="F185" i="114"/>
  <c r="F146" i="114"/>
  <c r="F113" i="114"/>
  <c r="F51" i="114"/>
  <c r="F59" i="114"/>
  <c r="F67" i="114"/>
  <c r="F75" i="114"/>
  <c r="F83" i="114"/>
  <c r="F91" i="114"/>
  <c r="F99" i="114"/>
  <c r="F107" i="114"/>
  <c r="F115" i="114"/>
  <c r="F123" i="114"/>
  <c r="F131" i="114"/>
  <c r="F139" i="114"/>
  <c r="F147" i="114"/>
  <c r="F155" i="114"/>
  <c r="F163" i="114"/>
  <c r="F171" i="114"/>
  <c r="F179" i="114"/>
  <c r="F187" i="114"/>
  <c r="F195" i="114"/>
  <c r="F203" i="114"/>
  <c r="F211" i="114"/>
  <c r="F219" i="114"/>
  <c r="F227" i="114"/>
  <c r="F235" i="114"/>
  <c r="F243" i="114"/>
  <c r="F251" i="114"/>
  <c r="F259" i="114"/>
  <c r="F267" i="114"/>
  <c r="F275" i="114"/>
  <c r="F283" i="114"/>
  <c r="F52" i="114"/>
  <c r="F60" i="114"/>
  <c r="F68" i="114"/>
  <c r="F76" i="114"/>
  <c r="F84" i="114"/>
  <c r="F92" i="114"/>
  <c r="F100" i="114"/>
  <c r="F108" i="114"/>
  <c r="F116" i="114"/>
  <c r="F124" i="114"/>
  <c r="F132" i="114"/>
  <c r="F140" i="114"/>
  <c r="F148" i="114"/>
  <c r="F156" i="114"/>
  <c r="F164" i="114"/>
  <c r="F172" i="114"/>
  <c r="F180" i="114"/>
  <c r="F188" i="114"/>
  <c r="F196" i="114"/>
  <c r="F204" i="114"/>
  <c r="F212" i="114"/>
  <c r="F220" i="114"/>
  <c r="F228" i="114"/>
  <c r="F236" i="114"/>
  <c r="F244" i="114"/>
  <c r="F252" i="114"/>
  <c r="F260" i="114"/>
  <c r="F268" i="114"/>
  <c r="F276" i="114"/>
  <c r="F284" i="114"/>
  <c r="F46" i="114"/>
  <c r="F53" i="114"/>
  <c r="F61" i="114"/>
  <c r="F69" i="114"/>
  <c r="F77" i="114"/>
  <c r="F85" i="114"/>
  <c r="F93" i="114"/>
  <c r="F101" i="114"/>
  <c r="F109" i="114"/>
  <c r="F117" i="114"/>
  <c r="F125" i="114"/>
  <c r="F133" i="114"/>
  <c r="F141" i="114"/>
  <c r="F149" i="114"/>
  <c r="F157" i="114"/>
  <c r="F165" i="114"/>
  <c r="F173" i="114"/>
  <c r="F181" i="114"/>
  <c r="F189" i="114"/>
  <c r="F197" i="114"/>
  <c r="F205" i="114"/>
  <c r="F213" i="114"/>
  <c r="F221" i="114"/>
  <c r="F229" i="114"/>
  <c r="F237" i="114"/>
  <c r="F245" i="114"/>
  <c r="F253" i="114"/>
  <c r="F261" i="114"/>
  <c r="F269" i="114"/>
  <c r="F277" i="114"/>
  <c r="F285" i="114"/>
  <c r="F54" i="114"/>
  <c r="F62" i="114"/>
  <c r="F70" i="114"/>
  <c r="F78" i="114"/>
  <c r="F86" i="114"/>
  <c r="F94" i="114"/>
  <c r="F102" i="114"/>
  <c r="F110" i="114"/>
  <c r="F118" i="114"/>
  <c r="F126" i="114"/>
  <c r="F134" i="114"/>
  <c r="F142" i="114"/>
  <c r="F150" i="114"/>
  <c r="F158" i="114"/>
  <c r="F166" i="114"/>
  <c r="F174" i="114"/>
  <c r="F182" i="114"/>
  <c r="F190" i="114"/>
  <c r="F198" i="114"/>
  <c r="F206" i="114"/>
  <c r="F214" i="114"/>
  <c r="F222" i="114"/>
  <c r="F230" i="114"/>
  <c r="F238" i="114"/>
  <c r="F246" i="114"/>
  <c r="F254" i="114"/>
  <c r="F262" i="114"/>
  <c r="F270" i="114"/>
  <c r="F278" i="114"/>
  <c r="F286" i="114"/>
  <c r="F47" i="114"/>
  <c r="F55" i="114"/>
  <c r="F63" i="114"/>
  <c r="F71" i="114"/>
  <c r="F79" i="114"/>
  <c r="F87" i="114"/>
  <c r="F95" i="114"/>
  <c r="F103" i="114"/>
  <c r="F111" i="114"/>
  <c r="F119" i="114"/>
  <c r="F127" i="114"/>
  <c r="F135" i="114"/>
  <c r="F143" i="114"/>
  <c r="F151" i="114"/>
  <c r="F159" i="114"/>
  <c r="F167" i="114"/>
  <c r="F175" i="114"/>
  <c r="F183" i="114"/>
  <c r="F191" i="114"/>
  <c r="F199" i="114"/>
  <c r="F207" i="114"/>
  <c r="F215" i="114"/>
  <c r="F223" i="114"/>
  <c r="F231" i="114"/>
  <c r="F239" i="114"/>
  <c r="F247" i="114"/>
  <c r="F255" i="114"/>
  <c r="F263" i="114"/>
  <c r="F271" i="114"/>
  <c r="F279" i="114"/>
  <c r="F287" i="114"/>
  <c r="F48" i="114"/>
  <c r="F56" i="114"/>
  <c r="F64" i="114"/>
  <c r="F72" i="114"/>
  <c r="F80" i="114"/>
  <c r="F88" i="114"/>
  <c r="F96" i="114"/>
  <c r="F104" i="114"/>
  <c r="F112" i="114"/>
  <c r="F120" i="114"/>
  <c r="F128" i="114"/>
  <c r="F136" i="114"/>
  <c r="F144" i="114"/>
  <c r="F152" i="114"/>
  <c r="F160" i="114"/>
  <c r="F168" i="114"/>
  <c r="F176" i="114"/>
  <c r="F184" i="114"/>
  <c r="F192" i="114"/>
  <c r="F200" i="114"/>
  <c r="F208" i="114"/>
  <c r="F216" i="114"/>
  <c r="F224" i="114"/>
  <c r="F232" i="114"/>
  <c r="F240" i="114"/>
  <c r="F248" i="114"/>
  <c r="F256" i="114"/>
  <c r="F264" i="114"/>
  <c r="F272" i="114"/>
  <c r="F280" i="114"/>
  <c r="F288" i="114"/>
  <c r="F258" i="114"/>
  <c r="F226" i="114"/>
  <c r="F194" i="114"/>
  <c r="F162" i="114"/>
  <c r="F130" i="114"/>
  <c r="F98" i="114"/>
  <c r="F66" i="114"/>
  <c r="C226" i="114"/>
  <c r="C218" i="114"/>
  <c r="C210" i="114"/>
  <c r="C202" i="114"/>
  <c r="C194" i="114"/>
  <c r="C186" i="114"/>
  <c r="C178" i="114"/>
  <c r="C170" i="114"/>
  <c r="C162" i="114"/>
  <c r="C154" i="114"/>
  <c r="C146" i="114"/>
  <c r="C138" i="114"/>
  <c r="C130" i="114"/>
  <c r="C122" i="114"/>
  <c r="C114" i="114"/>
  <c r="C106" i="114"/>
  <c r="C98" i="114"/>
  <c r="C90" i="114"/>
  <c r="C82" i="114"/>
  <c r="C74" i="114"/>
  <c r="C66" i="114"/>
  <c r="C58" i="114"/>
  <c r="C50" i="114"/>
  <c r="C46" i="114"/>
  <c r="C225" i="114"/>
  <c r="C217" i="114"/>
  <c r="C209" i="114"/>
  <c r="C201" i="114"/>
  <c r="C193" i="114"/>
  <c r="C185" i="114"/>
  <c r="C177" i="114"/>
  <c r="C169" i="114"/>
  <c r="C161" i="114"/>
  <c r="C153" i="114"/>
  <c r="C145" i="114"/>
  <c r="C137" i="114"/>
  <c r="C129" i="114"/>
  <c r="C121" i="114"/>
  <c r="C113" i="114"/>
  <c r="C105" i="114"/>
  <c r="C97" i="114"/>
  <c r="C89" i="114"/>
  <c r="C81" i="114"/>
  <c r="C73" i="114"/>
  <c r="C65" i="114"/>
  <c r="C57" i="114"/>
  <c r="C49" i="114"/>
  <c r="C232" i="114"/>
  <c r="C224" i="114"/>
  <c r="C216" i="114"/>
  <c r="C208" i="114"/>
  <c r="C200" i="114"/>
  <c r="C192" i="114"/>
  <c r="C184" i="114"/>
  <c r="C176" i="114"/>
  <c r="C168" i="114"/>
  <c r="C160" i="114"/>
  <c r="C152" i="114"/>
  <c r="C144" i="114"/>
  <c r="C136" i="114"/>
  <c r="C128" i="114"/>
  <c r="C120" i="114"/>
  <c r="C112" i="114"/>
  <c r="C104" i="114"/>
  <c r="C96" i="114"/>
  <c r="C88" i="114"/>
  <c r="C80" i="114"/>
  <c r="C72" i="114"/>
  <c r="C64" i="114"/>
  <c r="C56" i="114"/>
  <c r="C48" i="114"/>
  <c r="C231" i="114"/>
  <c r="C223" i="114"/>
  <c r="C215" i="114"/>
  <c r="C207" i="114"/>
  <c r="C199" i="114"/>
  <c r="C191" i="114"/>
  <c r="C183" i="114"/>
  <c r="C175" i="114"/>
  <c r="C167" i="114"/>
  <c r="C159" i="114"/>
  <c r="C151" i="114"/>
  <c r="C143" i="114"/>
  <c r="C135" i="114"/>
  <c r="C127" i="114"/>
  <c r="C119" i="114"/>
  <c r="C111" i="114"/>
  <c r="C103" i="114"/>
  <c r="C95" i="114"/>
  <c r="C87" i="114"/>
  <c r="C79" i="114"/>
  <c r="C71" i="114"/>
  <c r="C63" i="114"/>
  <c r="C55" i="114"/>
  <c r="C47" i="114"/>
  <c r="C230" i="114"/>
  <c r="C222" i="114"/>
  <c r="C214" i="114"/>
  <c r="C206" i="114"/>
  <c r="C198" i="114"/>
  <c r="C190" i="114"/>
  <c r="C182" i="114"/>
  <c r="C174" i="114"/>
  <c r="C166" i="114"/>
  <c r="C158" i="114"/>
  <c r="C150" i="114"/>
  <c r="C142" i="114"/>
  <c r="C134" i="114"/>
  <c r="C126" i="114"/>
  <c r="C118" i="114"/>
  <c r="C110" i="114"/>
  <c r="C102" i="114"/>
  <c r="C94" i="114"/>
  <c r="C86" i="114"/>
  <c r="C78" i="114"/>
  <c r="C70" i="114"/>
  <c r="C62" i="114"/>
  <c r="C54" i="114"/>
  <c r="C229" i="114"/>
  <c r="C221" i="114"/>
  <c r="C213" i="114"/>
  <c r="C205" i="114"/>
  <c r="C197" i="114"/>
  <c r="C189" i="114"/>
  <c r="C181" i="114"/>
  <c r="C173" i="114"/>
  <c r="C165" i="114"/>
  <c r="C157" i="114"/>
  <c r="C149" i="114"/>
  <c r="C141" i="114"/>
  <c r="C133" i="114"/>
  <c r="C125" i="114"/>
  <c r="C117" i="114"/>
  <c r="C109" i="114"/>
  <c r="C101" i="114"/>
  <c r="C93" i="114"/>
  <c r="C85" i="114"/>
  <c r="C77" i="114"/>
  <c r="C69" i="114"/>
  <c r="C61" i="114"/>
  <c r="C53" i="114"/>
  <c r="C43" i="129"/>
  <c r="C179" i="129"/>
  <c r="C171" i="129"/>
  <c r="C115" i="129"/>
  <c r="C51" i="129"/>
  <c r="F264" i="129"/>
  <c r="F231" i="129"/>
  <c r="F57" i="129"/>
  <c r="C131" i="129"/>
  <c r="F23" i="129"/>
  <c r="F249" i="129"/>
  <c r="F226" i="129"/>
  <c r="F209" i="129"/>
  <c r="F184" i="129"/>
  <c r="F159" i="129"/>
  <c r="F133" i="129"/>
  <c r="F106" i="129"/>
  <c r="F81" i="129"/>
  <c r="F31" i="129"/>
  <c r="C123" i="129"/>
  <c r="F265" i="129"/>
  <c r="F248" i="129"/>
  <c r="F225" i="129"/>
  <c r="F201" i="129"/>
  <c r="F176" i="129"/>
  <c r="F151" i="129"/>
  <c r="F125" i="129"/>
  <c r="F98" i="129"/>
  <c r="F73" i="129"/>
  <c r="F48" i="129"/>
  <c r="F96" i="129"/>
  <c r="F240" i="129"/>
  <c r="F45" i="129"/>
  <c r="C195" i="129"/>
  <c r="C67" i="129"/>
  <c r="F261" i="129"/>
  <c r="F239" i="129"/>
  <c r="F217" i="129"/>
  <c r="F197" i="129"/>
  <c r="F170" i="129"/>
  <c r="F145" i="129"/>
  <c r="F120" i="129"/>
  <c r="F95" i="129"/>
  <c r="F69" i="129"/>
  <c r="F42" i="129"/>
  <c r="F242" i="129"/>
  <c r="F224" i="129"/>
  <c r="F200" i="129"/>
  <c r="F175" i="129"/>
  <c r="F149" i="129"/>
  <c r="F122" i="129"/>
  <c r="F97" i="129"/>
  <c r="F72" i="129"/>
  <c r="F47" i="129"/>
  <c r="C107" i="129"/>
  <c r="F263" i="129"/>
  <c r="F223" i="129"/>
  <c r="F199" i="129"/>
  <c r="F173" i="129"/>
  <c r="F146" i="129"/>
  <c r="F121" i="129"/>
  <c r="F71" i="129"/>
  <c r="C187" i="129"/>
  <c r="C59" i="129"/>
  <c r="F256" i="129"/>
  <c r="F237" i="129"/>
  <c r="F215" i="129"/>
  <c r="F189" i="129"/>
  <c r="F162" i="129"/>
  <c r="F137" i="129"/>
  <c r="F112" i="129"/>
  <c r="F87" i="129"/>
  <c r="F61" i="129"/>
  <c r="F34" i="129"/>
  <c r="F253" i="129"/>
  <c r="F234" i="129"/>
  <c r="F213" i="129"/>
  <c r="F186" i="129"/>
  <c r="F161" i="129"/>
  <c r="F136" i="129"/>
  <c r="F111" i="129"/>
  <c r="F85" i="129"/>
  <c r="F58" i="129"/>
  <c r="F33" i="129"/>
  <c r="F250" i="129"/>
  <c r="F210" i="129"/>
  <c r="F185" i="129"/>
  <c r="F160" i="129"/>
  <c r="F135" i="129"/>
  <c r="F109" i="129"/>
  <c r="F82" i="129"/>
  <c r="F32" i="129"/>
  <c r="F56" i="129"/>
  <c r="C163" i="129"/>
  <c r="C99" i="129"/>
  <c r="C35" i="129"/>
  <c r="F258" i="129"/>
  <c r="F247" i="129"/>
  <c r="F233" i="129"/>
  <c r="F221" i="129"/>
  <c r="F208" i="129"/>
  <c r="F194" i="129"/>
  <c r="F183" i="129"/>
  <c r="F169" i="129"/>
  <c r="F157" i="129"/>
  <c r="F144" i="129"/>
  <c r="F130" i="129"/>
  <c r="F119" i="129"/>
  <c r="F105" i="129"/>
  <c r="F93" i="129"/>
  <c r="F80" i="129"/>
  <c r="F66" i="129"/>
  <c r="F55" i="129"/>
  <c r="F41" i="129"/>
  <c r="F29" i="129"/>
  <c r="C155" i="129"/>
  <c r="C91" i="129"/>
  <c r="C27" i="129"/>
  <c r="F257" i="129"/>
  <c r="F245" i="129"/>
  <c r="F232" i="129"/>
  <c r="F218" i="129"/>
  <c r="F207" i="129"/>
  <c r="F193" i="129"/>
  <c r="F181" i="129"/>
  <c r="F168" i="129"/>
  <c r="F154" i="129"/>
  <c r="F143" i="129"/>
  <c r="F129" i="129"/>
  <c r="F117" i="129"/>
  <c r="F104" i="129"/>
  <c r="F90" i="129"/>
  <c r="F79" i="129"/>
  <c r="F65" i="129"/>
  <c r="F53" i="129"/>
  <c r="F40" i="129"/>
  <c r="F26" i="129"/>
  <c r="C147" i="129"/>
  <c r="C83" i="129"/>
  <c r="F205" i="129"/>
  <c r="F192" i="129"/>
  <c r="F178" i="129"/>
  <c r="F167" i="129"/>
  <c r="F153" i="129"/>
  <c r="F141" i="129"/>
  <c r="F128" i="129"/>
  <c r="F114" i="129"/>
  <c r="F103" i="129"/>
  <c r="F89" i="129"/>
  <c r="F77" i="129"/>
  <c r="F64" i="129"/>
  <c r="F50" i="129"/>
  <c r="F39" i="129"/>
  <c r="F25" i="129"/>
  <c r="C203" i="129"/>
  <c r="C139" i="129"/>
  <c r="C75" i="129"/>
  <c r="F255" i="129"/>
  <c r="F241" i="129"/>
  <c r="F229" i="129"/>
  <c r="F216" i="129"/>
  <c r="F202" i="129"/>
  <c r="F191" i="129"/>
  <c r="F177" i="129"/>
  <c r="F165" i="129"/>
  <c r="F152" i="129"/>
  <c r="F138" i="129"/>
  <c r="F127" i="129"/>
  <c r="F113" i="129"/>
  <c r="F101" i="129"/>
  <c r="F88" i="129"/>
  <c r="F74" i="129"/>
  <c r="F63" i="129"/>
  <c r="F49" i="129"/>
  <c r="F37" i="129"/>
  <c r="F24" i="129"/>
  <c r="F262" i="129"/>
  <c r="F254" i="129"/>
  <c r="F246" i="129"/>
  <c r="F238" i="129"/>
  <c r="F230" i="129"/>
  <c r="F222" i="129"/>
  <c r="F214" i="129"/>
  <c r="F206" i="129"/>
  <c r="F198" i="129"/>
  <c r="F190" i="129"/>
  <c r="F182" i="129"/>
  <c r="F174" i="129"/>
  <c r="F166" i="129"/>
  <c r="F158" i="129"/>
  <c r="F150" i="129"/>
  <c r="F142" i="129"/>
  <c r="F134" i="129"/>
  <c r="F126" i="129"/>
  <c r="F118" i="129"/>
  <c r="F110" i="129"/>
  <c r="F102" i="129"/>
  <c r="F94" i="129"/>
  <c r="F86" i="129"/>
  <c r="F78" i="129"/>
  <c r="F70" i="129"/>
  <c r="F62" i="129"/>
  <c r="F54" i="129"/>
  <c r="F46" i="129"/>
  <c r="F38" i="129"/>
  <c r="F30" i="129"/>
  <c r="F260" i="129"/>
  <c r="F252" i="129"/>
  <c r="F244" i="129"/>
  <c r="F236" i="129"/>
  <c r="F228" i="129"/>
  <c r="F220" i="129"/>
  <c r="F212" i="129"/>
  <c r="F204" i="129"/>
  <c r="F196" i="129"/>
  <c r="F188" i="129"/>
  <c r="F180" i="129"/>
  <c r="F172" i="129"/>
  <c r="F164" i="129"/>
  <c r="F156" i="129"/>
  <c r="F148" i="129"/>
  <c r="F140" i="129"/>
  <c r="F132" i="129"/>
  <c r="F124" i="129"/>
  <c r="F116" i="129"/>
  <c r="F108" i="129"/>
  <c r="F100" i="129"/>
  <c r="F92" i="129"/>
  <c r="F84" i="129"/>
  <c r="F76" i="129"/>
  <c r="F68" i="129"/>
  <c r="F60" i="129"/>
  <c r="F52" i="129"/>
  <c r="F44" i="129"/>
  <c r="F36" i="129"/>
  <c r="F28" i="129"/>
  <c r="F259" i="129"/>
  <c r="F251" i="129"/>
  <c r="F243" i="129"/>
  <c r="F235" i="129"/>
  <c r="F227" i="129"/>
  <c r="F219" i="129"/>
  <c r="F211" i="129"/>
  <c r="F203" i="129"/>
  <c r="F195" i="129"/>
  <c r="F187" i="129"/>
  <c r="F179" i="129"/>
  <c r="F171" i="129"/>
  <c r="F163" i="129"/>
  <c r="F155" i="129"/>
  <c r="F147" i="129"/>
  <c r="F139" i="129"/>
  <c r="F131" i="129"/>
  <c r="F123" i="129"/>
  <c r="F115" i="129"/>
  <c r="F107" i="129"/>
  <c r="F99" i="129"/>
  <c r="F91" i="129"/>
  <c r="F83" i="129"/>
  <c r="F75" i="129"/>
  <c r="F67" i="129"/>
  <c r="F59" i="129"/>
  <c r="F51" i="129"/>
  <c r="F43" i="129"/>
  <c r="F35" i="129"/>
  <c r="C202" i="129"/>
  <c r="C194" i="129"/>
  <c r="C186" i="129"/>
  <c r="C178" i="129"/>
  <c r="C170" i="129"/>
  <c r="C162" i="129"/>
  <c r="C146" i="129"/>
  <c r="C114" i="129"/>
  <c r="C106" i="129"/>
  <c r="C98" i="129"/>
  <c r="C90" i="129"/>
  <c r="C82" i="129"/>
  <c r="C74" i="129"/>
  <c r="C66" i="129"/>
  <c r="C58" i="129"/>
  <c r="C50" i="129"/>
  <c r="C42" i="129"/>
  <c r="C34" i="129"/>
  <c r="C26" i="129"/>
  <c r="C23" i="129"/>
  <c r="C201" i="129"/>
  <c r="C193" i="129"/>
  <c r="C185" i="129"/>
  <c r="C177" i="129"/>
  <c r="C169" i="129"/>
  <c r="C161" i="129"/>
  <c r="C153" i="129"/>
  <c r="C145" i="129"/>
  <c r="C137" i="129"/>
  <c r="C129" i="129"/>
  <c r="C121" i="129"/>
  <c r="C113" i="129"/>
  <c r="C105" i="129"/>
  <c r="C97" i="129"/>
  <c r="C89" i="129"/>
  <c r="C81" i="129"/>
  <c r="C73" i="129"/>
  <c r="C65" i="129"/>
  <c r="C57" i="129"/>
  <c r="C49" i="129"/>
  <c r="C41" i="129"/>
  <c r="C33" i="129"/>
  <c r="C25" i="129"/>
  <c r="C122" i="129"/>
  <c r="C192" i="129"/>
  <c r="C160" i="129"/>
  <c r="C128" i="129"/>
  <c r="C96" i="129"/>
  <c r="C80" i="129"/>
  <c r="C40" i="129"/>
  <c r="C24" i="129"/>
  <c r="C207" i="129"/>
  <c r="C199" i="129"/>
  <c r="C191" i="129"/>
  <c r="C183" i="129"/>
  <c r="C175" i="129"/>
  <c r="C167" i="129"/>
  <c r="C159" i="129"/>
  <c r="C151" i="129"/>
  <c r="C143" i="129"/>
  <c r="C135" i="129"/>
  <c r="C127" i="129"/>
  <c r="C119" i="129"/>
  <c r="C111" i="129"/>
  <c r="C103" i="129"/>
  <c r="C95" i="129"/>
  <c r="C87" i="129"/>
  <c r="C79" i="129"/>
  <c r="C71" i="129"/>
  <c r="C63" i="129"/>
  <c r="C55" i="129"/>
  <c r="C47" i="129"/>
  <c r="C39" i="129"/>
  <c r="C31" i="129"/>
  <c r="C154" i="129"/>
  <c r="C200" i="129"/>
  <c r="C168" i="129"/>
  <c r="C136" i="129"/>
  <c r="C104" i="129"/>
  <c r="C48" i="129"/>
  <c r="C206" i="129"/>
  <c r="C198" i="129"/>
  <c r="C190" i="129"/>
  <c r="C182" i="129"/>
  <c r="C174" i="129"/>
  <c r="C166" i="129"/>
  <c r="C158" i="129"/>
  <c r="C150" i="129"/>
  <c r="C142" i="129"/>
  <c r="C134" i="129"/>
  <c r="C126" i="129"/>
  <c r="C118" i="129"/>
  <c r="C110" i="129"/>
  <c r="C102" i="129"/>
  <c r="C94" i="129"/>
  <c r="C86" i="129"/>
  <c r="C78" i="129"/>
  <c r="C70" i="129"/>
  <c r="C62" i="129"/>
  <c r="C54" i="129"/>
  <c r="C46" i="129"/>
  <c r="C38" i="129"/>
  <c r="C30" i="129"/>
  <c r="C138" i="129"/>
  <c r="C184" i="129"/>
  <c r="C144" i="129"/>
  <c r="C112" i="129"/>
  <c r="C64" i="129"/>
  <c r="C205" i="129"/>
  <c r="C197" i="129"/>
  <c r="C189" i="129"/>
  <c r="C181" i="129"/>
  <c r="C173" i="129"/>
  <c r="C165" i="129"/>
  <c r="C157" i="129"/>
  <c r="C149" i="129"/>
  <c r="C141" i="129"/>
  <c r="C133" i="129"/>
  <c r="C125" i="129"/>
  <c r="C117" i="129"/>
  <c r="C109" i="129"/>
  <c r="C101" i="129"/>
  <c r="C93" i="129"/>
  <c r="C85" i="129"/>
  <c r="C77" i="129"/>
  <c r="C69" i="129"/>
  <c r="C61" i="129"/>
  <c r="C53" i="129"/>
  <c r="C45" i="129"/>
  <c r="C37" i="129"/>
  <c r="C29" i="129"/>
  <c r="C130" i="129"/>
  <c r="C208" i="129"/>
  <c r="C176" i="129"/>
  <c r="C152" i="129"/>
  <c r="C120" i="129"/>
  <c r="C88" i="129"/>
  <c r="C72" i="129"/>
  <c r="C56" i="129"/>
  <c r="C32" i="129"/>
  <c r="C204" i="129"/>
  <c r="C196" i="129"/>
  <c r="C188" i="129"/>
  <c r="C180" i="129"/>
  <c r="C172" i="129"/>
  <c r="C164" i="129"/>
  <c r="C156" i="129"/>
  <c r="C148" i="129"/>
  <c r="C140" i="129"/>
  <c r="C132" i="129"/>
  <c r="C124" i="129"/>
  <c r="C116" i="129"/>
  <c r="C108" i="129"/>
  <c r="C100" i="129"/>
  <c r="C92" i="129"/>
  <c r="C84" i="129"/>
  <c r="C76" i="129"/>
  <c r="C68" i="129"/>
  <c r="C60" i="129"/>
  <c r="C52" i="129"/>
  <c r="C44" i="129"/>
  <c r="C36" i="129"/>
  <c r="C16" i="129"/>
  <c r="C13" i="129"/>
  <c r="C5" i="129"/>
  <c r="F14" i="129"/>
  <c r="C9" i="129"/>
  <c r="C6" i="129"/>
  <c r="C17" i="129"/>
  <c r="F15" i="129"/>
  <c r="C15" i="129"/>
  <c r="F13" i="129"/>
  <c r="C14" i="129"/>
  <c r="F12" i="129"/>
  <c r="C8" i="129"/>
  <c r="F11" i="129"/>
  <c r="C7" i="129"/>
  <c r="F5" i="129"/>
  <c r="C12" i="129"/>
  <c r="F4" i="129"/>
  <c r="F10" i="129"/>
  <c r="C11" i="129"/>
  <c r="F17" i="129"/>
  <c r="F9" i="129"/>
  <c r="F16" i="129"/>
  <c r="F8" i="129"/>
  <c r="F7" i="129"/>
  <c r="C292" i="114" l="1"/>
  <c r="F292" i="114"/>
  <c r="F269" i="129"/>
  <c r="C269" i="129"/>
  <c r="C18" i="129"/>
  <c r="F18" i="129"/>
  <c r="E14" i="115"/>
  <c r="E5" i="115"/>
  <c r="E4" i="116" l="1"/>
  <c r="F6" i="117" l="1"/>
  <c r="F7" i="117"/>
  <c r="F8" i="117"/>
  <c r="F9" i="117"/>
  <c r="F10" i="117"/>
  <c r="F11" i="117"/>
  <c r="F12" i="117"/>
  <c r="F13" i="117"/>
  <c r="F14" i="117"/>
  <c r="F15" i="117"/>
  <c r="F16" i="117"/>
  <c r="B18" i="117"/>
  <c r="C18" i="117"/>
  <c r="E18" i="117"/>
  <c r="E5" i="116"/>
  <c r="E6" i="116"/>
  <c r="E7" i="116"/>
  <c r="E8" i="116"/>
  <c r="E9" i="116"/>
  <c r="E10" i="116"/>
  <c r="E11" i="116"/>
  <c r="E12" i="116"/>
  <c r="E13" i="116"/>
  <c r="E14" i="116"/>
  <c r="E15" i="116"/>
  <c r="C17" i="116"/>
  <c r="D17" i="116"/>
  <c r="E6" i="115"/>
  <c r="E7" i="115"/>
  <c r="E8" i="115"/>
  <c r="E9" i="115"/>
  <c r="E10" i="115"/>
  <c r="E11" i="115"/>
  <c r="E12" i="115"/>
  <c r="E13" i="115"/>
  <c r="E15" i="115"/>
  <c r="E16" i="115"/>
  <c r="C18" i="115"/>
  <c r="D18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U29" i="115" s="1"/>
  <c r="C6" i="114"/>
  <c r="F6" i="114"/>
  <c r="B20" i="113"/>
  <c r="E24" i="113"/>
  <c r="B10" i="112"/>
  <c r="F10" i="112" s="1"/>
  <c r="C10" i="112"/>
  <c r="E10" i="112" s="1"/>
  <c r="H4" i="110"/>
  <c r="I4" i="110"/>
  <c r="H5" i="110"/>
  <c r="I5" i="110"/>
  <c r="H6" i="110"/>
  <c r="I6" i="110"/>
  <c r="C10" i="110"/>
  <c r="E10" i="110"/>
  <c r="B7" i="109"/>
  <c r="C7" i="109"/>
  <c r="I4" i="107"/>
  <c r="C4" i="105"/>
  <c r="E4" i="105"/>
  <c r="G4" i="105"/>
  <c r="H4" i="105"/>
  <c r="I4" i="105"/>
  <c r="C5" i="105"/>
  <c r="E5" i="105"/>
  <c r="G5" i="105"/>
  <c r="H5" i="105"/>
  <c r="I5" i="105"/>
  <c r="C7" i="105"/>
  <c r="E7" i="105"/>
  <c r="G7" i="105"/>
  <c r="H7" i="105"/>
  <c r="I7" i="105"/>
  <c r="C8" i="105"/>
  <c r="E8" i="105"/>
  <c r="G8" i="105"/>
  <c r="H8" i="105"/>
  <c r="I8" i="105"/>
  <c r="C6" i="105"/>
  <c r="E6" i="105"/>
  <c r="G6" i="105"/>
  <c r="H6" i="105"/>
  <c r="I6" i="105"/>
  <c r="C9" i="105"/>
  <c r="E9" i="105"/>
  <c r="G9" i="105"/>
  <c r="H9" i="105"/>
  <c r="I9" i="105"/>
  <c r="C11" i="105"/>
  <c r="E11" i="105"/>
  <c r="G11" i="105"/>
  <c r="H11" i="105"/>
  <c r="I11" i="105"/>
  <c r="C10" i="105"/>
  <c r="E10" i="105"/>
  <c r="G10" i="105"/>
  <c r="H10" i="105"/>
  <c r="I10" i="105"/>
  <c r="C12" i="105"/>
  <c r="E12" i="105"/>
  <c r="G12" i="105"/>
  <c r="H12" i="105"/>
  <c r="I12" i="105"/>
  <c r="E4" i="103"/>
  <c r="G4" i="103"/>
  <c r="I4" i="103"/>
  <c r="G5" i="103"/>
  <c r="H5" i="103"/>
  <c r="I5" i="103"/>
  <c r="E6" i="103"/>
  <c r="G6" i="103"/>
  <c r="H6" i="103"/>
  <c r="I6" i="103"/>
  <c r="E7" i="103"/>
  <c r="G7" i="103"/>
  <c r="H7" i="103"/>
  <c r="I7" i="103"/>
  <c r="E8" i="103"/>
  <c r="H8" i="103"/>
  <c r="I8" i="103"/>
  <c r="E9" i="103"/>
  <c r="G9" i="103"/>
  <c r="H9" i="103"/>
  <c r="I9" i="103"/>
  <c r="E10" i="103"/>
  <c r="G10" i="103"/>
  <c r="H10" i="103"/>
  <c r="I10" i="103"/>
  <c r="E11" i="103"/>
  <c r="G11" i="103"/>
  <c r="H11" i="103"/>
  <c r="E12" i="103"/>
  <c r="G12" i="103"/>
  <c r="I12" i="103"/>
  <c r="E18" i="115" l="1"/>
  <c r="E7" i="109"/>
  <c r="U30" i="115"/>
  <c r="U31" i="115"/>
  <c r="U39" i="115"/>
  <c r="U40" i="115"/>
  <c r="U41" i="115"/>
  <c r="U42" i="115"/>
  <c r="U43" i="115"/>
  <c r="U36" i="115"/>
  <c r="U44" i="115"/>
  <c r="U37" i="115"/>
  <c r="U45" i="115"/>
  <c r="U38" i="115"/>
  <c r="U46" i="115"/>
  <c r="U32" i="115"/>
  <c r="U33" i="115"/>
  <c r="U34" i="115"/>
  <c r="U35" i="115"/>
  <c r="G10" i="110"/>
  <c r="C4" i="110"/>
  <c r="G9" i="110"/>
  <c r="E7" i="110"/>
  <c r="E5" i="110"/>
  <c r="E8" i="110"/>
  <c r="U9" i="115"/>
  <c r="U7" i="115"/>
  <c r="U10" i="115"/>
  <c r="U11" i="115"/>
  <c r="U21" i="115"/>
  <c r="C20" i="114"/>
  <c r="F12" i="114"/>
  <c r="F20" i="114"/>
  <c r="F28" i="114"/>
  <c r="F36" i="114"/>
  <c r="F22" i="114"/>
  <c r="F34" i="114"/>
  <c r="F11" i="114"/>
  <c r="F13" i="114"/>
  <c r="F21" i="114"/>
  <c r="F29" i="114"/>
  <c r="F14" i="114"/>
  <c r="F30" i="114"/>
  <c r="F18" i="114"/>
  <c r="F27" i="114"/>
  <c r="F10" i="114"/>
  <c r="F7" i="114"/>
  <c r="F15" i="114"/>
  <c r="F23" i="114"/>
  <c r="F31" i="114"/>
  <c r="F17" i="114"/>
  <c r="F33" i="114"/>
  <c r="F26" i="114"/>
  <c r="F35" i="114"/>
  <c r="F16" i="114"/>
  <c r="F24" i="114"/>
  <c r="F32" i="114"/>
  <c r="F8" i="114"/>
  <c r="F25" i="114"/>
  <c r="F9" i="114"/>
  <c r="F19" i="114"/>
  <c r="C16" i="114"/>
  <c r="C28" i="114"/>
  <c r="C11" i="114"/>
  <c r="C22" i="114"/>
  <c r="C27" i="114"/>
  <c r="C21" i="114"/>
  <c r="C10" i="114"/>
  <c r="C15" i="114"/>
  <c r="C9" i="114"/>
  <c r="C26" i="114"/>
  <c r="C14" i="114"/>
  <c r="C8" i="114"/>
  <c r="C25" i="114"/>
  <c r="C19" i="114"/>
  <c r="C13" i="114"/>
  <c r="C18" i="114"/>
  <c r="C7" i="114"/>
  <c r="C24" i="114"/>
  <c r="C17" i="114"/>
  <c r="C12" i="114"/>
  <c r="C29" i="114"/>
  <c r="C23" i="114"/>
  <c r="G7" i="110"/>
  <c r="G6" i="110"/>
  <c r="H11" i="110"/>
  <c r="C6" i="110"/>
  <c r="I11" i="110"/>
  <c r="G5" i="110"/>
  <c r="E6" i="110"/>
  <c r="E9" i="110"/>
  <c r="C5" i="110"/>
  <c r="C9" i="110"/>
  <c r="C8" i="110"/>
  <c r="C7" i="110"/>
  <c r="G4" i="107"/>
  <c r="G5" i="107"/>
  <c r="G6" i="107"/>
  <c r="G7" i="107"/>
  <c r="E4" i="107"/>
  <c r="E5" i="107"/>
  <c r="E6" i="107"/>
  <c r="E7" i="107"/>
  <c r="C4" i="107"/>
  <c r="C7" i="107"/>
  <c r="C5" i="107"/>
  <c r="C6" i="107"/>
  <c r="D18" i="117"/>
  <c r="E17" i="116"/>
  <c r="U16" i="115"/>
  <c r="U8" i="115"/>
  <c r="U14" i="115"/>
  <c r="U20" i="115"/>
  <c r="U19" i="115"/>
  <c r="U15" i="115"/>
  <c r="U23" i="115"/>
  <c r="U12" i="115"/>
  <c r="U18" i="115"/>
  <c r="U22" i="115"/>
  <c r="U17" i="115"/>
  <c r="U13" i="115"/>
  <c r="G8" i="110"/>
  <c r="E4" i="110"/>
  <c r="E8" i="107" l="1"/>
  <c r="C11" i="110"/>
  <c r="E11" i="110"/>
  <c r="G8" i="107"/>
  <c r="C8" i="107"/>
  <c r="Q145" i="113"/>
  <c r="G11" i="110"/>
  <c r="U24" i="115"/>
  <c r="U47" i="115"/>
  <c r="F42" i="114"/>
  <c r="C42" i="114"/>
  <c r="N145" i="113"/>
</calcChain>
</file>

<file path=xl/sharedStrings.xml><?xml version="1.0" encoding="utf-8"?>
<sst xmlns="http://schemas.openxmlformats.org/spreadsheetml/2006/main" count="6501" uniqueCount="1259">
  <si>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</si>
  <si>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</si>
  <si>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</si>
  <si>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</si>
  <si>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</si>
  <si>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</si>
  <si>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</si>
  <si>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</si>
  <si>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</si>
  <si>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</si>
  <si>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</si>
  <si>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</si>
  <si>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</si>
  <si>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</si>
  <si>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</si>
  <si>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</si>
  <si>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</si>
  <si>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</si>
  <si>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</si>
  <si>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</si>
  <si>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</si>
  <si>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</si>
  <si>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</si>
  <si>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</si>
  <si>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</si>
  <si>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</si>
  <si>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</si>
  <si>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</si>
  <si>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</si>
  <si>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</si>
  <si>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</si>
  <si>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</si>
  <si>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</si>
  <si>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</si>
  <si>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</si>
  <si>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</si>
  <si>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</si>
  <si>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</si>
  <si>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</si>
  <si>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</si>
  <si>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</si>
  <si>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</si>
  <si>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</si>
  <si>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</si>
  <si>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</si>
  <si>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</si>
  <si>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</si>
  <si>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</si>
  <si>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</si>
  <si>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</si>
  <si>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</si>
  <si>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</si>
  <si>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</si>
  <si>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</si>
  <si>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</si>
  <si>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</si>
  <si>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</si>
  <si>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</si>
  <si>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</si>
  <si>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</si>
  <si>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</si>
  <si>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</si>
  <si>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</si>
  <si>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</si>
  <si>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</si>
  <si>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</si>
  <si>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</si>
  <si>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</si>
  <si>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</si>
  <si>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</si>
  <si>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</si>
  <si>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</si>
  <si>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</si>
  <si>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</si>
  <si>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</si>
  <si>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</si>
  <si>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</si>
  <si>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</si>
  <si>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</si>
  <si>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</si>
  <si>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</si>
  <si>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</si>
  <si>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</si>
  <si>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</si>
  <si>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</si>
  <si>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</si>
  <si>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</si>
  <si>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</si>
  <si>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</si>
  <si>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</si>
  <si>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</si>
  <si>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</si>
  <si>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</si>
  <si>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</si>
  <si>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</si>
  <si>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</si>
  <si>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</si>
  <si>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</si>
  <si>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</si>
  <si>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</si>
  <si>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</si>
  <si>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</si>
  <si>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</si>
  <si>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</si>
  <si>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</si>
  <si>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</si>
  <si>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</si>
  <si>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</si>
  <si>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</si>
  <si>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</si>
  <si>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</si>
  <si>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</si>
  <si>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</si>
  <si>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</si>
  <si>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</si>
  <si>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</si>
  <si>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</si>
  <si>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</si>
  <si>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</si>
  <si>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</si>
  <si>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</si>
  <si>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</si>
  <si>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</si>
  <si>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</si>
  <si>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</si>
  <si>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</si>
  <si>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</si>
  <si>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</si>
  <si>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</si>
  <si>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</si>
  <si>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</si>
  <si>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</si>
  <si>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</si>
  <si>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</si>
  <si>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</si>
  <si>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</si>
  <si>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</si>
  <si>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</si>
  <si>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</si>
  <si>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</si>
  <si>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</si>
  <si>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</si>
  <si>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</si>
  <si>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</si>
  <si>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</si>
  <si>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</si>
  <si>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</si>
  <si>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</si>
  <si>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</si>
  <si>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</si>
  <si>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</si>
  <si>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</si>
  <si>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</si>
  <si>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</si>
  <si>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</si>
  <si>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</si>
  <si>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</si>
  <si>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</si>
  <si>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</si>
  <si>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</si>
  <si>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</si>
  <si>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</si>
  <si>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</si>
  <si>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</si>
  <si>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</si>
  <si>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</si>
  <si>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</si>
  <si>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</si>
  <si>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</si>
  <si>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</si>
  <si>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</si>
  <si>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</si>
  <si>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</si>
  <si>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</si>
  <si>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</si>
  <si>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</si>
  <si>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</si>
  <si>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</si>
  <si>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</si>
  <si>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</si>
  <si>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</si>
  <si>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</si>
  <si>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</si>
  <si>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</si>
  <si>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</si>
  <si>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</si>
  <si>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</si>
  <si>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</si>
  <si>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</si>
  <si>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</si>
  <si>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</si>
  <si>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</si>
  <si>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</si>
  <si>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</si>
  <si>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</si>
  <si>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</si>
  <si>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</si>
  <si>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</si>
  <si>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</si>
  <si>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</si>
  <si>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</si>
  <si>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</si>
  <si>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</si>
  <si>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</si>
  <si>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</si>
  <si>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</si>
  <si>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</si>
  <si>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</si>
  <si>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</si>
  <si>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</si>
  <si>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</si>
  <si>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</si>
  <si>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</si>
  <si>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</si>
  <si>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</si>
  <si>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</si>
  <si>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</si>
  <si>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</si>
  <si>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</si>
  <si>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</si>
  <si>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</si>
  <si>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</si>
  <si>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</si>
  <si>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</si>
  <si>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</si>
  <si>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</si>
  <si>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</si>
  <si>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</si>
  <si>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</si>
  <si>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</si>
  <si>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</si>
  <si>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</si>
  <si>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</si>
  <si>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</si>
  <si>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</si>
  <si>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</si>
  <si>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</si>
  <si>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</si>
  <si>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</si>
  <si>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</si>
  <si>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</si>
  <si>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</si>
  <si>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</si>
  <si>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</si>
  <si>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</si>
  <si>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</si>
  <si>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</si>
  <si>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</si>
  <si>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</si>
  <si>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</si>
  <si>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</si>
  <si>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</si>
  <si>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</si>
  <si>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</si>
  <si>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</si>
  <si>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</si>
  <si>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</si>
  <si>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</si>
  <si>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</si>
  <si>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</si>
  <si>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</si>
  <si>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</si>
  <si>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</si>
  <si>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</si>
  <si>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</si>
  <si>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</si>
  <si>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</si>
  <si>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</si>
  <si>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</si>
  <si>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</si>
  <si>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</si>
  <si>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</si>
  <si>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</si>
  <si>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</si>
  <si>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</si>
  <si>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</si>
  <si>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</si>
  <si>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</si>
  <si>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</si>
  <si>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</si>
  <si>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</si>
  <si>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</si>
  <si>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</si>
  <si>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</si>
  <si>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</si>
  <si>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</si>
  <si>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</si>
  <si>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</si>
  <si>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</si>
  <si>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</si>
  <si>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</si>
  <si>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</si>
  <si>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</si>
  <si>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</si>
  <si>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</si>
  <si>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</si>
  <si>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</si>
  <si>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</si>
  <si>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</si>
  <si>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</si>
  <si>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</si>
  <si>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</si>
  <si>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</si>
  <si>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</si>
  <si>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</si>
  <si>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</si>
  <si>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</si>
  <si>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</si>
  <si>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</si>
  <si>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</si>
  <si>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</si>
  <si>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</si>
  <si>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</si>
  <si>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</si>
  <si>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</si>
  <si>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Togo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</si>
  <si>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</si>
  <si>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</si>
  <si>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</si>
  <si>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</si>
  <si>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</si>
  <si>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</si>
  <si>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</si>
  <si>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</si>
  <si>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Algeria</t>
  </si>
  <si>
    <t>Table 27: Export by NetWeight</t>
  </si>
  <si>
    <t>Table 28: Import by mode of transport</t>
  </si>
  <si>
    <t>Table 29: Imported commodity by mode of transport</t>
  </si>
  <si>
    <t>Sudan</t>
  </si>
  <si>
    <t>Burundi</t>
  </si>
  <si>
    <t>United Kingdom(Un Of Gb&amp;North Irela</t>
  </si>
  <si>
    <t>Libya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</si>
  <si>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</si>
  <si>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</si>
  <si>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</si>
  <si>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</si>
  <si>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</si>
  <si>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</si>
  <si>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</si>
  <si>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</si>
  <si>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</si>
  <si>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</si>
  <si>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</si>
  <si>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</si>
  <si>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</si>
  <si>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</si>
  <si>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</si>
  <si>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</si>
  <si>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</si>
  <si>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</si>
  <si>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</si>
  <si>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</si>
  <si>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</si>
  <si>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</si>
  <si>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</si>
  <si>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</si>
  <si>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</si>
  <si>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</si>
  <si>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</si>
  <si>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</si>
  <si>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</si>
  <si>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</si>
  <si>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</si>
  <si>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</si>
  <si>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</si>
  <si>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</si>
  <si>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</si>
  <si>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</si>
  <si>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</si>
  <si>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</si>
  <si>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</si>
  <si>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</si>
  <si>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</si>
  <si>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</si>
  <si>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</si>
  <si>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</si>
  <si>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</si>
  <si>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</si>
  <si>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</si>
  <si>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</si>
  <si>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</si>
  <si>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</si>
  <si>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</si>
  <si>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</si>
  <si>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</si>
  <si>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</si>
  <si>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</si>
  <si>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</si>
  <si>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</si>
  <si>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</si>
  <si>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</si>
  <si>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</si>
  <si>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</si>
  <si>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687:Tin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</si>
  <si>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</si>
  <si>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</si>
  <si>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</si>
  <si>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</si>
  <si>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</si>
  <si>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</si>
  <si>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</si>
  <si>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</si>
  <si>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</si>
  <si>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</si>
  <si>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</si>
  <si>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</si>
  <si>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</si>
  <si>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</si>
  <si>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</si>
  <si>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</si>
  <si>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</si>
  <si>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</si>
  <si>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</si>
  <si>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</si>
  <si>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</si>
  <si>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</si>
  <si>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</si>
  <si>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</si>
  <si>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</si>
  <si>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</si>
  <si>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Average</t>
  </si>
  <si>
    <t>% Share</t>
  </si>
  <si>
    <t>Imports(N$ m)</t>
  </si>
  <si>
    <t xml:space="preserve">Partner </t>
  </si>
  <si>
    <t>% Δ-IM</t>
  </si>
  <si>
    <t>Months</t>
  </si>
  <si>
    <t xml:space="preserve">Inland waterways 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</si>
  <si>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</si>
  <si>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</si>
  <si>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</si>
  <si>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</si>
  <si>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</si>
  <si>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</si>
  <si>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</si>
  <si>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</si>
  <si>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</si>
  <si>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</si>
  <si>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</si>
  <si>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</si>
  <si>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</si>
  <si>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</si>
  <si>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</si>
  <si>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</si>
  <si>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</si>
  <si>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</si>
  <si>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</si>
  <si>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</si>
  <si>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Trade balance</t>
  </si>
  <si>
    <t xml:space="preserve">Period </t>
  </si>
  <si>
    <t xml:space="preserve">Trade on Food Items </t>
  </si>
  <si>
    <t>971: Gold, non-monetary (excluding gold ores and concentrates)</t>
  </si>
  <si>
    <t>781: Motor vehicles for the transport of persons</t>
  </si>
  <si>
    <t>667: Pearls and precious or semiprecious stones, unworked or worked</t>
  </si>
  <si>
    <t>286: Uranium or thorium ores and concentrates</t>
  </si>
  <si>
    <t>034: Fish, fresh (live or dead), chilled or frozen</t>
  </si>
  <si>
    <t>Difference 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</si>
  <si>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</si>
  <si>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</si>
  <si>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</si>
  <si>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</si>
  <si>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</si>
  <si>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</si>
  <si>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Cumulative Imports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</si>
  <si>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</si>
  <si>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</si>
  <si>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</si>
  <si>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</si>
  <si>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</si>
  <si>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</si>
  <si>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Table 6: Imports by International Standard Industrial Classification -ISIC by Value (N$ m) &amp; percentage share</t>
  </si>
  <si>
    <t>Agriculture</t>
  </si>
  <si>
    <t>Mining and quarrying</t>
  </si>
  <si>
    <t>Manufacturing</t>
  </si>
  <si>
    <t>Mining_and_quarrying</t>
  </si>
  <si>
    <t>Trade bal</t>
  </si>
  <si>
    <t>Imports (-)</t>
  </si>
  <si>
    <t>Oman</t>
  </si>
  <si>
    <t>Bahrain</t>
  </si>
  <si>
    <t>Various Countries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</si>
  <si>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</si>
  <si>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</si>
  <si>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</si>
  <si>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</si>
  <si>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</si>
  <si>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</si>
  <si>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</si>
  <si>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</si>
  <si>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</si>
  <si>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</si>
  <si>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</si>
  <si>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</si>
  <si>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</si>
  <si>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</si>
  <si>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</si>
  <si>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</si>
  <si>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</si>
  <si>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</si>
  <si>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</si>
  <si>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</si>
  <si>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</si>
  <si>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</si>
  <si>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</si>
  <si>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</si>
  <si>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</si>
  <si>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</si>
  <si>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</si>
  <si>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</si>
  <si>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</si>
  <si>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</si>
  <si>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</si>
  <si>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</si>
  <si>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</si>
  <si>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</si>
  <si>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</si>
  <si>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</si>
  <si>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</si>
  <si>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</si>
  <si>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</si>
  <si>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</si>
  <si>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</si>
  <si>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</si>
  <si>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</si>
  <si>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</si>
  <si>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</si>
  <si>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</si>
  <si>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</si>
  <si>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</si>
  <si>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</si>
  <si>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</si>
  <si>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</si>
  <si>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</si>
  <si>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</si>
  <si>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</si>
  <si>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</si>
  <si>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</si>
  <si>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</si>
  <si>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</si>
  <si>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</si>
  <si>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</si>
  <si>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</si>
  <si>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</si>
  <si>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</si>
  <si>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</si>
  <si>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</si>
  <si>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</si>
  <si>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</si>
  <si>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</si>
  <si>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Christmas Island</t>
  </si>
  <si>
    <t>Paraguay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</si>
  <si>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</si>
  <si>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</si>
  <si>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</si>
  <si>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</si>
  <si>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</si>
  <si>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</si>
  <si>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Turks &amp; Caicos Islands</t>
  </si>
  <si>
    <t>Mongolia</t>
  </si>
  <si>
    <t>Barbados</t>
  </si>
  <si>
    <t>Antigua And Barbuda</t>
  </si>
  <si>
    <t>Azerbaijan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</si>
  <si>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</si>
  <si>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</si>
  <si>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</si>
  <si>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</si>
  <si>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</si>
  <si>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</si>
  <si>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</si>
  <si>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</si>
  <si>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</si>
  <si>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</si>
  <si>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</si>
  <si>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</si>
  <si>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</si>
  <si>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SITC \ FLOW</t>
  </si>
  <si>
    <t>Trinadad &amp; Tobago</t>
  </si>
  <si>
    <t>Guinea</t>
  </si>
  <si>
    <t>Cuba</t>
  </si>
  <si>
    <t>Bermuda</t>
  </si>
  <si>
    <t>Belize</t>
  </si>
  <si>
    <t>Value (N$ m)</t>
  </si>
  <si>
    <t>%∆y/y</t>
  </si>
  <si>
    <t>Partner</t>
  </si>
  <si>
    <t>Table 12: Exports by partner</t>
  </si>
  <si>
    <t>Rwanda</t>
  </si>
  <si>
    <t>Nauru</t>
  </si>
  <si>
    <t>Lao Peoples Democratic Republic</t>
  </si>
  <si>
    <t>Haiti</t>
  </si>
  <si>
    <t>Gambia</t>
  </si>
  <si>
    <t>Bhutan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</si>
  <si>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</si>
  <si>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</si>
  <si>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</si>
  <si>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</si>
  <si>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</si>
  <si>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</si>
  <si>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</si>
  <si>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</si>
  <si>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</si>
  <si>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</si>
  <si>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</si>
  <si>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</si>
  <si>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</si>
  <si>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</si>
  <si>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682: Copper and articles of copper</t>
  </si>
  <si>
    <t>Table 30: Imports by NetWeight</t>
  </si>
  <si>
    <t>Nepal</t>
  </si>
  <si>
    <t xml:space="preserve">Manufacturing </t>
  </si>
  <si>
    <t>Agriculture, forestry and fishing</t>
  </si>
  <si>
    <t>Guyana</t>
  </si>
  <si>
    <t>Niue</t>
  </si>
  <si>
    <t>Wallis And Futuna</t>
  </si>
  <si>
    <t>Multimodal</t>
  </si>
  <si>
    <t>Equatorial Guinea</t>
  </si>
  <si>
    <t>Republic Of Yemen</t>
  </si>
  <si>
    <t>Gibraltar</t>
  </si>
  <si>
    <t>Netherlands Antilles</t>
  </si>
  <si>
    <t>325:Coke and semi-coke (including char) of coal, of lignite or of peat, whether or not agglomerated; retort carbon</t>
  </si>
  <si>
    <t>Maldives</t>
  </si>
  <si>
    <t>Syrian Arab Republic</t>
  </si>
  <si>
    <t>New Caledonia</t>
  </si>
  <si>
    <t>Katwitwi</t>
  </si>
  <si>
    <t>19: Preparations of cereals, flour, starch or milk; pastrycooks' products</t>
  </si>
  <si>
    <t xml:space="preserve">Table 33: Namibia Intra SADC trade (N$ m) </t>
  </si>
  <si>
    <t>Eswatini</t>
  </si>
  <si>
    <t>Table 2: Cumulative Trade Value - 2025</t>
  </si>
  <si>
    <t>Table 3: Cumulative Trade value - 2026</t>
  </si>
  <si>
    <t>Table 2: Cumulative Trade Value(N$ m) - 2025</t>
  </si>
  <si>
    <t>Table 3: Cumulative Trade Value (N$ m) - 2026</t>
  </si>
  <si>
    <t>287: Ores and concentrates of base metals, n.e.s.</t>
  </si>
  <si>
    <t>057: Fruit and nuts (not including oil nuts), fresh or dried</t>
  </si>
  <si>
    <t>283: Copper ores and concentrates; copper mattes; cement copper</t>
  </si>
  <si>
    <t>011: Meat of bovine animals, fresh, chilled or frozen</t>
  </si>
  <si>
    <t>245: Fuel wood (excluding wood waste) and wood charcoal</t>
  </si>
  <si>
    <t>001: Live animals other than animals of division 03</t>
  </si>
  <si>
    <t xml:space="preserve">036: Crustaceans, molluscs and aquatic invertebrates, whether in shell or not, fresh (live or dead), </t>
  </si>
  <si>
    <t>289: Ores and concentrates of precious metals; waste, scrap and sweepings of precious metals (other than of gold)</t>
  </si>
  <si>
    <t>288: Non-ferrous base metal waste and scrap, n.e.s.</t>
  </si>
  <si>
    <t>273: Stone, sand and gravel</t>
  </si>
  <si>
    <t>274: Sulphur and unroasted iron pyrites</t>
  </si>
  <si>
    <t>792: Aircraft and associated equipment; spacecraft (including satellites) and spacecraft launch vehicles; parts thereof</t>
  </si>
  <si>
    <t>282: Ferrous waste and scrap; remelting scrap ingots of iron or steel</t>
  </si>
  <si>
    <t>562: Fertilizers (other than those of group 272)</t>
  </si>
  <si>
    <t>661: Lime, cement, and fabricated construction materials (except glass and clay materials)</t>
  </si>
  <si>
    <t>278: Other crude minerals</t>
  </si>
  <si>
    <t>037: Fish, crustaceans, molluscs and other aquatic invertebrates, prepared or preserved, n.e.s.</t>
  </si>
  <si>
    <t>679: Tubes, pipes and hollow profiles, and tube or pipe fittings, of iron or steel</t>
  </si>
  <si>
    <t>611: Leather</t>
  </si>
  <si>
    <t>035: Fish, dried, salted or in brine; smoked fish (whether or not cooked before or during the smoking process); flours, meals and pellets of fish, fit for human consumption</t>
  </si>
  <si>
    <t>511: Hydrocarbons, n.e.s., and their halogenated, sulphonated, nitrated or nitrosated derivatives</t>
  </si>
  <si>
    <t>272: Fertilizers, crude, other than those of division 56</t>
  </si>
  <si>
    <t>676: Iron and steel bars, rods, angles, shapes and sections (including sheet piling)</t>
  </si>
  <si>
    <t>931: Special transactions and commodities not classified according to kind</t>
  </si>
  <si>
    <t>718: Power-generating machinery and parts thereof, n.e.s.</t>
  </si>
  <si>
    <t>251: Pulp and waste paper</t>
  </si>
  <si>
    <t>896: Works of art, collectors' pieces and antiques</t>
  </si>
  <si>
    <t>246: Wood in chips or particles and wood waste</t>
  </si>
  <si>
    <t>613: Furskins, tanned or dressed (including heads, tails, paws and other pieces or cuttings), unassembled, or assembled</t>
  </si>
  <si>
    <t>047: Other cereal meals and flours</t>
  </si>
  <si>
    <t>211: Hides and skins (except furskins), raw</t>
  </si>
  <si>
    <t>016: Meat and edible meat offal, salted, in brine, dried or smoked; edible flours and meals of meat or meat offal</t>
  </si>
  <si>
    <t>322: Briquettes, lignite and peat</t>
  </si>
  <si>
    <t>793: Ships, boats (including hovercraft) and floating structures</t>
  </si>
  <si>
    <t xml:space="preserve">735: Parts, n.e.s., and accessories suitable for use solely or principally with the machines falling within groups 731 and 733 </t>
  </si>
  <si>
    <t>043: Barley, unmilled</t>
  </si>
  <si>
    <t>681: Silver, platinum and other metals of the platinum group</t>
  </si>
  <si>
    <t>267: Other man-made fibres suitable for spinning; waste of man-made fibres</t>
  </si>
  <si>
    <t>244: Cork, natural, raw and waste (including natural cork in blocks or sheets)</t>
  </si>
  <si>
    <t>268: Wool and other animal hair (including wool tops)</t>
  </si>
  <si>
    <t>683: Nickel</t>
  </si>
  <si>
    <t>685: Lead</t>
  </si>
  <si>
    <t>231: Natural rubber, balata, gutta-percha, guayule, chicle and similar natural gums, in primary forms (including latex) or in plates, sheets or strip</t>
  </si>
  <si>
    <t>264: Jute and other textile bast fibres, n.e.s., raw or processed but not spun; tow and waste of these fibres (including yarn waste and garnetted stock)</t>
  </si>
  <si>
    <t>599: Residual products of the chemical or allied industries, n.e.s.; municipal waste; sewage sludge; other wastes</t>
  </si>
  <si>
    <t>025: Eggs, birds', and egg yolks, fresh, dried or otherwise preserved, sweetened or not; egg albumin</t>
  </si>
  <si>
    <t>345: Coal gas, water gas, producer gas and similar gases, other than petroleum gases and other gaseous hydrocarbons</t>
  </si>
  <si>
    <t>686: Zinc</t>
  </si>
  <si>
    <t>333: Petroleum oils and oils obtained from bituminous minerals, crude</t>
  </si>
  <si>
    <t>525: Radioactive and associated materials</t>
  </si>
  <si>
    <t>961: Coin (other than gold coin), not being legal tender</t>
  </si>
  <si>
    <t>277: Natural abrasives, n.e.s. (including industrial diamonds)</t>
  </si>
  <si>
    <t>281: Iron ore and concentrates</t>
  </si>
  <si>
    <t>513: Carboxylic acids and their anhydrides, halides, peroxides and peroxyacids; their halogenated, sulphonated, nitrated or nitrosated derivatives</t>
  </si>
  <si>
    <t>263: Cotton</t>
  </si>
  <si>
    <t>633: Cork manufactures</t>
  </si>
  <si>
    <t>232: Synthetic rubber; reclaimed rubber; waste, parings and scrap of unhardened rubber</t>
  </si>
  <si>
    <t>222: Oil-seeds and oleaginous fruits of a kind used for the extraction of “soft” fixed vegetable oils (excluding flours and meals)</t>
  </si>
  <si>
    <t>431: Animal or vegetable fats and oils, processed; waxes; inedible mixtures or preparations of animal or vegetable fats or oils, n.e.s.</t>
  </si>
  <si>
    <t>072: Cocoa</t>
  </si>
  <si>
    <t>572: Polymers of styrene, in primary forms</t>
  </si>
  <si>
    <t>791: Railway vehicles (including hovertrains) and associated equipment</t>
  </si>
  <si>
    <t>712: Steam turbines and other vapour turbines and parts thereof, n.e.s.</t>
  </si>
  <si>
    <t>574: Polyacetals, other polyethers and epoxide resins, in primary forms; polycarbonates, alkyd resins, polyallyl esters and other polyesters, in primary forms</t>
  </si>
  <si>
    <t>612: Manufactures of leather or of composition leather, n.e.s.; saddlery and harness</t>
  </si>
  <si>
    <t>531: Synthetic organic colouring matter and colour lakes, and preparations based thereon</t>
  </si>
  <si>
    <t>882: Photographic and cinematographic supplies</t>
  </si>
  <si>
    <t>512: Alcohols, phenols, phenol-alcohols, and their halogenated, sulphonated, nitrated or nitrosated derivatives</t>
  </si>
  <si>
    <t>677: Rails or railway track construction material, of iron or steel</t>
  </si>
  <si>
    <t>269: Worn clothing and other worn textile articles; rags</t>
  </si>
  <si>
    <t>266: Synthetic fibres suitable for spinning</t>
  </si>
  <si>
    <t>411: Animal oils and fats</t>
  </si>
  <si>
    <t>583: Monofilament of which any cross-sectional dimension exceeds 1 mm, rods, sticks and profile shapes, whether or not surface-worked but not otherwise worked, of plastics</t>
  </si>
  <si>
    <t>532: Dyeing and tanning extracts, and synthetic tanning materials</t>
  </si>
  <si>
    <t>651: Textile yarn</t>
  </si>
  <si>
    <t>763: Sound recording or reproducing apparatus; video recording or reproducing apparatus; whether or not incorporating a video tuner</t>
  </si>
  <si>
    <t>325: Coke and semi-coke (including char) of coal, of lignite or of peat, whether or not agglomerated; retort carbon</t>
  </si>
  <si>
    <t>652: Cotton fabrics, woven (not including narrow or special fabrics)</t>
  </si>
  <si>
    <t>725: Paper mill and pulp mill machinery, paper-cutting machines and other machinery for the manufacture of paper articles; parts thereof</t>
  </si>
  <si>
    <t>873: Meters and counters, n.e.s.</t>
  </si>
  <si>
    <t>871: Optical instruments and apparatus, n.e.s.</t>
  </si>
  <si>
    <t>046: Meal and flour of wheat and flour of meslin</t>
  </si>
  <si>
    <t>672: Ingots and other primary forms, of iron or steel; semi-finished products of iron or steel</t>
  </si>
  <si>
    <t>573: Polymers of vinyl chloride or of other halogenated olefins, in primary forms</t>
  </si>
  <si>
    <t>733: Machine tools for working metal, sintered metal carbides or cermets, without removing material</t>
  </si>
  <si>
    <t>045: Cereals, unmilled (other than wheat, rice, barley and maize)</t>
  </si>
  <si>
    <t>762: Reception apparatus for radio-broadcasting, whether or not combined, in the same housing, with sound recording or reproducing apparatus or a clock</t>
  </si>
  <si>
    <t>223: Oil-seeds and oleaginous fruits, whole or broken, of a kind used for the extraction of other fixed vegetable oils (including flours and meals of oil-seeds or oleaginous fruit, n.e.s.)</t>
  </si>
  <si>
    <t>881: Photographic apparatus and equipment, n.e.s.</t>
  </si>
  <si>
    <t>654: Other textile fabrics, woven</t>
  </si>
  <si>
    <t>656: Tulles, lace, embroidery, ribbons, trimmings and other smallwares</t>
  </si>
  <si>
    <t>516: Other organic chemicals</t>
  </si>
  <si>
    <t>343: Natural gas, whether or not liquefied</t>
  </si>
  <si>
    <t>693: Wire products (excluding insulated electrical wiring) and fencing grills</t>
  </si>
  <si>
    <t>515: Organo-inorganic compounds, heterocyclic compounds, nucleic acids and their salts, and sulphonamides</t>
  </si>
  <si>
    <t>659: Floor coverings, etc.</t>
  </si>
  <si>
    <t>737: Metalworking machinery (other than machine tools) and parts thereof, n.e.s.</t>
  </si>
  <si>
    <t>655: Knitted or crocheted fabrics (including tubular knit fabrics, n.e.s., pile fabrics and openwork fabrics), n.e.s.</t>
  </si>
  <si>
    <t>675: Flat-rolled products of alloy steel</t>
  </si>
  <si>
    <t>811: Prefabricated buildings</t>
  </si>
  <si>
    <t>653: Fabrics, woven, of man-made textile materials (not including narrow or special fabrics)</t>
  </si>
  <si>
    <t>074: Tea and maté</t>
  </si>
  <si>
    <t>023: Butter and other fats and oils derived from milk</t>
  </si>
  <si>
    <t>671: Pig-iron, spiegeleisen, sponge iron, iron or steel granules and powders and ferro-alloys</t>
  </si>
  <si>
    <t>885: Watches and clocks</t>
  </si>
  <si>
    <t>291: Crude animal materials, n.e.s.</t>
  </si>
  <si>
    <t>422: Fixed vegetable fats and oils, crude, refined or fractionated, other than “soft”</t>
  </si>
  <si>
    <t>759: Parts and accessories (other than covers, carrying cases and the like) suitable for use solely or principally with machines falling withing groups 751 and 752</t>
  </si>
  <si>
    <t>247: Wood in the rough, whether or not stripped of bark or sapwood, or roughly squared</t>
  </si>
  <si>
    <t>666: Pottery</t>
  </si>
  <si>
    <t>696: Cutlery</t>
  </si>
  <si>
    <t>342: Liquefied propane and butane</t>
  </si>
  <si>
    <t>897: Jewellery, goldsmiths' and silversmiths' wares, and other articles of precious or semiprecious materials, n.e.s.</t>
  </si>
  <si>
    <t>898: Musical instruments and parts and accessories thereof; records, tapes and other sound or similar recordings (excluding goods of groups 763 and 883)</t>
  </si>
  <si>
    <t>727: Food-processing machines (excluding domestic); parts thereof</t>
  </si>
  <si>
    <t>041: Wheat (including spelt) and meslin, unmilled</t>
  </si>
  <si>
    <t>812: Sanitary, plumbing and heating fixtures and fittings, n.e.s.</t>
  </si>
  <si>
    <t>635: Wood manufactures, n.e.s.</t>
  </si>
  <si>
    <t>724: Textile and leather machinery and parts thereof, n.e.s.</t>
  </si>
  <si>
    <t>678: Wire of iron or steel</t>
  </si>
  <si>
    <t>891: Arms and ammunition</t>
  </si>
  <si>
    <t>731: Machine tools working by removing metal or other material</t>
  </si>
  <si>
    <t>321: Coal, whether or not pulverized, but not agglomerated</t>
  </si>
  <si>
    <t>265: Vegetable textile fibres (other than cotton and jute), raw or processed but not spun; waste of these fibres</t>
  </si>
  <si>
    <t>597: Prepared additives for mineral oils and the like; prepared liquids for hydraulic transmission; anti-freezing preparations and prepared de-icing fluids; lubricating preparations</t>
  </si>
  <si>
    <t>664: Glass</t>
  </si>
  <si>
    <t>673: Flat-rolled products of iron or non-alloy steel, not clad, plated or coated</t>
  </si>
  <si>
    <t>344: Petroleum gases and other gaseous hydrocarbons, n.e.s.</t>
  </si>
  <si>
    <t>663: Mineral manufactures, n.e.s.</t>
  </si>
  <si>
    <t>746: Ball- or roller bearings</t>
  </si>
  <si>
    <t>714: Engines and motors, non-electric (other than those of groups 712, 713 and 718); parts, n.e.s., of these engines and motors</t>
  </si>
  <si>
    <t>621: Materials of rubber (e.g., pastes, plates, sheets, rods, thread, tubes, of rubber)</t>
  </si>
  <si>
    <t>692: Metal containers for storage or transport</t>
  </si>
  <si>
    <t>846: Clothing accessories, of textile fabrics, whether or not knitted or crocheted (other than those for babies)</t>
  </si>
  <si>
    <t>785: Motor cycles (including mopeds) and cycles, motorized and non-motirized; invalid carriages</t>
  </si>
  <si>
    <t>071: Coffee and coffee substitutes</t>
  </si>
  <si>
    <t>091: Margarine and shortening</t>
  </si>
  <si>
    <t>592: Starches, inulin and wheat gluten; albuminoidal substances; glues</t>
  </si>
  <si>
    <t>634: Veneers, plywood, particle board, and other wood, worked, n.e.s.</t>
  </si>
  <si>
    <t>749: Non-electric parts and accessories of machinery, n.e.s.</t>
  </si>
  <si>
    <t>895: Office and stationery supplies, n.e.s.</t>
  </si>
  <si>
    <t>058: Fruit, preserved, and fruit preparations (excluding fruit juices)</t>
  </si>
  <si>
    <t>684: Aluminium</t>
  </si>
  <si>
    <t>514: Nitrogen-function compounds</t>
  </si>
  <si>
    <t>017: Meat and edible meat offal, prepared or preserved, n.e.s.</t>
  </si>
  <si>
    <t>774: Electrodiagnostic apparatus for medical, surgical, dental or veterinary purposes, and radiological apparatus</t>
  </si>
  <si>
    <t>662: Clay construction materials and refractory construction materials</t>
  </si>
  <si>
    <t>813: Lighting fixtures and fittings, n.e.s.</t>
  </si>
  <si>
    <t>697: Household equipment of base metal, n.e.s.</t>
  </si>
  <si>
    <t>726: Printing and bookbinding machinery and parts thereof</t>
  </si>
  <si>
    <t>848: Articles of apparel and clothing accessories of other than textile fabrics; headgear of all materials</t>
  </si>
  <si>
    <t>024: Cheese and curd</t>
  </si>
  <si>
    <t>248: Wood, simply worked, and railway sleepers of wood</t>
  </si>
  <si>
    <t>042: Rice</t>
  </si>
  <si>
    <t>582: Plates, sheets, film, foil and strip, of plastics</t>
  </si>
  <si>
    <t>843: Men's or boys' coats, capes, jackets, suits, blazers, trousers, shorts, shirts, underwear, nightwear and similar articles of textile fabrics,</t>
  </si>
  <si>
    <t>292: Crude vegetable materials, n.e.s.</t>
  </si>
  <si>
    <t xml:space="preserve">831: Trunks, suitcases, vanity cases, executive cases, briefcases, school satches, spectacle cases, binocular cases, camera cases, </t>
  </si>
  <si>
    <t xml:space="preserve">844: Women's or girls' coats, capes, jackets, suits, trousers, shorts, shirts, dresses and skirts, underwear, nightwear and similar articles of textile fabrics, </t>
  </si>
  <si>
    <t>657: Special yarns, special textile fabrics and related products</t>
  </si>
  <si>
    <t>533: Pigments, paints, varnishes and related materials</t>
  </si>
  <si>
    <t>075: Spices</t>
  </si>
  <si>
    <t xml:space="preserve">591: Insecticides, rodenticides, fungicides, herbicides, anti-sprouting products and plant-growth regulators, disinfectants ad similar products, </t>
  </si>
  <si>
    <t>892: Printed matter</t>
  </si>
  <si>
    <t>073: Chocolate and other food preparations containing cocoa, n.e.s.</t>
  </si>
  <si>
    <t>884: Optical goods, n.e.s.</t>
  </si>
  <si>
    <t>593: Explosives and pyrotechnic products</t>
  </si>
  <si>
    <t>551: Essential oils, perfume and flavour materials</t>
  </si>
  <si>
    <t>721: Agricultural machinery (excluding tractors) and parts thereof</t>
  </si>
  <si>
    <t>894: Baby carriages, toys, games and sporting goods</t>
  </si>
  <si>
    <t xml:space="preserve">761: Monitors and projectors, not incorporating television reception apparatus; reception apparatus for television, </t>
  </si>
  <si>
    <t>665: Glassware</t>
  </si>
  <si>
    <t>524: Other inorganic chemicals; organic and inorganic compounds of precious metals</t>
  </si>
  <si>
    <t>581: Tubes, pipes and hoses, and fittings therefor, of plastics</t>
  </si>
  <si>
    <t>716: Rotating electric plant and parts thereof, n.e.s.</t>
  </si>
  <si>
    <t>122: Tobacco, manufactured (whether or not containing tobacco substitutes)</t>
  </si>
  <si>
    <t xml:space="preserve">059: Fruit juices (including grape must) and vegetable juices, unfermented and not containing added spirit, </t>
  </si>
  <si>
    <t>741: Heating and cooling equipment and parts thereof, n.e.s.</t>
  </si>
  <si>
    <t>771: Electric power machinery (other than rotating electric plant of group 716) and parts thereof</t>
  </si>
  <si>
    <t>694: Nails, screws, nuts, bolts, rivets and the like, of iron, steel, copper or aluminium</t>
  </si>
  <si>
    <t>571: Polymers of ethylene, in primary forms</t>
  </si>
  <si>
    <t>695: Tools for use in the hand or in machines</t>
  </si>
  <si>
    <t xml:space="preserve">054: Vegetables, fresh, chilled, frozen or simply preserved (including dried leguminous vegetables); </t>
  </si>
  <si>
    <t>012: Other meat and edible meat offal, fresh, chilled or frozen (except meat and meat offal unfit or unsuitable for human consumption)</t>
  </si>
  <si>
    <t>629: Articles of rubber, n.e.s.</t>
  </si>
  <si>
    <t>783: Road motor vehicles, n.e.s.</t>
  </si>
  <si>
    <t>751: Office machines</t>
  </si>
  <si>
    <t>786: Trailers and semi-trailers; other vehicles, not mechanically-propelled; specially designed and equipped transport containers</t>
  </si>
  <si>
    <t>056: Vegetables, roots and tubers, prepared or preserved, n.e.s.</t>
  </si>
  <si>
    <t xml:space="preserve">842: Women's or girls' coats, capes, jackets, suits, trousers, shorts, shirts, dresses and skirts, underwear, nightwear and similar articles of textile fabrics, </t>
  </si>
  <si>
    <t>841: Men's or boys' coats, capes, jackets, suits, blazers, trousers, shorts, shirts, underwear, nightwear and similar articles of textile fabrics,</t>
  </si>
  <si>
    <t>598: Miscellaneous chemical products, n.e.s.</t>
  </si>
  <si>
    <t>062: Sugar confectionery</t>
  </si>
  <si>
    <t>747: Taps, cocks, valves and similar appliances for pipes, boiler shells, tanks, vats or the like, including pressure-reducing valves and thermostatically controlled valves</t>
  </si>
  <si>
    <t>691: Structures and parts of structures, n.e.s., of iron, steel or aluminium</t>
  </si>
  <si>
    <t>022: Milk and cream and milk products other than butter or cheese</t>
  </si>
  <si>
    <t>722: Tractors (other than those of headings 744.14 and 744.15)</t>
  </si>
  <si>
    <t xml:space="preserve">748: Transmission shafts (including camshafts and crankshafts) and cranks; bearing housings and plain shaft bearings; gears and gearing; </t>
  </si>
  <si>
    <t>899: Miscellaneous manufactured articles, n.e.s.</t>
  </si>
  <si>
    <t>851: Footwear</t>
  </si>
  <si>
    <t>742: Pumps for liquids, whether or not fitted with a measuring device; liquid elevators; parts for such pumps and liquid elevators</t>
  </si>
  <si>
    <t xml:space="preserve">772: Electrical apparatus for switching or protecting electrical circuits or for making connections to or in electrical circuits </t>
  </si>
  <si>
    <t>658: Made-up articles, wholly or chiefly of textile materials, n.e.s.</t>
  </si>
  <si>
    <t>674: Flat-rolled products of iron or non-alloy steel, clad, plated or coated</t>
  </si>
  <si>
    <t>575: Other plastics, in primary forms</t>
  </si>
  <si>
    <t>699: Manufactures of base metal, n.e.s.</t>
  </si>
  <si>
    <t>744: Mechanical handling equipment and parts thereof, n.e.s.</t>
  </si>
  <si>
    <t>872: Instruments and appliances, n.e.s., for medical, surgical, dental or veterinary purposes</t>
  </si>
  <si>
    <t>111: Non-alcoholic beverages, n.e.s.</t>
  </si>
  <si>
    <t>081: Feeding stuff for animals (not including unmilled cereals)</t>
  </si>
  <si>
    <t>745: Non-electrical machinery, tools and mechanical apparatus and parts thereof, n.e.s.</t>
  </si>
  <si>
    <t>874: Measuring, checking, analysing and controlling instruments and apparatus, n.e.s.</t>
  </si>
  <si>
    <t>821: Furniture and parts thereof; bedding, mattresses, mattress supports, cushions and similar stuffed furnishings</t>
  </si>
  <si>
    <t>523: Salts and peroxysalts, of inorganic acids and metals</t>
  </si>
  <si>
    <t>713: Internal combustion piston engines and parts thereof, n.e.s.</t>
  </si>
  <si>
    <t>775: Household-type electrical and non-electrical equipment, n.e.s.</t>
  </si>
  <si>
    <t>098: Edible products and preparations, n.e.s.</t>
  </si>
  <si>
    <t>421: Fixed vegetable fats and oils, 'soft', crude, refined or fractionated</t>
  </si>
  <si>
    <t>335: Residual petroleum products, n.e.s., and related materials</t>
  </si>
  <si>
    <t>773: Equipment for distributing electricity, n.e.s.</t>
  </si>
  <si>
    <t>554: Soap, cleansing and polishing preparations</t>
  </si>
  <si>
    <t>893: Articles, n.e.s., of plastics</t>
  </si>
  <si>
    <t>625: Rubber tyres, interchangeable tyre treads, tyre flaps and inner tubes for wheels of all kinds</t>
  </si>
  <si>
    <t>048: Cereal preparations and preparations of flour or starch of fruits or vegetables</t>
  </si>
  <si>
    <t>845: Articles of apparel, of textile fabrics, whether or not knitted or crocheted, n.e.s.</t>
  </si>
  <si>
    <t>642: Paper and paperboard, cut to size or shape, and articles of paper or paperboard</t>
  </si>
  <si>
    <t>641: Paper and paperboard</t>
  </si>
  <si>
    <t>728: Other machinery and equipment specialized for particular industries; parts thereof, n.e.s.</t>
  </si>
  <si>
    <t>522: Inorganic chemical elements, oxides and halogen salts</t>
  </si>
  <si>
    <t>752: Automatic data-processing machines and units thereof; magnetic or optical readers, machines for transcribing data onto data media in coded form and machines for processing such data, n.e.s.</t>
  </si>
  <si>
    <t xml:space="preserve">776: Thermionic, cold cathode or photo-cathode valves and tubes (e.g., vacuum or vapour or gas-filled valves and tubes, mercury arc rectifying valves and tubes, </t>
  </si>
  <si>
    <t>044: Maize (not including sweet corn), unmilled</t>
  </si>
  <si>
    <t>061: Sugars, molasses and honey</t>
  </si>
  <si>
    <t>541: Medicinal and pharmaceutical products, other than medicaments of group 542</t>
  </si>
  <si>
    <t>553: Perfumery, cosmetic or toilet preparations (excluding soaps)</t>
  </si>
  <si>
    <t>784: Parts and accessories of the motor vehicles of groups 722, 781, 782 and 783</t>
  </si>
  <si>
    <t>284: Nickel ores and concentrates; nickel mattes, nickel oxide sinters and other intermediate products of nickel metallurgy</t>
  </si>
  <si>
    <t>764: Telecommunications equipment, n.e.s., and parts, n.e.s., and accessories of apparatus falling within division 76</t>
  </si>
  <si>
    <t>112: Alcoholic beverages</t>
  </si>
  <si>
    <t>778: Electrical machinery and apparatus,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</si>
  <si>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</si>
  <si>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542: Medicaments (including veterinary medicaments)</t>
  </si>
  <si>
    <t>723: Civil engineering and contractors' plant and equipment; parts thereof</t>
  </si>
  <si>
    <t>711: Steam or other vapour-generating boilers, superheated water boilers, and auxiliary plant for use therewith; parts thereof</t>
  </si>
  <si>
    <t>782: Motor vehicles for the transport of goods and special-purpose motor vehicles</t>
  </si>
  <si>
    <t xml:space="preserve">334: Petroleum oils and oils obtained from bituminous minerals (other than crude); preparations, n.e.s., </t>
  </si>
  <si>
    <t>212: Furskins, raw (including heads, tails, paws and other pieces or  cuttings, suitable for furriers’ use), other than hides and skins of group 211</t>
  </si>
  <si>
    <t>As reported in February_2026  Bulletin (N$ m)</t>
  </si>
  <si>
    <t>Table 8: Imports by top 3 Industries by top 5 commodities (N$), Feb 2026</t>
  </si>
  <si>
    <t>Imports of Food items (February 2025 - February  2026)</t>
  </si>
  <si>
    <t>579:Waste, parings and scrap, of plastics</t>
  </si>
  <si>
    <t>883:Cinematographic film, exposed and developed, whether or not incorporating soundtrack or consisting only of soundtrack</t>
  </si>
  <si>
    <t>Mode unknown</t>
  </si>
  <si>
    <t>Oshakati</t>
  </si>
  <si>
    <t>Keetmanshoop</t>
  </si>
  <si>
    <t>Other Windhoek Offices</t>
  </si>
  <si>
    <t>Eritrea</t>
  </si>
  <si>
    <t>Central African Republic</t>
  </si>
  <si>
    <t>Djibouti</t>
  </si>
  <si>
    <t>Feb 2026 %</t>
  </si>
  <si>
    <t>Iraq</t>
  </si>
  <si>
    <t>San Marino</t>
  </si>
  <si>
    <t>Guadeloupe</t>
  </si>
  <si>
    <t>Grenada</t>
  </si>
  <si>
    <t>Cook Island</t>
  </si>
  <si>
    <t>Uzbekistan</t>
  </si>
  <si>
    <t>Belarus</t>
  </si>
  <si>
    <t>883: Cinematographic film, exposed and developed, whether or not incorporating soundtrack or consisting only of soundtrack</t>
  </si>
  <si>
    <t>579: Waste, parings and scrap, of plastics</t>
  </si>
  <si>
    <t>Faroe Islands</t>
  </si>
  <si>
    <t>Kazakhstan</t>
  </si>
  <si>
    <t>TotalExports(N$ m)</t>
  </si>
  <si>
    <t>SITC Commodity description</t>
  </si>
  <si>
    <t>Table 34: Food items</t>
  </si>
  <si>
    <t>Table 35: Beverages</t>
  </si>
  <si>
    <t>Table 36: Commodity of the month</t>
  </si>
  <si>
    <t>Table 33: Intra-SADC</t>
  </si>
  <si>
    <t>Table 31: Trade by border post/office (N$ m) for the month of March 2026</t>
  </si>
  <si>
    <t>Namibia Intra-Africa trade by partners, March 2026, (N$ m)</t>
  </si>
  <si>
    <t>Namibia Intra-Africa trade by products, March 2026, (N$ m)</t>
  </si>
  <si>
    <t>Namibia Intra-SADC trade by partners, March 2026, (N$ m)</t>
  </si>
  <si>
    <t>Namibia Intra-SADC trade by products, March 2026, (N$ m)</t>
  </si>
  <si>
    <t>Table 34: Food items (N$ m), March 2025 to March  2026</t>
  </si>
  <si>
    <t>Exports of Food items (March 2025 - March  2026)</t>
  </si>
  <si>
    <t>Table 35: Beverages (N$ m), March  2025 to March  2026</t>
  </si>
  <si>
    <t>121:Tobacco, unmanufactured; tobacco refuse</t>
  </si>
  <si>
    <t>Inland waterways transport</t>
  </si>
  <si>
    <t>Raod</t>
  </si>
  <si>
    <t>Mutimodal</t>
  </si>
  <si>
    <t>Sarasungu Border Post</t>
  </si>
  <si>
    <t>Kashamane Border Post</t>
  </si>
  <si>
    <t>Rundu</t>
  </si>
  <si>
    <t>Sao Tome And Principe</t>
  </si>
  <si>
    <t>Somalia</t>
  </si>
  <si>
    <t>Mar 2026 %</t>
  </si>
  <si>
    <t>Reexports(N$ m)</t>
  </si>
  <si>
    <t>Country of Destination and Origin for Vehicles (for commercial purposes), March 2025</t>
  </si>
  <si>
    <t>Trade in  Vehicles (for commercial purposes) (Mar  2025 - Mar  2026)</t>
  </si>
  <si>
    <t>Table 36: Commodity of the month - Vehicles (for commercial purposes)</t>
  </si>
  <si>
    <t>Time series-Chief Hosea Kutako Intl Airport</t>
  </si>
  <si>
    <t>Trade through Chief Hosea Kutako Intl Airport</t>
  </si>
  <si>
    <t>682:Copper and articles of copper</t>
  </si>
  <si>
    <t>764:Telecommunications equipment</t>
  </si>
  <si>
    <t>714:Engines and motors, non-electric parts</t>
  </si>
  <si>
    <t>667:Pearls and precious or semiprecious stones</t>
  </si>
  <si>
    <t>036:Crustaceans, molluscs and aquatic invertebrates</t>
  </si>
  <si>
    <t>Row Labels</t>
  </si>
  <si>
    <t>034 : Fish, fresh (live or dead), chilled or frozen</t>
  </si>
  <si>
    <t>284 : Nickel ores and concentrates; nickel mattes, nickel oxide sinters and other intermediate products of nickel metallurgy</t>
  </si>
  <si>
    <t>286 : Uranium or thorium ores and concentrates</t>
  </si>
  <si>
    <t>667 : Pearls and precious or semiprecious stones, unworked or worked</t>
  </si>
  <si>
    <t>971 : Gold, non-monetary (excluding gold ores and concentrates)</t>
  </si>
  <si>
    <t>B : Mining and quarrying</t>
  </si>
  <si>
    <t>C : Manufacturing</t>
  </si>
  <si>
    <t>A : Agriculture, forestry and fishing</t>
  </si>
  <si>
    <t>E : Water supply; sewerage, waste management and remediation activities</t>
  </si>
  <si>
    <t>R : Arts, entertainment and recreation</t>
  </si>
  <si>
    <t>J : Information and communication</t>
  </si>
  <si>
    <t>H : Transportation and storage</t>
  </si>
  <si>
    <t>D : Electricity, gas, steam and air conditioning supply</t>
  </si>
  <si>
    <t>Q : Human health and social work activities</t>
  </si>
  <si>
    <t>M : Professional, scientific and technical activities</t>
  </si>
  <si>
    <t>B07 : Mining of metal ores</t>
  </si>
  <si>
    <t>C24 : Manufacture of basic metals</t>
  </si>
  <si>
    <t>A01 : Crop and animal production, hunting and related service activities</t>
  </si>
  <si>
    <t>B08 : Other mining and quarrying</t>
  </si>
  <si>
    <t>C10 : Manufacture of food products</t>
  </si>
  <si>
    <t>A02 : Forestry and logging</t>
  </si>
  <si>
    <t>B09 : Mining support service activities</t>
  </si>
  <si>
    <t>C20 : Manufacture of chemicals and chemical products</t>
  </si>
  <si>
    <t>A03 : Fishing and aquaculture</t>
  </si>
  <si>
    <t>C32 : Other manufacturing</t>
  </si>
  <si>
    <t>C13 : Manufacture of textiles</t>
  </si>
  <si>
    <t>C28 : Manufacture of machinery and equipment n.e.c.</t>
  </si>
  <si>
    <t>C27 : Manufacture of electrical equipment</t>
  </si>
  <si>
    <t>C22 : Manufacture of rubber and plastics products</t>
  </si>
  <si>
    <t>C11 : Manufacture of beverages</t>
  </si>
  <si>
    <t>C25 : Manufacture of fabricated metal products, except machinery and equipment</t>
  </si>
  <si>
    <t>C23 : Manufacture of other non-metallic mineral products</t>
  </si>
  <si>
    <t>C26 : Manufacture of computer, electronic and optical products</t>
  </si>
  <si>
    <t>C15 : Manufacture of leather and related products</t>
  </si>
  <si>
    <t>C29 : Manufacture of motor vehicles, trailers and semi-trailers</t>
  </si>
  <si>
    <t>C16 : Manufacture of wood and of products of wood and cork, except furniture; manufacture of articles of straw and plaiting materials</t>
  </si>
  <si>
    <t>C19 : Manufacture of coke and refined petroleum products</t>
  </si>
  <si>
    <t>C21 : Manufacture of basic pharmaceutical products and pharmaceutical preparations</t>
  </si>
  <si>
    <t>C31 : Manufacture of furniture</t>
  </si>
  <si>
    <t>C30 : Manufacture of other transport equipment</t>
  </si>
  <si>
    <t>C17 : Manufacture of paper and paper products</t>
  </si>
  <si>
    <t>C14 : Manufacture of wearing apparel</t>
  </si>
  <si>
    <t>C12 : Manufacture of tobacco products</t>
  </si>
  <si>
    <t>C18 : Printing and reproduction of recorded media</t>
  </si>
  <si>
    <t>Table 7: Exports by top 3 Industries by top 5 commodities (N$), Mar 2026</t>
  </si>
  <si>
    <t>B05 : Mining of coal and lignite</t>
  </si>
  <si>
    <t>B06 : Extraction of crude petroleum and natural gas</t>
  </si>
  <si>
    <r>
      <t>Table 9: Import</t>
    </r>
    <r>
      <rPr>
        <sz val="10"/>
        <rFont val="Arial"/>
        <family val="2"/>
      </rPr>
      <t>s</t>
    </r>
    <r>
      <rPr>
        <b/>
        <sz val="10"/>
        <rFont val="Arial"/>
        <family val="2"/>
      </rPr>
      <t>/Exports/Trade bal (N$ m) Mar 2025 to Mar 2026</t>
    </r>
  </si>
  <si>
    <t>Table 10: Trade balance by Partner (N$ m), Mar 2026</t>
  </si>
  <si>
    <t>Armenia</t>
  </si>
  <si>
    <t>Saint Lucia</t>
  </si>
  <si>
    <t>Tuvalu</t>
  </si>
  <si>
    <t>Palestinian Territory</t>
  </si>
  <si>
    <t>Svalbard &amp; Jan Mayen</t>
  </si>
  <si>
    <t>Tonga</t>
  </si>
  <si>
    <t>Vanuatu</t>
  </si>
  <si>
    <t>011 : Meat of bovine animals, fresh, chilled or frozen</t>
  </si>
  <si>
    <t>287 : Ores and concentrates of base metals, n.e.s.</t>
  </si>
  <si>
    <t>001 : Live animals other than animals of division 03</t>
  </si>
  <si>
    <t>658 : Made-up articles, wholly or chiefly of textile materials, n.e.s.</t>
  </si>
  <si>
    <t>245 : Fuel wood (excluding wood waste) and wood charcoal</t>
  </si>
  <si>
    <t>273 : Stone, sand and gravel</t>
  </si>
  <si>
    <t>562 : Fertilizers (other than those of group 272)</t>
  </si>
  <si>
    <t>278 : Other crude minerals</t>
  </si>
  <si>
    <t xml:space="preserve">036 : Crustaceans, molluscs and aquatic invertebrates, whether in shell or not, fresh (live or dead), </t>
  </si>
  <si>
    <t>283 : Copper ores and concentrates; copper mattes; cement copper</t>
  </si>
  <si>
    <t>661 : Lime, cement, and fabricated construction materials (except glass and clay materials)</t>
  </si>
  <si>
    <t>288 : Non-ferrous base metal waste and scrap, n.e.s.</t>
  </si>
  <si>
    <t>282 : Ferrous waste and scrap; remelting scrap ingots of iron or steel</t>
  </si>
  <si>
    <t>611 : Leather</t>
  </si>
  <si>
    <t>057 : Fruit and nuts (not including oil nuts), fresh or dried</t>
  </si>
  <si>
    <t>035 : Fish, dried, salted or in brine; smoked fish (whether or not cooked before or during the smoking process); flours, meals and pellets of fish, fit for human consumption</t>
  </si>
  <si>
    <t>714 : Engines and motors, non-electric (other than those of groups 712, 713 and 718); parts, n.e.s., of these engines and motors</t>
  </si>
  <si>
    <t>272 : Fertilizers, crude, other than those of division 56</t>
  </si>
  <si>
    <t>251 : Pulp and waste paper</t>
  </si>
  <si>
    <t>211 : Hides and skins (except furskins), raw</t>
  </si>
  <si>
    <t>613 : Furskins, tanned or dressed (including heads, tails, paws and other pieces or cuttings), unassembled, or assembled</t>
  </si>
  <si>
    <t>896 : Works of art, collectors' pieces and antiques</t>
  </si>
  <si>
    <t>516 : Other organic chemicals</t>
  </si>
  <si>
    <t>016 : Meat and edible meat offal, salted, in brine, dried or smoked; edible flours and meals of meat or meat offal</t>
  </si>
  <si>
    <t>411 : Animal oils and fats</t>
  </si>
  <si>
    <t>931 : Special transactions and commodities not classified according to kind</t>
  </si>
  <si>
    <t>281 : Iron ore and concentrates</t>
  </si>
  <si>
    <t>212 : Furskins, raw (including heads, tails, paws and other pieces or  cuttings, suitable for furriers’ use), other than hides and skins of group 211</t>
  </si>
  <si>
    <t>285 : Aluminium ores and concentrates (including alumina)</t>
  </si>
  <si>
    <t>325 : Coke and semi-coke (including char) of coal, of lignite or of peat, whether or not agglomerated; retort carbon</t>
  </si>
  <si>
    <t>579 : Waste, parings and scrap, of plastics</t>
  </si>
  <si>
    <t>883 : Cinematographic film, exposed and developed, whether or not incorporating soundtrack or consisting only of soundtrack</t>
  </si>
  <si>
    <t>961 : Coin (other than gold coin), not being legal tender</t>
  </si>
  <si>
    <t>267 : Other man-made fibres suitable for spinning; waste of man-made fibres</t>
  </si>
  <si>
    <t>289 : Ores and concentrates of precious metals; waste, scrap and sweepings of precious metals (other than of gold)</t>
  </si>
  <si>
    <t>043 : Barley, unmilled</t>
  </si>
  <si>
    <t>244 : Cork, natural, raw and waste (including natural cork in blocks or sheets)</t>
  </si>
  <si>
    <t>264 : Jute and other textile bast fibres, n.e.s., raw or processed but not spun; tow and waste of these fibres (including yarn waste and garnetted stock)</t>
  </si>
  <si>
    <t>689 : Miscellaneous non-ferrous base metals employed in metallurgy, and cermets</t>
  </si>
  <si>
    <t>268 : Wool and other animal hair (including wool tops)</t>
  </si>
  <si>
    <t>633 : Cork manufactures</t>
  </si>
  <si>
    <t>681 : Silver, platinum and other metals of the platinum group</t>
  </si>
  <si>
    <t>345 : Coal gas, water gas, producer gas and similar gases, other than petroleum gases and other gaseous hydrocarbons</t>
  </si>
  <si>
    <t>121 : Tobacco, unmanufactured; tobacco refuse</t>
  </si>
  <si>
    <t>686 : Zinc</t>
  </si>
  <si>
    <t>322 : Briquettes, lignite and peat</t>
  </si>
  <si>
    <t>263 : Cotton</t>
  </si>
  <si>
    <t>333 : Petroleum oils and oils obtained from bituminous minerals, crude</t>
  </si>
  <si>
    <t>232 : Synthetic rubber; reclaimed rubber; waste, parings and scrap of unhardened rubber</t>
  </si>
  <si>
    <t>231 : Natural rubber, balata, gutta-percha, guayule, chicle and similar natural gums, in primary forms (including latex) or in plates, sheets or strip</t>
  </si>
  <si>
    <t>599 : Residual products of the chemical or allied industries, n.e.s.; municipal waste; sewage sludge; other wastes</t>
  </si>
  <si>
    <t>246 : Wood in chips or particles and wood waste</t>
  </si>
  <si>
    <t>683 : Nickel</t>
  </si>
  <si>
    <t>791 : Railway vehicles (including hovertrains) and associated equipment</t>
  </si>
  <si>
    <t>525 : Radioactive and associated materials</t>
  </si>
  <si>
    <t>222 : Oil-seeds and oleaginous fruits of a kind used for the extraction of “soft” fixed vegetable oils (excluding flours and meals)</t>
  </si>
  <si>
    <t>072 : Cocoa</t>
  </si>
  <si>
    <t>685 : Lead</t>
  </si>
  <si>
    <t>572 : Polymers of styrene, in primary forms</t>
  </si>
  <si>
    <t>712 : Steam turbines and other vapour turbines and parts thereof, n.e.s.</t>
  </si>
  <si>
    <t>672 : Ingots and other primary forms, of iron or steel; semi-finished products of iron or steel</t>
  </si>
  <si>
    <t xml:space="preserve">735 : Parts, n.e.s., and accessories suitable for use solely or principally with the machines falling within groups 731 and 733 </t>
  </si>
  <si>
    <t>266 : Synthetic fibres suitable for spinning</t>
  </si>
  <si>
    <t>277 : Natural abrasives, n.e.s. (including industrial diamonds)</t>
  </si>
  <si>
    <t>265 : Vegetable textile fibres (other than cotton and jute), raw or processed but not spun; waste of these fibres</t>
  </si>
  <si>
    <t>047 : Other cereal meals and flours</t>
  </si>
  <si>
    <t>269 : Worn clothing and other worn textile articles; rags</t>
  </si>
  <si>
    <t>431 : Animal or vegetable fats and oils, processed; waxes; inedible mixtures or preparations of animal or vegetable fats or oils, n.e.s.</t>
  </si>
  <si>
    <t>882 : Photographic and cinematographic supplies</t>
  </si>
  <si>
    <t>762 : Reception apparatus for radio-broadcasting, whether or not combined, in the same housing, with sound recording or reproducing apparatus or a clock</t>
  </si>
  <si>
    <t>531 : Synthetic organic colouring matter and colour lakes, and preparations based thereon</t>
  </si>
  <si>
    <t>046 : Meal and flour of wheat and flour of meslin</t>
  </si>
  <si>
    <t>612 : Manufactures of leather or of composition leather, n.e.s.; saddlery and harness</t>
  </si>
  <si>
    <t>583 : Monofilament of which any cross-sectional dimension exceeds 1 mm, rods, sticks and profile shapes, whether or not surface-worked but not otherwise worked, of plastics</t>
  </si>
  <si>
    <t>651 : Textile yarn</t>
  </si>
  <si>
    <t>045 : Cereals, unmilled (other than wheat, rice, barley and maize)</t>
  </si>
  <si>
    <t>532 : Dyeing and tanning extracts, and synthetic tanning materials</t>
  </si>
  <si>
    <t>025 : Eggs, birds', and egg yolks, fresh, dried or otherwise preserved, sweetened or not; egg albumin</t>
  </si>
  <si>
    <t>655 : Knitted or crocheted fabrics (including tubular knit fabrics, n.e.s., pile fabrics and openwork fabrics), n.e.s.</t>
  </si>
  <si>
    <t>763 : Sound recording or reproducing apparatus; video recording or reproducing apparatus; whether or not incorporating a video tuner</t>
  </si>
  <si>
    <t>512 : Alcohols, phenols, phenol-alcohols, and their halogenated, sulphonated, nitrated or nitrosated derivatives</t>
  </si>
  <si>
    <t>223 : Oil-seeds and oleaginous fruits, whole or broken, of a kind used for the extraction of other fixed vegetable oils (including flours and meals of oil-seeds or oleaginous fruit, n.e.s.)</t>
  </si>
  <si>
    <t>343 : Natural gas, whether or not liquefied</t>
  </si>
  <si>
    <t>652 : Cotton fabrics, woven (not including narrow or special fabrics)</t>
  </si>
  <si>
    <t>513 : Carboxylic acids and their anhydrides, halides, peroxides and peroxyacids; their halogenated, sulphonated, nitrated or nitrosated derivatives</t>
  </si>
  <si>
    <t>885 : Watches and clocks</t>
  </si>
  <si>
    <t>654 : Other textile fabrics, woven</t>
  </si>
  <si>
    <t>881 : Photographic apparatus and equipment, n.e.s.</t>
  </si>
  <si>
    <t>656 : Tulles, lace, embroidery, ribbons, trimmings and other smallwares</t>
  </si>
  <si>
    <t>725 : Paper mill and pulp mill machinery, paper-cutting machines and other machinery for the manufacture of paper articles; parts thereof</t>
  </si>
  <si>
    <t>733 : Machine tools for working metal, sintered metal carbides or cermets, without removing material</t>
  </si>
  <si>
    <t>335 : Residual petroleum products, n.e.s., and related materials</t>
  </si>
  <si>
    <t>573 : Polymers of vinyl chloride or of other halogenated olefins, in primary forms</t>
  </si>
  <si>
    <t>515 : Organo-inorganic compounds, heterocyclic compounds, nucleic acids and their salts, and sulphonamides</t>
  </si>
  <si>
    <t>422 : Fixed vegetable fats and oils, crude, refined or fractionated, other than “soft”</t>
  </si>
  <si>
    <t>675 : Flat-rolled products of alloy steel</t>
  </si>
  <si>
    <t>793 : Ships, boats (including hovercraft) and floating structures</t>
  </si>
  <si>
    <t>671 : Pig-iron, spiegeleisen, sponge iron, iron or steel granules and powders and ferro-alloys</t>
  </si>
  <si>
    <t>659 : Floor coverings, etc.</t>
  </si>
  <si>
    <t>726 : Printing and bookbinding machinery and parts thereof</t>
  </si>
  <si>
    <t>023 : Butter and other fats and oils derived from milk</t>
  </si>
  <si>
    <t>737 : Metalworking machinery (other than machine tools) and parts thereof, n.e.s.</t>
  </si>
  <si>
    <t>653 : Fabrics, woven, of man-made textile materials (not including narrow or special fabrics)</t>
  </si>
  <si>
    <t>291 : Crude animal materials, n.e.s.</t>
  </si>
  <si>
    <t>682 : Copper</t>
  </si>
  <si>
    <t>574 : Polyacetals, other polyethers and epoxide resins, in primary forms; polycarbonates, alkyd resins, polyallyl esters and other polyesters, in primary forms</t>
  </si>
  <si>
    <t>666 : Pottery</t>
  </si>
  <si>
    <t>342 : Liquefied propane and butane</t>
  </si>
  <si>
    <t>759 : Parts and accessories (other than covers, carrying cases and the like) suitable for use solely or principally with machines falling withing groups 751 and 752</t>
  </si>
  <si>
    <t>897 : Jewellery, goldsmiths' and silversmiths' wares, and other articles of precious or semiprecious materials, n.e.s.</t>
  </si>
  <si>
    <t>871 : Optical instruments and apparatus, n.e.s.</t>
  </si>
  <si>
    <t>321 : Coal, whether or not pulverized, but not agglomerated</t>
  </si>
  <si>
    <t>812 : Sanitary, plumbing and heating fixtures and fittings, n.e.s.</t>
  </si>
  <si>
    <t>711 : Steam or other vapour-generating boilers, superheated water boilers, and auxiliary plant for use therewith; parts thereof</t>
  </si>
  <si>
    <t>696 : Cutlery</t>
  </si>
  <si>
    <t>724 : Textile and leather machinery and parts thereof, n.e.s.</t>
  </si>
  <si>
    <t>774 : Electrodiagnostic apparatus for medical, surgical, dental or veterinary purposes, and radiological apparatus</t>
  </si>
  <si>
    <t>684 : Aluminium</t>
  </si>
  <si>
    <t>898 : Musical instruments and parts and accessories thereof; records, tapes and other sound or similar recordings (excluding goods of groups 763 and 883)</t>
  </si>
  <si>
    <t>514 : Nitrogen-function compounds</t>
  </si>
  <si>
    <t>074 : Tea and maté</t>
  </si>
  <si>
    <t>731 : Machine tools working by removing metal or other material</t>
  </si>
  <si>
    <t>344 : Petroleum gases and other gaseous hydrocarbons, n.e.s.</t>
  </si>
  <si>
    <t>895 : Office and stationery supplies, n.e.s.</t>
  </si>
  <si>
    <t>873 : Meters and counters, n.e.s.</t>
  </si>
  <si>
    <t>017 : Meat and edible meat offal, prepared or preserved, n.e.s.</t>
  </si>
  <si>
    <t>592 : Starches, inulin and wheat gluten; albuminoidal substances; glues</t>
  </si>
  <si>
    <t>621 : Materials of rubber (e.g., pastes, plates, sheets, rods, thread, tubes, of rubber)</t>
  </si>
  <si>
    <t>678 : Wire of iron or steel</t>
  </si>
  <si>
    <t>292 : Crude vegetable materials, n.e.s.</t>
  </si>
  <si>
    <t>785 : Motor cycles (including mopeds) and cycles, motorized and non-motirized; invalid carriages</t>
  </si>
  <si>
    <t>792 : Aircraft and associated equipment; spacecraft (including satellites) and spacecraft launch vehicles; parts thereof</t>
  </si>
  <si>
    <t>727 : Food-processing machines (excluding domestic); parts thereof</t>
  </si>
  <si>
    <t>746 : Ball- or roller bearings</t>
  </si>
  <si>
    <t>891 : Arms and ammunition</t>
  </si>
  <si>
    <t xml:space="preserve">776 : Thermionic, cold cathode or photo-cathode valves and tubes (e.g., vacuum or vapour or gas-filled valves and tubes, mercury arc rectifying valves and tubes, </t>
  </si>
  <si>
    <t>664 : Glass</t>
  </si>
  <si>
    <t>846 : Clothing accessories, of textile fabrics, whether or not knitted or crocheted (other than those for babies)</t>
  </si>
  <si>
    <t>597 : Prepared additives for mineral oils and the like; prepared liquids for hydraulic transmission; anti-freezing preparations and prepared de-icing fluids; lubricating preparations</t>
  </si>
  <si>
    <t>749 : Non-electric parts and accessories of machinery, n.e.s.</t>
  </si>
  <si>
    <t>058 : Fruit, preserved, and fruit preparations (excluding fruit juices)</t>
  </si>
  <si>
    <t>071 : Coffee and coffee substitutes</t>
  </si>
  <si>
    <t>663 : Mineral manufactures, n.e.s.</t>
  </si>
  <si>
    <t>721 : Agricultural machinery (excluding tractors) and parts thereof</t>
  </si>
  <si>
    <t>593 : Explosives and pyrotechnic products</t>
  </si>
  <si>
    <t>718 : Power-generating machinery and parts thereof, n.e.s.</t>
  </si>
  <si>
    <t>091 : Margarine and shortening</t>
  </si>
  <si>
    <t>884 : Optical goods, n.e.s.</t>
  </si>
  <si>
    <t>635 : Wood manufactures, n.e.s.</t>
  </si>
  <si>
    <t xml:space="preserve">591 : Insecticides, rodenticides, fungicides, herbicides, anti-sprouting products and plant-growth regulators, disinfectants ad similar products, </t>
  </si>
  <si>
    <t>247 : Wood in the rough, whether or not stripped of bark or sapwood, or roughly squared</t>
  </si>
  <si>
    <t xml:space="preserve">831 : Trunks, suitcases, vanity cases, executive cases, briefcases, school satches, spectacle cases, binocular cases, camera cases, </t>
  </si>
  <si>
    <t>894 : Baby carriages, toys, games and sporting goods</t>
  </si>
  <si>
    <t>673 : Flat-rolled products of iron or non-alloy steel, not clad, plated or coated</t>
  </si>
  <si>
    <t>657 : Special yarns, special textile fabrics and related products</t>
  </si>
  <si>
    <t>024 : Cheese and curd</t>
  </si>
  <si>
    <t>037 : Fish, crustaceans, molluscs and other aquatic invertebrates, prepared or preserved, n.e.s.</t>
  </si>
  <si>
    <t>848 : Articles of apparel and clothing accessories of other than textile fabrics; headgear of all materials</t>
  </si>
  <si>
    <t>811 : Prefabricated buildings</t>
  </si>
  <si>
    <t>511 : Hydrocarbons, n.e.s., and their halogenated, sulphonated, nitrated or nitrosated derivatives</t>
  </si>
  <si>
    <t>075 : Spices</t>
  </si>
  <si>
    <t>582 : Plates, sheets, film, foil and strip, of plastics</t>
  </si>
  <si>
    <t>783 : Road motor vehicles, n.e.s.</t>
  </si>
  <si>
    <t>629 : Articles of rubber, n.e.s.</t>
  </si>
  <si>
    <t>813 : Lighting fixtures and fittings, n.e.s.</t>
  </si>
  <si>
    <t>692 : Metal containers for storage or transport</t>
  </si>
  <si>
    <t>697 : Household equipment of base metal, n.e.s.</t>
  </si>
  <si>
    <t>551 : Essential oils, perfume and flavour materials</t>
  </si>
  <si>
    <t>248 : Wood, simply worked, and railway sleepers of wood</t>
  </si>
  <si>
    <t>073 : Chocolate and other food preparations containing cocoa, n.e.s.</t>
  </si>
  <si>
    <t>892 : Printed matter</t>
  </si>
  <si>
    <t xml:space="preserve">761 : Monitors and projectors, not incorporating television reception apparatus; reception apparatus for television, </t>
  </si>
  <si>
    <t>662 : Clay construction materials and refractory construction materials</t>
  </si>
  <si>
    <t>634 : Veneers, plywood, particle board, and other wood, worked, n.e.s.</t>
  </si>
  <si>
    <t xml:space="preserve">844 : Women's or girls' coats, capes, jackets, suits, trousers, shorts, shirts, dresses and skirts, underwear, nightwear and similar articles of textile fabrics, </t>
  </si>
  <si>
    <t>122 : Tobacco, manufactured (whether or not containing tobacco substitutes)</t>
  </si>
  <si>
    <t>581 : Tubes, pipes and hoses, and fittings therefor, of plastics</t>
  </si>
  <si>
    <t>056 : Vegetables, roots and tubers, prepared or preserved, n.e.s.</t>
  </si>
  <si>
    <t xml:space="preserve">059 : Fruit juices (including grape must) and vegetable juices, unfermented and not containing added spirit, </t>
  </si>
  <si>
    <t>694 : Nails, screws, nuts, bolts, rivets and the like, of iron, steel, copper or aluminium</t>
  </si>
  <si>
    <t>716 : Rotating electric plant and parts thereof, n.e.s.</t>
  </si>
  <si>
    <t>693 : Wire products (excluding insulated electrical wiring) and fencing grills</t>
  </si>
  <si>
    <t>524 : Other inorganic chemicals; organic and inorganic compounds of precious metals</t>
  </si>
  <si>
    <t>533 : Pigments, paints, varnishes and related materials</t>
  </si>
  <si>
    <t>042 : Rice</t>
  </si>
  <si>
    <t>843 : Men's or boys' coats, capes, jackets, suits, blazers, trousers, shorts, shirts, underwear, nightwear and similar articles of textile fabrics,</t>
  </si>
  <si>
    <t>523 : Salts and peroxysalts, of inorganic acids and metals</t>
  </si>
  <si>
    <t>665 : Glassware</t>
  </si>
  <si>
    <t>841 : Men's or boys' coats, capes, jackets, suits, blazers, trousers, shorts, shirts, underwear, nightwear and similar articles of textile fabrics,</t>
  </si>
  <si>
    <t>575 : Other plastics, in primary forms</t>
  </si>
  <si>
    <t>745 : Non-electrical machinery, tools and mechanical apparatus and parts thereof, n.e.s.</t>
  </si>
  <si>
    <t xml:space="preserve">842 : Women's or girls' coats, capes, jackets, suits, trousers, shorts, shirts, dresses and skirts, underwear, nightwear and similar articles of textile fabrics, </t>
  </si>
  <si>
    <t>571 : Polymers of ethylene, in primary forms</t>
  </si>
  <si>
    <t>022 : Milk and cream and milk products other than butter or cheese</t>
  </si>
  <si>
    <t>695 : Tools for use in the hand or in machines</t>
  </si>
  <si>
    <t>062 : Sugar confectionery</t>
  </si>
  <si>
    <t>747 : Taps, cocks, valves and similar appliances for pipes, boiler shells, tanks, vats or the like, including pressure-reducing valves and thermostatically controlled valves</t>
  </si>
  <si>
    <t xml:space="preserve">054 : Vegetables, fresh, chilled, frozen or simply preserved (including dried leguminous vegetables); </t>
  </si>
  <si>
    <t xml:space="preserve">748 : Transmission shafts (including camshafts and crankshafts) and cranks; bearing housings and plain shaft bearings; gears and gearing; </t>
  </si>
  <si>
    <t>674 : Flat-rolled products of iron or non-alloy steel, clad, plated or coated</t>
  </si>
  <si>
    <t>899 : Miscellaneous manufactured articles, n.e.s.</t>
  </si>
  <si>
    <t>851 : Footwear</t>
  </si>
  <si>
    <t>676 : Iron and steel bars, rods, angles, shapes and sections (including sheet piling)</t>
  </si>
  <si>
    <t xml:space="preserve">772 : Electrical apparatus for switching or protecting electrical circuits or for making connections to or in electrical circuits </t>
  </si>
  <si>
    <t>691 : Structures and parts of structures, n.e.s., of iron, steel or aluminium</t>
  </si>
  <si>
    <t>751 : Office machines</t>
  </si>
  <si>
    <t>775 : Household-type electrical and non-electrical equipment, n.e.s.</t>
  </si>
  <si>
    <t>012 : Other meat and edible meat offal, fresh, chilled or frozen (except meat and meat offal unfit or unsuitable for human consumption)</t>
  </si>
  <si>
    <t>642 : Paper and paperboard, cut to size or shape, and articles of paper or paperboard</t>
  </si>
  <si>
    <t>786 : Trailers and semi-trailers; other vehicles, not mechanically-propelled; specially designed and equipped transport containers</t>
  </si>
  <si>
    <t>874 : Measuring, checking, analysing and controlling instruments and apparatus, n.e.s.</t>
  </si>
  <si>
    <t>112 : Alcoholic beverages</t>
  </si>
  <si>
    <t>111 : Non-alcoholic beverages, n.e.s.</t>
  </si>
  <si>
    <t>872 : Instruments and appliances, n.e.s., for medical, surgical, dental or veterinary purposes</t>
  </si>
  <si>
    <t>713 : Internal combustion piston engines and parts thereof, n.e.s.</t>
  </si>
  <si>
    <t>081 : Feeding stuff for animals (not including unmilled cereals)</t>
  </si>
  <si>
    <t>741 : Heating and cooling equipment and parts thereof, n.e.s.</t>
  </si>
  <si>
    <t>821 : Furniture and parts thereof; bedding, mattresses, mattress supports, cushions and similar stuffed furnishings</t>
  </si>
  <si>
    <t>752 : Automatic data-processing machines and units thereof; magnetic or optical readers, machines for transcribing data onto data media in coded form and machines for processing such data, n.e.s.</t>
  </si>
  <si>
    <t>641 : Paper and paperboard</t>
  </si>
  <si>
    <t>598 : Miscellaneous chemical products, n.e.s.</t>
  </si>
  <si>
    <t>041 : Wheat (including spelt) and meslin, unmilled</t>
  </si>
  <si>
    <t>541 : Medicinal and pharmaceutical products, other than medicaments of group 542</t>
  </si>
  <si>
    <t>773 : Equipment for distributing electricity, n.e.s.</t>
  </si>
  <si>
    <t>742 : Pumps for liquids, whether or not fitted with a measuring device; liquid elevators; parts for such pumps and liquid elevators</t>
  </si>
  <si>
    <t>421 : Fixed vegetable fats and oils, 'soft', crude, refined or fractionated</t>
  </si>
  <si>
    <t>048 : Cereal preparations and preparations of flour or starch of fruits or vegetables</t>
  </si>
  <si>
    <t>743 : Pumps (other than pumps for liquids), air or other gas compressors and fans; ventilating or recycling hoods incorporating a fan, whether or not fitted with filters; centrifuges; filtering or purifying apparatus; parts thereof</t>
  </si>
  <si>
    <t>098 : Edible products and preparations, n.e.s.</t>
  </si>
  <si>
    <t>845 : Articles of apparel, of textile fabrics, whether or not knitted or crocheted, n.e.s.</t>
  </si>
  <si>
    <t>744 : Mechanical handling equipment and parts thereof, n.e.s.</t>
  </si>
  <si>
    <t>893 : Articles, n.e.s., of plastics</t>
  </si>
  <si>
    <t>044 : Maize (not including sweet corn), unmilled</t>
  </si>
  <si>
    <t>274 : Sulphur and unroasted iron pyrites</t>
  </si>
  <si>
    <t>722 : Tractors (other than those of headings 744.14 and 744.15)</t>
  </si>
  <si>
    <t>625 : Rubber tyres, interchangeable tyre treads, tyre flaps and inner tubes for wheels of all kinds</t>
  </si>
  <si>
    <t>554 : Soap, cleansing and polishing preparations</t>
  </si>
  <si>
    <t>061 : Sugars, molasses and honey</t>
  </si>
  <si>
    <t>553 : Perfumery, cosmetic or toilet preparations (excluding soaps)</t>
  </si>
  <si>
    <t>784 : Parts and accessories of the motor vehicles of groups 722, 781, 782 and 783</t>
  </si>
  <si>
    <t>522 : Inorganic chemical elements, oxides and halogen salts</t>
  </si>
  <si>
    <t>778 : Electrical machinery and apparatus, n.e.s.</t>
  </si>
  <si>
    <t>699 : Manufactures of base metal, n.e.s.</t>
  </si>
  <si>
    <t>771 : Electric power machinery (other than rotating electric plant of group 716) and parts thereof</t>
  </si>
  <si>
    <t>764 : Telecommunications equipment, n.e.s., and parts, n.e.s., and accessories of apparatus falling within division 76</t>
  </si>
  <si>
    <t>679 : Tubes, pipes and hollow profiles, and tube or pipe fittings, of iron or steel</t>
  </si>
  <si>
    <t>728 : Other machinery and equipment specialized for particular industries; parts thereof, n.e.s.</t>
  </si>
  <si>
    <t>542 : Medicaments (including veterinary medicaments)</t>
  </si>
  <si>
    <t>677 : Rails or railway track construction material, of iron or steel</t>
  </si>
  <si>
    <t>723 : Civil engineering and contractors' plant and equipment; parts thereof</t>
  </si>
  <si>
    <t>781 : Motor vehicles for the transport of persons</t>
  </si>
  <si>
    <t>782 : Motor vehicles for the transport of goods and special-purpose motor vehicles</t>
  </si>
  <si>
    <t xml:space="preserve">334 : Petroleum oils and oils obtained from bituminous minerals (other than crude); preparations, n.e.s., </t>
  </si>
  <si>
    <t>Table 11: Trade balance by Product (N$ m), Mar 2026</t>
  </si>
  <si>
    <t>Palau</t>
  </si>
  <si>
    <t>Papua New Guinea</t>
  </si>
  <si>
    <t>Cocos (Keeling) Island</t>
  </si>
  <si>
    <t>French Polynesia</t>
  </si>
  <si>
    <t>United States Minor O/Lying Islands</t>
  </si>
  <si>
    <t>Venezuela</t>
  </si>
  <si>
    <t>Partner/SITC</t>
  </si>
  <si>
    <t>United Kingdom</t>
  </si>
  <si>
    <t>Table 20: Top 10 traded commodities, March 2026</t>
  </si>
  <si>
    <t>Table 1: February 2026 Revisions by Value (N$ m)</t>
  </si>
  <si>
    <t>As reported in March_2026  Bulletin (N$ m)</t>
  </si>
  <si>
    <t>Table 1: February 2026 Revisions</t>
  </si>
  <si>
    <t>Table 32: Intra-Africa</t>
  </si>
  <si>
    <t xml:space="preserve">Table 32: Intra-Africa  Trade Area (N$ m)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</si>
</sst>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8" tint="-0.249977111117893"/>
      <name val="Arial"/>
      <family val="2"/>
    </font>
    <font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32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5" fillId="0" borderId="4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8" fillId="0" borderId="0" xfId="1" applyNumberFormat="1" applyFont="1"/>
    <xf numFmtId="165" fontId="6" fillId="0" borderId="0" xfId="1" applyNumberFormat="1" applyFont="1"/>
    <xf numFmtId="166" fontId="5" fillId="0" borderId="0" xfId="284" applyNumberFormat="1" applyFont="1"/>
    <xf numFmtId="165" fontId="19" fillId="0" borderId="0" xfId="1" applyNumberFormat="1" applyFont="1"/>
    <xf numFmtId="168" fontId="5" fillId="0" borderId="3" xfId="1" applyNumberFormat="1" applyFont="1" applyFill="1" applyBorder="1"/>
    <xf numFmtId="168" fontId="5" fillId="6" borderId="15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0" fontId="8" fillId="4" borderId="9" xfId="0" applyFont="1" applyFill="1" applyBorder="1"/>
    <xf numFmtId="0" fontId="8" fillId="4" borderId="5" xfId="0" applyFont="1" applyFill="1" applyBorder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164" fontId="5" fillId="0" borderId="0" xfId="284" applyFont="1"/>
    <xf numFmtId="165" fontId="8" fillId="0" borderId="0" xfId="1" applyNumberFormat="1" applyFont="1"/>
    <xf numFmtId="0" fontId="7" fillId="2" borderId="0" xfId="0" applyFont="1" applyFill="1"/>
    <xf numFmtId="4" fontId="5" fillId="0" borderId="0" xfId="0" applyNumberFormat="1" applyFont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4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0" fontId="5" fillId="0" borderId="0" xfId="0" applyFont="1" applyAlignment="1">
      <alignment horizontal="left"/>
    </xf>
    <xf numFmtId="165" fontId="6" fillId="0" borderId="0" xfId="0" applyNumberFormat="1" applyFont="1"/>
    <xf numFmtId="167" fontId="5" fillId="0" borderId="0" xfId="280" applyNumberFormat="1" applyFont="1" applyFill="1" applyBorder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7" fillId="6" borderId="12" xfId="0" applyFont="1" applyFill="1" applyBorder="1"/>
    <xf numFmtId="165" fontId="7" fillId="6" borderId="4" xfId="0" applyNumberFormat="1" applyFont="1" applyFill="1" applyBorder="1"/>
    <xf numFmtId="168" fontId="6" fillId="0" borderId="3" xfId="1" applyNumberFormat="1" applyFont="1" applyFill="1" applyBorder="1"/>
    <xf numFmtId="165" fontId="16" fillId="0" borderId="4" xfId="1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5" fontId="8" fillId="0" borderId="0" xfId="0" applyNumberFormat="1" applyFont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16" fillId="6" borderId="3" xfId="1" applyNumberFormat="1" applyFont="1" applyFill="1" applyBorder="1"/>
    <xf numFmtId="165" fontId="16" fillId="6" borderId="4" xfId="1" applyNumberFormat="1" applyFont="1" applyFill="1" applyBorder="1"/>
    <xf numFmtId="165" fontId="16" fillId="6" borderId="19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1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165" fontId="8" fillId="6" borderId="3" xfId="2795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168" fontId="7" fillId="0" borderId="2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0" fontId="8" fillId="5" borderId="1" xfId="0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2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65" fontId="7" fillId="0" borderId="0" xfId="22482" applyNumberFormat="1" applyFont="1" applyFill="1" applyBorder="1"/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1" xfId="0" applyFont="1" applyFill="1" applyBorder="1"/>
    <xf numFmtId="0" fontId="8" fillId="8" borderId="9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6" xfId="1" applyNumberFormat="1" applyFont="1" applyFill="1" applyBorder="1"/>
    <xf numFmtId="168" fontId="12" fillId="0" borderId="0" xfId="1" applyNumberFormat="1" applyFont="1"/>
    <xf numFmtId="168" fontId="8" fillId="0" borderId="12" xfId="1" applyNumberFormat="1" applyFont="1" applyBorder="1" applyAlignment="1">
      <alignment horizontal="left"/>
    </xf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0" fontId="7" fillId="0" borderId="7" xfId="0" applyFont="1" applyBorder="1" applyAlignment="1">
      <alignment vertical="top" wrapText="1"/>
    </xf>
    <xf numFmtId="0" fontId="8" fillId="0" borderId="7" xfId="0" applyFont="1" applyBorder="1"/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168" fontId="8" fillId="0" borderId="17" xfId="1" applyNumberFormat="1" applyFont="1" applyBorder="1"/>
    <xf numFmtId="0" fontId="8" fillId="0" borderId="17" xfId="0" applyFont="1" applyBorder="1"/>
    <xf numFmtId="165" fontId="23" fillId="0" borderId="11" xfId="1" applyNumberFormat="1" applyFont="1" applyFill="1" applyBorder="1"/>
    <xf numFmtId="2" fontId="7" fillId="0" borderId="0" xfId="0" applyNumberFormat="1" applyFont="1"/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0" fontId="9" fillId="0" borderId="0" xfId="282" applyFont="1" applyFill="1" applyBorder="1" applyAlignment="1"/>
    <xf numFmtId="166" fontId="5" fillId="0" borderId="0" xfId="1" applyNumberFormat="1" applyFont="1"/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165" fontId="8" fillId="0" borderId="17" xfId="1" applyNumberFormat="1" applyFont="1" applyBorder="1"/>
    <xf numFmtId="49" fontId="5" fillId="0" borderId="0" xfId="280" applyNumberFormat="1" applyFont="1"/>
    <xf numFmtId="0" fontId="5" fillId="0" borderId="0" xfId="0" applyFont="1" applyAlignment="1">
      <alignment vertical="top" wrapText="1"/>
    </xf>
    <xf numFmtId="166" fontId="7" fillId="0" borderId="0" xfId="284" applyNumberFormat="1" applyFont="1"/>
    <xf numFmtId="0" fontId="23" fillId="0" borderId="0" xfId="0" applyFont="1"/>
    <xf numFmtId="0" fontId="23" fillId="0" borderId="0" xfId="285" applyFont="1"/>
    <xf numFmtId="0" fontId="23" fillId="0" borderId="0" xfId="0" applyFont="1" applyAlignment="1">
      <alignment vertical="top" wrapText="1"/>
    </xf>
    <xf numFmtId="168" fontId="6" fillId="0" borderId="0" xfId="1" applyNumberFormat="1" applyFont="1" applyAlignment="1">
      <alignment vertical="top" wrapText="1"/>
    </xf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168" fontId="5" fillId="0" borderId="4" xfId="1" applyNumberFormat="1" applyFont="1" applyBorder="1" applyAlignment="1">
      <alignment vertical="top" wrapText="1"/>
    </xf>
    <xf numFmtId="168" fontId="7" fillId="0" borderId="0" xfId="1" applyNumberFormat="1" applyFont="1" applyBorder="1" applyAlignment="1">
      <alignment vertical="top"/>
    </xf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top" wrapText="1"/>
    </xf>
    <xf numFmtId="0" fontId="8" fillId="0" borderId="2" xfId="0" applyFont="1" applyBorder="1"/>
    <xf numFmtId="168" fontId="5" fillId="0" borderId="11" xfId="1" applyNumberFormat="1" applyFont="1" applyFill="1" applyBorder="1"/>
    <xf numFmtId="165" fontId="16" fillId="0" borderId="0" xfId="1" applyNumberFormat="1" applyFont="1"/>
    <xf numFmtId="165" fontId="21" fillId="0" borderId="0" xfId="1" applyNumberFormat="1" applyFont="1"/>
    <xf numFmtId="165" fontId="21" fillId="4" borderId="2" xfId="1" applyNumberFormat="1" applyFont="1" applyFill="1" applyBorder="1"/>
    <xf numFmtId="165" fontId="16" fillId="0" borderId="0" xfId="1" applyNumberFormat="1" applyFont="1" applyFill="1" applyBorder="1"/>
    <xf numFmtId="0" fontId="16" fillId="0" borderId="12" xfId="0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165" fontId="16" fillId="0" borderId="11" xfId="0" applyNumberFormat="1" applyFont="1" applyBorder="1" applyAlignment="1">
      <alignment horizontal="left"/>
    </xf>
    <xf numFmtId="165" fontId="21" fillId="0" borderId="12" xfId="1" applyNumberFormat="1" applyFont="1" applyBorder="1"/>
    <xf numFmtId="168" fontId="21" fillId="0" borderId="11" xfId="1" applyNumberFormat="1" applyFont="1" applyBorder="1"/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167" fontId="5" fillId="0" borderId="8" xfId="280" applyNumberFormat="1" applyFont="1" applyFill="1" applyBorder="1" applyAlignment="1">
      <alignment horizontal="right"/>
    </xf>
    <xf numFmtId="167" fontId="5" fillId="0" borderId="11" xfId="280" applyNumberFormat="1" applyFont="1" applyFill="1" applyBorder="1" applyAlignment="1">
      <alignment horizontal="right"/>
    </xf>
    <xf numFmtId="0" fontId="6" fillId="0" borderId="1" xfId="0" applyFont="1" applyBorder="1"/>
    <xf numFmtId="165" fontId="8" fillId="5" borderId="1" xfId="1" applyNumberFormat="1" applyFont="1" applyFill="1" applyBorder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8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165" fontId="7" fillId="0" borderId="3" xfId="0" applyNumberFormat="1" applyFont="1" applyBorder="1"/>
    <xf numFmtId="0" fontId="8" fillId="5" borderId="1" xfId="0" applyFont="1" applyFill="1" applyBorder="1"/>
    <xf numFmtId="0" fontId="8" fillId="5" borderId="8" xfId="0" applyFont="1" applyFill="1" applyBorder="1" applyAlignment="1">
      <alignment vertical="top" wrapText="1"/>
    </xf>
    <xf numFmtId="0" fontId="6" fillId="0" borderId="1" xfId="25" applyFont="1" applyBorder="1"/>
    <xf numFmtId="49" fontId="7" fillId="0" borderId="0" xfId="0" applyNumberFormat="1" applyFont="1"/>
    <xf numFmtId="49" fontId="7" fillId="0" borderId="3" xfId="0" applyNumberFormat="1" applyFont="1" applyBorder="1"/>
    <xf numFmtId="0" fontId="8" fillId="0" borderId="0" xfId="25" applyFont="1"/>
    <xf numFmtId="0" fontId="5" fillId="0" borderId="0" xfId="25" applyFont="1"/>
    <xf numFmtId="0" fontId="6" fillId="0" borderId="0" xfId="25" applyFont="1"/>
    <xf numFmtId="0" fontId="7" fillId="0" borderId="0" xfId="25" applyFont="1" applyAlignment="1">
      <alignment wrapText="1"/>
    </xf>
    <xf numFmtId="170" fontId="5" fillId="0" borderId="0" xfId="25" applyNumberFormat="1" applyFont="1"/>
    <xf numFmtId="165" fontId="5" fillId="0" borderId="0" xfId="25" applyNumberFormat="1" applyFont="1"/>
    <xf numFmtId="166" fontId="5" fillId="0" borderId="0" xfId="25" applyNumberFormat="1" applyFont="1"/>
    <xf numFmtId="49" fontId="8" fillId="0" borderId="0" xfId="0" applyNumberFormat="1" applyFont="1"/>
    <xf numFmtId="164" fontId="5" fillId="0" borderId="0" xfId="25" applyNumberFormat="1" applyFont="1"/>
    <xf numFmtId="11" fontId="5" fillId="0" borderId="0" xfId="25" applyNumberFormat="1" applyFont="1"/>
    <xf numFmtId="165" fontId="7" fillId="0" borderId="0" xfId="1" applyNumberFormat="1" applyFont="1" applyFill="1" applyBorder="1" applyAlignment="1">
      <alignment vertical="top"/>
    </xf>
    <xf numFmtId="165" fontId="16" fillId="0" borderId="0" xfId="1" applyNumberFormat="1" applyFont="1" applyAlignment="1"/>
    <xf numFmtId="165" fontId="5" fillId="0" borderId="0" xfId="1" applyNumberFormat="1" applyFont="1" applyAlignment="1">
      <alignment wrapText="1"/>
    </xf>
    <xf numFmtId="165" fontId="7" fillId="0" borderId="11" xfId="0" applyNumberFormat="1" applyFont="1" applyBorder="1" applyAlignment="1">
      <alignment wrapText="1"/>
    </xf>
    <xf numFmtId="165" fontId="16" fillId="0" borderId="11" xfId="0" applyNumberFormat="1" applyFont="1" applyBorder="1"/>
    <xf numFmtId="165" fontId="5" fillId="0" borderId="0" xfId="1" applyNumberFormat="1" applyFont="1" applyAlignment="1">
      <alignment vertical="top" wrapText="1"/>
    </xf>
    <xf numFmtId="165" fontId="5" fillId="0" borderId="0" xfId="1" applyNumberFormat="1" applyFont="1" applyAlignment="1">
      <alignment vertical="top"/>
    </xf>
    <xf numFmtId="165" fontId="16" fillId="6" borderId="1" xfId="1" applyNumberFormat="1" applyFont="1" applyFill="1" applyBorder="1"/>
    <xf numFmtId="165" fontId="7" fillId="0" borderId="9" xfId="1" applyNumberFormat="1" applyFont="1" applyBorder="1"/>
    <xf numFmtId="168" fontId="16" fillId="0" borderId="11" xfId="1" applyNumberFormat="1" applyFont="1" applyBorder="1" applyAlignment="1">
      <alignment vertical="top"/>
    </xf>
    <xf numFmtId="165" fontId="16" fillId="6" borderId="4" xfId="1" applyNumberFormat="1" applyFont="1" applyFill="1" applyBorder="1" applyAlignment="1">
      <alignment vertical="top"/>
    </xf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3" fontId="8" fillId="0" borderId="3" xfId="0" applyNumberFormat="1" applyFont="1" applyBorder="1"/>
    <xf numFmtId="165" fontId="5" fillId="0" borderId="0" xfId="1" applyNumberFormat="1" applyFont="1" applyBorder="1"/>
    <xf numFmtId="168" fontId="6" fillId="6" borderId="11" xfId="1" applyNumberFormat="1" applyFont="1" applyFill="1" applyBorder="1"/>
    <xf numFmtId="168" fontId="12" fillId="0" borderId="0" xfId="1" applyNumberFormat="1" applyFont="1" applyFill="1"/>
    <xf numFmtId="168" fontId="5" fillId="0" borderId="1" xfId="0" applyNumberFormat="1" applyFont="1" applyBorder="1"/>
    <xf numFmtId="168" fontId="7" fillId="0" borderId="3" xfId="1" applyNumberFormat="1" applyFont="1" applyFill="1" applyBorder="1"/>
    <xf numFmtId="0" fontId="8" fillId="0" borderId="6" xfId="0" applyFont="1" applyBorder="1"/>
    <xf numFmtId="0" fontId="7" fillId="0" borderId="4" xfId="0" applyFont="1" applyBorder="1" applyAlignment="1">
      <alignment vertical="top"/>
    </xf>
    <xf numFmtId="49" fontId="5" fillId="0" borderId="0" xfId="0" applyNumberFormat="1" applyFont="1"/>
    <xf numFmtId="49" fontId="6" fillId="0" borderId="3" xfId="0" applyNumberFormat="1" applyFont="1" applyBorder="1"/>
    <xf numFmtId="49" fontId="6" fillId="0" borderId="0" xfId="0" applyNumberFormat="1" applyFont="1"/>
    <xf numFmtId="165" fontId="23" fillId="0" borderId="0" xfId="1" applyNumberFormat="1" applyFont="1"/>
    <xf numFmtId="49" fontId="9" fillId="0" borderId="0" xfId="282" applyNumberFormat="1" applyFont="1" applyFill="1" applyAlignment="1"/>
    <xf numFmtId="49" fontId="5" fillId="0" borderId="0" xfId="1" applyNumberFormat="1" applyFont="1"/>
    <xf numFmtId="165" fontId="7" fillId="0" borderId="0" xfId="1" applyNumberFormat="1" applyFont="1" applyAlignment="1">
      <alignment horizontal="left"/>
    </xf>
    <xf numFmtId="43" fontId="5" fillId="0" borderId="0" xfId="1" applyFont="1" applyAlignment="1">
      <alignment vertical="top"/>
    </xf>
    <xf numFmtId="43" fontId="5" fillId="0" borderId="0" xfId="1" applyFont="1" applyAlignment="1">
      <alignment vertical="top" wrapText="1"/>
    </xf>
    <xf numFmtId="0" fontId="6" fillId="0" borderId="2" xfId="0" applyFont="1" applyBorder="1"/>
    <xf numFmtId="0" fontId="5" fillId="0" borderId="3" xfId="0" applyFont="1" applyBorder="1" applyAlignment="1">
      <alignment vertical="top"/>
    </xf>
    <xf numFmtId="168" fontId="5" fillId="0" borderId="3" xfId="1" applyNumberFormat="1" applyFont="1" applyBorder="1" applyAlignment="1">
      <alignment vertical="top"/>
    </xf>
    <xf numFmtId="165" fontId="7" fillId="0" borderId="11" xfId="0" applyNumberFormat="1" applyFont="1" applyBorder="1"/>
    <xf numFmtId="165" fontId="8" fillId="0" borderId="11" xfId="2795" applyNumberFormat="1" applyFont="1" applyFill="1" applyBorder="1" applyAlignment="1"/>
    <xf numFmtId="165" fontId="8" fillId="0" borderId="11" xfId="0" applyNumberFormat="1" applyFont="1" applyBorder="1"/>
    <xf numFmtId="0" fontId="8" fillId="0" borderId="11" xfId="0" applyFont="1" applyBorder="1"/>
    <xf numFmtId="165" fontId="7" fillId="0" borderId="7" xfId="0" applyNumberFormat="1" applyFont="1" applyBorder="1"/>
    <xf numFmtId="11" fontId="5" fillId="0" borderId="0" xfId="0" applyNumberFormat="1" applyFont="1"/>
    <xf numFmtId="165" fontId="7" fillId="6" borderId="2" xfId="1" applyNumberFormat="1" applyFont="1" applyFill="1" applyBorder="1"/>
    <xf numFmtId="165" fontId="7" fillId="6" borderId="4" xfId="1" applyNumberFormat="1" applyFont="1" applyFill="1" applyBorder="1"/>
    <xf numFmtId="0" fontId="7" fillId="0" borderId="0" xfId="0" applyFont="1" applyAlignment="1">
      <alignment horizontal="left"/>
    </xf>
    <xf numFmtId="0" fontId="8" fillId="4" borderId="5" xfId="0" applyFont="1" applyFill="1" applyBorder="1" applyAlignment="1">
      <alignment horizontal="center"/>
    </xf>
    <xf numFmtId="0" fontId="8" fillId="4" borderId="5" xfId="0" applyFont="1" applyFill="1" applyBorder="1" applyAlignment="1">
      <alignment vertical="center"/>
    </xf>
    <xf numFmtId="168" fontId="16" fillId="0" borderId="2" xfId="1" applyNumberFormat="1" applyFont="1" applyBorder="1"/>
    <xf numFmtId="0" fontId="8" fillId="7" borderId="2" xfId="0" applyFont="1" applyFill="1" applyBorder="1"/>
    <xf numFmtId="43" fontId="5" fillId="0" borderId="2" xfId="1" applyFont="1" applyBorder="1" applyAlignment="1">
      <alignment horizontal="left"/>
    </xf>
    <xf numFmtId="43" fontId="5" fillId="0" borderId="4" xfId="1" applyFont="1" applyBorder="1" applyAlignment="1">
      <alignment horizontal="left"/>
    </xf>
    <xf numFmtId="165" fontId="5" fillId="0" borderId="6" xfId="0" applyNumberFormat="1" applyFont="1" applyBorder="1"/>
    <xf numFmtId="0" fontId="6" fillId="0" borderId="12" xfId="0" applyFont="1" applyBorder="1" applyAlignment="1">
      <alignment horizontal="left"/>
    </xf>
    <xf numFmtId="165" fontId="6" fillId="0" borderId="1" xfId="0" applyNumberFormat="1" applyFont="1" applyBorder="1"/>
    <xf numFmtId="0" fontId="7" fillId="6" borderId="2" xfId="0" applyFont="1" applyFill="1" applyBorder="1"/>
    <xf numFmtId="168" fontId="16" fillId="6" borderId="2" xfId="1" applyNumberFormat="1" applyFont="1" applyFill="1" applyBorder="1"/>
    <xf numFmtId="168" fontId="16" fillId="0" borderId="4" xfId="1" applyNumberFormat="1" applyFont="1" applyBorder="1" applyAlignment="1">
      <alignment horizontal="left"/>
    </xf>
    <xf numFmtId="0" fontId="7" fillId="6" borderId="4" xfId="0" applyFont="1" applyFill="1" applyBorder="1"/>
    <xf numFmtId="168" fontId="16" fillId="6" borderId="4" xfId="1" applyNumberFormat="1" applyFont="1" applyFill="1" applyBorder="1" applyAlignment="1">
      <alignment horizontal="left"/>
    </xf>
    <xf numFmtId="168" fontId="16" fillId="6" borderId="4" xfId="1" applyNumberFormat="1" applyFont="1" applyFill="1" applyBorder="1"/>
    <xf numFmtId="0" fontId="8" fillId="6" borderId="3" xfId="0" applyFont="1" applyFill="1" applyBorder="1"/>
    <xf numFmtId="165" fontId="8" fillId="6" borderId="3" xfId="1" applyNumberFormat="1" applyFont="1" applyFill="1" applyBorder="1"/>
    <xf numFmtId="168" fontId="21" fillId="6" borderId="3" xfId="1" applyNumberFormat="1" applyFont="1" applyFill="1" applyBorder="1" applyAlignment="1">
      <alignment horizontal="left"/>
    </xf>
    <xf numFmtId="168" fontId="21" fillId="6" borderId="3" xfId="1" applyNumberFormat="1" applyFont="1" applyFill="1" applyBorder="1"/>
    <xf numFmtId="0" fontId="16" fillId="6" borderId="4" xfId="0" applyFont="1" applyFill="1" applyBorder="1"/>
    <xf numFmtId="165" fontId="7" fillId="0" borderId="4" xfId="1" applyNumberFormat="1" applyFont="1" applyFill="1" applyBorder="1" applyAlignment="1">
      <alignment vertical="top"/>
    </xf>
    <xf numFmtId="165" fontId="6" fillId="0" borderId="17" xfId="1" applyNumberFormat="1" applyFont="1" applyBorder="1" applyAlignment="1"/>
    <xf numFmtId="165" fontId="6" fillId="0" borderId="1" xfId="1" applyNumberFormat="1" applyFont="1" applyBorder="1" applyAlignment="1"/>
    <xf numFmtId="165" fontId="7" fillId="0" borderId="0" xfId="1" applyNumberFormat="1" applyFont="1" applyAlignment="1">
      <alignment horizontal="right"/>
    </xf>
    <xf numFmtId="168" fontId="7" fillId="0" borderId="11" xfId="1" applyNumberFormat="1" applyFont="1" applyFill="1" applyBorder="1"/>
    <xf numFmtId="168" fontId="7" fillId="0" borderId="0" xfId="1" applyNumberFormat="1" applyFont="1" applyFill="1" applyBorder="1"/>
    <xf numFmtId="165" fontId="5" fillId="0" borderId="1" xfId="0" applyNumberFormat="1" applyFont="1" applyBorder="1" applyAlignment="1">
      <alignment horizontal="right"/>
    </xf>
    <xf numFmtId="168" fontId="7" fillId="0" borderId="0" xfId="1" applyNumberFormat="1" applyFont="1" applyFill="1"/>
    <xf numFmtId="168" fontId="8" fillId="0" borderId="0" xfId="1" applyNumberFormat="1" applyFont="1" applyFill="1" applyBorder="1" applyAlignment="1">
      <alignment horizontal="center" vertical="center"/>
    </xf>
    <xf numFmtId="165" fontId="8" fillId="4" borderId="8" xfId="1" applyNumberFormat="1" applyFont="1" applyFill="1" applyBorder="1" applyAlignment="1">
      <alignment vertical="center" wrapText="1"/>
    </xf>
    <xf numFmtId="168" fontId="8" fillId="4" borderId="8" xfId="1" applyNumberFormat="1" applyFont="1" applyFill="1" applyBorder="1" applyAlignment="1">
      <alignment vertical="center" wrapText="1"/>
    </xf>
    <xf numFmtId="168" fontId="8" fillId="4" borderId="2" xfId="1" applyNumberFormat="1" applyFont="1" applyFill="1" applyBorder="1" applyAlignment="1">
      <alignment vertical="center" wrapText="1"/>
    </xf>
    <xf numFmtId="168" fontId="7" fillId="0" borderId="4" xfId="1" applyNumberFormat="1" applyFont="1" applyFill="1" applyBorder="1" applyAlignment="1">
      <alignment vertical="top"/>
    </xf>
    <xf numFmtId="165" fontId="7" fillId="0" borderId="11" xfId="1" applyNumberFormat="1" applyFont="1" applyFill="1" applyBorder="1" applyAlignment="1">
      <alignment vertical="top"/>
    </xf>
    <xf numFmtId="168" fontId="7" fillId="0" borderId="0" xfId="0" applyNumberFormat="1" applyFont="1" applyAlignment="1">
      <alignment vertical="top"/>
    </xf>
    <xf numFmtId="43" fontId="7" fillId="0" borderId="0" xfId="0" applyNumberFormat="1" applyFont="1" applyAlignment="1">
      <alignment vertical="top"/>
    </xf>
    <xf numFmtId="168" fontId="7" fillId="0" borderId="0" xfId="1" applyNumberFormat="1" applyFont="1" applyAlignment="1">
      <alignment vertical="top"/>
    </xf>
    <xf numFmtId="0" fontId="8" fillId="5" borderId="3" xfId="0" applyFont="1" applyFill="1" applyBorder="1"/>
    <xf numFmtId="165" fontId="8" fillId="5" borderId="3" xfId="0" applyNumberFormat="1" applyFont="1" applyFill="1" applyBorder="1"/>
    <xf numFmtId="168" fontId="8" fillId="5" borderId="3" xfId="1" applyNumberFormat="1" applyFont="1" applyFill="1" applyBorder="1"/>
    <xf numFmtId="168" fontId="8" fillId="6" borderId="3" xfId="1" applyNumberFormat="1" applyFont="1" applyFill="1" applyBorder="1"/>
    <xf numFmtId="168" fontId="6" fillId="0" borderId="3" xfId="1" applyNumberFormat="1" applyFont="1" applyBorder="1" applyAlignment="1">
      <alignment horizontal="right"/>
    </xf>
    <xf numFmtId="0" fontId="26" fillId="0" borderId="0" xfId="282" applyFont="1" applyAlignment="1"/>
    <xf numFmtId="165" fontId="5" fillId="0" borderId="4" xfId="1" applyNumberFormat="1" applyFont="1" applyBorder="1" applyAlignment="1"/>
    <xf numFmtId="165" fontId="5" fillId="0" borderId="4" xfId="1" applyNumberFormat="1" applyFont="1" applyBorder="1" applyAlignment="1">
      <alignment vertical="top"/>
    </xf>
    <xf numFmtId="168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right"/>
    </xf>
    <xf numFmtId="171" fontId="8" fillId="0" borderId="1" xfId="0" applyNumberFormat="1" applyFont="1" applyBorder="1"/>
    <xf numFmtId="168" fontId="5" fillId="5" borderId="4" xfId="1" applyNumberFormat="1" applyFont="1" applyFill="1" applyBorder="1"/>
    <xf numFmtId="165" fontId="5" fillId="6" borderId="2" xfId="1" applyNumberFormat="1" applyFont="1" applyFill="1" applyBorder="1"/>
    <xf numFmtId="165" fontId="5" fillId="5" borderId="4" xfId="1" applyNumberFormat="1" applyFont="1" applyFill="1" applyBorder="1"/>
    <xf numFmtId="165" fontId="5" fillId="6" borderId="4" xfId="1" applyNumberFormat="1" applyFont="1" applyFill="1" applyBorder="1"/>
    <xf numFmtId="165" fontId="7" fillId="2" borderId="0" xfId="1" applyNumberFormat="1" applyFont="1" applyFill="1"/>
    <xf numFmtId="0" fontId="6" fillId="0" borderId="3" xfId="0" applyFont="1" applyBorder="1"/>
    <xf numFmtId="165" fontId="6" fillId="0" borderId="3" xfId="1" applyNumberFormat="1" applyFont="1" applyBorder="1" applyAlignment="1">
      <alignment horizontal="right"/>
    </xf>
    <xf numFmtId="169" fontId="8" fillId="4" borderId="2" xfId="0" applyNumberFormat="1" applyFont="1" applyFill="1" applyBorder="1"/>
    <xf numFmtId="0" fontId="8" fillId="2" borderId="0" xfId="0" applyFont="1" applyFill="1"/>
    <xf numFmtId="168" fontId="5" fillId="0" borderId="11" xfId="1" applyNumberFormat="1" applyFont="1" applyBorder="1"/>
    <xf numFmtId="166" fontId="6" fillId="0" borderId="4" xfId="284" applyNumberFormat="1" applyFont="1" applyBorder="1"/>
    <xf numFmtId="165" fontId="7" fillId="0" borderId="2" xfId="1" applyNumberFormat="1" applyFont="1" applyBorder="1" applyAlignment="1">
      <alignment wrapText="1"/>
    </xf>
    <xf numFmtId="165" fontId="7" fillId="0" borderId="4" xfId="1" applyNumberFormat="1" applyFont="1" applyBorder="1" applyAlignment="1">
      <alignment wrapText="1"/>
    </xf>
    <xf numFmtId="165" fontId="7" fillId="0" borderId="3" xfId="1" applyNumberFormat="1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168" fontId="16" fillId="0" borderId="4" xfId="1" applyNumberFormat="1" applyFont="1" applyBorder="1" applyAlignment="1">
      <alignment vertical="top"/>
    </xf>
    <xf numFmtId="165" fontId="16" fillId="0" borderId="3" xfId="1" applyNumberFormat="1" applyFont="1" applyFill="1" applyBorder="1"/>
    <xf numFmtId="165" fontId="21" fillId="0" borderId="3" xfId="1" applyNumberFormat="1" applyFont="1" applyBorder="1"/>
    <xf numFmtId="165" fontId="5" fillId="0" borderId="6" xfId="1" applyNumberFormat="1" applyFont="1" applyBorder="1"/>
    <xf numFmtId="165" fontId="5" fillId="0" borderId="12" xfId="1" applyNumberFormat="1" applyFont="1" applyBorder="1"/>
    <xf numFmtId="165" fontId="5" fillId="0" borderId="13" xfId="1" applyNumberFormat="1" applyFont="1" applyBorder="1"/>
    <xf numFmtId="43" fontId="5" fillId="0" borderId="3" xfId="1" applyFont="1" applyBorder="1" applyAlignment="1">
      <alignment horizontal="left"/>
    </xf>
    <xf numFmtId="166" fontId="8" fillId="0" borderId="1" xfId="0" applyNumberFormat="1" applyFont="1" applyBorder="1"/>
    <xf numFmtId="165" fontId="6" fillId="6" borderId="1" xfId="1" applyNumberFormat="1" applyFont="1" applyFill="1" applyBorder="1"/>
    <xf numFmtId="165" fontId="16" fillId="0" borderId="4" xfId="1" applyNumberFormat="1" applyFont="1" applyBorder="1" applyAlignment="1"/>
    <xf numFmtId="168" fontId="16" fillId="0" borderId="11" xfId="1" applyNumberFormat="1" applyFont="1" applyBorder="1" applyAlignment="1"/>
    <xf numFmtId="165" fontId="16" fillId="6" borderId="4" xfId="1" applyNumberFormat="1" applyFont="1" applyFill="1" applyBorder="1" applyAlignment="1"/>
    <xf numFmtId="165" fontId="16" fillId="0" borderId="4" xfId="1" applyNumberFormat="1" applyFont="1" applyBorder="1" applyAlignment="1">
      <alignment vertical="top"/>
    </xf>
    <xf numFmtId="168" fontId="16" fillId="0" borderId="17" xfId="1" applyNumberFormat="1" applyFont="1" applyBorder="1" applyAlignment="1">
      <alignment vertical="top"/>
    </xf>
    <xf numFmtId="168" fontId="16" fillId="6" borderId="2" xfId="1" applyNumberFormat="1" applyFont="1" applyFill="1" applyBorder="1" applyAlignment="1"/>
    <xf numFmtId="168" fontId="16" fillId="0" borderId="4" xfId="1" applyNumberFormat="1" applyFont="1" applyBorder="1" applyAlignment="1"/>
    <xf numFmtId="168" fontId="16" fillId="6" borderId="4" xfId="1" applyNumberFormat="1" applyFont="1" applyFill="1" applyBorder="1" applyAlignment="1"/>
    <xf numFmtId="0" fontId="7" fillId="6" borderId="3" xfId="0" applyFont="1" applyFill="1" applyBorder="1"/>
    <xf numFmtId="168" fontId="16" fillId="6" borderId="3" xfId="1" applyNumberFormat="1" applyFont="1" applyFill="1" applyBorder="1" applyAlignment="1">
      <alignment vertical="top"/>
    </xf>
    <xf numFmtId="168" fontId="5" fillId="6" borderId="4" xfId="1" applyNumberFormat="1" applyFont="1" applyFill="1" applyBorder="1"/>
    <xf numFmtId="168" fontId="8" fillId="4" borderId="1" xfId="1" applyNumberFormat="1" applyFont="1" applyFill="1" applyBorder="1"/>
    <xf numFmtId="168" fontId="8" fillId="4" borderId="1" xfId="1" applyNumberFormat="1" applyFont="1" applyFill="1" applyBorder="1" applyAlignment="1">
      <alignment vertical="center"/>
    </xf>
    <xf numFmtId="168" fontId="16" fillId="0" borderId="3" xfId="1" applyNumberFormat="1" applyFont="1" applyFill="1" applyBorder="1"/>
    <xf numFmtId="165" fontId="8" fillId="0" borderId="4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8" fontId="8" fillId="0" borderId="11" xfId="1" applyNumberFormat="1" applyFont="1" applyBorder="1" applyAlignment="1">
      <alignment horizontal="right"/>
    </xf>
    <xf numFmtId="0" fontId="7" fillId="0" borderId="11" xfId="0" applyFont="1" applyBorder="1"/>
    <xf numFmtId="165" fontId="7" fillId="0" borderId="11" xfId="1" applyNumberFormat="1" applyFont="1" applyBorder="1"/>
    <xf numFmtId="0" fontId="7" fillId="6" borderId="11" xfId="0" applyFont="1" applyFill="1" applyBorder="1"/>
    <xf numFmtId="49" fontId="8" fillId="6" borderId="3" xfId="0" applyNumberFormat="1" applyFont="1" applyFill="1" applyBorder="1" applyAlignment="1">
      <alignment vertical="center"/>
    </xf>
    <xf numFmtId="0" fontId="8" fillId="0" borderId="5" xfId="0" applyFont="1" applyBorder="1"/>
    <xf numFmtId="165" fontId="6" fillId="4" borderId="2" xfId="1" applyNumberFormat="1" applyFont="1" applyFill="1" applyBorder="1"/>
    <xf numFmtId="168" fontId="6" fillId="4" borderId="2" xfId="1" applyNumberFormat="1" applyFont="1" applyFill="1" applyBorder="1"/>
    <xf numFmtId="0" fontId="6" fillId="6" borderId="1" xfId="0" applyFont="1" applyFill="1" applyBorder="1"/>
    <xf numFmtId="0" fontId="13" fillId="0" borderId="0" xfId="282" quotePrefix="1" applyFont="1"/>
    <xf numFmtId="0" fontId="13" fillId="0" borderId="0" xfId="282" quotePrefix="1" applyFont="1" applyAlignment="1"/>
    <xf numFmtId="0" fontId="15" fillId="0" borderId="0" xfId="0" applyFont="1"/>
    <xf numFmtId="165" fontId="15" fillId="0" borderId="0" xfId="1" applyNumberFormat="1" applyFont="1"/>
    <xf numFmtId="0" fontId="17" fillId="0" borderId="0" xfId="0" applyFont="1"/>
    <xf numFmtId="165" fontId="17" fillId="0" borderId="0" xfId="1" applyNumberFormat="1" applyFont="1"/>
    <xf numFmtId="166" fontId="8" fillId="0" borderId="5" xfId="0" applyNumberFormat="1" applyFont="1" applyBorder="1"/>
    <xf numFmtId="165" fontId="16" fillId="6" borderId="2" xfId="1" applyNumberFormat="1" applyFont="1" applyFill="1" applyBorder="1"/>
    <xf numFmtId="165" fontId="6" fillId="0" borderId="13" xfId="1" applyNumberFormat="1" applyFont="1" applyBorder="1"/>
    <xf numFmtId="165" fontId="7" fillId="6" borderId="3" xfId="1" applyNumberFormat="1" applyFont="1" applyFill="1" applyBorder="1"/>
    <xf numFmtId="0" fontId="7" fillId="6" borderId="8" xfId="0" applyFont="1" applyFill="1" applyBorder="1"/>
    <xf numFmtId="0" fontId="8" fillId="0" borderId="13" xfId="0" applyFont="1" applyBorder="1"/>
    <xf numFmtId="165" fontId="8" fillId="2" borderId="0" xfId="1" applyNumberFormat="1" applyFont="1" applyFill="1"/>
    <xf numFmtId="49" fontId="8" fillId="4" borderId="2" xfId="0" applyNumberFormat="1" applyFont="1" applyFill="1" applyBorder="1"/>
    <xf numFmtId="49" fontId="8" fillId="4" borderId="5" xfId="1" applyNumberFormat="1" applyFont="1" applyFill="1" applyBorder="1" applyAlignment="1">
      <alignment vertical="center"/>
    </xf>
    <xf numFmtId="49" fontId="8" fillId="2" borderId="0" xfId="1" applyNumberFormat="1" applyFont="1" applyFill="1"/>
    <xf numFmtId="49" fontId="8" fillId="4" borderId="2" xfId="1" applyNumberFormat="1" applyFont="1" applyFill="1" applyBorder="1"/>
    <xf numFmtId="165" fontId="8" fillId="2" borderId="0" xfId="1" applyNumberFormat="1" applyFont="1" applyFill="1" applyBorder="1"/>
    <xf numFmtId="0" fontId="7" fillId="0" borderId="4" xfId="0" applyFont="1" applyBorder="1" applyAlignment="1">
      <alignment vertical="center"/>
    </xf>
    <xf numFmtId="165" fontId="7" fillId="0" borderId="4" xfId="1" applyNumberFormat="1" applyFont="1" applyBorder="1" applyAlignment="1">
      <alignment vertical="top"/>
    </xf>
    <xf numFmtId="168" fontId="7" fillId="0" borderId="2" xfId="1" applyNumberFormat="1" applyFont="1" applyBorder="1"/>
    <xf numFmtId="168" fontId="7" fillId="0" borderId="4" xfId="1" applyNumberFormat="1" applyFont="1" applyBorder="1"/>
    <xf numFmtId="168" fontId="7" fillId="0" borderId="3" xfId="1" applyNumberFormat="1" applyFont="1" applyBorder="1"/>
    <xf numFmtId="165" fontId="7" fillId="0" borderId="4" xfId="1" applyNumberFormat="1" applyFont="1" applyBorder="1" applyAlignment="1">
      <alignment horizontal="left"/>
    </xf>
    <xf numFmtId="168" fontId="16" fillId="0" borderId="11" xfId="1" applyNumberFormat="1" applyFont="1" applyFill="1" applyBorder="1" applyAlignment="1">
      <alignment horizontal="left"/>
    </xf>
    <xf numFmtId="0" fontId="7" fillId="6" borderId="4" xfId="0" applyFont="1" applyFill="1" applyBorder="1" applyAlignment="1">
      <alignment wrapText="1"/>
    </xf>
    <xf numFmtId="0" fontId="7" fillId="6" borderId="4" xfId="0" applyFont="1" applyFill="1" applyBorder="1" applyAlignment="1">
      <alignment vertical="top"/>
    </xf>
    <xf numFmtId="165" fontId="6" fillId="0" borderId="1" xfId="1" applyNumberFormat="1" applyFont="1" applyBorder="1" applyAlignment="1">
      <alignment horizontal="left"/>
    </xf>
    <xf numFmtId="0" fontId="5" fillId="0" borderId="12" xfId="25" applyFont="1" applyBorder="1"/>
    <xf numFmtId="165" fontId="7" fillId="6" borderId="0" xfId="1" applyNumberFormat="1" applyFont="1" applyFill="1" applyBorder="1"/>
    <xf numFmtId="165" fontId="8" fillId="0" borderId="4" xfId="1" applyNumberFormat="1" applyFont="1" applyBorder="1"/>
    <xf numFmtId="165" fontId="8" fillId="6" borderId="4" xfId="1" applyNumberFormat="1" applyFont="1" applyFill="1" applyBorder="1"/>
    <xf numFmtId="165" fontId="8" fillId="6" borderId="1" xfId="1" applyNumberFormat="1" applyFont="1" applyFill="1" applyBorder="1"/>
    <xf numFmtId="165" fontId="7" fillId="6" borderId="1" xfId="1" applyNumberFormat="1" applyFont="1" applyFill="1" applyBorder="1"/>
    <xf numFmtId="165" fontId="7" fillId="6" borderId="10" xfId="1" applyNumberFormat="1" applyFont="1" applyFill="1" applyBorder="1"/>
    <xf numFmtId="165" fontId="7" fillId="0" borderId="7" xfId="1" applyNumberFormat="1" applyFont="1" applyBorder="1"/>
    <xf numFmtId="165" fontId="8" fillId="0" borderId="0" xfId="1" applyNumberFormat="1" applyFont="1" applyAlignment="1">
      <alignment vertical="top"/>
    </xf>
    <xf numFmtId="165" fontId="8" fillId="4" borderId="2" xfId="1" applyNumberFormat="1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 wrapText="1"/>
    </xf>
    <xf numFmtId="165" fontId="7" fillId="0" borderId="0" xfId="1" applyNumberFormat="1" applyFont="1" applyBorder="1" applyAlignment="1">
      <alignment horizontal="left"/>
    </xf>
    <xf numFmtId="0" fontId="21" fillId="6" borderId="3" xfId="0" applyFont="1" applyFill="1" applyBorder="1"/>
    <xf numFmtId="165" fontId="21" fillId="6" borderId="3" xfId="1" applyNumberFormat="1" applyFont="1" applyFill="1" applyBorder="1"/>
    <xf numFmtId="43" fontId="6" fillId="0" borderId="3" xfId="1" applyFont="1" applyBorder="1" applyAlignment="1">
      <alignment horizontal="left"/>
    </xf>
    <xf numFmtId="43" fontId="5" fillId="0" borderId="0" xfId="25" applyNumberFormat="1" applyFont="1"/>
    <xf numFmtId="0" fontId="0" fillId="0" borderId="8" xfId="0" applyBorder="1"/>
    <xf numFmtId="0" fontId="0" fillId="0" borderId="11" xfId="0" applyBorder="1"/>
    <xf numFmtId="0" fontId="0" fillId="0" borderId="12" xfId="0" applyBorder="1"/>
    <xf numFmtId="0" fontId="0" fillId="0" borderId="17" xfId="0" applyBorder="1"/>
    <xf numFmtId="0" fontId="0" fillId="0" borderId="13" xfId="0" applyBorder="1"/>
    <xf numFmtId="165" fontId="0" fillId="6" borderId="3" xfId="2795" applyNumberFormat="1" applyFont="1" applyFill="1" applyBorder="1" applyAlignment="1"/>
    <xf numFmtId="165" fontId="0" fillId="5" borderId="3" xfId="2" applyNumberFormat="1" applyFont="1" applyFill="1" applyBorder="1" applyAlignment="1"/>
    <xf numFmtId="165" fontId="23" fillId="6" borderId="4" xfId="1" applyNumberFormat="1" applyFont="1" applyFill="1" applyBorder="1" applyAlignment="1"/>
    <xf numFmtId="165" fontId="7" fillId="0" borderId="0" xfId="1" applyNumberFormat="1" applyFont="1" applyFill="1" applyBorder="1" applyAlignment="1"/>
    <xf numFmtId="165" fontId="7" fillId="0" borderId="0" xfId="1" applyNumberFormat="1" applyFont="1" applyBorder="1" applyAlignment="1">
      <alignment horizontal="right"/>
    </xf>
    <xf numFmtId="165" fontId="23" fillId="6" borderId="3" xfId="1" applyNumberFormat="1" applyFont="1" applyFill="1" applyBorder="1" applyAlignment="1"/>
    <xf numFmtId="165" fontId="7" fillId="0" borderId="8" xfId="1" applyNumberFormat="1" applyFont="1" applyFill="1" applyBorder="1"/>
    <xf numFmtId="165" fontId="7" fillId="0" borderId="11" xfId="1" applyNumberFormat="1" applyFont="1" applyFill="1" applyBorder="1"/>
    <xf numFmtId="165" fontId="7" fillId="0" borderId="4" xfId="1" applyNumberFormat="1" applyFont="1" applyFill="1" applyBorder="1" applyAlignment="1"/>
    <xf numFmtId="165" fontId="7" fillId="0" borderId="4" xfId="1" applyNumberFormat="1" applyFont="1" applyBorder="1" applyAlignment="1">
      <alignment horizontal="right"/>
    </xf>
    <xf numFmtId="165" fontId="24" fillId="6" borderId="3" xfId="1" applyNumberFormat="1" applyFont="1" applyFill="1" applyBorder="1" applyAlignment="1"/>
    <xf numFmtId="165" fontId="5" fillId="6" borderId="3" xfId="1" applyNumberFormat="1" applyFont="1" applyFill="1" applyBorder="1" applyAlignment="1"/>
    <xf numFmtId="165" fontId="5" fillId="0" borderId="3" xfId="1" applyNumberFormat="1" applyFont="1" applyFill="1" applyBorder="1" applyAlignment="1"/>
    <xf numFmtId="49" fontId="8" fillId="4" borderId="8" xfId="0" applyNumberFormat="1" applyFont="1" applyFill="1" applyBorder="1" applyAlignment="1">
      <alignment vertical="center"/>
    </xf>
    <xf numFmtId="165" fontId="8" fillId="4" borderId="2" xfId="1" applyNumberFormat="1" applyFont="1" applyFill="1" applyBorder="1" applyAlignment="1">
      <alignment vertical="center"/>
    </xf>
    <xf numFmtId="165" fontId="8" fillId="4" borderId="8" xfId="1" applyNumberFormat="1" applyFont="1" applyFill="1" applyBorder="1" applyAlignment="1">
      <alignment vertical="center"/>
    </xf>
    <xf numFmtId="165" fontId="0" fillId="0" borderId="11" xfId="1" applyNumberFormat="1" applyFont="1" applyBorder="1"/>
    <xf numFmtId="0" fontId="0" fillId="0" borderId="2" xfId="0" applyBorder="1"/>
    <xf numFmtId="165" fontId="0" fillId="0" borderId="2" xfId="1" applyNumberFormat="1" applyFont="1" applyBorder="1"/>
    <xf numFmtId="0" fontId="0" fillId="0" borderId="4" xfId="0" applyBorder="1"/>
    <xf numFmtId="165" fontId="0" fillId="0" borderId="4" xfId="1" applyNumberFormat="1" applyFont="1" applyBorder="1"/>
    <xf numFmtId="0" fontId="0" fillId="0" borderId="3" xfId="0" applyBorder="1"/>
    <xf numFmtId="165" fontId="0" fillId="0" borderId="3" xfId="1" applyNumberFormat="1" applyFont="1" applyBorder="1"/>
    <xf numFmtId="165" fontId="8" fillId="0" borderId="8" xfId="1" applyNumberFormat="1" applyFont="1" applyBorder="1"/>
    <xf numFmtId="49" fontId="8" fillId="4" borderId="12" xfId="0" applyNumberFormat="1" applyFont="1" applyFill="1" applyBorder="1" applyAlignment="1">
      <alignment vertical="center"/>
    </xf>
    <xf numFmtId="165" fontId="8" fillId="4" borderId="11" xfId="1" applyNumberFormat="1" applyFont="1" applyFill="1" applyBorder="1" applyAlignment="1">
      <alignment vertical="center"/>
    </xf>
    <xf numFmtId="49" fontId="6" fillId="4" borderId="6" xfId="0" applyNumberFormat="1" applyFont="1" applyFill="1" applyBorder="1" applyAlignment="1">
      <alignment vertical="center"/>
    </xf>
    <xf numFmtId="168" fontId="8" fillId="4" borderId="8" xfId="1" applyNumberFormat="1" applyFont="1" applyFill="1" applyBorder="1" applyAlignment="1">
      <alignment vertical="center"/>
    </xf>
    <xf numFmtId="49" fontId="6" fillId="0" borderId="13" xfId="0" applyNumberFormat="1" applyFont="1" applyBorder="1"/>
    <xf numFmtId="0" fontId="28" fillId="0" borderId="2" xfId="0" applyFont="1" applyBorder="1"/>
    <xf numFmtId="165" fontId="28" fillId="0" borderId="2" xfId="1" applyNumberFormat="1" applyFont="1" applyBorder="1"/>
    <xf numFmtId="0" fontId="28" fillId="0" borderId="4" xfId="0" applyFont="1" applyBorder="1"/>
    <xf numFmtId="165" fontId="28" fillId="0" borderId="4" xfId="1" applyNumberFormat="1" applyFont="1" applyBorder="1"/>
    <xf numFmtId="0" fontId="28" fillId="0" borderId="3" xfId="0" applyFont="1" applyBorder="1"/>
    <xf numFmtId="165" fontId="28" fillId="0" borderId="3" xfId="1" applyNumberFormat="1" applyFont="1" applyBorder="1"/>
    <xf numFmtId="165" fontId="0" fillId="0" borderId="17" xfId="22480" applyNumberFormat="1" applyFont="1" applyBorder="1"/>
    <xf numFmtId="165" fontId="0" fillId="0" borderId="17" xfId="1" applyNumberFormat="1" applyFont="1" applyBorder="1"/>
    <xf numFmtId="168" fontId="23" fillId="0" borderId="2" xfId="1" applyNumberFormat="1" applyFont="1" applyBorder="1" applyAlignment="1">
      <alignment horizontal="right"/>
    </xf>
    <xf numFmtId="168" fontId="23" fillId="0" borderId="2" xfId="1" applyNumberFormat="1" applyFont="1" applyFill="1" applyBorder="1"/>
    <xf numFmtId="168" fontId="23" fillId="0" borderId="4" xfId="1" applyNumberFormat="1" applyFont="1" applyBorder="1" applyAlignment="1">
      <alignment horizontal="right"/>
    </xf>
    <xf numFmtId="168" fontId="23" fillId="0" borderId="4" xfId="1" applyNumberFormat="1" applyFont="1" applyFill="1" applyBorder="1"/>
    <xf numFmtId="165" fontId="7" fillId="0" borderId="12" xfId="22485" applyNumberFormat="1" applyFont="1" applyBorder="1"/>
    <xf numFmtId="165" fontId="7" fillId="0" borderId="4" xfId="0" applyNumberFormat="1" applyFont="1" applyBorder="1" applyAlignment="1">
      <alignment horizontal="right"/>
    </xf>
    <xf numFmtId="168" fontId="5" fillId="0" borderId="11" xfId="1" applyNumberFormat="1" applyFont="1" applyBorder="1" applyAlignment="1">
      <alignment horizontal="right"/>
    </xf>
    <xf numFmtId="168" fontId="5" fillId="0" borderId="6" xfId="1" applyNumberFormat="1" applyFont="1" applyBorder="1" applyAlignment="1">
      <alignment horizontal="right"/>
    </xf>
    <xf numFmtId="168" fontId="5" fillId="0" borderId="12" xfId="1" applyNumberFormat="1" applyFont="1" applyBorder="1" applyAlignment="1">
      <alignment horizontal="right"/>
    </xf>
    <xf numFmtId="168" fontId="23" fillId="0" borderId="3" xfId="1" applyNumberFormat="1" applyFont="1" applyBorder="1" applyAlignment="1">
      <alignment horizontal="right"/>
    </xf>
    <xf numFmtId="168" fontId="23" fillId="0" borderId="3" xfId="1" applyNumberFormat="1" applyFont="1" applyFill="1" applyBorder="1"/>
    <xf numFmtId="165" fontId="5" fillId="0" borderId="2" xfId="0" applyNumberFormat="1" applyFont="1" applyBorder="1" applyAlignment="1">
      <alignment horizontal="right"/>
    </xf>
    <xf numFmtId="168" fontId="5" fillId="0" borderId="8" xfId="1" applyNumberFormat="1" applyFont="1" applyFill="1" applyBorder="1" applyAlignment="1">
      <alignment horizontal="right"/>
    </xf>
    <xf numFmtId="168" fontId="5" fillId="0" borderId="1" xfId="1" applyNumberFormat="1" applyFont="1" applyFill="1" applyBorder="1" applyAlignment="1">
      <alignment horizontal="right"/>
    </xf>
    <xf numFmtId="4" fontId="7" fillId="0" borderId="4" xfId="0" applyNumberFormat="1" applyFont="1" applyBorder="1" applyAlignment="1">
      <alignment vertical="top"/>
    </xf>
    <xf numFmtId="165" fontId="7" fillId="0" borderId="4" xfId="1" applyNumberFormat="1" applyFont="1" applyFill="1" applyBorder="1" applyAlignment="1">
      <alignment vertical="top" wrapText="1"/>
    </xf>
    <xf numFmtId="165" fontId="27" fillId="0" borderId="3" xfId="1" applyNumberFormat="1" applyFont="1" applyBorder="1"/>
    <xf numFmtId="0" fontId="8" fillId="7" borderId="13" xfId="0" applyFont="1" applyFill="1" applyBorder="1"/>
    <xf numFmtId="0" fontId="8" fillId="7" borderId="3" xfId="0" applyFont="1" applyFill="1" applyBorder="1"/>
    <xf numFmtId="0" fontId="8" fillId="7" borderId="17" xfId="0" applyFont="1" applyFill="1" applyBorder="1"/>
    <xf numFmtId="168" fontId="7" fillId="0" borderId="12" xfId="1" applyNumberFormat="1" applyFont="1" applyFill="1" applyBorder="1" applyAlignment="1">
      <alignment vertical="center"/>
    </xf>
    <xf numFmtId="165" fontId="7" fillId="0" borderId="4" xfId="1" applyNumberFormat="1" applyFont="1" applyFill="1" applyBorder="1" applyAlignment="1">
      <alignment vertical="center"/>
    </xf>
    <xf numFmtId="165" fontId="7" fillId="0" borderId="11" xfId="1" applyNumberFormat="1" applyFont="1" applyFill="1" applyBorder="1" applyAlignment="1">
      <alignment vertical="center"/>
    </xf>
    <xf numFmtId="0" fontId="8" fillId="9" borderId="12" xfId="0" applyFont="1" applyFill="1" applyBorder="1"/>
    <xf numFmtId="0" fontId="8" fillId="9" borderId="4" xfId="0" applyFont="1" applyFill="1" applyBorder="1"/>
    <xf numFmtId="0" fontId="8" fillId="9" borderId="11" xfId="0" applyFont="1" applyFill="1" applyBorder="1"/>
    <xf numFmtId="165" fontId="7" fillId="0" borderId="12" xfId="1" applyNumberFormat="1" applyFont="1" applyBorder="1" applyAlignment="1">
      <alignment horizontal="left"/>
    </xf>
    <xf numFmtId="0" fontId="8" fillId="9" borderId="1" xfId="0" applyFont="1" applyFill="1" applyBorder="1"/>
    <xf numFmtId="43" fontId="15" fillId="0" borderId="0" xfId="0" applyNumberFormat="1" applyFont="1"/>
    <xf numFmtId="43" fontId="15" fillId="0" borderId="0" xfId="1" applyFont="1"/>
    <xf numFmtId="174" fontId="7" fillId="0" borderId="0" xfId="0" applyNumberFormat="1" applyFont="1"/>
    <xf numFmtId="0" fontId="8" fillId="3" borderId="0" xfId="0" applyFont="1" applyFill="1" applyAlignment="1">
      <alignment horizontal="left"/>
    </xf>
    <xf numFmtId="0" fontId="8" fillId="3" borderId="21" xfId="0" applyFont="1" applyFill="1" applyBorder="1" applyAlignment="1">
      <alignment horizontal="left"/>
    </xf>
    <xf numFmtId="0" fontId="8" fillId="3" borderId="18" xfId="0" applyFont="1" applyFill="1" applyBorder="1" applyAlignment="1">
      <alignment horizontal="left"/>
    </xf>
    <xf numFmtId="0" fontId="8" fillId="3" borderId="22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0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22" fillId="0" borderId="0" xfId="282" applyFont="1" applyFill="1" applyAlignment="1">
      <alignment horizontal="center"/>
    </xf>
    <xf numFmtId="169" fontId="6" fillId="4" borderId="1" xfId="0" applyNumberFormat="1" applyFont="1" applyFill="1" applyBorder="1" applyAlignment="1">
      <alignment horizontal="center"/>
    </xf>
    <xf numFmtId="168" fontId="6" fillId="4" borderId="1" xfId="1" applyNumberFormat="1" applyFont="1" applyFill="1" applyBorder="1" applyAlignment="1">
      <alignment horizontal="center" vertical="center"/>
    </xf>
    <xf numFmtId="168" fontId="6" fillId="4" borderId="2" xfId="1" applyNumberFormat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/>
    </xf>
    <xf numFmtId="169" fontId="8" fillId="4" borderId="1" xfId="0" applyNumberFormat="1" applyFont="1" applyFill="1" applyBorder="1" applyAlignment="1">
      <alignment horizontal="center"/>
    </xf>
    <xf numFmtId="0" fontId="12" fillId="0" borderId="0" xfId="282" applyFont="1" applyAlignment="1">
      <alignment horizontal="center"/>
    </xf>
    <xf numFmtId="169" fontId="8" fillId="4" borderId="9" xfId="0" applyNumberFormat="1" applyFont="1" applyFill="1" applyBorder="1" applyAlignment="1">
      <alignment horizontal="center"/>
    </xf>
    <xf numFmtId="169" fontId="8" fillId="4" borderId="10" xfId="0" applyNumberFormat="1" applyFont="1" applyFill="1" applyBorder="1" applyAlignment="1">
      <alignment horizontal="center"/>
    </xf>
    <xf numFmtId="169" fontId="8" fillId="4" borderId="5" xfId="0" applyNumberFormat="1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5" fillId="0" borderId="0" xfId="282" applyFont="1" applyAlignment="1">
      <alignment horizontal="center"/>
    </xf>
    <xf numFmtId="0" fontId="24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left"/>
    </xf>
    <xf numFmtId="168" fontId="6" fillId="4" borderId="9" xfId="1" applyNumberFormat="1" applyFont="1" applyFill="1" applyBorder="1" applyAlignment="1">
      <alignment horizontal="center"/>
    </xf>
    <xf numFmtId="168" fontId="6" fillId="4" borderId="10" xfId="1" applyNumberFormat="1" applyFont="1" applyFill="1" applyBorder="1" applyAlignment="1">
      <alignment horizontal="center"/>
    </xf>
    <xf numFmtId="168" fontId="6" fillId="4" borderId="5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25" applyFont="1" applyFill="1" applyBorder="1" applyAlignment="1">
      <alignment horizontal="center" vertical="center"/>
    </xf>
    <xf numFmtId="0" fontId="6" fillId="4" borderId="4" xfId="25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1" xfId="25" applyFont="1" applyFill="1" applyBorder="1" applyAlignment="1">
      <alignment horizontal="center" vertical="center"/>
    </xf>
    <xf numFmtId="0" fontId="6" fillId="4" borderId="8" xfId="25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49" fontId="8" fillId="4" borderId="9" xfId="1" applyNumberFormat="1" applyFont="1" applyFill="1" applyBorder="1" applyAlignment="1">
      <alignment horizontal="center"/>
    </xf>
    <xf numFmtId="49" fontId="8" fillId="4" borderId="5" xfId="1" applyNumberFormat="1" applyFont="1" applyFill="1" applyBorder="1" applyAlignment="1">
      <alignment horizontal="center"/>
    </xf>
    <xf numFmtId="0" fontId="20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165" fontId="8" fillId="4" borderId="9" xfId="1" applyNumberFormat="1" applyFont="1" applyFill="1" applyBorder="1" applyAlignment="1">
      <alignment horizontal="center"/>
    </xf>
    <xf numFmtId="165" fontId="8" fillId="4" borderId="10" xfId="1" applyNumberFormat="1" applyFont="1" applyFill="1" applyBorder="1" applyAlignment="1">
      <alignment horizontal="center"/>
    </xf>
    <xf numFmtId="165" fontId="8" fillId="4" borderId="5" xfId="1" applyNumberFormat="1" applyFont="1" applyFill="1" applyBorder="1" applyAlignment="1">
      <alignment horizontal="center"/>
    </xf>
    <xf numFmtId="0" fontId="8" fillId="4" borderId="9" xfId="25" applyFont="1" applyFill="1" applyBorder="1" applyAlignment="1">
      <alignment horizontal="center"/>
    </xf>
    <xf numFmtId="0" fontId="8" fillId="4" borderId="10" xfId="25" applyFont="1" applyFill="1" applyBorder="1" applyAlignment="1">
      <alignment horizontal="center"/>
    </xf>
    <xf numFmtId="0" fontId="8" fillId="4" borderId="5" xfId="25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6" fillId="4" borderId="3" xfId="0" applyFont="1" applyFill="1" applyBorder="1" applyAlignment="1">
      <alignment horizontal="center" vertical="center"/>
    </xf>
    <xf numFmtId="49" fontId="8" fillId="6" borderId="9" xfId="1" applyNumberFormat="1" applyFont="1" applyFill="1" applyBorder="1" applyAlignment="1">
      <alignment horizontal="center"/>
    </xf>
    <xf numFmtId="49" fontId="8" fillId="6" borderId="10" xfId="1" applyNumberFormat="1" applyFont="1" applyFill="1" applyBorder="1" applyAlignment="1">
      <alignment horizontal="center"/>
    </xf>
    <xf numFmtId="49" fontId="8" fillId="6" borderId="5" xfId="1" applyNumberFormat="1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49" fontId="8" fillId="6" borderId="2" xfId="1" applyNumberFormat="1" applyFont="1" applyFill="1" applyBorder="1" applyAlignment="1">
      <alignment horizontal="center" vertical="center"/>
    </xf>
    <xf numFmtId="49" fontId="8" fillId="6" borderId="4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73" fontId="7" fillId="0" borderId="1" xfId="1" applyNumberFormat="1" applyFont="1" applyBorder="1" applyAlignment="1">
      <alignment horizontal="right"/>
    </xf>
    <xf numFmtId="167" fontId="7" fillId="0" borderId="1" xfId="280" applyNumberFormat="1" applyFont="1" applyBorder="1" applyAlignment="1">
      <alignment horizontal="right"/>
    </xf>
    <xf numFmtId="167" fontId="8" fillId="5" borderId="1" xfId="280" applyNumberFormat="1" applyFont="1" applyFill="1" applyBorder="1" applyAlignment="1">
      <alignment horizontal="right"/>
    </xf>
    <xf numFmtId="1" fontId="7" fillId="0" borderId="1" xfId="1" applyNumberFormat="1" applyFont="1" applyBorder="1" applyAlignment="1">
      <alignment horizontal="right"/>
    </xf>
    <xf numFmtId="1" fontId="8" fillId="5" borderId="1" xfId="1" applyNumberFormat="1" applyFont="1" applyFill="1" applyBorder="1" applyAlignment="1">
      <alignment horizontal="right"/>
    </xf>
    <xf numFmtId="3" fontId="8" fillId="5" borderId="1" xfId="1" applyNumberFormat="1" applyFont="1" applyFill="1" applyBorder="1" applyAlignment="1">
      <alignment horizontal="right"/>
    </xf>
    <xf numFmtId="1" fontId="7" fillId="0" borderId="4" xfId="1" applyNumberFormat="1" applyFont="1" applyFill="1" applyBorder="1" applyAlignment="1"/>
    <xf numFmtId="165" fontId="7" fillId="0" borderId="17" xfId="1" applyNumberFormat="1" applyFont="1" applyFill="1" applyBorder="1"/>
    <xf numFmtId="1" fontId="7" fillId="0" borderId="3" xfId="1" applyNumberFormat="1" applyFont="1" applyFill="1" applyBorder="1" applyAlignment="1"/>
    <xf numFmtId="1" fontId="7" fillId="0" borderId="2" xfId="1" applyNumberFormat="1" applyFont="1" applyFill="1" applyBorder="1" applyAlignment="1"/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border diagonalUp="0" diagonalDown="0">
        <left/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March 2026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58909" y="19541"/>
          <a:ext cx="10433932" cy="5737014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March 2026</a:t>
          </a:r>
        </a:p>
      </dsp:txBody>
      <dsp:txXfrm>
        <a:off x="258909" y="19541"/>
        <a:ext cx="10433932" cy="3824676"/>
      </dsp:txXfrm>
    </dsp:sp>
    <dsp:sp modelId="{B63769A4-BF7D-4EC4-80CA-F6ED6EF4F2D1}">
      <dsp:nvSpPr>
        <dsp:cNvPr id="0" name=""/>
        <dsp:cNvSpPr/>
      </dsp:nvSpPr>
      <dsp:spPr>
        <a:xfrm>
          <a:off x="817222" y="3610039"/>
          <a:ext cx="12212500" cy="3249082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171451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1D27844-9BA5-462C-B73E-2A5BA26B515A}" name="Table131215" displayName="Table131215" ref="A11:D221" headerRowCount="0" totalsRowShown="0" headerRowDxfId="732" dataDxfId="731" tableBorderDxfId="730">
  <sortState xmlns:xlrd2="http://schemas.microsoft.com/office/spreadsheetml/2017/richdata2" ref="A11:D210">
    <sortCondition descending="1" ref="D11:D210"/>
  </sortState>
  <tableColumns count="4">
    <tableColumn id="1" xr3:uid="{C6A51A6C-8DEA-4A18-AEC9-18DD8E56784C}" name="Column1" headerRowDxfId="729" dataDxfId="728" dataCellStyle="Comma"/>
    <tableColumn id="2" xr3:uid="{777B81AF-0C8C-44D8-A8B1-1500A6994B48}" name="Column2" headerRowDxfId="727" dataDxfId="726" headerRowCellStyle="Comma" dataCellStyle="Comma"/>
    <tableColumn id="3" xr3:uid="{BE9A3F6F-09CA-4310-9916-F4BE402EBE01}" name="Column3" headerRowDxfId="725" dataDxfId="724" headerRowCellStyle="Comma" dataCellStyle="Comma"/>
    <tableColumn id="4" xr3:uid="{6CCBC2E7-156C-4D62-8817-0278974B05D1}" name="Column4" headerRowDxfId="723" dataDxfId="722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9A86D7D-AD7B-4B61-B9CB-DDC0F7D98F31}" name="Table20" displayName="Table20" ref="A3:B6" headerRowCount="0" totalsRowShown="0" tableBorderDxfId="613">
  <tableColumns count="2">
    <tableColumn id="1" xr3:uid="{CBF30EAB-23BA-4C9F-9B9C-506538C75988}" name="Column1" headerRowDxfId="612" dataDxfId="611"/>
    <tableColumn id="2" xr3:uid="{21D491FE-F55B-424A-AE7B-FA638264020F}" name="Column2" headerRowDxfId="610" dataDxfId="609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C82B69C-4A8C-4473-95CE-121AF858D8A3}" name="Table1726" displayName="Table1726" ref="A2:B25" headerRowCount="0" totalsRowShown="0" headerRowDxfId="608" dataDxfId="606" headerRowBorderDxfId="607" tableBorderDxfId="605">
  <sortState xmlns:xlrd2="http://schemas.microsoft.com/office/spreadsheetml/2017/richdata2" ref="A2:B25">
    <sortCondition descending="1" ref="B2:B25"/>
  </sortState>
  <tableColumns count="2">
    <tableColumn id="1" xr3:uid="{631237D2-0403-4321-B95D-2B53FCBBCF00}" name="Column1" headerRowDxfId="604" dataDxfId="603"/>
    <tableColumn id="2" xr3:uid="{E6A189FC-5DA0-4904-BF23-C4E9038D90DF}" name="Column2" headerRowDxfId="602" dataDxfId="601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4214AC-546A-4236-9ECE-E6069C946592}" name="Table185134" displayName="Table185134" ref="C2:D7" headerRowCount="0" totalsRowShown="0" headerRowDxfId="600" dataDxfId="598" headerRowBorderDxfId="599" tableBorderDxfId="597">
  <sortState xmlns:xlrd2="http://schemas.microsoft.com/office/spreadsheetml/2017/richdata2" ref="C2:D7">
    <sortCondition descending="1" ref="D2:D7"/>
  </sortState>
  <tableColumns count="2">
    <tableColumn id="1" xr3:uid="{B24AB3FA-63D7-4457-BFEB-E628200BDF18}" name="Column1" headerRowDxfId="596" dataDxfId="595"/>
    <tableColumn id="2" xr3:uid="{E8967245-3309-4FDF-9938-70F8E45C0233}" name="Column2" headerRowDxfId="594" dataDxfId="593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6E8C36-9D33-47FD-A75D-62983A654711}" name="Table195235" displayName="Table195235" ref="E2:F5" headerRowCount="0" totalsRowShown="0" headerRowDxfId="592" dataDxfId="590" headerRowBorderDxfId="591" tableBorderDxfId="589">
  <tableColumns count="2">
    <tableColumn id="1" xr3:uid="{9C305905-95A8-4111-AF46-FC0C6DFD4C98}" name="Column1" headerRowDxfId="588" dataDxfId="587"/>
    <tableColumn id="2" xr3:uid="{27E4692F-8F25-4ED4-B40C-818C50AB1686}" name="Column2" headerRowDxfId="586" dataDxfId="585" headerRow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302C10E-A673-4235-BCF4-2B5536EF08CA}" name="Table2833" displayName="Table2833" ref="B3:F15" headerRowCount="0" totalsRowShown="0" headerRowDxfId="584" dataDxfId="583" tableBorderDxfId="582">
  <tableColumns count="5">
    <tableColumn id="1" xr3:uid="{3084C3FB-CDB9-4512-8E54-A5FE19096CD2}" name="Column1" headerRowDxfId="581" dataDxfId="580"/>
    <tableColumn id="2" xr3:uid="{06059DB0-3BC8-4533-B06E-057E6D4AF8A7}" name="Column2" headerRowDxfId="579" dataDxfId="578" headerRowCellStyle="Comma 133" dataCellStyle="Comma"/>
    <tableColumn id="3" xr3:uid="{B3D44482-3FE2-464E-BD27-65183E07E471}" name="Column3" headerRowDxfId="577" dataDxfId="576" headerRowCellStyle="Comma 133" dataCellStyle="Comma"/>
    <tableColumn id="4" xr3:uid="{0A66198F-805A-4A96-B2A9-6633961C7B31}" name="Column4" headerRowDxfId="575" dataDxfId="574" headerRowCellStyle="Comma" dataCellStyle="Comma">
      <calculatedColumnFormula>-Table2833[[#This Row],[Column3]]</calculatedColumnFormula>
    </tableColumn>
    <tableColumn id="5" xr3:uid="{FCE01E46-AE5C-48D8-8DC7-5FF49045F31C}" name="Column5" headerRowDxfId="573" dataDxfId="572" dataCellStyle="Comma">
      <calculatedColumnFormula>Table2833[[#This Row],[Column2]]-Table2833[[#This Row],[Column3]]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169ABC6C-A161-4DD6-8A64-72BB4F608889}" name="Table163734" displayName="Table163734" ref="A3:D180" headerRowCount="0" totalsRowShown="0" headerRowDxfId="571" dataDxfId="570" tableBorderDxfId="569">
  <sortState xmlns:xlrd2="http://schemas.microsoft.com/office/spreadsheetml/2017/richdata2" ref="A3:D165">
    <sortCondition descending="1" ref="D3:D165"/>
  </sortState>
  <tableColumns count="4">
    <tableColumn id="1" xr3:uid="{41ED4893-CE64-4F5F-9A85-D394EFC74105}" name="Column1" headerRowDxfId="568" dataDxfId="567"/>
    <tableColumn id="2" xr3:uid="{FE2BFC50-DE3D-4515-B5C9-18E2A313FC2A}" name="Column2" headerRowDxfId="566" dataDxfId="565" headerRowCellStyle="Comma 153" dataCellStyle="Comma"/>
    <tableColumn id="3" xr3:uid="{35A5799C-44A4-4297-9C3F-D1532AC8ACA9}" name="Column3" headerRowDxfId="564" dataDxfId="563" headerRowCellStyle="Comma 153" dataCellStyle="Comma"/>
    <tableColumn id="4" xr3:uid="{4BF2CC7F-743C-4822-918D-2E17B575FDE1}" name="Column4" headerRowDxfId="562" dataDxfId="561" headerRowCellStyle="Comma" dataCellStyle="Comma">
      <calculatedColumnFormula>Table163734[[#This Row],[Column2]]-Table163734[[#This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8D052F1-A65E-4CC6-8151-49B28E5836A3}" name="Table412435" displayName="Table412435" ref="A3:D260" headerRowCount="0" totalsRowShown="0" headerRowDxfId="560" dataDxfId="559" tableBorderDxfId="558">
  <sortState xmlns:xlrd2="http://schemas.microsoft.com/office/spreadsheetml/2017/richdata2" ref="A3:D251">
    <sortCondition descending="1" ref="D3:D251"/>
  </sortState>
  <tableColumns count="4">
    <tableColumn id="1" xr3:uid="{6059BB66-35E7-49CA-AA35-4948CE5F7984}" name="Column1" headerRowDxfId="557" dataDxfId="556"/>
    <tableColumn id="2" xr3:uid="{5014F63E-3824-47FF-AFE9-1B37EFA36967}" name="Column2" headerRowDxfId="555" dataDxfId="554" headerRowCellStyle="Comma 153" dataCellStyle="Comma"/>
    <tableColumn id="3" xr3:uid="{0B763E52-08A0-4724-82AB-54D3578C1C50}" name="Column3" headerRowDxfId="553" dataDxfId="552" headerRowCellStyle="Comma 153" dataCellStyle="Comma"/>
    <tableColumn id="4" xr3:uid="{3B8F5702-821A-471D-9577-8586D95F3D7C}" name="Column4" headerRowDxfId="551" dataDxfId="550" headerRowCellStyle="Comma" dataCellStyle="Comma">
      <calculatedColumnFormula>Table412435[[#This Row],[Column2]]-Table412435[[#This Row],[Column3]]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FFDDED9-59D6-4AFB-9EFA-91EA094097C8}" name="Table2324381938" displayName="Table2324381938" ref="A4:I141" headerRowCount="0" totalsRowShown="0" headerRowDxfId="549" dataDxfId="548" tableBorderDxfId="547" headerRowCellStyle="Comma" dataCellStyle="Comma">
  <sortState xmlns:xlrd2="http://schemas.microsoft.com/office/spreadsheetml/2017/richdata2" ref="A4:I139">
    <sortCondition descending="1" ref="F6:F141"/>
  </sortState>
  <tableColumns count="9">
    <tableColumn id="1" xr3:uid="{C77E9CCF-1B42-4D66-8F60-C2567AFC4760}" name="Column1" headerRowDxfId="546" dataDxfId="545" dataCellStyle="Comma 155"/>
    <tableColumn id="2" xr3:uid="{EF099933-D9C3-4EB5-BBB9-3D5E7984223E}" name="Column2" headerRowDxfId="544" dataDxfId="543" headerRowCellStyle="Comma 23" dataCellStyle="Comma" totalsRowCellStyle="Comma"/>
    <tableColumn id="3" xr3:uid="{920CBA32-636E-441C-8476-3AA924D65C4A}" name="Column3" headerRowDxfId="542" dataDxfId="541" totalsRowDxfId="540" headerRowCellStyle="Comma" dataCellStyle="Comma">
      <calculatedColumnFormula>(B4/$B$141)*100</calculatedColumnFormula>
    </tableColumn>
    <tableColumn id="4" xr3:uid="{DA38F47E-EC45-4041-8005-56609702CB39}" name="Column4" headerRowDxfId="539" dataDxfId="538" headerRowCellStyle="Comma 23" dataCellStyle="Comma"/>
    <tableColumn id="5" xr3:uid="{F5BA9C50-B106-4A16-BC54-1A036B071697}" name="Column5" headerRowDxfId="537" dataDxfId="536" totalsRowDxfId="535" headerRowCellStyle="Comma" dataCellStyle="Comma">
      <calculatedColumnFormula>(D4/$D$141)*100</calculatedColumnFormula>
    </tableColumn>
    <tableColumn id="6" xr3:uid="{C3D3BA31-4CA0-47C6-8090-89E5578070B3}" name="Column6" headerRowDxfId="534" dataDxfId="533" headerRowCellStyle="Comma 23" dataCellStyle="Comma"/>
    <tableColumn id="7" xr3:uid="{19F4B5D7-B86A-4E8D-B6FA-2107AAA9D439}" name="Column7" headerRowDxfId="532" dataDxfId="531" totalsRowDxfId="530" headerRowCellStyle="Comma" dataCellStyle="Comma">
      <calculatedColumnFormula>(F4/$F$141)*100</calculatedColumnFormula>
    </tableColumn>
    <tableColumn id="8" xr3:uid="{19519AB8-2FE1-46E1-9506-8296C567392B}" name="Column8" headerRowDxfId="529" dataDxfId="528" totalsRowDxfId="527" headerRowCellStyle="Comma" dataCellStyle="Comma">
      <calculatedColumnFormula>((F4/D4)-1)*100</calculatedColumnFormula>
    </tableColumn>
    <tableColumn id="9" xr3:uid="{D264B2E5-ED8E-4810-BE9F-868D29C4573E}" name="Column9" headerRowDxfId="526" dataDxfId="525" totalsRowDxfId="524" headerRowCellStyle="Comma" dataCellStyle="Comma">
      <calculatedColumnFormula>((Table2324381938[[#This Row],[Column6]]/Table2324381938[[#This Row],[Column2]])-1)*100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67D1BAD-D3F9-45D3-9352-3ECF52FA1092}" name="Table2237392139" displayName="Table2237392139" ref="A4:I200" headerRowCount="0" totalsRowShown="0" headerRowDxfId="523" dataDxfId="522" totalsRowDxfId="520" tableBorderDxfId="521" headerRowCellStyle="Comma" dataCellStyle="Comma">
  <sortState xmlns:xlrd2="http://schemas.microsoft.com/office/spreadsheetml/2017/richdata2" ref="A4:I190">
    <sortCondition descending="1" ref="G5:G191"/>
  </sortState>
  <tableColumns count="9">
    <tableColumn id="1" xr3:uid="{BC280877-560D-4D82-A1D6-6A03E31C46D8}" name="Column1" headerRowDxfId="519" dataDxfId="518" dataCellStyle="Comma 73"/>
    <tableColumn id="2" xr3:uid="{2B5546B5-53C0-4B4F-926D-5820AB5529DC}" name="Column2" headerRowDxfId="517" dataDxfId="516" headerRowCellStyle="Comma" dataCellStyle="Comma 155"/>
    <tableColumn id="3" xr3:uid="{1FD2540E-6A26-4C0D-AFBE-765A72757EA8}" name="Column3" headerRowDxfId="515" dataDxfId="514" totalsRowDxfId="513" headerRowCellStyle="Comma" dataCellStyle="Comma">
      <calculatedColumnFormula>(B4/$B$200)*100</calculatedColumnFormula>
    </tableColumn>
    <tableColumn id="4" xr3:uid="{26F1DF29-5253-4101-A629-A805EA055876}" name="Column4" headerRowDxfId="512" dataDxfId="511" totalsRowDxfId="510" headerRowCellStyle="Comma" dataCellStyle="Comma 155"/>
    <tableColumn id="5" xr3:uid="{7525DCEA-5E07-4F6A-B1E6-67161D87E267}" name="Column5" headerRowDxfId="509" dataDxfId="508" totalsRowDxfId="507" headerRowCellStyle="Comma" dataCellStyle="Comma">
      <calculatedColumnFormula>(D4/$D$200)*100</calculatedColumnFormula>
    </tableColumn>
    <tableColumn id="6" xr3:uid="{123CD3D0-7114-4E7D-BCEC-E1B0E095E40B}" name="Column6" headerRowDxfId="506" dataDxfId="505" totalsRowDxfId="504" headerRowCellStyle="Comma" dataCellStyle="Comma 155"/>
    <tableColumn id="7" xr3:uid="{E7F41E2A-1FF2-463B-A5FA-87EB6E770011}" name="Column7" headerRowDxfId="503" dataDxfId="502" totalsRowDxfId="501" headerRowCellStyle="Comma" dataCellStyle="Comma">
      <calculatedColumnFormula>(Table2237392139[[#This Row],[Column6]]/$F$200)*100</calculatedColumnFormula>
    </tableColumn>
    <tableColumn id="8" xr3:uid="{90E72BFA-5347-4A53-9B25-970140C82863}" name="Column8" headerRowDxfId="500" dataDxfId="499" totalsRowDxfId="498" headerRowCellStyle="Comma" dataCellStyle="Comma">
      <calculatedColumnFormula>((F4/D4)-1)*100</calculatedColumnFormula>
    </tableColumn>
    <tableColumn id="9" xr3:uid="{DB49866A-9CBC-4507-99AF-7A3BA7D0289F}" name="Column9" headerRowDxfId="497" dataDxfId="496" totalsRowDxfId="49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7499129A-CBC5-4992-8574-BA22E60FC53D}" name="Table2539" displayName="Table2539" ref="A4:L240" headerRowCount="0" totalsRowShown="0" headerRowDxfId="494" dataDxfId="493" tableBorderDxfId="492" headerRowCellStyle="Comma" dataCellStyle="Comma">
  <sortState xmlns:xlrd2="http://schemas.microsoft.com/office/spreadsheetml/2017/richdata2" ref="A4:L233">
    <sortCondition descending="1" ref="H4:H233"/>
  </sortState>
  <tableColumns count="12">
    <tableColumn id="1" xr3:uid="{E6A695CB-D776-4704-B85A-4D95D85FA228}" name="Column1" headerRowDxfId="491" dataDxfId="490"/>
    <tableColumn id="2" xr3:uid="{56844084-9430-473C-9AE3-DEF1E1742D08}" name="Column2" headerRowDxfId="489" dataDxfId="488" headerRowCellStyle="Comma" dataCellStyle="Comma"/>
    <tableColumn id="3" xr3:uid="{7901BA71-DFF4-4CC9-B469-31FE3B4D2E1E}" name="Column3" headerRowDxfId="487" dataDxfId="486" headerRowCellStyle="Comma" dataCellStyle="Comma">
      <calculatedColumnFormula>(B4/$B$241)*100</calculatedColumnFormula>
    </tableColumn>
    <tableColumn id="4" xr3:uid="{03DE639C-3CC9-4E84-8F8A-987B799DEF08}" name="Column4" headerRowDxfId="485" dataDxfId="484" headerRowCellStyle="Comma" dataCellStyle="Comma"/>
    <tableColumn id="5" xr3:uid="{1C57BC52-249D-434C-9C10-FC68FEE22774}" name="Column5" headerRowDxfId="483" dataDxfId="482" headerRowCellStyle="Comma" dataCellStyle="Comma">
      <calculatedColumnFormula>(D4/$D$241)*100</calculatedColumnFormula>
    </tableColumn>
    <tableColumn id="6" xr3:uid="{D39908FA-CD6C-4637-ADA1-CE90DE064FA1}" name="Column6" headerRowDxfId="481" dataDxfId="480" headerRowCellStyle="Comma" dataCellStyle="Comma"/>
    <tableColumn id="7" xr3:uid="{3E1071A7-4E44-4988-8C14-892B1358D47D}" name="Column7" headerRowDxfId="479" dataDxfId="478" headerRowCellStyle="Comma" dataCellStyle="Comma"/>
    <tableColumn id="8" xr3:uid="{8A9F7A72-6D2D-4B01-BF55-99393B9313EF}" name="Column8" headerRowDxfId="477" dataDxfId="476" headerRowCellStyle="Comma" dataCellStyle="Comma">
      <calculatedColumnFormula>F4+G4</calculatedColumnFormula>
    </tableColumn>
    <tableColumn id="9" xr3:uid="{7A5FBE38-EF7F-4533-9E24-25948C45D40E}" name="Column9" headerRowDxfId="475" dataDxfId="474" headerRowCellStyle="Comma" dataCellStyle="Comma">
      <calculatedColumnFormula>(F4/$H$241)*100</calculatedColumnFormula>
    </tableColumn>
    <tableColumn id="10" xr3:uid="{4BA9C925-682D-449A-8F21-01448946E254}" name="Column10" headerRowDxfId="473" dataDxfId="472" headerRowCellStyle="Comma" dataCellStyle="Comma">
      <calculatedColumnFormula>(G4/$H$241)*100</calculatedColumnFormula>
    </tableColumn>
    <tableColumn id="11" xr3:uid="{46EDE469-B660-4ED1-A2BA-A588A1C62816}" name="Column11" headerRowDxfId="471" dataDxfId="470" headerRowCellStyle="Comma" dataCellStyle="Comma">
      <calculatedColumnFormula>((H4/D4)-1)*100</calculatedColumnFormula>
    </tableColumn>
    <tableColumn id="12" xr3:uid="{7485CEBE-9A7A-4549-8A51-A2E2CF841805}" name="Column12" headerRowDxfId="469" dataDxfId="468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E455131-8113-494A-B579-8EBAB1095F85}" name="Table84416" displayName="Table84416" ref="F11:I260" headerRowCount="0" totalsRowShown="0" headerRowDxfId="721" dataDxfId="720" tableBorderDxfId="719">
  <sortState xmlns:xlrd2="http://schemas.microsoft.com/office/spreadsheetml/2017/richdata2" ref="F11:I254">
    <sortCondition ref="I11:I254"/>
  </sortState>
  <tableColumns count="4">
    <tableColumn id="1" xr3:uid="{67BF2842-D7C5-4952-8925-4108ACDCAFB2}" name="Column1" headerRowDxfId="718" dataDxfId="717" dataCellStyle="Comma"/>
    <tableColumn id="2" xr3:uid="{0AE69001-F69B-48E0-9FC5-510B8C84F043}" name="Column2" headerRowDxfId="716" dataDxfId="715" headerRowCellStyle="Comma 150" dataCellStyle="Comma"/>
    <tableColumn id="3" xr3:uid="{7421287A-55D3-4AE3-A62F-69C5699B1554}" name="Column3" headerRowDxfId="714" dataDxfId="713" headerRowCellStyle="Comma 2" dataCellStyle="Comma"/>
    <tableColumn id="4" xr3:uid="{983454FF-68D2-4493-862A-07C490C32817}" name="Column4" headerRowDxfId="712" dataDxfId="711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24704072-4E9C-4548-A9CF-00C26E246E6C}" name="Table2140" displayName="Table2140" ref="A4:I212" headerRowCount="0" totalsRowShown="0" headerRowDxfId="467" dataDxfId="466" tableBorderDxfId="465" headerRowCellStyle="Comma" dataCellStyle="Comma">
  <sortState xmlns:xlrd2="http://schemas.microsoft.com/office/spreadsheetml/2017/richdata2" ref="A4:I132">
    <sortCondition descending="1" ref="F4:F132"/>
  </sortState>
  <tableColumns count="9">
    <tableColumn id="1" xr3:uid="{FEE9AB1F-E080-44BC-AC0A-5CE29CCBEB08}" name="Column1" headerRowDxfId="464" dataDxfId="463"/>
    <tableColumn id="2" xr3:uid="{EDD96F7F-308E-4FF3-A049-78354002A357}" name="Column2" headerRowDxfId="462" dataDxfId="461" headerRowCellStyle="Comma 118" dataCellStyle="Comma"/>
    <tableColumn id="3" xr3:uid="{D7AFCFC1-0DD1-486F-A706-3B537E861E36}" name="Column3" headerRowDxfId="460" dataDxfId="459" headerRowCellStyle="Comma" dataCellStyle="Comma">
      <calculatedColumnFormula>(B4/$B$213)*100</calculatedColumnFormula>
    </tableColumn>
    <tableColumn id="4" xr3:uid="{8475AC91-5A13-4E10-84FE-AFCA41CA8996}" name="Column4" headerRowDxfId="458" dataDxfId="457" headerRowCellStyle="Comma 118" dataCellStyle="Comma"/>
    <tableColumn id="5" xr3:uid="{858A8B9C-F2CA-4861-AFFD-4B429A99BBF7}" name="Column5" headerRowDxfId="456" dataDxfId="455" headerRowCellStyle="Comma" dataCellStyle="Comma">
      <calculatedColumnFormula>(D4/$D$213)*100</calculatedColumnFormula>
    </tableColumn>
    <tableColumn id="6" xr3:uid="{C862433B-C516-48CC-9628-2146A52FDF5F}" name="Column6" headerRowDxfId="454" dataDxfId="453" headerRowCellStyle="Comma 118" dataCellStyle="Comma"/>
    <tableColumn id="7" xr3:uid="{0D7519FA-5AA3-4B59-9591-663B9F806C57}" name="Column7" headerRowDxfId="452" dataDxfId="451" headerRowCellStyle="Comma" dataCellStyle="Comma">
      <calculatedColumnFormula>(F4/$F$213)*100</calculatedColumnFormula>
    </tableColumn>
    <tableColumn id="8" xr3:uid="{B614CD28-4B2F-4BBF-B77A-6765396F9CFB}" name="Column8" headerRowDxfId="450" dataDxfId="449" headerRowCellStyle="Comma" dataCellStyle="Comma">
      <calculatedColumnFormula>((F4/D4)-1)*100</calculatedColumnFormula>
    </tableColumn>
    <tableColumn id="9" xr3:uid="{B8286D1A-8304-4AFC-AFE7-CB1DBEEC6472}" name="Column9" headerRowDxfId="448" dataDxfId="447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853767B-069A-481B-8662-03C0AA782B96}" name="Table1641" displayName="Table1641" ref="A4:I260" headerRowCount="0" totalsRowShown="0" headerRowDxfId="446" dataDxfId="445" tableBorderDxfId="444" headerRowCellStyle="Comma">
  <sortState xmlns:xlrd2="http://schemas.microsoft.com/office/spreadsheetml/2017/richdata2" ref="A4:I258">
    <sortCondition descending="1" ref="F4:F258"/>
  </sortState>
  <tableColumns count="9">
    <tableColumn id="1" xr3:uid="{16804C7B-1BB6-44EE-9FD0-DCEEFC421FEB}" name="Column1" headerRowDxfId="443" dataDxfId="442"/>
    <tableColumn id="2" xr3:uid="{66264ADA-5755-4D80-8BD4-500226B0DD86}" name="Column2" headerRowDxfId="441" dataDxfId="440" headerRowCellStyle="Comma" dataCellStyle="Comma"/>
    <tableColumn id="3" xr3:uid="{0881F05B-7CB9-450D-89E1-B418537E6FDE}" name="Column3" headerRowDxfId="439" dataDxfId="438" headerRowCellStyle="Comma" dataCellStyle="Comma">
      <calculatedColumnFormula>(B4/$B$261)*100</calculatedColumnFormula>
    </tableColumn>
    <tableColumn id="4" xr3:uid="{4FFA48A2-5ABD-466B-B081-8193F77D9371}" name="Column4" headerRowDxfId="437" dataDxfId="436" headerRowCellStyle="Comma" dataCellStyle="Comma"/>
    <tableColumn id="5" xr3:uid="{DC660E57-B57F-4C55-9F07-A59113677EA9}" name="Column5" headerRowDxfId="435" dataDxfId="434" headerRowCellStyle="Comma" dataCellStyle="Comma">
      <calculatedColumnFormula>(D4/$D$261)*100</calculatedColumnFormula>
    </tableColumn>
    <tableColumn id="6" xr3:uid="{7F619D66-D1FC-4FDB-8DF6-8A38C381A57D}" name="Column6" headerRowDxfId="433" dataDxfId="432" headerRowCellStyle="Comma" dataCellStyle="Comma"/>
    <tableColumn id="7" xr3:uid="{8F9A6669-3F17-43C1-B600-B21B4967CEBF}" name="Column7" headerRowDxfId="431" dataDxfId="430" headerRowCellStyle="Comma" dataCellStyle="Comma">
      <calculatedColumnFormula>(F4/$F$261)*100</calculatedColumnFormula>
    </tableColumn>
    <tableColumn id="8" xr3:uid="{90FBCAF0-A253-4D99-9838-AEAD2198BB10}" name="Column8" headerRowDxfId="429" dataDxfId="428" headerRowCellStyle="Comma" dataCellStyle="Comma">
      <calculatedColumnFormula>((F4/D4)-1)*100</calculatedColumnFormula>
    </tableColumn>
    <tableColumn id="9" xr3:uid="{D07D79BB-8F9A-48A8-A43A-C8940498FB3E}" name="Column9" headerRowDxfId="427" dataDxfId="426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0CF5B60-115F-43C3-AA47-52A00B00AE22}" name="Table222342" displayName="Table222342" ref="A2:F31" headerRowCount="0" totalsRowShown="0" headerRowDxfId="425" dataDxfId="424" tableBorderDxfId="423" headerRowCellStyle="Comma" dataCellStyle="Comma">
  <sortState xmlns:xlrd2="http://schemas.microsoft.com/office/spreadsheetml/2017/richdata2" ref="A2:F31">
    <sortCondition descending="1" ref="E2:E31"/>
  </sortState>
  <tableColumns count="6">
    <tableColumn id="1" xr3:uid="{915A57F0-3404-4B59-91E9-9B12BDBE2266}" name="Column1" headerRowDxfId="422" dataDxfId="421" dataCellStyle="Comma"/>
    <tableColumn id="2" xr3:uid="{ABB3FB89-FBCE-4626-8F21-3E765B49E9D9}" name="Column2" headerRowDxfId="420" dataDxfId="419" dataCellStyle="Comma"/>
    <tableColumn id="3" xr3:uid="{369200EB-1050-44D6-8B92-252867FABB6D}" name="Column3" headerRowDxfId="418" dataDxfId="417" dataCellStyle="Comma"/>
    <tableColumn id="4" xr3:uid="{40B26C6A-BD1D-4707-83FF-7956A51713C1}" name="Column4" headerRowDxfId="416" dataDxfId="415" dataCellStyle="Comma"/>
    <tableColumn id="5" xr3:uid="{AD590604-E570-4CC0-B1EF-5726E1C3A516}" name="Column5" headerRowDxfId="414" dataDxfId="413" dataCellStyle="Comma"/>
    <tableColumn id="6" xr3:uid="{33ACC14F-82D1-4388-BA18-B9FD03C94FF0}" name="Column6" headerRowDxfId="412" dataDxfId="411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E880EF9A-7119-480A-8D65-058CD02728C0}" name="Table17401543" displayName="Table17401543" ref="A2:F27" totalsRowShown="0" headerRowDxfId="410" dataDxfId="409" tableBorderDxfId="408" dataCellStyle="Comma">
  <sortState xmlns:xlrd2="http://schemas.microsoft.com/office/spreadsheetml/2017/richdata2" ref="A3:F20">
    <sortCondition descending="1" ref="F3:F20"/>
  </sortState>
  <tableColumns count="6">
    <tableColumn id="1" xr3:uid="{BD9E485B-FBD4-475B-BFE9-D061728B21D7}" name="Partner/SITC" dataDxfId="407" dataCellStyle="Comma"/>
    <tableColumn id="2" xr3:uid="{B5B31661-BD3A-4B9C-89D3-0458EAFF46A7}" name="284 : Nickel ores and concentrates; nickel mattes, nickel oxide sinters and other intermediate products of nickel metallurgy" dataDxfId="406" dataCellStyle="Comma"/>
    <tableColumn id="3" xr3:uid="{C2097C25-7EAF-4A89-B3D9-EFFB17CAE5F3}" name="334 : Petroleum oils and oils obtained from bituminous minerals (other than crude); preparations, n.e.s., " dataDxfId="405" dataCellStyle="Comma"/>
    <tableColumn id="4" xr3:uid="{EFA3DFCF-944B-4FFE-B094-CA49F9862C59}" name="287 : Ores and concentrates of base metals, n.e.s." dataDxfId="404" dataCellStyle="Comma"/>
    <tableColumn id="5" xr3:uid="{CF85F57D-680B-44BB-B4F7-6D6765E26FBF}" name="658 : Made-up articles, wholly or chiefly of textile materials, n.e.s." dataDxfId="403" dataCellStyle="Comma"/>
    <tableColumn id="6" xr3:uid="{F29EEFC6-8908-486F-97F8-3267D492C369}" name="598 : Miscellaneous chemical products, n.e.s." dataDxfId="402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940BA77B-29F9-493D-89D3-87C990879F52}" name="Table5451745" displayName="Table5451745" ref="A2:F65" totalsRowShown="0" headerRowDxfId="401" dataDxfId="399" headerRowBorderDxfId="400" tableBorderDxfId="398" dataCellStyle="Comma">
  <sortState xmlns:xlrd2="http://schemas.microsoft.com/office/spreadsheetml/2017/richdata2" ref="A3:F40">
    <sortCondition descending="1" ref="F3:F40"/>
  </sortState>
  <tableColumns count="6">
    <tableColumn id="1" xr3:uid="{EBEA4D5E-FC58-48EA-A3DB-1A7D00D1DE27}" name="Row Labels" dataDxfId="397" dataCellStyle="Comma"/>
    <tableColumn id="2" xr3:uid="{FAABA884-9007-4761-B84E-1EDDEE290C03}" name="334 : Petroleum oils and oils obtained from bituminous minerals (other than crude); preparations, n.e.s., " dataDxfId="396" dataCellStyle="Comma"/>
    <tableColumn id="3" xr3:uid="{B6849A1A-B4F9-4821-9C92-7F1ED91C77BB}" name="782 : Motor vehicles for the transport of goods and special-purpose motor vehicles" dataDxfId="395" dataCellStyle="Comma"/>
    <tableColumn id="4" xr3:uid="{0D24DF4E-282F-4406-93FA-1BB63B5DC1FA}" name="284 : Nickel ores and concentrates; nickel mattes, nickel oxide sinters and other intermediate products of nickel metallurgy" dataDxfId="394" dataCellStyle="Comma"/>
    <tableColumn id="5" xr3:uid="{FCA74259-2C0A-42F5-888E-87573FB3DEA0}" name="781 : Motor vehicles for the transport of persons" dataDxfId="393" dataCellStyle="Comma"/>
    <tableColumn id="6" xr3:uid="{20B113ED-5C2F-4922-B7FE-011BDF397ECE}" name="723 : Civil engineering and contractors' plant and equipment; parts thereof" dataDxfId="392" dataCellStyle="Comma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57E29D44-1F9F-4D22-B716-D7CFE5F90282}" name="Table2746" displayName="Table2746" ref="A3:F15" headerRowCount="0" totalsRowShown="0" headerRowDxfId="391" dataDxfId="389" headerRowBorderDxfId="390" tableBorderDxfId="388" headerRowCellStyle="Comma" dataCellStyle="Comma">
  <tableColumns count="6">
    <tableColumn id="1" xr3:uid="{F52495BB-417D-4490-A5E5-F1C58877F4CD}" name="Column1" headerRowDxfId="387" dataDxfId="386" totalsRowDxfId="385" dataCellStyle="Comma"/>
    <tableColumn id="2" xr3:uid="{E6EEB929-5A07-43F9-8665-C8B09F4D5C9C}" name="Column2" headerRowDxfId="384" dataDxfId="383" totalsRowDxfId="382" dataCellStyle="Comma"/>
    <tableColumn id="3" xr3:uid="{D1412915-B690-41E5-B070-8531BD360705}" name="Column3" headerRowDxfId="381" dataDxfId="380" totalsRowDxfId="379" dataCellStyle="Comma"/>
    <tableColumn id="4" xr3:uid="{40806EFB-C37B-4080-88C0-4D3267D080B7}" name="Column4" headerRowDxfId="378" dataDxfId="377" totalsRowDxfId="376" dataCellStyle="Comma"/>
    <tableColumn id="5" xr3:uid="{1BDF41DD-6B5E-4AA0-A16B-EAA10CE4C411}" name="Column5" headerRowDxfId="375" dataDxfId="374" totalsRowDxfId="373" dataCellStyle="Comma"/>
    <tableColumn id="6" xr3:uid="{89EBA0FD-3D1E-4CB5-8805-E615ADC543C7}" name="Column6" headerRowDxfId="372" dataDxfId="371" totalsRowDxfId="370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DFDDFFA-8E4A-4762-9636-5947574153C0}" name="Table30329" displayName="Table30329" ref="A4:I13" headerRowCount="0" totalsRowShown="0" headerRowDxfId="369" dataDxfId="368" tableBorderDxfId="367" headerRowCellStyle="Comma" dataCellStyle="Comma">
  <tableColumns count="9">
    <tableColumn id="1" xr3:uid="{00000000-0010-0000-1200-000001000000}" name="Column1" headerRowDxfId="366" dataDxfId="365" headerRowCellStyle="Comma" dataCellStyle="Comma"/>
    <tableColumn id="2" xr3:uid="{00000000-0010-0000-1200-000002000000}" name="Column2" headerRowDxfId="364" dataDxfId="363" headerRowCellStyle="Comma" dataCellStyle="Comma 120"/>
    <tableColumn id="3" xr3:uid="{00000000-0010-0000-1200-000003000000}" name="Column3" headerRowDxfId="362" dataDxfId="361" headerRowCellStyle="Comma" dataCellStyle="Comma">
      <calculatedColumnFormula>(B4/$B$13)*100</calculatedColumnFormula>
    </tableColumn>
    <tableColumn id="4" xr3:uid="{00000000-0010-0000-1200-000004000000}" name="Column4" headerRowDxfId="360" dataDxfId="359" headerRowCellStyle="Comma" dataCellStyle="Comma 120"/>
    <tableColumn id="5" xr3:uid="{00000000-0010-0000-1200-000005000000}" name="Column5" headerRowDxfId="358" dataDxfId="357" headerRowCellStyle="Comma" dataCellStyle="Comma">
      <calculatedColumnFormula>(D4/$D$13)*100</calculatedColumnFormula>
    </tableColumn>
    <tableColumn id="6" xr3:uid="{00000000-0010-0000-1200-000006000000}" name="Column6" headerRowDxfId="356" dataDxfId="355" headerRowCellStyle="Comma" dataCellStyle="Comma 120"/>
    <tableColumn id="7" xr3:uid="{00000000-0010-0000-1200-000007000000}" name="Column7" headerRowDxfId="354" dataDxfId="353" headerRowCellStyle="Comma" dataCellStyle="Comma"/>
    <tableColumn id="8" xr3:uid="{00000000-0010-0000-1200-000008000000}" name="Column8" headerRowDxfId="352" dataDxfId="351" headerRowCellStyle="Comma" dataCellStyle="Comma">
      <calculatedColumnFormula>((F4/D4)-1)*100</calculatedColumnFormula>
    </tableColumn>
    <tableColumn id="9" xr3:uid="{00000000-0010-0000-1200-000009000000}" name="Column9" headerRowDxfId="350" dataDxfId="34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D29DBFE-81C2-4C14-9595-E8E9C6A74B3B}" name="Table118" displayName="Table118" ref="A2:J213" headerRowCount="0" totalsRowCount="1" headerRowDxfId="348" dataDxfId="346" headerRowBorderDxfId="347" tableBorderDxfId="345">
  <sortState xmlns:xlrd2="http://schemas.microsoft.com/office/spreadsheetml/2017/richdata2" ref="A2:J212">
    <sortCondition descending="1" ref="I2:I212"/>
  </sortState>
  <tableColumns count="10">
    <tableColumn id="1" xr3:uid="{94AA04BD-08FE-4345-B596-22E26DE4AB95}" name="Column1" totalsRowLabel="Total" headerRowDxfId="344" dataDxfId="343" totalsRowDxfId="342"/>
    <tableColumn id="2" xr3:uid="{F47D8B75-8418-4333-8BA9-4DA54363974E}" name="Column2" totalsRowFunction="sum" headerRowDxfId="341" dataDxfId="340" totalsRowDxfId="339" dataCellStyle="Comma"/>
    <tableColumn id="3" xr3:uid="{1FD08374-2188-4B85-B26D-B5B25443DB9B}" name="Column3" totalsRowFunction="sum" headerRowDxfId="338" dataDxfId="337" totalsRowDxfId="336" dataCellStyle="Comma"/>
    <tableColumn id="4" xr3:uid="{8C6D8318-FB2A-4C2C-979D-FB8A08F90C88}" name="Column4" totalsRowFunction="sum" headerRowDxfId="335" dataDxfId="334" totalsRowDxfId="333" dataCellStyle="Comma"/>
    <tableColumn id="5" xr3:uid="{39F7EE61-CBF6-4127-B1A2-06BF201720FB}" name="Column5" totalsRowFunction="sum" headerRowDxfId="332" dataDxfId="331" totalsRowDxfId="330" dataCellStyle="Comma"/>
    <tableColumn id="6" xr3:uid="{C4E25F12-A64A-4F01-86DF-807BC1093BF7}" name="Column6" totalsRowFunction="sum" headerRowDxfId="329" dataDxfId="328" totalsRowDxfId="327" dataCellStyle="Comma"/>
    <tableColumn id="7" xr3:uid="{05EF338B-F5B0-44BF-BD94-88787DE39193}" name="Column7" totalsRowFunction="sum" headerRowDxfId="326" dataDxfId="325" totalsRowDxfId="324" dataCellStyle="Comma"/>
    <tableColumn id="8" xr3:uid="{584C3877-F071-4728-9BAD-77BD0288A765}" name="Column8" totalsRowFunction="sum" headerRowDxfId="323" dataDxfId="322" totalsRowDxfId="321" dataCellStyle="Comma"/>
    <tableColumn id="9" xr3:uid="{0DBFB53D-253E-4BCA-B129-75AF941B1A8B}" name="Column9" totalsRowFunction="sum" headerRowDxfId="320" dataDxfId="319" totalsRowDxfId="318" dataCellStyle="Comma"/>
    <tableColumn id="10" xr3:uid="{F51EC78C-C567-40C6-8335-361CB34AF10B}" name="Column10" totalsRowFunction="sum" headerRowDxfId="317" dataDxfId="316" totalsRowDxfId="315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064715C-5E44-4BEF-AC3C-377870F97034}" name="Table323611" displayName="Table323611" ref="A4:I13" headerRowCount="0" totalsRowShown="0" headerRowDxfId="314" dataDxfId="313" tableBorderDxfId="312" headerRowCellStyle="Comma">
  <sortState xmlns:xlrd2="http://schemas.microsoft.com/office/spreadsheetml/2017/richdata2" ref="A4:I13">
    <sortCondition descending="1" ref="F4:F13"/>
  </sortState>
  <tableColumns count="9">
    <tableColumn id="1" xr3:uid="{00000000-0010-0000-1400-000001000000}" name="Column1" headerRowDxfId="311" dataDxfId="310" headerRowCellStyle="Comma" dataCellStyle="Comma"/>
    <tableColumn id="2" xr3:uid="{00000000-0010-0000-1400-000002000000}" name="Column2" headerRowDxfId="309" dataDxfId="308" headerRowCellStyle="Comma" dataCellStyle="Comma"/>
    <tableColumn id="3" xr3:uid="{00000000-0010-0000-1400-000003000000}" name="Column3" headerRowDxfId="307" dataDxfId="306" headerRowCellStyle="Comma" dataCellStyle="Comma">
      <calculatedColumnFormula>(B4/$B$13)*100</calculatedColumnFormula>
    </tableColumn>
    <tableColumn id="4" xr3:uid="{00000000-0010-0000-1400-000004000000}" name="Column4" headerRowDxfId="305" dataDxfId="304" headerRowCellStyle="Comma" dataCellStyle="Comma"/>
    <tableColumn id="5" xr3:uid="{00000000-0010-0000-1400-000005000000}" name="Column5" headerRowDxfId="303" dataDxfId="302" headerRowCellStyle="Comma" dataCellStyle="Comma">
      <calculatedColumnFormula>(D4/$D$13)*100</calculatedColumnFormula>
    </tableColumn>
    <tableColumn id="6" xr3:uid="{00000000-0010-0000-1400-000006000000}" name="Column6" headerRowDxfId="301" dataDxfId="300" headerRowCellStyle="Comma" dataCellStyle="Comma"/>
    <tableColumn id="7" xr3:uid="{00000000-0010-0000-1400-000007000000}" name="Column7" headerRowDxfId="299" dataDxfId="298" headerRowCellStyle="Comma" dataCellStyle="Comma"/>
    <tableColumn id="8" xr3:uid="{00000000-0010-0000-1400-000008000000}" name="Column8" headerRowDxfId="297" dataDxfId="296" headerRowCellStyle="Comma" dataCellStyle="Comma">
      <calculatedColumnFormula>((F4/D4)-1)*100</calculatedColumnFormula>
    </tableColumn>
    <tableColumn id="9" xr3:uid="{00000000-0010-0000-1400-000009000000}" name="Column9" headerRowDxfId="295" dataDxfId="29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D4EC1D3-EEE5-44DC-831F-4D572026ADAC}" name="Table1218" displayName="Table1218" ref="A2:J255" headerRowCount="0" totalsRowCount="1" headerRowDxfId="293" dataDxfId="291" headerRowBorderDxfId="292" tableBorderDxfId="290" dataCellStyle="Comma">
  <sortState xmlns:xlrd2="http://schemas.microsoft.com/office/spreadsheetml/2017/richdata2" ref="A2:J254">
    <sortCondition descending="1" ref="H2:H254"/>
  </sortState>
  <tableColumns count="10">
    <tableColumn id="1" xr3:uid="{94DE5067-B747-4126-A281-82A63A8256FF}" name="Column1" totalsRowLabel="Total" headerRowDxfId="289" dataDxfId="288" totalsRowDxfId="287" dataCellStyle="Comma"/>
    <tableColumn id="2" xr3:uid="{D04CB9BC-042C-4A08-A572-26C3FE6BFCD6}" name="Column2" totalsRowFunction="sum" headerRowDxfId="286" dataDxfId="285" totalsRowDxfId="284" dataCellStyle="Comma"/>
    <tableColumn id="3" xr3:uid="{CCCED8ED-9330-42E7-A319-AD0078EAA779}" name="Column3" totalsRowFunction="sum" headerRowDxfId="283" dataDxfId="282" totalsRowDxfId="281" dataCellStyle="Comma"/>
    <tableColumn id="4" xr3:uid="{3316D45D-F040-4EF0-86EC-652B0AF56B47}" name="Column4" totalsRowFunction="sum" headerRowDxfId="280" dataDxfId="279" totalsRowDxfId="278" dataCellStyle="Comma"/>
    <tableColumn id="5" xr3:uid="{04F2C16A-D74B-421B-83E8-F23FD2A9289B}" name="Column5" totalsRowFunction="sum" headerRowDxfId="277" dataDxfId="276" totalsRowDxfId="275" dataCellStyle="Comma"/>
    <tableColumn id="6" xr3:uid="{3A15B47E-E267-4762-893A-9C3D2DDD1230}" name="Column6" totalsRowFunction="sum" headerRowDxfId="274" dataDxfId="273" totalsRowDxfId="272" dataCellStyle="Comma"/>
    <tableColumn id="7" xr3:uid="{5E8EBA75-AAB9-48F0-A969-56B4F0B24B36}" name="Column7" totalsRowFunction="sum" headerRowDxfId="271" dataDxfId="270" totalsRowDxfId="269" dataCellStyle="Comma"/>
    <tableColumn id="8" xr3:uid="{55738517-B251-4737-A934-E3026A1E64DD}" name="Column8" totalsRowFunction="sum" headerRowDxfId="268" dataDxfId="267" totalsRowDxfId="266" dataCellStyle="Comma"/>
    <tableColumn id="9" xr3:uid="{F4AD1922-B4C8-4239-A5A2-8EBD6E593D88}" name="Column9" totalsRowFunction="sum" headerRowDxfId="265" dataDxfId="264" totalsRowDxfId="263" dataCellStyle="Comma"/>
    <tableColumn id="10" xr3:uid="{148C0539-3FF4-4B20-8A8A-AF1F58A61C45}" name="Column10" totalsRowFunction="sum" headerRowDxfId="262" dataDxfId="261" totalsRowDxfId="260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62EAB5B-B98C-40C8-BD7F-CDE3FFAF9E64}" name="Table517" displayName="Table517" ref="A2:E14" headerRowCount="0" totalsRowShown="0" headerRowDxfId="710" dataDxfId="709" tableBorderDxfId="708">
  <tableColumns count="5">
    <tableColumn id="1" xr3:uid="{8FE0C7B3-EC26-4232-B6FB-DD636928D933}" name="Column1" headerRowDxfId="707" dataDxfId="706"/>
    <tableColumn id="2" xr3:uid="{455BEF64-BD8A-4A8E-96A3-64FFBB1E2A19}" name="Column2" headerRowDxfId="705" dataDxfId="704" dataCellStyle="Comma 117"/>
    <tableColumn id="3" xr3:uid="{55006A55-FAD8-4C30-A20C-776AB61A5B1D}" name="Column3" headerRowDxfId="703" dataDxfId="702" dataCellStyle="Comma 117"/>
    <tableColumn id="4" xr3:uid="{C7E11C62-F271-409C-BEBE-8D00A5933847}" name="Column4" headerRowDxfId="701" dataDxfId="700"/>
    <tableColumn id="5" xr3:uid="{B1CC84F3-0447-4868-91FE-66FEDC23A0EA}" name="Column5" headerRowDxfId="699" dataDxfId="698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E643B4-EEDD-4FFB-9B96-1E45ACE88343}" name="Table421116" displayName="Table421116" ref="A3:F7" headerRowCount="0" totalsRowCount="1" headerRowDxfId="259" dataDxfId="258" totalsRowDxfId="256" tableBorderDxfId="257" headerRowCellStyle="Comma 23">
  <tableColumns count="6">
    <tableColumn id="1" xr3:uid="{845392F7-3EB0-4ADE-85C0-FB34B180958D}" name="Column1" totalsRowLabel=" Total " headerRowDxfId="255" dataDxfId="254" totalsRowDxfId="253" dataCellStyle="Comma"/>
    <tableColumn id="2" xr3:uid="{1F20528A-5129-4DF7-B986-879A31AF3568}" name="Column2" totalsRowFunction="custom" headerRowDxfId="252" dataDxfId="251" totalsRowDxfId="250" headerRowCellStyle="Comma 23" dataCellStyle="Comma">
      <totalsRowFormula>SUM(B3:B6)</totalsRowFormula>
    </tableColumn>
    <tableColumn id="3" xr3:uid="{DA207716-BA8D-467C-B37D-4736F20EA9EA}" name="Column3" totalsRowFunction="custom" headerRowDxfId="249" dataDxfId="248" totalsRowDxfId="247" headerRowCellStyle="Comma 23" dataCellStyle="Comma">
      <totalsRowFormula>SUM(C3:C6)</totalsRowFormula>
    </tableColumn>
    <tableColumn id="4" xr3:uid="{D6BB679B-EEB8-44D1-85AD-132CC4265444}" name="Column4" totalsRowFunction="custom" headerRowDxfId="246" dataDxfId="245" totalsRowDxfId="244" headerRowCellStyle="Comma 23" dataCellStyle="Comma">
      <totalsRowFormula>SUM(D3:D6)</totalsRowFormula>
    </tableColumn>
    <tableColumn id="5" xr3:uid="{21E6899B-9E66-4D47-9CC0-A8E6A0CC3EC2}" name="Column5" totalsRowFunction="custom" headerRowDxfId="243" dataDxfId="242" totalsRowDxfId="241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40" dataDxfId="239" totalsRowDxfId="238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8694967-D738-48D7-984E-EF71FEF91530}" name="Table3896259" displayName="Table3896259" ref="A4:I11" headerRowCount="0" totalsRowShown="0" headerRowDxfId="237" dataDxfId="236" tableBorderDxfId="235">
  <tableColumns count="9">
    <tableColumn id="1" xr3:uid="{7F68F5E3-1151-4FC1-AFA8-5078D5163FD0}" name="Column1" headerRowDxfId="234" dataDxfId="233" headerRowCellStyle="Comma" dataCellStyle="Comma"/>
    <tableColumn id="2" xr3:uid="{7ECD1EE9-CFE5-4BC6-A40B-5948057B0E22}" name="Column2" headerRowDxfId="232" dataDxfId="231" headerRowCellStyle="Comma" dataCellStyle="Comma 72 2"/>
    <tableColumn id="3" xr3:uid="{46877253-AD85-4629-A8FF-A9FC5FCE3959}" name="Column3" headerRowDxfId="230" dataDxfId="229" headerRowCellStyle="Comma" dataCellStyle="Comma">
      <calculatedColumnFormula>(B4/$B$11)*100</calculatedColumnFormula>
    </tableColumn>
    <tableColumn id="4" xr3:uid="{1213770B-DA0B-4838-9D00-CA227B8C359E}" name="Column4" headerRowDxfId="228" dataDxfId="227" headerRowCellStyle="Comma" dataCellStyle="Comma 72 2"/>
    <tableColumn id="5" xr3:uid="{298D6763-4F9B-4E5D-B854-1DAAEBB4EDB1}" name="Column5" headerRowDxfId="226" dataDxfId="225" headerRowCellStyle="Comma" dataCellStyle="Comma">
      <calculatedColumnFormula>(D4/$D$11)*100</calculatedColumnFormula>
    </tableColumn>
    <tableColumn id="6" xr3:uid="{0914F7C7-D3FD-4E86-8DDD-17020BB8A426}" name="Column6" headerRowDxfId="224" dataDxfId="223" headerRowCellStyle="Comma" dataCellStyle="Comma 72 2"/>
    <tableColumn id="7" xr3:uid="{5531489D-0D81-4D03-B678-A0163D3D4E46}" name="Column7" headerRowDxfId="222" dataDxfId="221" headerRowCellStyle="Comma" dataCellStyle="Comma">
      <calculatedColumnFormula>(F4/$F$11)*100</calculatedColumnFormula>
    </tableColumn>
    <tableColumn id="8" xr3:uid="{FEE7E3A9-6557-406D-ABA9-B74FB7FA2DCE}" name="Column8" headerRowDxfId="220" dataDxfId="219" headerRowCellStyle="Comma" dataCellStyle="Comma">
      <calculatedColumnFormula>((F4/D4)-1)*100</calculatedColumnFormula>
    </tableColumn>
    <tableColumn id="9" xr3:uid="{0CF61064-6312-4B06-9A77-51C24127AC79}" name="Column9" headerRowDxfId="218" dataDxfId="21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97D9545-985F-4CA7-AD2C-7348EA5E01A2}" name="Table356353" displayName="Table356353" ref="A5:N264" headerRowCount="0" totalsRowCount="1" headerRowDxfId="216" dataDxfId="215" tableBorderDxfId="214" headerRowCellStyle="Comma 10 10 2 2 2 2 2 2 2 2 2 2 2 2" dataCellStyle="Comma">
  <sortState xmlns:xlrd2="http://schemas.microsoft.com/office/spreadsheetml/2017/richdata2" ref="A5:D258">
    <sortCondition descending="1" ref="D5:D258"/>
  </sortState>
  <tableColumns count="14">
    <tableColumn id="1" xr3:uid="{34726B55-9A2F-45F4-AC57-55B7FA588824}" name="Column1" headerRowDxfId="213" dataDxfId="212" totalsRowDxfId="211" dataCellStyle="Comma"/>
    <tableColumn id="2" xr3:uid="{BD0F3CE1-B889-406F-8073-204017D68307}" name="Column2" totalsRowFunction="sum" headerRowDxfId="210" dataDxfId="209" totalsRowDxfId="208" headerRowCellStyle="Comma 10 10 2 2 2 2 2 2 2 2 2 2 2 2" dataCellStyle="Comma"/>
    <tableColumn id="3" xr3:uid="{9BE739DC-42C5-404B-A803-DA55582DBE7A}" name="Column3" totalsRowFunction="sum" headerRowDxfId="207" dataDxfId="206" totalsRowDxfId="205" headerRowCellStyle="Comma 10 10 2 2 2 2 2 2 2 2 2 2 2 2" dataCellStyle="Comma"/>
    <tableColumn id="4" xr3:uid="{30F1BB36-CBB3-4AC3-8E03-15774AD6DDDB}" name="Column4" totalsRowFunction="sum" headerRowDxfId="204" dataDxfId="203" totalsRowDxfId="202" headerRowCellStyle="Comma 10 10 2 2 2 2 2 2 2 2 2 2 2 2" dataCellStyle="Comma"/>
    <tableColumn id="5" xr3:uid="{EA593B66-2DB4-444D-BA1A-7262D5F79613}" name="Column5" headerRowDxfId="201" dataDxfId="200" totalsRowDxfId="199" headerRowCellStyle="Comma 10 10 2 2 2 2 2 2 2 2 2 2 2 2" dataCellStyle="Comma"/>
    <tableColumn id="6" xr3:uid="{15C95491-300E-41C9-8F2F-D3FA19CE51DC}" name="Column6" headerRowDxfId="198" dataDxfId="197" totalsRowDxfId="196" headerRowCellStyle="Comma 10 10 2 2 2 2 2 2 2 2 2 2 2 2" dataCellStyle="Comma"/>
    <tableColumn id="7" xr3:uid="{0E69FE83-134D-4603-92AB-01B30FE26A17}" name="Column7" totalsRowFunction="sum" headerRowDxfId="195" dataDxfId="194" totalsRowDxfId="193" headerRowCellStyle="Comma 10 10 2 2 2 2 2 2 2 2 2 2 2 2" dataCellStyle="Comma"/>
    <tableColumn id="8" xr3:uid="{B835DD12-E13A-462E-8DEF-F574CD7B1CE3}" name="Column8" totalsRowFunction="sum" headerRowDxfId="192" dataDxfId="191" totalsRowDxfId="190" headerRowCellStyle="Comma 10 10 2 2 2 2 2 2 2 2 2 2 2 2" dataCellStyle="Comma"/>
    <tableColumn id="9" xr3:uid="{6DE4BAFA-44A1-4FA6-8BB1-3A2BC127B318}" name="Column9" totalsRowFunction="sum" headerRowDxfId="189" dataDxfId="188" totalsRowDxfId="187" headerRowCellStyle="Comma 10 10 2 2 2 2 2 2 2 2 2 2 2 2" dataCellStyle="Comma"/>
    <tableColumn id="10" xr3:uid="{90DA93C0-4F13-48A1-95C3-B22084E5A24C}" name="Column10" headerRowDxfId="186" dataDxfId="185" totalsRowDxfId="184" headerRowCellStyle="Comma 10 10 2 2 2 2 2 2 2 2 2 2 2 2" dataCellStyle="Comma"/>
    <tableColumn id="11" xr3:uid="{5B2E67F6-3297-4892-9D96-9CD4EA224D1B}" name="Column11" headerRowDxfId="183" dataDxfId="182" totalsRowDxfId="181" headerRowCellStyle="Comma 10 10 2 2 2 2 2 2 2 2 2 2 2 2" dataCellStyle="Comma"/>
    <tableColumn id="12" xr3:uid="{F4FA968D-1CCC-4F05-8225-3A4358E33C42}" name="Column12" totalsRowFunction="sum" headerRowDxfId="180" dataDxfId="179" totalsRowDxfId="178" headerRowCellStyle="Comma 10 10 2 2 2 2 2 2 2 2 2 2 2 2" dataCellStyle="Comma"/>
    <tableColumn id="13" xr3:uid="{89E5F02C-8A0D-4D0B-BD14-36880A2A4D2E}" name="Column13" totalsRowFunction="sum" headerRowDxfId="177" dataDxfId="176" totalsRowDxfId="175" headerRowCellStyle="Comma 10 10 2 2 2 2 2 2 2 2 2 2 2 2" dataCellStyle="Comma"/>
    <tableColumn id="14" xr3:uid="{1E98E01F-C5FD-4416-AC23-FE047B525593}" name="Column14" totalsRowFunction="sum" headerRowDxfId="174" dataDxfId="173" totalsRowDxfId="172" headerRowCellStyle="Comma 10 10 2 2 2 2 2 2 2 2 2 2 2 2" dataCellStyle="Comma"/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38E568-B91D-4205-B32D-5CF1A4E6E6C0}" name="Table43146663" displayName="Table43146663" ref="A3:F10" headerRowCount="0" totalsRowShown="0" headerRowDxfId="171" dataDxfId="170" tableBorderDxfId="169" headerRowCellStyle="Comma 23">
  <tableColumns count="6">
    <tableColumn id="1" xr3:uid="{6B96967E-BA49-4688-B504-8499DB2FDAFF}" name="Column1" headerRowDxfId="168" dataDxfId="167"/>
    <tableColumn id="2" xr3:uid="{747AB297-B14A-4BA4-8689-FEB354AC4F95}" name="Column2" headerRowDxfId="166" dataDxfId="165" headerRowCellStyle="Comma 23" dataCellStyle="Comma 91"/>
    <tableColumn id="3" xr3:uid="{0C28AE2D-6315-4CFB-ABCA-112D31EED06D}" name="Column3" headerRowDxfId="164" dataDxfId="163" headerRowCellStyle="Comma 23" dataCellStyle="Comma 91"/>
    <tableColumn id="4" xr3:uid="{D0E597B2-BA48-43C1-9E73-CED8E11A0805}" name="Column4" headerRowDxfId="162" dataDxfId="161" headerRowCellStyle="Comma 23" dataCellStyle="Comma 91"/>
    <tableColumn id="5" xr3:uid="{A0B01EC8-41D5-4D6C-A310-F833484D3CEE}" name="Column5" headerRowDxfId="160" dataDxfId="159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58" dataDxfId="157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65F1DD0-488A-4934-B3B4-2C058E54B2E7}" name="Table76764" displayName="Table76764" ref="D3:E24" headerRowCount="0" totalsRowCount="1" headerRowDxfId="156" dataDxfId="155" tableBorderDxfId="154">
  <sortState xmlns:xlrd2="http://schemas.microsoft.com/office/spreadsheetml/2017/richdata2" ref="D3:E21">
    <sortCondition descending="1" ref="E3:E21"/>
  </sortState>
  <tableColumns count="2">
    <tableColumn id="1" xr3:uid="{A96DD6D1-F8DE-4060-9BA9-8900E1468E19}" name="Column1" totalsRowLabel="Total" headerRowDxfId="153" dataDxfId="152" totalsRowDxfId="151" dataCellStyle="Comma"/>
    <tableColumn id="2" xr3:uid="{91450C78-7CCB-4F94-94FA-DF14545F1D3F}" name="Column2" totalsRowFunction="sum" headerRowDxfId="150" dataDxfId="149" totalsRowDxfId="148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A2BFD6F-CD1E-4EA5-8964-B3E153EFC635}" name="Table476865" displayName="Table476865" ref="A3:B20" headerRowCount="0" totalsRowCount="1" headerRowDxfId="147" dataDxfId="146" totalsRowDxfId="144" tableBorderDxfId="145">
  <tableColumns count="2">
    <tableColumn id="1" xr3:uid="{72AC98D6-E45E-4DF6-A14B-4BD015434202}" name="Column1" totalsRowLabel="Total" headerRowDxfId="143" dataDxfId="142" totalsRowDxfId="141"/>
    <tableColumn id="2" xr3:uid="{A37AD7A7-DA5F-4CE8-9B04-705C84965CD0}" name="Column2" totalsRowFunction="sum" headerRowDxfId="140" dataDxfId="139" totalsRowDxfId="138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FA1A20F-E606-42E3-8536-7A867579344B}" name="Table486910" displayName="Table486910" ref="H3:J15" headerRowCount="0" totalsRowShown="0" headerRowDxfId="137" dataDxfId="136" tableBorderDxfId="135">
  <tableColumns count="3">
    <tableColumn id="1" xr3:uid="{7AF74353-B693-421C-94CB-8910BAE3EBED}" name="Column1" headerRowDxfId="134" dataDxfId="133" headerRowCellStyle="Comma" dataCellStyle="Comma"/>
    <tableColumn id="2" xr3:uid="{5BE05703-69D6-4778-A369-EFD11401E8CC}" name="Column2" headerRowDxfId="132" dataDxfId="131" dataCellStyle="Comma"/>
    <tableColumn id="3" xr3:uid="{6B7A022A-3909-4C55-8EAF-869C27A79067}" name="Column3" headerRowDxfId="130" dataDxfId="129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27949CB0-29D2-4050-AECD-A6341F29A64E}" name="Table497011" displayName="Table497011" ref="L3:Q145" headerRowCount="0" totalsRowCount="1" headerRowDxfId="128" dataDxfId="127" totalsRowDxfId="125" tableBorderDxfId="126">
  <tableColumns count="6">
    <tableColumn id="1" xr3:uid="{74462203-F51D-4002-8F32-BCAD0482F806}" name="Column1" headerRowDxfId="124" dataDxfId="123" totalsRowDxfId="122" dataCellStyle="Comma"/>
    <tableColumn id="2" xr3:uid="{70F05C5D-F103-4EB8-9E3F-1116368C1876}" name="Column2" totalsRowFunction="sum" headerRowDxfId="121" dataDxfId="120" totalsRowDxfId="119" dataCellStyle="Comma" totalsRowCellStyle="Comma"/>
    <tableColumn id="3" xr3:uid="{8FEE6692-E603-4C08-A5D1-EF52405D9975}" name="Column3" totalsRowFunction="sum" headerRowDxfId="118" dataDxfId="117" totalsRowDxfId="116" dataCellStyle="Comma">
      <calculatedColumnFormula>(M3/$M$145)*100</calculatedColumnFormula>
    </tableColumn>
    <tableColumn id="4" xr3:uid="{16090596-34B2-4A2A-BBBD-2706B22F55BF}" name="Column4" headerRowDxfId="115" dataDxfId="114" totalsRowDxfId="113" dataCellStyle="Comma"/>
    <tableColumn id="5" xr3:uid="{1B0B4F5E-61EC-4B99-BD61-E98F83B1C1F7}" name="Column5" totalsRowFunction="sum" headerRowDxfId="112" dataDxfId="111" totalsRowDxfId="110" dataCellStyle="Comma" totalsRowCellStyle="Comma"/>
    <tableColumn id="6" xr3:uid="{B951C416-DA06-4EC1-8B01-210F57D4491B}" name="Column6" totalsRowFunction="sum" headerRowDxfId="109" dataDxfId="108" totalsRowDxfId="107" dataCellStyle="Comma">
      <calculatedColumnFormula>(P3/$P$145)*100</calculatedColumnFormula>
    </tableColumn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3AF8E7E-C440-457D-8DCD-626079324E59}" name="Table97168" displayName="Table97168" ref="A6:F42" headerRowCount="0" totalsRowShown="0" headerRowDxfId="106" dataDxfId="105" tableBorderDxfId="104">
  <tableColumns count="6">
    <tableColumn id="1" xr3:uid="{78841BF6-43DA-4DBE-8EEE-1E3B6F63D5E6}" name="Column1" headerRowDxfId="103" dataDxfId="102" dataCellStyle="Comma"/>
    <tableColumn id="2" xr3:uid="{88FBDED5-7427-4755-92E0-170CFD1E494F}" name="Column2" headerRowDxfId="101" dataDxfId="100" headerRowCellStyle="Comma 131" dataCellStyle="Comma 156"/>
    <tableColumn id="3" xr3:uid="{632F3559-7148-4B67-BC96-0CA9AFAAA8AC}" name="Column3" headerRowDxfId="99" dataDxfId="98" headerRowCellStyle="Comma" dataCellStyle="Comma">
      <calculatedColumnFormula>(#REF!/$B$42)*100</calculatedColumnFormula>
    </tableColumn>
    <tableColumn id="4" xr3:uid="{FCD85C03-FE85-4481-A44B-1596FFE4B9C4}" name="Column4" headerRowDxfId="97" dataDxfId="96"/>
    <tableColumn id="5" xr3:uid="{A4FB793C-E3AE-472C-B8E0-0A19D89EEAA9}" name="Column5" headerRowDxfId="95" dataDxfId="94" headerRowCellStyle="Comma 131" dataCellStyle="Comma 156"/>
    <tableColumn id="6" xr3:uid="{A2E9A875-1643-47C3-8010-D38F24E93191}" name="Column6" headerRowDxfId="93" dataDxfId="92" headerRowCellStyle="Comma" data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DDBA30F-C693-48DB-A9BE-14D7C20B5969}" name="Table4517269" displayName="Table4517269" ref="A46:F292" headerRowCount="0" totalsRowCount="1" headerRowDxfId="91" dataDxfId="90" totalsRowDxfId="88" tableBorderDxfId="89">
  <tableColumns count="6">
    <tableColumn id="1" xr3:uid="{59C4F43B-6D52-4847-ADE4-0EDEE5A5C2B3}" name="Column1" headerRowDxfId="87" dataDxfId="86" totalsRowDxfId="85"/>
    <tableColumn id="2" xr3:uid="{4CBE6A36-6F71-44FF-84A8-64E5127D62D0}" name="Column2" totalsRowFunction="custom" headerRowDxfId="84" dataDxfId="83" totalsRowDxfId="82" headerRowCellStyle="Comma 131" dataCellStyle="Comma">
      <totalsRowFormula>SUM(B46:B291)</totalsRowFormula>
    </tableColumn>
    <tableColumn id="3" xr3:uid="{EED56315-C2D6-43DD-B12B-23576BF99A21}" name="Column3" totalsRowFunction="custom" headerRowDxfId="81" dataDxfId="80" totalsRowDxfId="79" headerRowCellStyle="Comma" dataCellStyle="Comma">
      <calculatedColumnFormula>(B46/$B$292)*100</calculatedColumnFormula>
      <totalsRowFormula>SUM(C46:C291)</totalsRowFormula>
    </tableColumn>
    <tableColumn id="4" xr3:uid="{AA078D42-ADA5-4CE1-B140-54C37E58C552}" name="Column4" headerRowDxfId="78" dataDxfId="77" totalsRowDxfId="76" dataCellStyle="Comma"/>
    <tableColumn id="5" xr3:uid="{7B4B35AB-E402-4914-80D5-A34ED3B6B6C7}" name="Column5" totalsRowFunction="custom" headerRowDxfId="75" dataDxfId="74" totalsRowDxfId="73" headerRowCellStyle="Comma 131" dataCellStyle="Comma">
      <totalsRowFormula>SUM(E46:E291)</totalsRowFormula>
    </tableColumn>
    <tableColumn id="6" xr3:uid="{81C8EB87-6996-4D35-B57B-2A0819CB857C}" name="Column6" totalsRowFunction="custom" headerRowDxfId="72" dataDxfId="71" totalsRowDxfId="70" headerRowCellStyle="Comma" dataCellStyle="Comma">
      <calculatedColumnFormula>(E46/$E$292)*100</calculatedColumnFormula>
      <totalsRowFormula>SUM(F46:F291)</totalsRow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0FAC02C-C0E1-4078-A262-31C22BF22316}" name="Table618" displayName="Table618" ref="A2:E5" headerRowCount="0" totalsRowShown="0" headerRowDxfId="697" dataDxfId="696" tableBorderDxfId="695" headerRowCellStyle="Comma" dataCellStyle="Comma">
  <tableColumns count="5">
    <tableColumn id="1" xr3:uid="{68449F75-B498-478D-BDB7-537A7DBB9AA7}" name="Column1" headerRowDxfId="694" dataDxfId="693" dataCellStyle="Comma"/>
    <tableColumn id="2" xr3:uid="{F417E6BB-B8EF-410D-A926-7E325771C8B9}" name="Column2" headerRowDxfId="692" dataDxfId="691" dataCellStyle="Comma"/>
    <tableColumn id="3" xr3:uid="{0C4C6C7C-C8B3-4E23-AAFE-B2937B56E870}" name="Column3" headerRowDxfId="690" dataDxfId="689" dataCellStyle="Comma"/>
    <tableColumn id="4" xr3:uid="{A0D6C87D-45C0-4A31-82B2-36A25141D838}" name="Column4" headerRowDxfId="688" dataDxfId="687" dataCellStyle="Comma"/>
    <tableColumn id="5" xr3:uid="{9A8154CE-D234-4763-9989-101BAB521853}" name="Column5" headerRowDxfId="686" dataDxfId="685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92FF527-0D25-412E-BE9F-E59DC4DAFCE5}" name="Table41" displayName="Table41" ref="G6:U24" headerRowCount="0" totalsRowShown="0" headerRowDxfId="69" dataDxfId="68" tableBorderDxfId="67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66" dataDxfId="65"/>
    <tableColumn id="2" xr3:uid="{25CB535C-FF1E-45E8-B631-D590B01E6694}" name="Column2" headerRowDxfId="64" dataDxfId="63" headerRowCellStyle="Comma" dataCellStyle="Comma"/>
    <tableColumn id="3" xr3:uid="{A42F55FC-CF02-4CD0-85FF-C88272F3B4A0}" name="Column3" headerRowDxfId="62" dataDxfId="61" headerRowCellStyle="Comma" dataCellStyle="Comma"/>
    <tableColumn id="4" xr3:uid="{54C3EB61-D76A-450F-BE9B-02774CEA5C69}" name="Column4" headerRowDxfId="60" dataDxfId="59" headerRowCellStyle="Comma" dataCellStyle="Comma"/>
    <tableColumn id="5" xr3:uid="{4493E70D-72C4-498F-8D6F-43183B62A803}" name="Column5" headerRowDxfId="58" dataDxfId="57" headerRowCellStyle="Comma" dataCellStyle="Comma"/>
    <tableColumn id="6" xr3:uid="{A3738FAA-606E-41E3-8511-028E1A1BF643}" name="Column6" headerRowDxfId="56" dataDxfId="55" headerRowCellStyle="Comma" dataCellStyle="Comma"/>
    <tableColumn id="7" xr3:uid="{89A0158B-EAD4-46EE-A920-31A6D92E1A05}" name="Column7" headerRowDxfId="54" dataDxfId="53" headerRowCellStyle="Comma" dataCellStyle="Comma"/>
    <tableColumn id="8" xr3:uid="{0559C84D-87FB-43B0-8C94-C9866C0E77B2}" name="Column8" headerRowDxfId="52" dataDxfId="51" headerRowCellStyle="Comma" dataCellStyle="Comma"/>
    <tableColumn id="9" xr3:uid="{D9FDE8BE-BC25-4BD5-9D1F-C31A61DD1064}" name="Column9" headerRowDxfId="50" dataDxfId="49" headerRowCellStyle="Comma" dataCellStyle="Comma"/>
    <tableColumn id="10" xr3:uid="{0E19C073-1A4F-4D32-9BAD-88B1D85DB1AC}" name="Column10" headerRowDxfId="48" dataDxfId="47" headerRowCellStyle="Comma" dataCellStyle="Comma"/>
    <tableColumn id="11" xr3:uid="{D90CCFFD-533F-41A5-ACE7-FFA70BA247A2}" name="Column11" headerRowDxfId="46" dataDxfId="45" headerRowCellStyle="Comma" dataCellStyle="Comma"/>
    <tableColumn id="12" xr3:uid="{442F3020-44DA-49F9-876B-7E4C93EB848C}" name="Column12" headerRowDxfId="44" dataDxfId="43" headerRowCellStyle="Comma" dataCellStyle="Comma"/>
    <tableColumn id="13" xr3:uid="{84005F93-C028-4C84-AD9B-EC35C9779A0F}" name="Column13" headerRowDxfId="42" dataDxfId="41" headerRowCellStyle="Comma" dataCellStyle="Comma"/>
    <tableColumn id="14" xr3:uid="{B796CE8D-7FBE-49AF-B30A-BF1C8379A110}" name="Column14" headerRowDxfId="40" dataDxfId="39" headerRowCellStyle="Comma" dataCellStyle="Comma"/>
    <tableColumn id="15" xr3:uid="{D99AC484-2A2C-4325-B0A6-96F4E6191F9C}" name="Column15" headerRowDxfId="38" dataDxfId="37" headerRowCellStyle="Comma" dataCellStyle="Comma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8E4B26B-E274-4C6D-A0B9-F2F8861639DF}" name="Table464413" displayName="Table464413" ref="B4:E17" headerRowCount="0" totalsRowShown="0" headerRowDxfId="36" dataDxfId="35" tableBorderDxfId="34">
  <tableColumns count="4">
    <tableColumn id="1" xr3:uid="{029D07D0-2F96-49C9-A45A-3D78D15D59C1}" name="Column1" headerRowDxfId="33" dataDxfId="32" totalsRowDxfId="31" headerRowCellStyle="Comma" dataCellStyle="Comma" totalsRowCellStyle="Comma"/>
    <tableColumn id="2" xr3:uid="{9BA76139-E252-4662-9765-A3D2CFB0BEB6}" name="Column2" headerRowDxfId="30" dataDxfId="29" totalsRowDxfId="28"/>
    <tableColumn id="3" xr3:uid="{D0B33CA3-7C62-4346-A4B2-075ACB07A2E4}" name="Column3" headerRowDxfId="27" dataDxfId="26" totalsRowDxfId="25"/>
    <tableColumn id="4" xr3:uid="{60DD782C-D264-4171-A2EC-BECDF8EEBAB2}" name="Column4" headerRowDxfId="24" dataDxfId="23" totalsRowDxfId="22" headerRowCellStyle="Comma" dataCellStyle="Comma" totalsRowCellStyle="Comma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FE194F9-C5E3-427E-AF59-5DD6D9DCA1CB}" name="Table505473" displayName="Table505473" ref="A4:F19" headerRowCount="0" totalsRowCount="1" headerRowDxfId="21" dataDxfId="20" totalsRowDxfId="18" tableBorderDxfId="19">
  <tableColumns count="6">
    <tableColumn id="1" xr3:uid="{00000000-0010-0000-2000-000001000000}" name="Column1" headerRowDxfId="17" dataDxfId="16" totalsRowDxfId="15"/>
    <tableColumn id="3" xr3:uid="{00000000-0010-0000-2000-000003000000}" name="Column3" headerRowDxfId="14" dataDxfId="13" totalsRowDxfId="12" dataCellStyle="Comma"/>
    <tableColumn id="4" xr3:uid="{00000000-0010-0000-2000-000004000000}" name="Column4" headerRowDxfId="11" dataDxfId="10" totalsRowDxfId="9" dataCellStyle="Comma"/>
    <tableColumn id="7" xr3:uid="{2F040262-06C4-44C8-93F5-B11989C0B5CF}" name="Column5" headerRowDxfId="8" dataDxfId="7" totalsRowDxfId="6" dataCellStyle="Comma"/>
    <tableColumn id="5" xr3:uid="{E2EB4D29-A117-4D99-8B9C-D191B120D97D}" name="Column2" headerRowDxfId="5" dataDxfId="4" totalsRowDxfId="3" dataCellStyle="Comma"/>
    <tableColumn id="6" xr3:uid="{EE81CB2C-1F99-4794-A12B-4E8CB37749C3}" name="Column6" headerRowDxfId="2" dataDxfId="1" totalsRow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A2AF3AE-205B-44D2-BF3D-EBC04754FAC3}" name="Table1019" displayName="Table1019" ref="A4:H13" headerRowCount="0" totalsRowShown="0" headerRowDxfId="684" dataDxfId="683" tableBorderDxfId="682" headerRowCellStyle="Comma" dataCellStyle="Comma">
  <tableColumns count="8">
    <tableColumn id="1" xr3:uid="{3D864E38-B5AE-4E0D-B989-951EBD0CEBDF}" name="Column1" headerRowDxfId="681" dataDxfId="680" dataCellStyle="Comma"/>
    <tableColumn id="2" xr3:uid="{F2699C53-8879-49B3-8E3E-878C45889A50}" name="Column2" headerRowDxfId="679" dataDxfId="678" headerRowCellStyle="Comma 118" dataCellStyle="Comma"/>
    <tableColumn id="3" xr3:uid="{45E27E91-5C74-4C47-BE7F-14A2D3678DEE}" name="Column3" headerRowDxfId="677" dataDxfId="676" headerRowCellStyle="Comma" dataCellStyle="Comma"/>
    <tableColumn id="4" xr3:uid="{73DD610D-8A42-4D92-AAB5-B06EEFFCF4D1}" name="Column4" headerRowDxfId="675" dataDxfId="674" headerRowCellStyle="Comma 118" dataCellStyle="Comma"/>
    <tableColumn id="5" xr3:uid="{51FA2AFB-38AA-46A6-A12D-7AC640368E59}" name="Column5" headerRowDxfId="673" dataDxfId="672" headerRowCellStyle="Comma" dataCellStyle="Comma"/>
    <tableColumn id="6" xr3:uid="{EDE633C6-4A98-4D66-8B22-229B875C5C9E}" name="Column6" headerRowDxfId="671" dataDxfId="670" headerRowCellStyle="Comma 118" dataCellStyle="Comma"/>
    <tableColumn id="7" xr3:uid="{338BD62E-715A-466E-8769-81E31B9DEEA6}" name="Column7" headerRowDxfId="669" dataDxfId="668" headerRowCellStyle="Comma" dataCellStyle="Comma"/>
    <tableColumn id="8" xr3:uid="{A9A66B61-5AD0-42E7-ADAD-84BAEA9302E3}" name="Column8" headerRowDxfId="667" dataDxfId="666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7ACCCA7-A3C5-4B73-918D-5249C97C64E2}" name="Table1120" displayName="Table1120" ref="A4:H12" headerRowCount="0" totalsRowShown="0" headerRowDxfId="665" dataDxfId="664" tableBorderDxfId="663" headerRowCellStyle="Comma 118" dataCellStyle="Comma">
  <tableColumns count="8">
    <tableColumn id="1" xr3:uid="{58C4567F-1A9E-49A0-9D29-3E50B157CEB7}" name="Column1" headerRowDxfId="662" dataDxfId="661"/>
    <tableColumn id="2" xr3:uid="{F428D949-D2F6-4529-AE46-4659F94A0E40}" name="Column2" headerRowDxfId="660" dataDxfId="659" headerRowCellStyle="Comma 118" dataCellStyle="Comma 118"/>
    <tableColumn id="3" xr3:uid="{16FF1826-8721-4ACA-B779-157329DB6C76}" name="Column3" headerRowDxfId="658" dataDxfId="657" headerRowCellStyle="Comma" dataCellStyle="Comma"/>
    <tableColumn id="4" xr3:uid="{D7FCD452-EA76-438C-AEA2-5EE06B293705}" name="Column4" headerRowDxfId="656" dataDxfId="655" headerRowCellStyle="Comma 118" dataCellStyle="Comma 118"/>
    <tableColumn id="5" xr3:uid="{E0AEFF86-21C9-430E-BB95-C578AFC46B48}" name="Column5" headerRowDxfId="654" dataDxfId="653" headerRowCellStyle="Comma" dataCellStyle="Comma"/>
    <tableColumn id="6" xr3:uid="{4CE19916-1DA4-44E0-AB81-BFD4F5DE1E86}" name="Column6" headerRowDxfId="652" dataDxfId="651" headerRowCellStyle="Comma 118" dataCellStyle="Comma 118"/>
    <tableColumn id="7" xr3:uid="{A00A035F-A8BE-465A-94F8-980CD61D079F}" name="Column7" headerRowDxfId="650" dataDxfId="649" headerRowCellStyle="Comma" dataCellStyle="Comma"/>
    <tableColumn id="8" xr3:uid="{46136F45-8F8D-4353-9E80-E011A25AA773}" name="Column8" headerRowDxfId="648" dataDxfId="647" headerRowCellStyle="Comma" dataCellStyle="Comma">
      <calculatedColumnFormula>Table1120[[#This Row],[Column6]]-Table1120[[#This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F7F0531-2FE8-442E-BCFD-CC87B2BDE7A2}" name="Table121622" displayName="Table121622" ref="A4:H14" headerRowCount="0" totalsRowShown="0" headerRowDxfId="646" dataDxfId="645" tableBorderDxfId="644" headerRowCellStyle="Comma" dataCellStyle="Comma">
  <tableColumns count="8">
    <tableColumn id="1" xr3:uid="{1D1F5E70-AD37-42E9-B510-A04FA9E2074C}" name="Column1" headerRowDxfId="643" dataDxfId="642"/>
    <tableColumn id="2" xr3:uid="{24146C2E-B20A-430A-A318-D67A0DDC40C8}" name="Column2" headerRowDxfId="641" dataDxfId="640" headerRowCellStyle="Comma 118" dataCellStyle="Comma 118"/>
    <tableColumn id="3" xr3:uid="{7A3FF673-2730-427C-BE5A-97F61AD69B25}" name="Column3" headerRowDxfId="639" dataDxfId="638" headerRowCellStyle="Comma" dataCellStyle="Comma"/>
    <tableColumn id="4" xr3:uid="{6EFA23DC-6337-4FD1-810F-381B5C4482A1}" name="Column4" headerRowDxfId="637" dataDxfId="636" headerRowCellStyle="Comma 118" dataCellStyle="Comma 118"/>
    <tableColumn id="5" xr3:uid="{E8F19AEA-27F1-413A-A803-14050BF65C57}" name="Column5" headerRowDxfId="635" dataDxfId="634" headerRowCellStyle="Comma" dataCellStyle="Comma"/>
    <tableColumn id="6" xr3:uid="{D60FB2EE-F03B-4918-B5A2-A2C1F34226D7}" name="Column6" headerRowDxfId="633" dataDxfId="632" headerRowCellStyle="Comma 118" dataCellStyle="Comma 118"/>
    <tableColumn id="7" xr3:uid="{70B7B96A-D973-4A93-9370-18E646BF646C}" name="Column7" headerRowDxfId="631" dataDxfId="630" headerRowCellStyle="Comma" dataCellStyle="Comma"/>
    <tableColumn id="8" xr3:uid="{A2988CA7-1E16-44A7-9EC6-66AD69EDC645}" name="Column8" headerRowDxfId="629" dataDxfId="628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4FD028-6683-415B-AAA9-2F45EBAF1E0C}" name="Table94924" displayName="Table94924" ref="E2:F5" headerRowCount="0" totalsRowShown="0" headerRowDxfId="627" dataDxfId="626" tableBorderDxfId="625">
  <tableColumns count="2">
    <tableColumn id="1" xr3:uid="{EEBA2155-374A-4EF4-98CD-F4F90E29A7E7}" name="Column1" headerRowDxfId="624" dataDxfId="623"/>
    <tableColumn id="2" xr3:uid="{E83412F9-9C8E-45D3-A11E-A4235B0B2263}" name="Column2" headerRowDxfId="622" dataDxfId="621" headerRow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50E1AE-0774-4532-8A2E-A96022C2F9A7}" name="Table125" displayName="Table125" ref="C3:D26" headerRowCount="0" totalsRowShown="0" headerRowDxfId="620" dataDxfId="619" tableBorderDxfId="618">
  <tableColumns count="2">
    <tableColumn id="1" xr3:uid="{366749DC-189C-4FB0-B36F-E542DC0EAC74}" name="Column1" headerRowDxfId="617" dataDxfId="616"/>
    <tableColumn id="2" xr3:uid="{531C5646-4716-4006-81DE-2A51A596AECF}" name="Column2" headerRowDxfId="615" dataDxfId="614" headerRowCellStyle="Comma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9"/>
  <sheetViews>
    <sheetView showGridLines="0" tabSelected="1" zoomScaleNormal="100" workbookViewId="0"/>
  </sheetViews>
  <sheetFormatPr defaultColWidth="8.85546875" defaultRowHeight="14.25" x14ac:dyDescent="0.2"/>
  <cols>
    <col min="1" max="1" width="44.85546875" style="54" bestFit="1" customWidth="1"/>
    <col min="2" max="2" width="12.140625" style="22" customWidth="1"/>
    <col min="3" max="7" width="8.85546875" style="22"/>
    <col min="8" max="8" width="20.140625" style="22" customWidth="1"/>
    <col min="9" max="16384" width="8.85546875" style="22"/>
  </cols>
  <sheetData>
    <row r="1" spans="1:8" ht="22.5" customHeight="1" x14ac:dyDescent="0.25">
      <c r="A1" s="53" t="s">
        <v>242</v>
      </c>
      <c r="B1" s="23"/>
      <c r="C1" s="23"/>
      <c r="D1" s="23"/>
      <c r="E1" s="23"/>
      <c r="F1" s="23"/>
      <c r="G1" s="531"/>
      <c r="H1" s="531"/>
    </row>
    <row r="2" spans="1:8" x14ac:dyDescent="0.2">
      <c r="A2" s="28"/>
    </row>
    <row r="3" spans="1:8" x14ac:dyDescent="0.2">
      <c r="A3" s="27" t="s">
        <v>1256</v>
      </c>
      <c r="G3" s="24"/>
    </row>
    <row r="4" spans="1:8" x14ac:dyDescent="0.2">
      <c r="A4" s="27" t="s">
        <v>624</v>
      </c>
      <c r="G4" s="24"/>
    </row>
    <row r="5" spans="1:8" x14ac:dyDescent="0.2">
      <c r="A5" s="27" t="s">
        <v>625</v>
      </c>
      <c r="G5" s="24"/>
    </row>
    <row r="6" spans="1:8" x14ac:dyDescent="0.2">
      <c r="A6" s="28" t="s">
        <v>291</v>
      </c>
      <c r="G6" s="24"/>
    </row>
    <row r="7" spans="1:8" x14ac:dyDescent="0.2">
      <c r="A7" s="28" t="s">
        <v>292</v>
      </c>
      <c r="G7" s="24"/>
    </row>
    <row r="8" spans="1:8" x14ac:dyDescent="0.2">
      <c r="A8" s="28" t="s">
        <v>293</v>
      </c>
      <c r="G8" s="24"/>
    </row>
    <row r="9" spans="1:8" x14ac:dyDescent="0.2">
      <c r="A9" s="28" t="s">
        <v>313</v>
      </c>
      <c r="G9" s="24"/>
    </row>
    <row r="10" spans="1:8" x14ac:dyDescent="0.2">
      <c r="A10" s="28" t="s">
        <v>314</v>
      </c>
      <c r="G10" s="24"/>
    </row>
    <row r="11" spans="1:8" x14ac:dyDescent="0.2">
      <c r="A11" s="28" t="s">
        <v>300</v>
      </c>
      <c r="G11" s="24"/>
    </row>
    <row r="12" spans="1:8" x14ac:dyDescent="0.2">
      <c r="A12" s="28" t="s">
        <v>301</v>
      </c>
      <c r="G12" s="24"/>
    </row>
    <row r="13" spans="1:8" x14ac:dyDescent="0.2">
      <c r="A13" s="28" t="s">
        <v>302</v>
      </c>
      <c r="G13" s="24"/>
    </row>
    <row r="14" spans="1:8" x14ac:dyDescent="0.2">
      <c r="A14" s="28" t="s">
        <v>303</v>
      </c>
      <c r="G14" s="24"/>
    </row>
    <row r="15" spans="1:8" x14ac:dyDescent="0.2">
      <c r="A15" s="28" t="s">
        <v>304</v>
      </c>
      <c r="G15" s="24"/>
    </row>
    <row r="16" spans="1:8" x14ac:dyDescent="0.2">
      <c r="A16" s="28" t="s">
        <v>305</v>
      </c>
      <c r="G16" s="24"/>
    </row>
    <row r="17" spans="1:1" x14ac:dyDescent="0.2">
      <c r="A17" s="28" t="s">
        <v>306</v>
      </c>
    </row>
    <row r="18" spans="1:1" x14ac:dyDescent="0.2">
      <c r="A18" s="28" t="s">
        <v>307</v>
      </c>
    </row>
    <row r="19" spans="1:1" x14ac:dyDescent="0.2">
      <c r="A19" s="28" t="s">
        <v>308</v>
      </c>
    </row>
    <row r="20" spans="1:1" x14ac:dyDescent="0.2">
      <c r="A20" s="28" t="s">
        <v>309</v>
      </c>
    </row>
    <row r="21" spans="1:1" x14ac:dyDescent="0.2">
      <c r="A21" s="28" t="s">
        <v>310</v>
      </c>
    </row>
    <row r="22" spans="1:1" x14ac:dyDescent="0.2">
      <c r="A22" s="28" t="s">
        <v>316</v>
      </c>
    </row>
    <row r="23" spans="1:1" x14ac:dyDescent="0.2">
      <c r="A23" s="27" t="s">
        <v>317</v>
      </c>
    </row>
    <row r="24" spans="1:1" x14ac:dyDescent="0.2">
      <c r="A24" s="27" t="s">
        <v>318</v>
      </c>
    </row>
    <row r="25" spans="1:1" x14ac:dyDescent="0.2">
      <c r="A25" s="27" t="s">
        <v>319</v>
      </c>
    </row>
    <row r="26" spans="1:1" x14ac:dyDescent="0.2">
      <c r="A26" s="27" t="s">
        <v>320</v>
      </c>
    </row>
    <row r="27" spans="1:1" x14ac:dyDescent="0.2">
      <c r="A27" s="27" t="s">
        <v>321</v>
      </c>
    </row>
    <row r="28" spans="1:1" x14ac:dyDescent="0.2">
      <c r="A28" s="27" t="s">
        <v>322</v>
      </c>
    </row>
    <row r="29" spans="1:1" x14ac:dyDescent="0.2">
      <c r="A29" s="27" t="s">
        <v>325</v>
      </c>
    </row>
    <row r="30" spans="1:1" x14ac:dyDescent="0.2">
      <c r="A30" s="39" t="s">
        <v>326</v>
      </c>
    </row>
    <row r="31" spans="1:1" x14ac:dyDescent="0.2">
      <c r="A31" s="27" t="s">
        <v>327</v>
      </c>
    </row>
    <row r="32" spans="1:1" s="27" customFormat="1" x14ac:dyDescent="0.2">
      <c r="A32" s="27" t="s">
        <v>604</v>
      </c>
    </row>
    <row r="33" spans="1:4" x14ac:dyDescent="0.2">
      <c r="A33" s="39" t="s">
        <v>323</v>
      </c>
    </row>
    <row r="34" spans="1:4" x14ac:dyDescent="0.2">
      <c r="A34" s="39" t="s">
        <v>1257</v>
      </c>
    </row>
    <row r="35" spans="1:4" x14ac:dyDescent="0.2">
      <c r="A35" s="27" t="s">
        <v>904</v>
      </c>
    </row>
    <row r="36" spans="1:4" x14ac:dyDescent="0.2">
      <c r="A36" s="39" t="s">
        <v>901</v>
      </c>
    </row>
    <row r="37" spans="1:4" x14ac:dyDescent="0.2">
      <c r="A37" s="39" t="s">
        <v>902</v>
      </c>
    </row>
    <row r="38" spans="1:4" x14ac:dyDescent="0.2">
      <c r="A38" s="27" t="s">
        <v>903</v>
      </c>
      <c r="B38" s="27"/>
    </row>
    <row r="39" spans="1:4" x14ac:dyDescent="0.2">
      <c r="A39" s="27"/>
      <c r="B39" s="27"/>
    </row>
    <row r="40" spans="1:4" x14ac:dyDescent="0.2">
      <c r="A40" s="39"/>
      <c r="B40" s="39"/>
    </row>
    <row r="41" spans="1:4" ht="14.45" customHeight="1" x14ac:dyDescent="0.2">
      <c r="A41" s="27"/>
      <c r="B41" s="27"/>
      <c r="D41" s="23"/>
    </row>
    <row r="42" spans="1:4" ht="14.45" customHeight="1" x14ac:dyDescent="0.2">
      <c r="A42" s="27"/>
      <c r="B42" s="27"/>
      <c r="D42" s="23"/>
    </row>
    <row r="43" spans="1:4" ht="14.45" customHeight="1" x14ac:dyDescent="0.2">
      <c r="A43" s="39"/>
      <c r="D43" s="23"/>
    </row>
    <row r="44" spans="1:4" ht="14.45" customHeight="1" x14ac:dyDescent="0.2">
      <c r="A44" s="27"/>
      <c r="D44" s="23"/>
    </row>
    <row r="45" spans="1:4" x14ac:dyDescent="0.2">
      <c r="A45" s="27"/>
    </row>
    <row r="46" spans="1:4" x14ac:dyDescent="0.2">
      <c r="A46" s="27"/>
    </row>
    <row r="47" spans="1:4" x14ac:dyDescent="0.2">
      <c r="A47" s="27"/>
    </row>
    <row r="48" spans="1:4" x14ac:dyDescent="0.2">
      <c r="A48" s="27"/>
    </row>
    <row r="49" spans="1:1" x14ac:dyDescent="0.2">
      <c r="A49" s="27"/>
    </row>
  </sheetData>
  <mergeCells count="1">
    <mergeCell ref="G1:H1"/>
  </mergeCells>
  <hyperlinks>
    <hyperlink ref="A3" location="'Tab 1 Jan 2025 revisions'!A1" display="Table 1: January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8" location="'Tab36 Commodity of the Mont'!A1" display="Table 36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6" location="'Tab34 Food items '!A1" display="Table 34: Food items" xr:uid="{ADDFA5CA-7FAF-4E83-AD8B-EB039F598D43}"/>
    <hyperlink ref="A37" location="'Tab35 Beverages'!A1" display="Table 35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  <hyperlink ref="A35" location="'Tab33 Intra-SADC'!A1" display="Table 33: Intra-SADC" xr:uid="{D25D50A0-A0D5-4D73-9C95-8E4E65046ECE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O35"/>
  <sheetViews>
    <sheetView zoomScale="110" zoomScaleNormal="110" workbookViewId="0">
      <selection activeCell="F14" sqref="F14"/>
    </sheetView>
  </sheetViews>
  <sheetFormatPr defaultColWidth="9.140625" defaultRowHeight="12.75" x14ac:dyDescent="0.2"/>
  <cols>
    <col min="1" max="1" width="10.5703125" style="20" customWidth="1"/>
    <col min="2" max="2" width="6.42578125" style="20" bestFit="1" customWidth="1"/>
    <col min="3" max="3" width="13.140625" style="20" customWidth="1"/>
    <col min="4" max="4" width="14.5703125" style="20" customWidth="1"/>
    <col min="5" max="5" width="11.42578125" style="20" customWidth="1"/>
    <col min="6" max="6" width="11.85546875" style="20" customWidth="1"/>
    <col min="7" max="7" width="9.140625" style="1" customWidth="1"/>
    <col min="8" max="8" width="17.85546875" style="295" bestFit="1" customWidth="1"/>
    <col min="9" max="9" width="16.42578125" style="1" bestFit="1" customWidth="1"/>
    <col min="10" max="10" width="17.42578125" style="1" bestFit="1" customWidth="1"/>
    <col min="11" max="11" width="13.85546875" style="1" bestFit="1" customWidth="1"/>
    <col min="12" max="14" width="9.140625" style="1"/>
    <col min="15" max="15" width="12.7109375" style="1" bestFit="1" customWidth="1"/>
    <col min="16" max="16384" width="9.140625" style="1"/>
  </cols>
  <sheetData>
    <row r="1" spans="1:15" ht="14.45" customHeight="1" x14ac:dyDescent="0.2">
      <c r="A1" s="11" t="s">
        <v>982</v>
      </c>
      <c r="B1" s="11"/>
      <c r="C1" s="11"/>
      <c r="D1" s="11"/>
      <c r="E1" s="11"/>
      <c r="H1" s="299" t="s">
        <v>239</v>
      </c>
      <c r="I1" s="3"/>
      <c r="J1" s="3"/>
      <c r="K1" s="3"/>
      <c r="L1" s="3"/>
      <c r="M1" s="3"/>
      <c r="N1" s="3"/>
    </row>
    <row r="2" spans="1:15" x14ac:dyDescent="0.2">
      <c r="A2" s="193" t="s">
        <v>389</v>
      </c>
      <c r="B2" s="43" t="s">
        <v>220</v>
      </c>
      <c r="C2" s="193" t="s">
        <v>290</v>
      </c>
      <c r="D2" s="193" t="s">
        <v>289</v>
      </c>
      <c r="E2" s="193" t="s">
        <v>475</v>
      </c>
      <c r="F2" s="26" t="s">
        <v>474</v>
      </c>
      <c r="G2" s="11"/>
    </row>
    <row r="3" spans="1:15" ht="12.6" customHeight="1" x14ac:dyDescent="0.2">
      <c r="A3" s="558">
        <v>2025</v>
      </c>
      <c r="B3" s="21" t="s">
        <v>223</v>
      </c>
      <c r="C3" s="44">
        <v>10086.95039226</v>
      </c>
      <c r="D3" s="44">
        <v>12393.272802692851</v>
      </c>
      <c r="E3" s="192">
        <f>-Table2833[[#This Row],[Column3]]</f>
        <v>-12393.272802692851</v>
      </c>
      <c r="F3" s="44">
        <f>Table2833[[#This Row],[Column2]]-Table2833[[#This Row],[Column3]]</f>
        <v>-2306.322410432851</v>
      </c>
      <c r="G3" s="9"/>
    </row>
    <row r="4" spans="1:15" ht="12.6" customHeight="1" x14ac:dyDescent="0.2">
      <c r="A4" s="559"/>
      <c r="B4" s="21" t="s">
        <v>224</v>
      </c>
      <c r="C4" s="45">
        <v>10571.03059448999</v>
      </c>
      <c r="D4" s="45">
        <v>12708.824177229812</v>
      </c>
      <c r="E4" s="56">
        <f>-Table2833[[#This Row],[Column3]]</f>
        <v>-12708.824177229812</v>
      </c>
      <c r="F4" s="45">
        <f>Table2833[[#This Row],[Column2]]-Table2833[[#This Row],[Column3]]</f>
        <v>-2137.7935827398214</v>
      </c>
      <c r="G4" s="9"/>
    </row>
    <row r="5" spans="1:15" ht="12.6" customHeight="1" x14ac:dyDescent="0.2">
      <c r="A5" s="559"/>
      <c r="B5" s="21" t="s">
        <v>225</v>
      </c>
      <c r="C5" s="45">
        <v>11650.020788409991</v>
      </c>
      <c r="D5" s="45">
        <v>11536.10863872156</v>
      </c>
      <c r="E5" s="56">
        <f>-Table2833[[#This Row],[Column3]]</f>
        <v>-11536.10863872156</v>
      </c>
      <c r="F5" s="45">
        <f>Table2833[[#This Row],[Column2]]-Table2833[[#This Row],[Column3]]</f>
        <v>113.91214968843087</v>
      </c>
      <c r="G5" s="9"/>
    </row>
    <row r="6" spans="1:15" ht="12.6" customHeight="1" x14ac:dyDescent="0.2">
      <c r="A6" s="559"/>
      <c r="B6" s="21" t="s">
        <v>226</v>
      </c>
      <c r="C6" s="45">
        <v>11970.79507438001</v>
      </c>
      <c r="D6" s="45">
        <v>11301.84711077005</v>
      </c>
      <c r="E6" s="56">
        <f>-Table2833[[#This Row],[Column3]]</f>
        <v>-11301.84711077005</v>
      </c>
      <c r="F6" s="45">
        <f>Table2833[[#This Row],[Column2]]-Table2833[[#This Row],[Column3]]</f>
        <v>668.94796360996042</v>
      </c>
      <c r="G6" s="9"/>
    </row>
    <row r="7" spans="1:15" ht="12.6" customHeight="1" x14ac:dyDescent="0.2">
      <c r="A7" s="559"/>
      <c r="B7" s="21" t="s">
        <v>227</v>
      </c>
      <c r="C7" s="45">
        <v>12589.21719432001</v>
      </c>
      <c r="D7" s="45">
        <v>12569.91143961984</v>
      </c>
      <c r="E7" s="56">
        <f>-Table2833[[#This Row],[Column3]]</f>
        <v>-12569.91143961984</v>
      </c>
      <c r="F7" s="45">
        <f>Table2833[[#This Row],[Column2]]-Table2833[[#This Row],[Column3]]</f>
        <v>19.305754700169928</v>
      </c>
      <c r="G7" s="9"/>
    </row>
    <row r="8" spans="1:15" ht="12.6" customHeight="1" x14ac:dyDescent="0.2">
      <c r="A8" s="559"/>
      <c r="B8" s="21" t="s">
        <v>228</v>
      </c>
      <c r="C8" s="45">
        <v>7662.3823239199864</v>
      </c>
      <c r="D8" s="45">
        <v>12938.74985627077</v>
      </c>
      <c r="E8" s="56">
        <f>-Table2833[[#This Row],[Column3]]</f>
        <v>-12938.74985627077</v>
      </c>
      <c r="F8" s="45">
        <f>Table2833[[#This Row],[Column2]]-Table2833[[#This Row],[Column3]]</f>
        <v>-5276.3675323507832</v>
      </c>
      <c r="G8" s="9"/>
    </row>
    <row r="9" spans="1:15" ht="12.6" customHeight="1" x14ac:dyDescent="0.2">
      <c r="A9" s="559"/>
      <c r="B9" s="21" t="s">
        <v>229</v>
      </c>
      <c r="C9" s="45">
        <v>7428.1780786299914</v>
      </c>
      <c r="D9" s="45">
        <v>10875.238103679991</v>
      </c>
      <c r="E9" s="56">
        <f>-Table2833[[#This Row],[Column3]]</f>
        <v>-10875.238103679991</v>
      </c>
      <c r="F9" s="45">
        <f>Table2833[[#This Row],[Column2]]-Table2833[[#This Row],[Column3]]</f>
        <v>-3447.0600250499992</v>
      </c>
      <c r="G9" s="9"/>
    </row>
    <row r="10" spans="1:15" ht="12.6" customHeight="1" x14ac:dyDescent="0.2">
      <c r="A10" s="559"/>
      <c r="B10" s="21" t="s">
        <v>230</v>
      </c>
      <c r="C10" s="45">
        <v>13185.741343920001</v>
      </c>
      <c r="D10" s="45">
        <v>15726.34574459993</v>
      </c>
      <c r="E10" s="56">
        <f>-Table2833[[#This Row],[Column3]]</f>
        <v>-15726.34574459993</v>
      </c>
      <c r="F10" s="45">
        <f>Table2833[[#This Row],[Column2]]-Table2833[[#This Row],[Column3]]</f>
        <v>-2540.6044006799293</v>
      </c>
      <c r="G10" s="9"/>
    </row>
    <row r="11" spans="1:15" ht="12.6" customHeight="1" x14ac:dyDescent="0.2">
      <c r="A11" s="559"/>
      <c r="B11" s="21" t="s">
        <v>231</v>
      </c>
      <c r="C11" s="45">
        <v>9967.5686049299984</v>
      </c>
      <c r="D11" s="45">
        <v>14464.677122189791</v>
      </c>
      <c r="E11" s="56">
        <f>-Table2833[[#This Row],[Column3]]</f>
        <v>-14464.677122189791</v>
      </c>
      <c r="F11" s="45">
        <f>Table2833[[#This Row],[Column2]]-Table2833[[#This Row],[Column3]]</f>
        <v>-4497.1085172597923</v>
      </c>
      <c r="G11" s="9"/>
    </row>
    <row r="12" spans="1:15" ht="12.6" customHeight="1" x14ac:dyDescent="0.2">
      <c r="A12" s="559"/>
      <c r="B12" s="21" t="s">
        <v>232</v>
      </c>
      <c r="C12" s="45">
        <v>10674.492809989999</v>
      </c>
      <c r="D12" s="45">
        <v>11104.500678040991</v>
      </c>
      <c r="E12" s="56">
        <f>-Table2833[[#This Row],[Column3]]</f>
        <v>-11104.500678040991</v>
      </c>
      <c r="F12" s="45">
        <f>Table2833[[#This Row],[Column2]]-Table2833[[#This Row],[Column3]]</f>
        <v>-430.00786805099233</v>
      </c>
      <c r="G12" s="9"/>
      <c r="K12" s="4"/>
      <c r="O12" s="4"/>
    </row>
    <row r="13" spans="1:15" ht="12.6" customHeight="1" x14ac:dyDescent="0.2">
      <c r="A13" s="558">
        <v>2026</v>
      </c>
      <c r="B13" s="21" t="s">
        <v>221</v>
      </c>
      <c r="C13" s="45">
        <v>11422.11052973</v>
      </c>
      <c r="D13" s="45">
        <v>11223.37658444007</v>
      </c>
      <c r="E13" s="56">
        <f>-Table2833[[#This Row],[Column3]]</f>
        <v>-11223.37658444007</v>
      </c>
      <c r="F13" s="45">
        <f>Table2833[[#This Row],[Column2]]-Table2833[[#This Row],[Column3]]</f>
        <v>198.73394528993049</v>
      </c>
      <c r="G13" s="9"/>
      <c r="K13" s="4"/>
      <c r="O13" s="4"/>
    </row>
    <row r="14" spans="1:15" ht="12.6" customHeight="1" x14ac:dyDescent="0.2">
      <c r="A14" s="559"/>
      <c r="B14" s="21" t="s">
        <v>222</v>
      </c>
      <c r="C14" s="45">
        <v>6606.8106678299946</v>
      </c>
      <c r="D14" s="45">
        <v>11820.95044659982</v>
      </c>
      <c r="E14" s="56">
        <f>-Table2833[[#This Row],[Column3]]</f>
        <v>-11820.95044659982</v>
      </c>
      <c r="F14" s="45">
        <f>Table2833[[#This Row],[Column2]]-Table2833[[#This Row],[Column3]]</f>
        <v>-5214.1397787698252</v>
      </c>
      <c r="G14" s="9"/>
      <c r="H14" s="215"/>
      <c r="K14" s="4"/>
      <c r="O14" s="4"/>
    </row>
    <row r="15" spans="1:15" ht="12.6" customHeight="1" x14ac:dyDescent="0.2">
      <c r="A15" s="560"/>
      <c r="B15" s="51" t="s">
        <v>223</v>
      </c>
      <c r="C15" s="46">
        <v>13185.75612448999</v>
      </c>
      <c r="D15" s="46">
        <v>15526.54779654975</v>
      </c>
      <c r="E15" s="191">
        <f>-Table2833[[#This Row],[Column3]]</f>
        <v>-15526.54779654975</v>
      </c>
      <c r="F15" s="46">
        <f>Table2833[[#This Row],[Column2]]-Table2833[[#This Row],[Column3]]</f>
        <v>-2340.7916720597605</v>
      </c>
      <c r="G15" s="9"/>
      <c r="H15" s="215"/>
      <c r="I15" s="8"/>
      <c r="K15" s="4"/>
      <c r="O15" s="4"/>
    </row>
    <row r="16" spans="1:15" x14ac:dyDescent="0.2">
      <c r="D16" s="47"/>
      <c r="E16" s="47"/>
      <c r="F16" s="198"/>
      <c r="H16" s="215"/>
      <c r="I16" s="8"/>
      <c r="K16" s="4"/>
      <c r="O16" s="4"/>
    </row>
    <row r="17" spans="2:15" x14ac:dyDescent="0.2">
      <c r="C17" s="198"/>
      <c r="D17" s="198"/>
      <c r="E17" s="198"/>
      <c r="F17" s="198"/>
      <c r="K17" s="4"/>
      <c r="O17" s="4"/>
    </row>
    <row r="18" spans="2:15" x14ac:dyDescent="0.2">
      <c r="C18" s="40">
        <f>(C15-C14)/C14*100</f>
        <v>99.578235058169881</v>
      </c>
      <c r="D18" s="198"/>
      <c r="E18" s="38"/>
      <c r="F18" s="38"/>
      <c r="K18" s="4"/>
    </row>
    <row r="19" spans="2:15" x14ac:dyDescent="0.2">
      <c r="C19" s="38"/>
      <c r="D19" s="38"/>
      <c r="E19" s="38"/>
      <c r="F19" s="38"/>
      <c r="H19" s="297"/>
      <c r="I19" s="3"/>
      <c r="J19" s="3"/>
      <c r="K19" s="63"/>
      <c r="L19" s="3"/>
      <c r="M19" s="3"/>
      <c r="N19" s="3"/>
    </row>
    <row r="20" spans="2:15" x14ac:dyDescent="0.2">
      <c r="C20" s="38"/>
      <c r="D20" s="38"/>
      <c r="K20" s="4"/>
    </row>
    <row r="21" spans="2:15" x14ac:dyDescent="0.2">
      <c r="B21" s="132"/>
      <c r="C21" s="211"/>
      <c r="E21" s="38"/>
      <c r="G21" s="8"/>
      <c r="H21" s="4"/>
      <c r="K21" s="4"/>
    </row>
    <row r="22" spans="2:15" x14ac:dyDescent="0.2">
      <c r="B22" s="132"/>
      <c r="C22" s="211"/>
      <c r="E22" s="38"/>
      <c r="G22" s="8"/>
      <c r="H22" s="63"/>
    </row>
    <row r="23" spans="2:15" x14ac:dyDescent="0.2">
      <c r="B23" s="132"/>
      <c r="C23" s="211"/>
      <c r="E23" s="38"/>
      <c r="H23" s="2"/>
      <c r="I23" s="4"/>
      <c r="J23" s="4"/>
    </row>
    <row r="24" spans="2:15" x14ac:dyDescent="0.2">
      <c r="B24" s="132"/>
      <c r="C24" s="211"/>
      <c r="E24" s="38"/>
      <c r="F24" s="38"/>
      <c r="G24" s="4"/>
      <c r="H24" s="300"/>
    </row>
    <row r="25" spans="2:15" x14ac:dyDescent="0.2">
      <c r="E25" s="38"/>
      <c r="F25" s="38"/>
      <c r="G25" s="8"/>
      <c r="H25" s="4"/>
    </row>
    <row r="26" spans="2:15" x14ac:dyDescent="0.2">
      <c r="E26" s="38"/>
      <c r="F26" s="38"/>
      <c r="G26" s="8"/>
    </row>
    <row r="27" spans="2:15" x14ac:dyDescent="0.2">
      <c r="E27" s="38"/>
      <c r="F27" s="38"/>
      <c r="G27" s="8"/>
    </row>
    <row r="28" spans="2:15" x14ac:dyDescent="0.2">
      <c r="E28" s="38"/>
      <c r="F28" s="38"/>
      <c r="G28" s="8"/>
    </row>
    <row r="29" spans="2:15" x14ac:dyDescent="0.2">
      <c r="E29" s="38"/>
      <c r="F29" s="38"/>
      <c r="G29" s="8"/>
    </row>
    <row r="30" spans="2:15" x14ac:dyDescent="0.2">
      <c r="E30" s="38"/>
      <c r="F30" s="38"/>
      <c r="G30" s="8"/>
    </row>
    <row r="31" spans="2:15" x14ac:dyDescent="0.2">
      <c r="E31" s="38"/>
      <c r="F31" s="38"/>
      <c r="G31" s="8"/>
    </row>
    <row r="32" spans="2:15" x14ac:dyDescent="0.2">
      <c r="E32" s="38"/>
      <c r="F32" s="38"/>
      <c r="G32" s="8"/>
    </row>
    <row r="33" spans="6:7" x14ac:dyDescent="0.2">
      <c r="F33" s="38"/>
      <c r="G33" s="8"/>
    </row>
    <row r="34" spans="6:7" x14ac:dyDescent="0.2">
      <c r="F34" s="38"/>
      <c r="G34" s="8"/>
    </row>
    <row r="35" spans="6:7" x14ac:dyDescent="0.2">
      <c r="G35" s="8"/>
    </row>
  </sheetData>
  <mergeCells count="2">
    <mergeCell ref="A3:A12"/>
    <mergeCell ref="A13:A15"/>
  </mergeCells>
  <phoneticPr fontId="4" type="noConversion"/>
  <hyperlinks>
    <hyperlink ref="H1" location="'Table of Content'!A1" display="Table of Content" xr:uid="{739E4188-0E61-471E-8C52-2632C713BF3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81"/>
  <sheetViews>
    <sheetView zoomScaleNormal="100" workbookViewId="0">
      <selection activeCell="A3" sqref="A3:C180"/>
    </sheetView>
  </sheetViews>
  <sheetFormatPr defaultColWidth="8.85546875" defaultRowHeight="12.75" x14ac:dyDescent="0.2"/>
  <cols>
    <col min="1" max="1" width="34.140625" style="20" customWidth="1"/>
    <col min="2" max="2" width="12.42578125" style="20" bestFit="1" customWidth="1"/>
    <col min="3" max="3" width="16" style="20" customWidth="1"/>
    <col min="4" max="4" width="13.5703125" style="20" bestFit="1" customWidth="1"/>
    <col min="5" max="6" width="8.85546875" style="20"/>
    <col min="7" max="7" width="12.42578125" style="20" customWidth="1"/>
    <col min="8" max="8" width="14.140625" style="20" bestFit="1" customWidth="1"/>
    <col min="9" max="9" width="14.42578125" style="20" bestFit="1" customWidth="1"/>
    <col min="10" max="10" width="15.140625" style="20" bestFit="1" customWidth="1"/>
    <col min="11" max="16384" width="8.85546875" style="20"/>
  </cols>
  <sheetData>
    <row r="1" spans="1:13" x14ac:dyDescent="0.2">
      <c r="A1" s="11" t="s">
        <v>983</v>
      </c>
      <c r="E1" s="11"/>
      <c r="F1" s="48" t="s">
        <v>239</v>
      </c>
      <c r="K1" s="11"/>
      <c r="L1" s="11"/>
      <c r="M1" s="11"/>
    </row>
    <row r="2" spans="1:13" x14ac:dyDescent="0.2">
      <c r="A2" s="193" t="s">
        <v>244</v>
      </c>
      <c r="B2" s="193" t="s">
        <v>243</v>
      </c>
      <c r="C2" s="193" t="s">
        <v>219</v>
      </c>
      <c r="D2" s="26" t="s">
        <v>447</v>
      </c>
    </row>
    <row r="3" spans="1:13" ht="15" x14ac:dyDescent="0.25">
      <c r="A3" s="492" t="s">
        <v>246</v>
      </c>
      <c r="B3" s="493">
        <v>4218.3415797299986</v>
      </c>
      <c r="C3" s="493">
        <v>1999.8162735500007</v>
      </c>
      <c r="D3" s="149">
        <f>Table163734[[#This Row],[Column2]]-Table163734[[#This Row],[Column3]]</f>
        <v>2218.5253061799976</v>
      </c>
      <c r="I3" s="18"/>
      <c r="J3" s="18"/>
    </row>
    <row r="4" spans="1:13" ht="15" x14ac:dyDescent="0.25">
      <c r="A4" s="494" t="s">
        <v>266</v>
      </c>
      <c r="B4" s="495">
        <v>905.22675643999958</v>
      </c>
      <c r="C4" s="495">
        <v>48.92589804</v>
      </c>
      <c r="D4" s="148">
        <f>Table163734[[#This Row],[Column2]]-Table163734[[#This Row],[Column3]]</f>
        <v>856.30085839999958</v>
      </c>
      <c r="I4" s="18"/>
      <c r="J4" s="18"/>
    </row>
    <row r="5" spans="1:13" ht="15" x14ac:dyDescent="0.25">
      <c r="A5" s="494" t="s">
        <v>245</v>
      </c>
      <c r="B5" s="495">
        <v>875.49404416000027</v>
      </c>
      <c r="C5" s="495">
        <v>47.915221139999993</v>
      </c>
      <c r="D5" s="148">
        <f>Table163734[[#This Row],[Column2]]-Table163734[[#This Row],[Column3]]</f>
        <v>827.5788230200003</v>
      </c>
      <c r="I5" s="18"/>
      <c r="J5" s="18"/>
    </row>
    <row r="6" spans="1:13" ht="15" x14ac:dyDescent="0.25">
      <c r="A6" s="494" t="s">
        <v>247</v>
      </c>
      <c r="B6" s="495">
        <v>1566.859716149999</v>
      </c>
      <c r="C6" s="495">
        <v>888.11222223000016</v>
      </c>
      <c r="D6" s="148">
        <f>Table163734[[#This Row],[Column2]]-Table163734[[#This Row],[Column3]]</f>
        <v>678.74749391999887</v>
      </c>
      <c r="I6" s="18"/>
      <c r="J6" s="18"/>
    </row>
    <row r="7" spans="1:13" ht="15" x14ac:dyDescent="0.25">
      <c r="A7" s="494" t="s">
        <v>571</v>
      </c>
      <c r="B7" s="495">
        <v>541.10718523000025</v>
      </c>
      <c r="C7" s="495">
        <v>164.64414913999997</v>
      </c>
      <c r="D7" s="148">
        <f>Table163734[[#This Row],[Column2]]-Table163734[[#This Row],[Column3]]</f>
        <v>376.46303609000029</v>
      </c>
      <c r="I7" s="18"/>
      <c r="J7" s="18"/>
    </row>
    <row r="8" spans="1:13" ht="15" x14ac:dyDescent="0.25">
      <c r="A8" s="494" t="s">
        <v>248</v>
      </c>
      <c r="B8" s="495">
        <v>337.63655105000004</v>
      </c>
      <c r="C8" s="495">
        <v>87.087689699999999</v>
      </c>
      <c r="D8" s="148">
        <f>Table163734[[#This Row],[Column2]]-Table163734[[#This Row],[Column3]]</f>
        <v>250.54886135000004</v>
      </c>
      <c r="I8" s="18"/>
      <c r="J8" s="18"/>
    </row>
    <row r="9" spans="1:13" ht="15" x14ac:dyDescent="0.25">
      <c r="A9" s="494" t="s">
        <v>253</v>
      </c>
      <c r="B9" s="495">
        <v>72.450877330000012</v>
      </c>
      <c r="C9" s="495">
        <v>5.8047298700000001</v>
      </c>
      <c r="D9" s="148">
        <f>Table163734[[#This Row],[Column2]]-Table163734[[#This Row],[Column3]]</f>
        <v>66.646147460000009</v>
      </c>
      <c r="I9" s="18"/>
      <c r="J9" s="18"/>
    </row>
    <row r="10" spans="1:13" ht="15" x14ac:dyDescent="0.25">
      <c r="A10" s="494" t="s">
        <v>251</v>
      </c>
      <c r="B10" s="495">
        <v>89.195186919999969</v>
      </c>
      <c r="C10" s="495">
        <v>23.684685270000003</v>
      </c>
      <c r="D10" s="148">
        <f>Table163734[[#This Row],[Column2]]-Table163734[[#This Row],[Column3]]</f>
        <v>65.510501649999966</v>
      </c>
      <c r="I10" s="18"/>
      <c r="J10" s="18"/>
    </row>
    <row r="11" spans="1:13" ht="15" x14ac:dyDescent="0.25">
      <c r="A11" s="494" t="s">
        <v>273</v>
      </c>
      <c r="B11" s="495">
        <v>64.797108379999997</v>
      </c>
      <c r="C11" s="495">
        <v>2.7282051200000006</v>
      </c>
      <c r="D11" s="148">
        <f>Table163734[[#This Row],[Column2]]-Table163734[[#This Row],[Column3]]</f>
        <v>62.068903259999999</v>
      </c>
      <c r="I11" s="18"/>
      <c r="J11" s="18"/>
    </row>
    <row r="12" spans="1:13" ht="15" x14ac:dyDescent="0.25">
      <c r="A12" s="494" t="s">
        <v>570</v>
      </c>
      <c r="B12" s="495">
        <v>60.538576549999995</v>
      </c>
      <c r="C12" s="495">
        <v>9.1496213300000022</v>
      </c>
      <c r="D12" s="148">
        <f>Table163734[[#This Row],[Column2]]-Table163734[[#This Row],[Column3]]</f>
        <v>51.388955219999993</v>
      </c>
      <c r="I12" s="18"/>
      <c r="J12" s="18"/>
    </row>
    <row r="13" spans="1:13" ht="15" x14ac:dyDescent="0.25">
      <c r="A13" s="494" t="s">
        <v>283</v>
      </c>
      <c r="B13" s="495">
        <v>38.468982639999993</v>
      </c>
      <c r="C13" s="495">
        <v>0.22836688999999993</v>
      </c>
      <c r="D13" s="148">
        <f>Table163734[[#This Row],[Column2]]-Table163734[[#This Row],[Column3]]</f>
        <v>38.240615749999996</v>
      </c>
      <c r="I13" s="18"/>
      <c r="J13" s="18"/>
    </row>
    <row r="14" spans="1:13" ht="15" x14ac:dyDescent="0.25">
      <c r="A14" s="494" t="s">
        <v>258</v>
      </c>
      <c r="B14" s="495">
        <v>40.279287799999999</v>
      </c>
      <c r="C14" s="495">
        <v>2.4825305599999998</v>
      </c>
      <c r="D14" s="148">
        <f>Table163734[[#This Row],[Column2]]-Table163734[[#This Row],[Column3]]</f>
        <v>37.796757239999998</v>
      </c>
      <c r="I14" s="18"/>
      <c r="J14" s="18"/>
    </row>
    <row r="15" spans="1:13" ht="15" x14ac:dyDescent="0.25">
      <c r="A15" s="494" t="s">
        <v>263</v>
      </c>
      <c r="B15" s="495">
        <v>53.714582589999999</v>
      </c>
      <c r="C15" s="495">
        <v>21.912211079999992</v>
      </c>
      <c r="D15" s="148">
        <f>Table163734[[#This Row],[Column2]]-Table163734[[#This Row],[Column3]]</f>
        <v>31.802371510000008</v>
      </c>
      <c r="I15" s="18"/>
      <c r="J15" s="18"/>
    </row>
    <row r="16" spans="1:13" ht="15" x14ac:dyDescent="0.25">
      <c r="A16" s="494" t="s">
        <v>254</v>
      </c>
      <c r="B16" s="495">
        <v>49.996581130000003</v>
      </c>
      <c r="C16" s="495">
        <v>19.674290100000007</v>
      </c>
      <c r="D16" s="148">
        <f>Table163734[[#This Row],[Column2]]-Table163734[[#This Row],[Column3]]</f>
        <v>30.322291029999995</v>
      </c>
      <c r="I16" s="18"/>
      <c r="J16" s="18"/>
    </row>
    <row r="17" spans="1:10" ht="15" x14ac:dyDescent="0.25">
      <c r="A17" s="494" t="s">
        <v>261</v>
      </c>
      <c r="B17" s="495">
        <v>28.149817279999994</v>
      </c>
      <c r="C17" s="495">
        <v>2.0153334300000005</v>
      </c>
      <c r="D17" s="148">
        <f>Table163734[[#This Row],[Column2]]-Table163734[[#This Row],[Column3]]</f>
        <v>26.134483849999992</v>
      </c>
      <c r="I17" s="18"/>
      <c r="J17" s="18"/>
    </row>
    <row r="18" spans="1:10" ht="15" x14ac:dyDescent="0.25">
      <c r="A18" s="494" t="s">
        <v>252</v>
      </c>
      <c r="B18" s="495">
        <v>18.974475290000001</v>
      </c>
      <c r="C18" s="495">
        <v>0.97322865999999986</v>
      </c>
      <c r="D18" s="148">
        <f>Table163734[[#This Row],[Column2]]-Table163734[[#This Row],[Column3]]</f>
        <v>18.001246630000001</v>
      </c>
      <c r="I18" s="18"/>
      <c r="J18" s="18"/>
    </row>
    <row r="19" spans="1:10" ht="15" x14ac:dyDescent="0.25">
      <c r="A19" s="494" t="s">
        <v>256</v>
      </c>
      <c r="B19" s="495">
        <v>89.173069159999983</v>
      </c>
      <c r="C19" s="495">
        <v>75.785307890000013</v>
      </c>
      <c r="D19" s="148">
        <f>Table163734[[#This Row],[Column2]]-Table163734[[#This Row],[Column3]]</f>
        <v>13.38776126999997</v>
      </c>
      <c r="I19" s="18"/>
      <c r="J19" s="18"/>
    </row>
    <row r="20" spans="1:10" ht="15" x14ac:dyDescent="0.25">
      <c r="A20" s="494" t="s">
        <v>566</v>
      </c>
      <c r="B20" s="495">
        <v>13.181753010000005</v>
      </c>
      <c r="C20" s="495">
        <v>3.4931999999999998E-2</v>
      </c>
      <c r="D20" s="148">
        <f>Table163734[[#This Row],[Column2]]-Table163734[[#This Row],[Column3]]</f>
        <v>13.146821010000005</v>
      </c>
      <c r="I20" s="18"/>
      <c r="J20" s="18"/>
    </row>
    <row r="21" spans="1:10" ht="15" x14ac:dyDescent="0.25">
      <c r="A21" s="494" t="s">
        <v>569</v>
      </c>
      <c r="B21" s="495">
        <v>80.906857079999995</v>
      </c>
      <c r="C21" s="495">
        <v>69.27584988000001</v>
      </c>
      <c r="D21" s="148">
        <f>Table163734[[#This Row],[Column2]]-Table163734[[#This Row],[Column3]]</f>
        <v>11.631007199999985</v>
      </c>
      <c r="I21" s="18"/>
      <c r="J21" s="18"/>
    </row>
    <row r="22" spans="1:10" ht="15" x14ac:dyDescent="0.25">
      <c r="A22" s="494" t="s">
        <v>276</v>
      </c>
      <c r="B22" s="495">
        <v>12.556716069999997</v>
      </c>
      <c r="C22" s="495">
        <v>0.93016188</v>
      </c>
      <c r="D22" s="148">
        <f>Table163734[[#This Row],[Column2]]-Table163734[[#This Row],[Column3]]</f>
        <v>11.626554189999997</v>
      </c>
      <c r="I22" s="18"/>
      <c r="J22" s="18"/>
    </row>
    <row r="23" spans="1:10" ht="15" x14ac:dyDescent="0.25">
      <c r="A23" s="494" t="s">
        <v>236</v>
      </c>
      <c r="B23" s="495">
        <v>8.8704916699999998</v>
      </c>
      <c r="C23" s="495">
        <v>0.46330030999999999</v>
      </c>
      <c r="D23" s="148">
        <f>Table163734[[#This Row],[Column2]]-Table163734[[#This Row],[Column3]]</f>
        <v>8.4071913600000006</v>
      </c>
      <c r="I23" s="18"/>
      <c r="J23" s="18"/>
    </row>
    <row r="24" spans="1:10" ht="15" x14ac:dyDescent="0.25">
      <c r="A24" s="494" t="s">
        <v>259</v>
      </c>
      <c r="B24" s="495">
        <v>41.078943699999996</v>
      </c>
      <c r="C24" s="495">
        <v>33.93324247999999</v>
      </c>
      <c r="D24" s="148">
        <f>Table163734[[#This Row],[Column2]]-Table163734[[#This Row],[Column3]]</f>
        <v>7.1457012200000065</v>
      </c>
      <c r="I24" s="18"/>
      <c r="J24" s="18"/>
    </row>
    <row r="25" spans="1:10" ht="15" x14ac:dyDescent="0.25">
      <c r="A25" s="494" t="s">
        <v>294</v>
      </c>
      <c r="B25" s="495">
        <v>5.4262492099999999</v>
      </c>
      <c r="C25" s="495">
        <v>1.9593670000000001E-2</v>
      </c>
      <c r="D25" s="148">
        <f>Table163734[[#This Row],[Column2]]-Table163734[[#This Row],[Column3]]</f>
        <v>5.40665554</v>
      </c>
      <c r="I25" s="18"/>
      <c r="J25" s="18"/>
    </row>
    <row r="26" spans="1:10" ht="15" x14ac:dyDescent="0.25">
      <c r="A26" s="494" t="s">
        <v>285</v>
      </c>
      <c r="B26" s="495">
        <v>20.493298419999995</v>
      </c>
      <c r="C26" s="495">
        <v>16.15862409999999</v>
      </c>
      <c r="D26" s="148">
        <f>Table163734[[#This Row],[Column2]]-Table163734[[#This Row],[Column3]]</f>
        <v>4.3346743200000049</v>
      </c>
      <c r="I26" s="18"/>
      <c r="J26" s="18"/>
    </row>
    <row r="27" spans="1:10" ht="15" x14ac:dyDescent="0.25">
      <c r="A27" s="494" t="s">
        <v>270</v>
      </c>
      <c r="B27" s="495">
        <v>3.9301638700000017</v>
      </c>
      <c r="C27" s="495">
        <v>0.24630423999999998</v>
      </c>
      <c r="D27" s="148">
        <f>Table163734[[#This Row],[Column2]]-Table163734[[#This Row],[Column3]]</f>
        <v>3.6838596300000015</v>
      </c>
      <c r="I27" s="18"/>
      <c r="J27" s="18"/>
    </row>
    <row r="28" spans="1:10" ht="15" x14ac:dyDescent="0.25">
      <c r="A28" s="494" t="s">
        <v>567</v>
      </c>
      <c r="B28" s="495">
        <v>3.51883043</v>
      </c>
      <c r="C28" s="495">
        <v>0.12625458000000001</v>
      </c>
      <c r="D28" s="148">
        <f>Table163734[[#This Row],[Column2]]-Table163734[[#This Row],[Column3]]</f>
        <v>3.3925758500000001</v>
      </c>
      <c r="I28" s="18"/>
      <c r="J28" s="18"/>
    </row>
    <row r="29" spans="1:10" ht="15" x14ac:dyDescent="0.25">
      <c r="A29" s="494" t="s">
        <v>295</v>
      </c>
      <c r="B29" s="495">
        <v>2.6343216800000011</v>
      </c>
      <c r="C29" s="495"/>
      <c r="D29" s="148">
        <f>Table163734[[#This Row],[Column2]]-Table163734[[#This Row],[Column3]]</f>
        <v>2.6343216800000011</v>
      </c>
      <c r="I29" s="18"/>
      <c r="J29" s="18"/>
    </row>
    <row r="30" spans="1:10" ht="15" x14ac:dyDescent="0.25">
      <c r="A30" s="494" t="s">
        <v>491</v>
      </c>
      <c r="B30" s="495">
        <v>2.7674021299999998</v>
      </c>
      <c r="C30" s="495">
        <v>0.16145008</v>
      </c>
      <c r="D30" s="148">
        <f>Table163734[[#This Row],[Column2]]-Table163734[[#This Row],[Column3]]</f>
        <v>2.60595205</v>
      </c>
      <c r="I30" s="18"/>
      <c r="J30" s="18"/>
    </row>
    <row r="31" spans="1:10" ht="15" x14ac:dyDescent="0.25">
      <c r="A31" s="494" t="s">
        <v>272</v>
      </c>
      <c r="B31" s="495">
        <v>4.6203584300000005</v>
      </c>
      <c r="C31" s="495">
        <v>2.8882514699999997</v>
      </c>
      <c r="D31" s="148">
        <f>Table163734[[#This Row],[Column2]]-Table163734[[#This Row],[Column3]]</f>
        <v>1.7321069600000008</v>
      </c>
      <c r="I31" s="18"/>
      <c r="J31" s="18"/>
    </row>
    <row r="32" spans="1:10" ht="15" x14ac:dyDescent="0.25">
      <c r="A32" s="494" t="s">
        <v>564</v>
      </c>
      <c r="B32" s="495">
        <v>1.6467969099999999</v>
      </c>
      <c r="C32" s="495">
        <v>0.85864247000000005</v>
      </c>
      <c r="D32" s="148">
        <f>Table163734[[#This Row],[Column2]]-Table163734[[#This Row],[Column3]]</f>
        <v>0.7881544399999999</v>
      </c>
      <c r="I32" s="18"/>
      <c r="J32" s="18"/>
    </row>
    <row r="33" spans="1:10" ht="15" x14ac:dyDescent="0.25">
      <c r="A33" s="494" t="s">
        <v>271</v>
      </c>
      <c r="B33" s="495">
        <v>2.3456130000000002</v>
      </c>
      <c r="C33" s="495">
        <v>1.6360265899999999</v>
      </c>
      <c r="D33" s="148">
        <f>Table163734[[#This Row],[Column2]]-Table163734[[#This Row],[Column3]]</f>
        <v>0.70958641000000022</v>
      </c>
      <c r="I33" s="18"/>
      <c r="J33" s="18"/>
    </row>
    <row r="34" spans="1:10" ht="15" x14ac:dyDescent="0.25">
      <c r="A34" s="494" t="s">
        <v>561</v>
      </c>
      <c r="B34" s="495">
        <v>0.69016632</v>
      </c>
      <c r="C34" s="495">
        <v>9.0920500000000008E-3</v>
      </c>
      <c r="D34" s="148">
        <f>Table163734[[#This Row],[Column2]]-Table163734[[#This Row],[Column3]]</f>
        <v>0.68107426999999998</v>
      </c>
      <c r="I34" s="18"/>
      <c r="J34" s="18"/>
    </row>
    <row r="35" spans="1:10" ht="15" x14ac:dyDescent="0.25">
      <c r="A35" s="494" t="s">
        <v>510</v>
      </c>
      <c r="B35" s="495">
        <v>0.65729598000000011</v>
      </c>
      <c r="C35" s="495"/>
      <c r="D35" s="148">
        <f>Table163734[[#This Row],[Column2]]-Table163734[[#This Row],[Column3]]</f>
        <v>0.65729598000000011</v>
      </c>
      <c r="I35" s="18"/>
      <c r="J35" s="18"/>
    </row>
    <row r="36" spans="1:10" ht="15" x14ac:dyDescent="0.25">
      <c r="A36" s="494" t="s">
        <v>576</v>
      </c>
      <c r="B36" s="495">
        <v>0.61117819000000018</v>
      </c>
      <c r="C36" s="495"/>
      <c r="D36" s="148">
        <f>Table163734[[#This Row],[Column2]]-Table163734[[#This Row],[Column3]]</f>
        <v>0.61117819000000018</v>
      </c>
      <c r="I36" s="18"/>
      <c r="J36" s="18"/>
    </row>
    <row r="37" spans="1:10" ht="15" x14ac:dyDescent="0.25">
      <c r="A37" s="494" t="s">
        <v>269</v>
      </c>
      <c r="B37" s="495">
        <v>0.87486543999999999</v>
      </c>
      <c r="C37" s="495">
        <v>0.31338533000000007</v>
      </c>
      <c r="D37" s="148">
        <f>Table163734[[#This Row],[Column2]]-Table163734[[#This Row],[Column3]]</f>
        <v>0.56148010999999998</v>
      </c>
      <c r="I37" s="18"/>
      <c r="J37" s="18"/>
    </row>
    <row r="38" spans="1:10" ht="15" x14ac:dyDescent="0.25">
      <c r="A38" s="494" t="s">
        <v>614</v>
      </c>
      <c r="B38" s="495">
        <v>0.54346549999999993</v>
      </c>
      <c r="C38" s="495"/>
      <c r="D38" s="148">
        <f>Table163734[[#This Row],[Column2]]-Table163734[[#This Row],[Column3]]</f>
        <v>0.54346549999999993</v>
      </c>
      <c r="I38" s="18"/>
      <c r="J38" s="18"/>
    </row>
    <row r="39" spans="1:10" ht="15" x14ac:dyDescent="0.25">
      <c r="A39" s="494" t="s">
        <v>536</v>
      </c>
      <c r="B39" s="495">
        <v>0.69277437999999991</v>
      </c>
      <c r="C39" s="495">
        <v>0.18760505</v>
      </c>
      <c r="D39" s="148">
        <f>Table163734[[#This Row],[Column2]]-Table163734[[#This Row],[Column3]]</f>
        <v>0.50516932999999997</v>
      </c>
      <c r="I39" s="18"/>
      <c r="J39" s="18"/>
    </row>
    <row r="40" spans="1:10" ht="15" x14ac:dyDescent="0.25">
      <c r="A40" s="494" t="s">
        <v>617</v>
      </c>
      <c r="B40" s="495">
        <v>0.43019971000000001</v>
      </c>
      <c r="C40" s="495"/>
      <c r="D40" s="148">
        <f>Table163734[[#This Row],[Column2]]-Table163734[[#This Row],[Column3]]</f>
        <v>0.43019971000000001</v>
      </c>
      <c r="I40" s="18"/>
      <c r="J40" s="18"/>
    </row>
    <row r="41" spans="1:10" ht="15" x14ac:dyDescent="0.25">
      <c r="A41" s="494" t="s">
        <v>562</v>
      </c>
      <c r="B41" s="495">
        <v>0.40127247999999993</v>
      </c>
      <c r="C41" s="495"/>
      <c r="D41" s="148">
        <f>Table163734[[#This Row],[Column2]]-Table163734[[#This Row],[Column3]]</f>
        <v>0.40127247999999993</v>
      </c>
      <c r="I41" s="18"/>
      <c r="J41" s="18"/>
    </row>
    <row r="42" spans="1:10" ht="15" x14ac:dyDescent="0.25">
      <c r="A42" s="494" t="s">
        <v>284</v>
      </c>
      <c r="B42" s="495">
        <v>0.22197749999999999</v>
      </c>
      <c r="C42" s="495">
        <v>1.4768360000000001E-2</v>
      </c>
      <c r="D42" s="148">
        <f>Table163734[[#This Row],[Column2]]-Table163734[[#This Row],[Column3]]</f>
        <v>0.20720913999999999</v>
      </c>
      <c r="I42" s="18"/>
      <c r="J42" s="18"/>
    </row>
    <row r="43" spans="1:10" ht="15" x14ac:dyDescent="0.25">
      <c r="A43" s="494" t="s">
        <v>527</v>
      </c>
      <c r="B43" s="495">
        <v>0.18913455000000001</v>
      </c>
      <c r="C43" s="495"/>
      <c r="D43" s="148">
        <f>Table163734[[#This Row],[Column2]]-Table163734[[#This Row],[Column3]]</f>
        <v>0.18913455000000001</v>
      </c>
      <c r="I43" s="18"/>
      <c r="J43" s="18"/>
    </row>
    <row r="44" spans="1:10" ht="15" x14ac:dyDescent="0.25">
      <c r="A44" s="494" t="s">
        <v>560</v>
      </c>
      <c r="B44" s="495">
        <v>0.18631569000000001</v>
      </c>
      <c r="C44" s="495"/>
      <c r="D44" s="148">
        <f>Table163734[[#This Row],[Column2]]-Table163734[[#This Row],[Column3]]</f>
        <v>0.18631569000000001</v>
      </c>
      <c r="I44" s="18"/>
      <c r="J44" s="18"/>
    </row>
    <row r="45" spans="1:10" ht="15" x14ac:dyDescent="0.25">
      <c r="A45" s="494" t="s">
        <v>589</v>
      </c>
      <c r="B45" s="495">
        <v>0.15303484000000001</v>
      </c>
      <c r="C45" s="495"/>
      <c r="D45" s="148">
        <f>Table163734[[#This Row],[Column2]]-Table163734[[#This Row],[Column3]]</f>
        <v>0.15303484000000001</v>
      </c>
      <c r="I45" s="18"/>
      <c r="J45" s="18"/>
    </row>
    <row r="46" spans="1:10" ht="15" x14ac:dyDescent="0.25">
      <c r="A46" s="494" t="s">
        <v>265</v>
      </c>
      <c r="B46" s="495">
        <v>0.77792883000000002</v>
      </c>
      <c r="C46" s="495">
        <v>0.65945201999999981</v>
      </c>
      <c r="D46" s="148">
        <f>Table163734[[#This Row],[Column2]]-Table163734[[#This Row],[Column3]]</f>
        <v>0.11847681000000021</v>
      </c>
      <c r="I46" s="18"/>
      <c r="J46" s="18"/>
    </row>
    <row r="47" spans="1:10" ht="15" x14ac:dyDescent="0.25">
      <c r="A47" s="494" t="s">
        <v>275</v>
      </c>
      <c r="B47" s="495">
        <v>0.17099600000000001</v>
      </c>
      <c r="C47" s="495">
        <v>9.7033680000000011E-2</v>
      </c>
      <c r="D47" s="148">
        <f>Table163734[[#This Row],[Column2]]-Table163734[[#This Row],[Column3]]</f>
        <v>7.3962319999999998E-2</v>
      </c>
      <c r="I47" s="18"/>
      <c r="J47" s="18"/>
    </row>
    <row r="48" spans="1:10" ht="15" x14ac:dyDescent="0.25">
      <c r="A48" s="494" t="s">
        <v>311</v>
      </c>
      <c r="B48" s="495">
        <v>6.5285930000000006E-2</v>
      </c>
      <c r="C48" s="495"/>
      <c r="D48" s="148">
        <f>Table163734[[#This Row],[Column2]]-Table163734[[#This Row],[Column3]]</f>
        <v>6.5285930000000006E-2</v>
      </c>
      <c r="I48" s="18"/>
      <c r="J48" s="18"/>
    </row>
    <row r="49" spans="1:10" ht="15" x14ac:dyDescent="0.25">
      <c r="A49" s="494" t="s">
        <v>558</v>
      </c>
      <c r="B49" s="495">
        <v>6.4349070000000008E-2</v>
      </c>
      <c r="C49" s="495"/>
      <c r="D49" s="148">
        <f>Table163734[[#This Row],[Column2]]-Table163734[[#This Row],[Column3]]</f>
        <v>6.4349070000000008E-2</v>
      </c>
      <c r="I49" s="18"/>
      <c r="J49" s="18"/>
    </row>
    <row r="50" spans="1:10" ht="15" x14ac:dyDescent="0.25">
      <c r="A50" s="494" t="s">
        <v>608</v>
      </c>
      <c r="B50" s="495">
        <v>5.9869840000000007E-2</v>
      </c>
      <c r="C50" s="495"/>
      <c r="D50" s="148">
        <f>Table163734[[#This Row],[Column2]]-Table163734[[#This Row],[Column3]]</f>
        <v>5.9869840000000007E-2</v>
      </c>
      <c r="I50" s="18"/>
      <c r="J50" s="18"/>
    </row>
    <row r="51" spans="1:10" ht="15" x14ac:dyDescent="0.25">
      <c r="A51" s="494" t="s">
        <v>329</v>
      </c>
      <c r="B51" s="495">
        <v>4.1568599999999997E-2</v>
      </c>
      <c r="C51" s="495">
        <v>2.0570300000000001E-3</v>
      </c>
      <c r="D51" s="148">
        <f>Table163734[[#This Row],[Column2]]-Table163734[[#This Row],[Column3]]</f>
        <v>3.9511569999999996E-2</v>
      </c>
      <c r="I51" s="18"/>
      <c r="J51" s="18"/>
    </row>
    <row r="52" spans="1:10" ht="15" x14ac:dyDescent="0.25">
      <c r="A52" s="494" t="s">
        <v>577</v>
      </c>
      <c r="B52" s="495">
        <v>2.4972099999999997E-2</v>
      </c>
      <c r="C52" s="495"/>
      <c r="D52" s="148">
        <f>Table163734[[#This Row],[Column2]]-Table163734[[#This Row],[Column3]]</f>
        <v>2.4972099999999997E-2</v>
      </c>
      <c r="I52" s="18"/>
      <c r="J52" s="18"/>
    </row>
    <row r="53" spans="1:10" ht="15" x14ac:dyDescent="0.25">
      <c r="A53" s="494" t="s">
        <v>324</v>
      </c>
      <c r="B53" s="495">
        <v>1.8778509999999998E-2</v>
      </c>
      <c r="C53" s="495">
        <v>1.1383400000000001E-3</v>
      </c>
      <c r="D53" s="148">
        <f>Table163734[[#This Row],[Column2]]-Table163734[[#This Row],[Column3]]</f>
        <v>1.7640169999999997E-2</v>
      </c>
      <c r="I53" s="18"/>
      <c r="J53" s="18"/>
    </row>
    <row r="54" spans="1:10" ht="15" x14ac:dyDescent="0.25">
      <c r="A54" s="494" t="s">
        <v>984</v>
      </c>
      <c r="B54" s="495">
        <v>1.4884690000000001E-2</v>
      </c>
      <c r="C54" s="495"/>
      <c r="D54" s="148">
        <f>Table163734[[#This Row],[Column2]]-Table163734[[#This Row],[Column3]]</f>
        <v>1.4884690000000001E-2</v>
      </c>
      <c r="I54" s="18"/>
      <c r="J54" s="18"/>
    </row>
    <row r="55" spans="1:10" ht="15" x14ac:dyDescent="0.25">
      <c r="A55" s="494" t="s">
        <v>543</v>
      </c>
      <c r="B55" s="495">
        <v>4.2009580000000005E-2</v>
      </c>
      <c r="C55" s="495">
        <v>2.9309299999999996E-2</v>
      </c>
      <c r="D55" s="148">
        <f>Table163734[[#This Row],[Column2]]-Table163734[[#This Row],[Column3]]</f>
        <v>1.2700280000000008E-2</v>
      </c>
      <c r="I55" s="18"/>
      <c r="J55" s="18"/>
    </row>
    <row r="56" spans="1:10" ht="15" x14ac:dyDescent="0.25">
      <c r="A56" s="494" t="s">
        <v>898</v>
      </c>
      <c r="B56" s="495">
        <v>1.185776E-2</v>
      </c>
      <c r="C56" s="495"/>
      <c r="D56" s="148">
        <f>Table163734[[#This Row],[Column2]]-Table163734[[#This Row],[Column3]]</f>
        <v>1.185776E-2</v>
      </c>
      <c r="I56" s="18"/>
      <c r="J56" s="18"/>
    </row>
    <row r="57" spans="1:10" ht="15" x14ac:dyDescent="0.25">
      <c r="A57" s="494" t="s">
        <v>529</v>
      </c>
      <c r="B57" s="495">
        <v>2.6364299999999999E-3</v>
      </c>
      <c r="C57" s="495">
        <v>2.6142399999999999E-3</v>
      </c>
      <c r="D57" s="148">
        <f>Table163734[[#This Row],[Column2]]-Table163734[[#This Row],[Column3]]</f>
        <v>2.2190000000000057E-5</v>
      </c>
      <c r="I57" s="18"/>
      <c r="J57" s="18"/>
    </row>
    <row r="58" spans="1:10" ht="15" x14ac:dyDescent="0.25">
      <c r="A58" s="494" t="s">
        <v>884</v>
      </c>
      <c r="B58" s="495"/>
      <c r="C58" s="495">
        <v>1.0828E-4</v>
      </c>
      <c r="D58" s="148">
        <f>Table163734[[#This Row],[Column2]]-Table163734[[#This Row],[Column3]]</f>
        <v>-1.0828E-4</v>
      </c>
      <c r="I58" s="18"/>
      <c r="J58" s="18"/>
    </row>
    <row r="59" spans="1:10" ht="15" x14ac:dyDescent="0.25">
      <c r="A59" s="494" t="s">
        <v>920</v>
      </c>
      <c r="B59" s="495"/>
      <c r="C59" s="495">
        <v>1.449E-4</v>
      </c>
      <c r="D59" s="148">
        <f>Table163734[[#This Row],[Column2]]-Table163734[[#This Row],[Column3]]</f>
        <v>-1.449E-4</v>
      </c>
      <c r="I59" s="18"/>
      <c r="J59" s="18"/>
    </row>
    <row r="60" spans="1:10" ht="15" x14ac:dyDescent="0.25">
      <c r="A60" s="494" t="s">
        <v>619</v>
      </c>
      <c r="B60" s="495"/>
      <c r="C60" s="495">
        <v>2.4044E-4</v>
      </c>
      <c r="D60" s="148">
        <f>Table163734[[#This Row],[Column2]]-Table163734[[#This Row],[Column3]]</f>
        <v>-2.4044E-4</v>
      </c>
      <c r="I60" s="18"/>
      <c r="J60" s="18"/>
    </row>
    <row r="61" spans="1:10" ht="15" x14ac:dyDescent="0.25">
      <c r="A61" s="494" t="s">
        <v>553</v>
      </c>
      <c r="B61" s="495"/>
      <c r="C61" s="495">
        <v>2.8860000000000002E-4</v>
      </c>
      <c r="D61" s="148">
        <f>Table163734[[#This Row],[Column2]]-Table163734[[#This Row],[Column3]]</f>
        <v>-2.8860000000000002E-4</v>
      </c>
      <c r="I61" s="18"/>
      <c r="J61" s="18"/>
    </row>
    <row r="62" spans="1:10" ht="15" x14ac:dyDescent="0.25">
      <c r="A62" s="494" t="s">
        <v>610</v>
      </c>
      <c r="B62" s="495"/>
      <c r="C62" s="495">
        <v>3.3801999999999997E-4</v>
      </c>
      <c r="D62" s="148">
        <f>Table163734[[#This Row],[Column2]]-Table163734[[#This Row],[Column3]]</f>
        <v>-3.3801999999999997E-4</v>
      </c>
      <c r="I62" s="18"/>
      <c r="J62" s="18"/>
    </row>
    <row r="63" spans="1:10" ht="15" x14ac:dyDescent="0.25">
      <c r="A63" s="494" t="s">
        <v>985</v>
      </c>
      <c r="B63" s="495"/>
      <c r="C63" s="495">
        <v>4.9147000000000004E-4</v>
      </c>
      <c r="D63" s="148">
        <f>Table163734[[#This Row],[Column2]]-Table163734[[#This Row],[Column3]]</f>
        <v>-4.9147000000000004E-4</v>
      </c>
      <c r="I63" s="18"/>
      <c r="J63" s="18"/>
    </row>
    <row r="64" spans="1:10" ht="15" x14ac:dyDescent="0.25">
      <c r="A64" s="494" t="s">
        <v>613</v>
      </c>
      <c r="B64" s="495"/>
      <c r="C64" s="495">
        <v>5.019E-4</v>
      </c>
      <c r="D64" s="148">
        <f>Table163734[[#This Row],[Column2]]-Table163734[[#This Row],[Column3]]</f>
        <v>-5.019E-4</v>
      </c>
      <c r="I64" s="18"/>
      <c r="J64" s="18"/>
    </row>
    <row r="65" spans="1:10" ht="15" x14ac:dyDescent="0.25">
      <c r="A65" s="494" t="s">
        <v>609</v>
      </c>
      <c r="B65" s="495"/>
      <c r="C65" s="495">
        <v>7.8870000000000003E-4</v>
      </c>
      <c r="D65" s="148">
        <f>Table163734[[#This Row],[Column2]]-Table163734[[#This Row],[Column3]]</f>
        <v>-7.8870000000000003E-4</v>
      </c>
      <c r="I65" s="18"/>
      <c r="J65" s="18"/>
    </row>
    <row r="66" spans="1:10" ht="15" x14ac:dyDescent="0.25">
      <c r="A66" s="494" t="s">
        <v>618</v>
      </c>
      <c r="B66" s="495"/>
      <c r="C66" s="495">
        <v>1.1061199999999999E-3</v>
      </c>
      <c r="D66" s="148">
        <f>Table163734[[#This Row],[Column2]]-Table163734[[#This Row],[Column3]]</f>
        <v>-1.1061199999999999E-3</v>
      </c>
      <c r="I66" s="18"/>
      <c r="J66" s="18"/>
    </row>
    <row r="67" spans="1:10" ht="15" x14ac:dyDescent="0.25">
      <c r="A67" s="494" t="s">
        <v>986</v>
      </c>
      <c r="B67" s="495"/>
      <c r="C67" s="495">
        <v>1.44046E-3</v>
      </c>
      <c r="D67" s="148">
        <f>Table163734[[#This Row],[Column2]]-Table163734[[#This Row],[Column3]]</f>
        <v>-1.44046E-3</v>
      </c>
      <c r="I67" s="18"/>
      <c r="J67" s="18"/>
    </row>
    <row r="68" spans="1:10" ht="15" x14ac:dyDescent="0.25">
      <c r="A68" s="494" t="s">
        <v>537</v>
      </c>
      <c r="B68" s="495"/>
      <c r="C68" s="495">
        <v>1.6265900000000002E-3</v>
      </c>
      <c r="D68" s="148">
        <f>Table163734[[#This Row],[Column2]]-Table163734[[#This Row],[Column3]]</f>
        <v>-1.6265900000000002E-3</v>
      </c>
      <c r="I68" s="18"/>
      <c r="J68" s="18"/>
    </row>
    <row r="69" spans="1:10" ht="15" x14ac:dyDescent="0.25">
      <c r="A69" s="494" t="s">
        <v>987</v>
      </c>
      <c r="B69" s="495"/>
      <c r="C69" s="495">
        <v>1.8129999999999999E-3</v>
      </c>
      <c r="D69" s="148">
        <f>Table163734[[#This Row],[Column2]]-Table163734[[#This Row],[Column3]]</f>
        <v>-1.8129999999999999E-3</v>
      </c>
      <c r="I69" s="18"/>
      <c r="J69" s="18"/>
    </row>
    <row r="70" spans="1:10" ht="15" x14ac:dyDescent="0.25">
      <c r="A70" s="494" t="s">
        <v>552</v>
      </c>
      <c r="B70" s="495"/>
      <c r="C70" s="495">
        <v>2.0023699999999998E-3</v>
      </c>
      <c r="D70" s="148">
        <f>Table163734[[#This Row],[Column2]]-Table163734[[#This Row],[Column3]]</f>
        <v>-2.0023699999999998E-3</v>
      </c>
      <c r="I70" s="18"/>
      <c r="J70" s="18"/>
    </row>
    <row r="71" spans="1:10" ht="15" x14ac:dyDescent="0.25">
      <c r="A71" s="494" t="s">
        <v>538</v>
      </c>
      <c r="B71" s="495"/>
      <c r="C71" s="495">
        <v>2.248E-3</v>
      </c>
      <c r="D71" s="148">
        <f>Table163734[[#This Row],[Column2]]-Table163734[[#This Row],[Column3]]</f>
        <v>-2.248E-3</v>
      </c>
      <c r="I71" s="18"/>
      <c r="J71" s="18"/>
    </row>
    <row r="72" spans="1:10" ht="15" x14ac:dyDescent="0.25">
      <c r="A72" s="494" t="s">
        <v>988</v>
      </c>
      <c r="B72" s="495"/>
      <c r="C72" s="495">
        <v>2.8408699999999997E-3</v>
      </c>
      <c r="D72" s="148">
        <f>Table163734[[#This Row],[Column2]]-Table163734[[#This Row],[Column3]]</f>
        <v>-2.8408699999999997E-3</v>
      </c>
      <c r="I72" s="18"/>
      <c r="J72" s="18"/>
    </row>
    <row r="73" spans="1:10" ht="15" x14ac:dyDescent="0.25">
      <c r="A73" s="494" t="s">
        <v>921</v>
      </c>
      <c r="B73" s="495"/>
      <c r="C73" s="495">
        <v>3.0257399999999999E-3</v>
      </c>
      <c r="D73" s="148">
        <f>Table163734[[#This Row],[Column2]]-Table163734[[#This Row],[Column3]]</f>
        <v>-3.0257399999999999E-3</v>
      </c>
      <c r="I73" s="18"/>
      <c r="J73" s="18"/>
    </row>
    <row r="74" spans="1:10" ht="15" x14ac:dyDescent="0.25">
      <c r="A74" s="494" t="s">
        <v>520</v>
      </c>
      <c r="B74" s="495"/>
      <c r="C74" s="495">
        <v>3.2800099999999999E-3</v>
      </c>
      <c r="D74" s="148">
        <f>Table163734[[#This Row],[Column2]]-Table163734[[#This Row],[Column3]]</f>
        <v>-3.2800099999999999E-3</v>
      </c>
      <c r="I74" s="18"/>
      <c r="J74" s="18"/>
    </row>
    <row r="75" spans="1:10" ht="15" x14ac:dyDescent="0.25">
      <c r="A75" s="494" t="s">
        <v>531</v>
      </c>
      <c r="B75" s="495"/>
      <c r="C75" s="495">
        <v>3.3323800000000002E-3</v>
      </c>
      <c r="D75" s="148">
        <f>Table163734[[#This Row],[Column2]]-Table163734[[#This Row],[Column3]]</f>
        <v>-3.3323800000000002E-3</v>
      </c>
      <c r="I75" s="18"/>
      <c r="J75" s="18"/>
    </row>
    <row r="76" spans="1:10" ht="15" x14ac:dyDescent="0.25">
      <c r="A76" s="494" t="s">
        <v>989</v>
      </c>
      <c r="B76" s="495"/>
      <c r="C76" s="495">
        <v>3.47022E-3</v>
      </c>
      <c r="D76" s="148">
        <f>Table163734[[#This Row],[Column2]]-Table163734[[#This Row],[Column3]]</f>
        <v>-3.47022E-3</v>
      </c>
      <c r="I76" s="18"/>
      <c r="J76" s="18"/>
    </row>
    <row r="77" spans="1:10" ht="15" x14ac:dyDescent="0.25">
      <c r="A77" s="494" t="s">
        <v>587</v>
      </c>
      <c r="B77" s="495"/>
      <c r="C77" s="495">
        <v>3.5974300000000004E-3</v>
      </c>
      <c r="D77" s="148">
        <f>Table163734[[#This Row],[Column2]]-Table163734[[#This Row],[Column3]]</f>
        <v>-3.5974300000000004E-3</v>
      </c>
      <c r="I77" s="18"/>
      <c r="J77" s="18"/>
    </row>
    <row r="78" spans="1:10" ht="15" x14ac:dyDescent="0.25">
      <c r="A78" s="494" t="s">
        <v>539</v>
      </c>
      <c r="B78" s="495"/>
      <c r="C78" s="495">
        <v>3.6729800000000002E-3</v>
      </c>
      <c r="D78" s="148">
        <f>Table163734[[#This Row],[Column2]]-Table163734[[#This Row],[Column3]]</f>
        <v>-3.6729800000000002E-3</v>
      </c>
      <c r="I78" s="18"/>
      <c r="J78" s="18"/>
    </row>
    <row r="79" spans="1:10" ht="15" x14ac:dyDescent="0.25">
      <c r="A79" s="494" t="s">
        <v>894</v>
      </c>
      <c r="B79" s="495"/>
      <c r="C79" s="495">
        <v>4.921E-3</v>
      </c>
      <c r="D79" s="148">
        <f>Table163734[[#This Row],[Column2]]-Table163734[[#This Row],[Column3]]</f>
        <v>-4.921E-3</v>
      </c>
      <c r="I79" s="18"/>
      <c r="J79" s="18"/>
    </row>
    <row r="80" spans="1:10" ht="15" x14ac:dyDescent="0.25">
      <c r="A80" s="494" t="s">
        <v>586</v>
      </c>
      <c r="B80" s="495"/>
      <c r="C80" s="495">
        <v>4.9313500000000001E-3</v>
      </c>
      <c r="D80" s="148">
        <f>Table163734[[#This Row],[Column2]]-Table163734[[#This Row],[Column3]]</f>
        <v>-4.9313500000000001E-3</v>
      </c>
      <c r="I80" s="18"/>
      <c r="J80" s="18"/>
    </row>
    <row r="81" spans="1:10" ht="15" x14ac:dyDescent="0.25">
      <c r="A81" s="494" t="s">
        <v>889</v>
      </c>
      <c r="B81" s="495"/>
      <c r="C81" s="495">
        <v>6.6365900000000004E-3</v>
      </c>
      <c r="D81" s="148">
        <f>Table163734[[#This Row],[Column2]]-Table163734[[#This Row],[Column3]]</f>
        <v>-6.6365900000000004E-3</v>
      </c>
      <c r="I81" s="18"/>
      <c r="J81" s="18"/>
    </row>
    <row r="82" spans="1:10" ht="15" x14ac:dyDescent="0.25">
      <c r="A82" s="494" t="s">
        <v>279</v>
      </c>
      <c r="B82" s="495"/>
      <c r="C82" s="495">
        <v>7.2093399999999998E-3</v>
      </c>
      <c r="D82" s="148">
        <f>Table163734[[#This Row],[Column2]]-Table163734[[#This Row],[Column3]]</f>
        <v>-7.2093399999999998E-3</v>
      </c>
      <c r="I82" s="18"/>
      <c r="J82" s="18"/>
    </row>
    <row r="83" spans="1:10" ht="15" x14ac:dyDescent="0.25">
      <c r="A83" s="494" t="s">
        <v>274</v>
      </c>
      <c r="B83" s="495"/>
      <c r="C83" s="495">
        <v>8.5240300000000001E-3</v>
      </c>
      <c r="D83" s="148">
        <f>Table163734[[#This Row],[Column2]]-Table163734[[#This Row],[Column3]]</f>
        <v>-8.5240300000000001E-3</v>
      </c>
      <c r="I83" s="18"/>
      <c r="J83" s="18"/>
    </row>
    <row r="84" spans="1:10" ht="15" x14ac:dyDescent="0.25">
      <c r="A84" s="494" t="s">
        <v>565</v>
      </c>
      <c r="B84" s="495"/>
      <c r="C84" s="495">
        <v>8.5993500000000004E-3</v>
      </c>
      <c r="D84" s="148">
        <f>Table163734[[#This Row],[Column2]]-Table163734[[#This Row],[Column3]]</f>
        <v>-8.5993500000000004E-3</v>
      </c>
      <c r="I84" s="18"/>
      <c r="J84" s="18"/>
    </row>
    <row r="85" spans="1:10" ht="15" x14ac:dyDescent="0.25">
      <c r="A85" s="494" t="s">
        <v>328</v>
      </c>
      <c r="B85" s="495"/>
      <c r="C85" s="495">
        <v>1.2170630000000002E-2</v>
      </c>
      <c r="D85" s="148">
        <f>Table163734[[#This Row],[Column2]]-Table163734[[#This Row],[Column3]]</f>
        <v>-1.2170630000000002E-2</v>
      </c>
      <c r="I85" s="18"/>
      <c r="J85" s="18"/>
    </row>
    <row r="86" spans="1:10" ht="15" x14ac:dyDescent="0.25">
      <c r="A86" s="494" t="s">
        <v>605</v>
      </c>
      <c r="B86" s="495"/>
      <c r="C86" s="495">
        <v>1.312318E-2</v>
      </c>
      <c r="D86" s="148">
        <f>Table163734[[#This Row],[Column2]]-Table163734[[#This Row],[Column3]]</f>
        <v>-1.312318E-2</v>
      </c>
      <c r="I86" s="18"/>
      <c r="J86" s="18"/>
    </row>
    <row r="87" spans="1:10" ht="15" x14ac:dyDescent="0.25">
      <c r="A87" s="494" t="s">
        <v>541</v>
      </c>
      <c r="B87" s="495"/>
      <c r="C87" s="495">
        <v>1.500954E-2</v>
      </c>
      <c r="D87" s="148">
        <f>Table163734[[#This Row],[Column2]]-Table163734[[#This Row],[Column3]]</f>
        <v>-1.500954E-2</v>
      </c>
      <c r="I87" s="18"/>
      <c r="J87" s="18"/>
    </row>
    <row r="88" spans="1:10" ht="15" x14ac:dyDescent="0.25">
      <c r="A88" s="494" t="s">
        <v>548</v>
      </c>
      <c r="B88" s="495"/>
      <c r="C88" s="495">
        <v>1.5284379999999998E-2</v>
      </c>
      <c r="D88" s="148">
        <f>Table163734[[#This Row],[Column2]]-Table163734[[#This Row],[Column3]]</f>
        <v>-1.5284379999999998E-2</v>
      </c>
      <c r="I88" s="18"/>
      <c r="J88" s="18"/>
    </row>
    <row r="89" spans="1:10" ht="15" x14ac:dyDescent="0.25">
      <c r="A89" s="494" t="s">
        <v>488</v>
      </c>
      <c r="B89" s="495"/>
      <c r="C89" s="495">
        <v>1.5461989999999998E-2</v>
      </c>
      <c r="D89" s="148">
        <f>Table163734[[#This Row],[Column2]]-Table163734[[#This Row],[Column3]]</f>
        <v>-1.5461989999999998E-2</v>
      </c>
      <c r="I89" s="18"/>
      <c r="J89" s="18"/>
    </row>
    <row r="90" spans="1:10" ht="15" x14ac:dyDescent="0.25">
      <c r="A90" s="494" t="s">
        <v>268</v>
      </c>
      <c r="B90" s="495">
        <v>7.8083000000000004E-4</v>
      </c>
      <c r="C90" s="495">
        <v>2.0725760000000003E-2</v>
      </c>
      <c r="D90" s="148">
        <f>Table163734[[#This Row],[Column2]]-Table163734[[#This Row],[Column3]]</f>
        <v>-1.9944930000000003E-2</v>
      </c>
      <c r="I90" s="18"/>
      <c r="J90" s="18"/>
    </row>
    <row r="91" spans="1:10" ht="15" x14ac:dyDescent="0.25">
      <c r="A91" s="494" t="s">
        <v>544</v>
      </c>
      <c r="B91" s="495"/>
      <c r="C91" s="495">
        <v>2.3059740000000002E-2</v>
      </c>
      <c r="D91" s="148">
        <f>Table163734[[#This Row],[Column2]]-Table163734[[#This Row],[Column3]]</f>
        <v>-2.3059740000000002E-2</v>
      </c>
      <c r="I91" s="18"/>
      <c r="J91" s="18"/>
    </row>
    <row r="92" spans="1:10" ht="15" x14ac:dyDescent="0.25">
      <c r="A92" s="494" t="s">
        <v>584</v>
      </c>
      <c r="B92" s="495"/>
      <c r="C92" s="495">
        <v>3.201449E-2</v>
      </c>
      <c r="D92" s="148">
        <f>Table163734[[#This Row],[Column2]]-Table163734[[#This Row],[Column3]]</f>
        <v>-3.201449E-2</v>
      </c>
      <c r="I92" s="18"/>
      <c r="J92" s="18"/>
    </row>
    <row r="93" spans="1:10" ht="15" x14ac:dyDescent="0.25">
      <c r="A93" s="494" t="s">
        <v>278</v>
      </c>
      <c r="B93" s="495">
        <v>4.0628279999999996E-2</v>
      </c>
      <c r="C93" s="495">
        <v>7.6247510000000004E-2</v>
      </c>
      <c r="D93" s="148">
        <f>Table163734[[#This Row],[Column2]]-Table163734[[#This Row],[Column3]]</f>
        <v>-3.5619230000000009E-2</v>
      </c>
      <c r="I93" s="18"/>
      <c r="J93" s="18"/>
    </row>
    <row r="94" spans="1:10" ht="15" x14ac:dyDescent="0.25">
      <c r="A94" s="494" t="s">
        <v>535</v>
      </c>
      <c r="B94" s="495"/>
      <c r="C94" s="495">
        <v>4.1356560000000001E-2</v>
      </c>
      <c r="D94" s="148">
        <f>Table163734[[#This Row],[Column2]]-Table163734[[#This Row],[Column3]]</f>
        <v>-4.1356560000000001E-2</v>
      </c>
      <c r="I94" s="18"/>
      <c r="J94" s="18"/>
    </row>
    <row r="95" spans="1:10" ht="15" x14ac:dyDescent="0.25">
      <c r="A95" s="494" t="s">
        <v>523</v>
      </c>
      <c r="B95" s="495"/>
      <c r="C95" s="495">
        <v>4.3841409999999997E-2</v>
      </c>
      <c r="D95" s="148">
        <f>Table163734[[#This Row],[Column2]]-Table163734[[#This Row],[Column3]]</f>
        <v>-4.3841409999999997E-2</v>
      </c>
      <c r="I95" s="18"/>
      <c r="J95" s="18"/>
    </row>
    <row r="96" spans="1:10" ht="15" x14ac:dyDescent="0.25">
      <c r="A96" s="494" t="s">
        <v>615</v>
      </c>
      <c r="B96" s="495"/>
      <c r="C96" s="495">
        <v>5.2286549999999994E-2</v>
      </c>
      <c r="D96" s="148">
        <f>Table163734[[#This Row],[Column2]]-Table163734[[#This Row],[Column3]]</f>
        <v>-5.2286549999999994E-2</v>
      </c>
      <c r="I96" s="18"/>
      <c r="J96" s="18"/>
    </row>
    <row r="97" spans="1:10" ht="15" x14ac:dyDescent="0.25">
      <c r="A97" s="494" t="s">
        <v>280</v>
      </c>
      <c r="B97" s="495"/>
      <c r="C97" s="495">
        <v>5.3818809999999995E-2</v>
      </c>
      <c r="D97" s="148">
        <f>Table163734[[#This Row],[Column2]]-Table163734[[#This Row],[Column3]]</f>
        <v>-5.3818809999999995E-2</v>
      </c>
      <c r="I97" s="18"/>
      <c r="J97" s="18"/>
    </row>
    <row r="98" spans="1:10" ht="15" x14ac:dyDescent="0.25">
      <c r="A98" s="494" t="s">
        <v>585</v>
      </c>
      <c r="B98" s="495"/>
      <c r="C98" s="495">
        <v>5.6599590000000005E-2</v>
      </c>
      <c r="D98" s="148">
        <f>Table163734[[#This Row],[Column2]]-Table163734[[#This Row],[Column3]]</f>
        <v>-5.6599590000000005E-2</v>
      </c>
      <c r="I98" s="18"/>
      <c r="J98" s="18"/>
    </row>
    <row r="99" spans="1:10" ht="15" x14ac:dyDescent="0.25">
      <c r="A99" s="494" t="s">
        <v>546</v>
      </c>
      <c r="B99" s="495"/>
      <c r="C99" s="495">
        <v>7.1327710000000016E-2</v>
      </c>
      <c r="D99" s="148">
        <f>Table163734[[#This Row],[Column2]]-Table163734[[#This Row],[Column3]]</f>
        <v>-7.1327710000000016E-2</v>
      </c>
      <c r="I99" s="18"/>
      <c r="J99" s="18"/>
    </row>
    <row r="100" spans="1:10" ht="15" x14ac:dyDescent="0.25">
      <c r="A100" s="494" t="s">
        <v>551</v>
      </c>
      <c r="B100" s="495"/>
      <c r="C100" s="495">
        <v>7.7372670000000004E-2</v>
      </c>
      <c r="D100" s="148">
        <f>Table163734[[#This Row],[Column2]]-Table163734[[#This Row],[Column3]]</f>
        <v>-7.7372670000000004E-2</v>
      </c>
      <c r="I100" s="18"/>
      <c r="J100" s="18"/>
    </row>
    <row r="101" spans="1:10" ht="15" x14ac:dyDescent="0.25">
      <c r="A101" s="494" t="s">
        <v>549</v>
      </c>
      <c r="B101" s="495"/>
      <c r="C101" s="495">
        <v>7.9175109999999993E-2</v>
      </c>
      <c r="D101" s="148">
        <f>Table163734[[#This Row],[Column2]]-Table163734[[#This Row],[Column3]]</f>
        <v>-7.9175109999999993E-2</v>
      </c>
      <c r="I101" s="18"/>
      <c r="J101" s="18"/>
    </row>
    <row r="102" spans="1:10" ht="15" x14ac:dyDescent="0.25">
      <c r="A102" s="494" t="s">
        <v>574</v>
      </c>
      <c r="B102" s="495"/>
      <c r="C102" s="495">
        <v>7.9743419999999995E-2</v>
      </c>
      <c r="D102" s="148">
        <f>Table163734[[#This Row],[Column2]]-Table163734[[#This Row],[Column3]]</f>
        <v>-7.9743419999999995E-2</v>
      </c>
      <c r="I102" s="18"/>
      <c r="J102" s="18"/>
    </row>
    <row r="103" spans="1:10" ht="15" x14ac:dyDescent="0.25">
      <c r="A103" s="494" t="s">
        <v>282</v>
      </c>
      <c r="B103" s="495">
        <v>1E-4</v>
      </c>
      <c r="C103" s="495">
        <v>8.141719E-2</v>
      </c>
      <c r="D103" s="148">
        <f>Table163734[[#This Row],[Column2]]-Table163734[[#This Row],[Column3]]</f>
        <v>-8.1317189999999998E-2</v>
      </c>
      <c r="I103" s="18"/>
      <c r="J103" s="18"/>
    </row>
    <row r="104" spans="1:10" ht="15" x14ac:dyDescent="0.25">
      <c r="A104" s="494" t="s">
        <v>526</v>
      </c>
      <c r="B104" s="495"/>
      <c r="C104" s="495">
        <v>8.4763700000000011E-2</v>
      </c>
      <c r="D104" s="148">
        <f>Table163734[[#This Row],[Column2]]-Table163734[[#This Row],[Column3]]</f>
        <v>-8.4763700000000011E-2</v>
      </c>
      <c r="I104" s="18"/>
      <c r="J104" s="18"/>
    </row>
    <row r="105" spans="1:10" ht="15" x14ac:dyDescent="0.25">
      <c r="A105" s="494" t="s">
        <v>519</v>
      </c>
      <c r="B105" s="495"/>
      <c r="C105" s="495">
        <v>8.6434810000000015E-2</v>
      </c>
      <c r="D105" s="148">
        <f>Table163734[[#This Row],[Column2]]-Table163734[[#This Row],[Column3]]</f>
        <v>-8.6434810000000015E-2</v>
      </c>
      <c r="I105" s="18"/>
      <c r="J105" s="18"/>
    </row>
    <row r="106" spans="1:10" ht="15" x14ac:dyDescent="0.25">
      <c r="A106" s="494" t="s">
        <v>286</v>
      </c>
      <c r="B106" s="495"/>
      <c r="C106" s="495">
        <v>8.814574E-2</v>
      </c>
      <c r="D106" s="148">
        <f>Table163734[[#This Row],[Column2]]-Table163734[[#This Row],[Column3]]</f>
        <v>-8.814574E-2</v>
      </c>
      <c r="I106" s="18"/>
      <c r="J106" s="18"/>
    </row>
    <row r="107" spans="1:10" ht="15" x14ac:dyDescent="0.25">
      <c r="A107" s="494" t="s">
        <v>288</v>
      </c>
      <c r="B107" s="495"/>
      <c r="C107" s="495">
        <v>0.10210722999999999</v>
      </c>
      <c r="D107" s="148">
        <f>Table163734[[#This Row],[Column2]]-Table163734[[#This Row],[Column3]]</f>
        <v>-0.10210722999999999</v>
      </c>
      <c r="I107" s="18"/>
      <c r="J107" s="18"/>
    </row>
    <row r="108" spans="1:10" ht="15" x14ac:dyDescent="0.25">
      <c r="A108" s="494" t="s">
        <v>530</v>
      </c>
      <c r="B108" s="495"/>
      <c r="C108" s="495">
        <v>0.10445601</v>
      </c>
      <c r="D108" s="148">
        <f>Table163734[[#This Row],[Column2]]-Table163734[[#This Row],[Column3]]</f>
        <v>-0.10445601</v>
      </c>
      <c r="I108" s="18"/>
      <c r="J108" s="18"/>
    </row>
    <row r="109" spans="1:10" ht="15" x14ac:dyDescent="0.25">
      <c r="A109" s="494" t="s">
        <v>540</v>
      </c>
      <c r="B109" s="495"/>
      <c r="C109" s="495">
        <v>0.12762088999999999</v>
      </c>
      <c r="D109" s="148">
        <f>Table163734[[#This Row],[Column2]]-Table163734[[#This Row],[Column3]]</f>
        <v>-0.12762088999999999</v>
      </c>
      <c r="I109" s="18"/>
      <c r="J109" s="18"/>
    </row>
    <row r="110" spans="1:10" ht="15" x14ac:dyDescent="0.25">
      <c r="A110" s="494" t="s">
        <v>550</v>
      </c>
      <c r="B110" s="495"/>
      <c r="C110" s="495">
        <v>0.14059535999999997</v>
      </c>
      <c r="D110" s="148">
        <f>Table163734[[#This Row],[Column2]]-Table163734[[#This Row],[Column3]]</f>
        <v>-0.14059535999999997</v>
      </c>
      <c r="I110" s="18"/>
      <c r="J110" s="18"/>
    </row>
    <row r="111" spans="1:10" ht="15" x14ac:dyDescent="0.25">
      <c r="A111" s="494" t="s">
        <v>534</v>
      </c>
      <c r="B111" s="495"/>
      <c r="C111" s="495">
        <v>0.17219521000000002</v>
      </c>
      <c r="D111" s="148">
        <f>Table163734[[#This Row],[Column2]]-Table163734[[#This Row],[Column3]]</f>
        <v>-0.17219521000000002</v>
      </c>
      <c r="I111" s="18"/>
      <c r="J111" s="18"/>
    </row>
    <row r="112" spans="1:10" ht="15" x14ac:dyDescent="0.25">
      <c r="A112" s="494" t="s">
        <v>533</v>
      </c>
      <c r="B112" s="495"/>
      <c r="C112" s="495">
        <v>0.22743902999999999</v>
      </c>
      <c r="D112" s="148">
        <f>Table163734[[#This Row],[Column2]]-Table163734[[#This Row],[Column3]]</f>
        <v>-0.22743902999999999</v>
      </c>
      <c r="I112" s="18"/>
      <c r="J112" s="18"/>
    </row>
    <row r="113" spans="1:10" ht="15" x14ac:dyDescent="0.25">
      <c r="A113" s="494" t="s">
        <v>287</v>
      </c>
      <c r="B113" s="495">
        <v>6.9999999999999994E-5</v>
      </c>
      <c r="C113" s="495">
        <v>0.24782325999999999</v>
      </c>
      <c r="D113" s="148">
        <f>Table163734[[#This Row],[Column2]]-Table163734[[#This Row],[Column3]]</f>
        <v>-0.24775326</v>
      </c>
      <c r="I113" s="18"/>
      <c r="J113" s="18"/>
    </row>
    <row r="114" spans="1:10" ht="15" x14ac:dyDescent="0.25">
      <c r="A114" s="494" t="s">
        <v>525</v>
      </c>
      <c r="B114" s="495"/>
      <c r="C114" s="495">
        <v>0.25074563999999999</v>
      </c>
      <c r="D114" s="148">
        <f>Table163734[[#This Row],[Column2]]-Table163734[[#This Row],[Column3]]</f>
        <v>-0.25074563999999999</v>
      </c>
      <c r="I114" s="18"/>
      <c r="J114" s="18"/>
    </row>
    <row r="115" spans="1:10" ht="15" x14ac:dyDescent="0.25">
      <c r="A115" s="494" t="s">
        <v>532</v>
      </c>
      <c r="B115" s="495"/>
      <c r="C115" s="495">
        <v>0.41413407000000002</v>
      </c>
      <c r="D115" s="148">
        <f>Table163734[[#This Row],[Column2]]-Table163734[[#This Row],[Column3]]</f>
        <v>-0.41413407000000002</v>
      </c>
      <c r="I115" s="18"/>
      <c r="J115" s="18"/>
    </row>
    <row r="116" spans="1:10" ht="15" x14ac:dyDescent="0.25">
      <c r="A116" s="494" t="s">
        <v>524</v>
      </c>
      <c r="B116" s="495">
        <v>3.7961520000000006E-2</v>
      </c>
      <c r="C116" s="495">
        <v>0.45649384000000004</v>
      </c>
      <c r="D116" s="148">
        <f>Table163734[[#This Row],[Column2]]-Table163734[[#This Row],[Column3]]</f>
        <v>-0.41853232000000001</v>
      </c>
      <c r="I116" s="18"/>
      <c r="J116" s="18"/>
    </row>
    <row r="117" spans="1:10" ht="15" x14ac:dyDescent="0.25">
      <c r="A117" s="494" t="s">
        <v>511</v>
      </c>
      <c r="B117" s="495">
        <v>0.17066877999999999</v>
      </c>
      <c r="C117" s="495">
        <v>0.68670016</v>
      </c>
      <c r="D117" s="148">
        <f>Table163734[[#This Row],[Column2]]-Table163734[[#This Row],[Column3]]</f>
        <v>-0.51603138000000004</v>
      </c>
      <c r="I117" s="18"/>
      <c r="J117" s="18"/>
    </row>
    <row r="118" spans="1:10" ht="15" x14ac:dyDescent="0.25">
      <c r="A118" s="494" t="s">
        <v>281</v>
      </c>
      <c r="B118" s="495"/>
      <c r="C118" s="495">
        <v>0.53124041000000011</v>
      </c>
      <c r="D118" s="148">
        <f>Table163734[[#This Row],[Column2]]-Table163734[[#This Row],[Column3]]</f>
        <v>-0.53124041000000011</v>
      </c>
      <c r="I118" s="18"/>
      <c r="J118" s="18"/>
    </row>
    <row r="119" spans="1:10" ht="15" x14ac:dyDescent="0.25">
      <c r="A119" s="494" t="s">
        <v>521</v>
      </c>
      <c r="B119" s="495"/>
      <c r="C119" s="495">
        <v>0.6028879399999999</v>
      </c>
      <c r="D119" s="148">
        <f>Table163734[[#This Row],[Column2]]-Table163734[[#This Row],[Column3]]</f>
        <v>-0.6028879399999999</v>
      </c>
      <c r="I119" s="18"/>
      <c r="J119" s="18"/>
    </row>
    <row r="120" spans="1:10" ht="15" x14ac:dyDescent="0.25">
      <c r="A120" s="494" t="s">
        <v>480</v>
      </c>
      <c r="B120" s="495"/>
      <c r="C120" s="495">
        <v>0.64729661999999966</v>
      </c>
      <c r="D120" s="148">
        <f>Table163734[[#This Row],[Column2]]-Table163734[[#This Row],[Column3]]</f>
        <v>-0.64729661999999966</v>
      </c>
      <c r="I120" s="18"/>
      <c r="J120" s="18"/>
    </row>
    <row r="121" spans="1:10" ht="15" x14ac:dyDescent="0.25">
      <c r="A121" s="494" t="s">
        <v>555</v>
      </c>
      <c r="B121" s="495"/>
      <c r="C121" s="495">
        <v>0.66294163999999989</v>
      </c>
      <c r="D121" s="148">
        <f>Table163734[[#This Row],[Column2]]-Table163734[[#This Row],[Column3]]</f>
        <v>-0.66294163999999989</v>
      </c>
      <c r="I121" s="18"/>
      <c r="J121" s="18"/>
    </row>
    <row r="122" spans="1:10" ht="15" x14ac:dyDescent="0.25">
      <c r="A122" s="494" t="s">
        <v>559</v>
      </c>
      <c r="B122" s="495">
        <v>1.0000000000000001E-5</v>
      </c>
      <c r="C122" s="495">
        <v>0.94009838000000001</v>
      </c>
      <c r="D122" s="148">
        <f>Table163734[[#This Row],[Column2]]-Table163734[[#This Row],[Column3]]</f>
        <v>-0.94008838000000006</v>
      </c>
      <c r="I122" s="18"/>
      <c r="J122" s="18"/>
    </row>
    <row r="123" spans="1:10" ht="15" x14ac:dyDescent="0.25">
      <c r="A123" s="494" t="s">
        <v>528</v>
      </c>
      <c r="B123" s="495"/>
      <c r="C123" s="495">
        <v>1.0543186500000001</v>
      </c>
      <c r="D123" s="148">
        <f>Table163734[[#This Row],[Column2]]-Table163734[[#This Row],[Column3]]</f>
        <v>-1.0543186500000001</v>
      </c>
      <c r="I123" s="18"/>
      <c r="J123" s="18"/>
    </row>
    <row r="124" spans="1:10" ht="15" x14ac:dyDescent="0.25">
      <c r="A124" s="494" t="s">
        <v>514</v>
      </c>
      <c r="B124" s="495"/>
      <c r="C124" s="495">
        <v>1.0685548099999997</v>
      </c>
      <c r="D124" s="148">
        <f>Table163734[[#This Row],[Column2]]-Table163734[[#This Row],[Column3]]</f>
        <v>-1.0685548099999997</v>
      </c>
      <c r="I124" s="18"/>
      <c r="J124" s="18"/>
    </row>
    <row r="125" spans="1:10" ht="15" x14ac:dyDescent="0.25">
      <c r="A125" s="494" t="s">
        <v>522</v>
      </c>
      <c r="B125" s="495"/>
      <c r="C125" s="495">
        <v>1.2995117199999999</v>
      </c>
      <c r="D125" s="148">
        <f>Table163734[[#This Row],[Column2]]-Table163734[[#This Row],[Column3]]</f>
        <v>-1.2995117199999999</v>
      </c>
      <c r="I125" s="18"/>
      <c r="J125" s="18"/>
    </row>
    <row r="126" spans="1:10" ht="15" x14ac:dyDescent="0.25">
      <c r="A126" s="494" t="s">
        <v>516</v>
      </c>
      <c r="B126" s="495"/>
      <c r="C126" s="495">
        <v>1.95372977</v>
      </c>
      <c r="D126" s="148">
        <f>Table163734[[#This Row],[Column2]]-Table163734[[#This Row],[Column3]]</f>
        <v>-1.95372977</v>
      </c>
      <c r="I126" s="18"/>
      <c r="J126" s="18"/>
    </row>
    <row r="127" spans="1:10" ht="15" x14ac:dyDescent="0.25">
      <c r="A127" s="494" t="s">
        <v>506</v>
      </c>
      <c r="B127" s="495"/>
      <c r="C127" s="495">
        <v>2.0027652099999997</v>
      </c>
      <c r="D127" s="148">
        <f>Table163734[[#This Row],[Column2]]-Table163734[[#This Row],[Column3]]</f>
        <v>-2.0027652099999997</v>
      </c>
      <c r="I127" s="18"/>
      <c r="J127" s="18"/>
    </row>
    <row r="128" spans="1:10" ht="15" x14ac:dyDescent="0.25">
      <c r="A128" s="494" t="s">
        <v>990</v>
      </c>
      <c r="B128" s="495">
        <v>7.7498990000000004E-2</v>
      </c>
      <c r="C128" s="495">
        <v>2.3302105699999998</v>
      </c>
      <c r="D128" s="148">
        <f>Table163734[[#This Row],[Column2]]-Table163734[[#This Row],[Column3]]</f>
        <v>-2.2527115799999997</v>
      </c>
      <c r="I128" s="18"/>
      <c r="J128" s="18"/>
    </row>
    <row r="129" spans="1:10" ht="15" x14ac:dyDescent="0.25">
      <c r="A129" s="494" t="s">
        <v>507</v>
      </c>
      <c r="B129" s="495">
        <v>1.74891957</v>
      </c>
      <c r="C129" s="495">
        <v>4.2152046599999995</v>
      </c>
      <c r="D129" s="148">
        <f>Table163734[[#This Row],[Column2]]-Table163734[[#This Row],[Column3]]</f>
        <v>-2.4662850899999995</v>
      </c>
      <c r="I129" s="18"/>
      <c r="J129" s="18"/>
    </row>
    <row r="130" spans="1:10" ht="15" x14ac:dyDescent="0.25">
      <c r="A130" s="494" t="s">
        <v>495</v>
      </c>
      <c r="B130" s="495">
        <v>3.9183999999999997E-2</v>
      </c>
      <c r="C130" s="495">
        <v>2.9095652400000001</v>
      </c>
      <c r="D130" s="148">
        <f>Table163734[[#This Row],[Column2]]-Table163734[[#This Row],[Column3]]</f>
        <v>-2.8703812399999999</v>
      </c>
      <c r="I130" s="18"/>
      <c r="J130" s="18"/>
    </row>
    <row r="131" spans="1:10" ht="15" x14ac:dyDescent="0.25">
      <c r="A131" s="494" t="s">
        <v>515</v>
      </c>
      <c r="B131" s="495">
        <v>1.9547216700000001</v>
      </c>
      <c r="C131" s="495">
        <v>4.9687944800000023</v>
      </c>
      <c r="D131" s="148">
        <f>Table163734[[#This Row],[Column2]]-Table163734[[#This Row],[Column3]]</f>
        <v>-3.0140728100000023</v>
      </c>
      <c r="I131" s="18"/>
      <c r="J131" s="18"/>
    </row>
    <row r="132" spans="1:10" ht="15" x14ac:dyDescent="0.25">
      <c r="A132" s="494" t="s">
        <v>513</v>
      </c>
      <c r="B132" s="495">
        <v>5.940782E-2</v>
      </c>
      <c r="C132" s="495">
        <v>3.4310460000000007</v>
      </c>
      <c r="D132" s="148">
        <f>Table163734[[#This Row],[Column2]]-Table163734[[#This Row],[Column3]]</f>
        <v>-3.3716381800000006</v>
      </c>
      <c r="I132" s="18"/>
      <c r="J132" s="18"/>
    </row>
    <row r="133" spans="1:10" ht="15" x14ac:dyDescent="0.25">
      <c r="A133" s="494" t="s">
        <v>508</v>
      </c>
      <c r="B133" s="495">
        <v>3.6499999999999998E-4</v>
      </c>
      <c r="C133" s="495">
        <v>3.381616059999998</v>
      </c>
      <c r="D133" s="148">
        <f>Table163734[[#This Row],[Column2]]-Table163734[[#This Row],[Column3]]</f>
        <v>-3.3812510599999981</v>
      </c>
      <c r="I133" s="18"/>
      <c r="J133" s="18"/>
    </row>
    <row r="134" spans="1:10" ht="15" x14ac:dyDescent="0.25">
      <c r="A134" s="494" t="s">
        <v>505</v>
      </c>
      <c r="B134" s="495"/>
      <c r="C134" s="495">
        <v>3.5493258200000004</v>
      </c>
      <c r="D134" s="148">
        <f>Table163734[[#This Row],[Column2]]-Table163734[[#This Row],[Column3]]</f>
        <v>-3.5493258200000004</v>
      </c>
      <c r="I134" s="18"/>
      <c r="J134" s="18"/>
    </row>
    <row r="135" spans="1:10" ht="15" x14ac:dyDescent="0.25">
      <c r="A135" s="494" t="s">
        <v>518</v>
      </c>
      <c r="B135" s="495"/>
      <c r="C135" s="495">
        <v>3.7376955500000002</v>
      </c>
      <c r="D135" s="148">
        <f>Table163734[[#This Row],[Column2]]-Table163734[[#This Row],[Column3]]</f>
        <v>-3.7376955500000002</v>
      </c>
      <c r="I135" s="18"/>
      <c r="J135" s="18"/>
    </row>
    <row r="136" spans="1:10" ht="15" x14ac:dyDescent="0.25">
      <c r="A136" s="494" t="s">
        <v>238</v>
      </c>
      <c r="B136" s="495"/>
      <c r="C136" s="495">
        <v>5.3423344699999964</v>
      </c>
      <c r="D136" s="148">
        <f>Table163734[[#This Row],[Column2]]-Table163734[[#This Row],[Column3]]</f>
        <v>-5.3423344699999964</v>
      </c>
      <c r="I136" s="18"/>
      <c r="J136" s="18"/>
    </row>
    <row r="137" spans="1:10" ht="15" x14ac:dyDescent="0.25">
      <c r="A137" s="494" t="s">
        <v>512</v>
      </c>
      <c r="B137" s="495">
        <v>1.9849765800000001</v>
      </c>
      <c r="C137" s="495">
        <v>7.9198903300000003</v>
      </c>
      <c r="D137" s="148">
        <f>Table163734[[#This Row],[Column2]]-Table163734[[#This Row],[Column3]]</f>
        <v>-5.9349137499999998</v>
      </c>
      <c r="I137" s="18"/>
      <c r="J137" s="18"/>
    </row>
    <row r="138" spans="1:10" ht="15" x14ac:dyDescent="0.25">
      <c r="A138" s="494" t="s">
        <v>509</v>
      </c>
      <c r="B138" s="495">
        <v>0.14602897000000001</v>
      </c>
      <c r="C138" s="495">
        <v>6.194658399999998</v>
      </c>
      <c r="D138" s="148">
        <f>Table163734[[#This Row],[Column2]]-Table163734[[#This Row],[Column3]]</f>
        <v>-6.0486294299999983</v>
      </c>
      <c r="I138" s="18"/>
      <c r="J138" s="18"/>
    </row>
    <row r="139" spans="1:10" ht="15" x14ac:dyDescent="0.25">
      <c r="A139" s="494" t="s">
        <v>499</v>
      </c>
      <c r="B139" s="495"/>
      <c r="C139" s="495">
        <v>6.1772640800000005</v>
      </c>
      <c r="D139" s="148">
        <f>Table163734[[#This Row],[Column2]]-Table163734[[#This Row],[Column3]]</f>
        <v>-6.1772640800000005</v>
      </c>
      <c r="I139" s="18"/>
      <c r="J139" s="18"/>
    </row>
    <row r="140" spans="1:10" ht="15" x14ac:dyDescent="0.25">
      <c r="A140" s="494" t="s">
        <v>264</v>
      </c>
      <c r="B140" s="495">
        <v>2.0595814600000004</v>
      </c>
      <c r="C140" s="495">
        <v>11.156348110000003</v>
      </c>
      <c r="D140" s="148">
        <f>Table163734[[#This Row],[Column2]]-Table163734[[#This Row],[Column3]]</f>
        <v>-9.0967666500000028</v>
      </c>
      <c r="I140" s="18"/>
      <c r="J140" s="18"/>
    </row>
    <row r="141" spans="1:10" ht="15" x14ac:dyDescent="0.25">
      <c r="A141" s="494" t="s">
        <v>517</v>
      </c>
      <c r="B141" s="495">
        <v>0.99356553000000003</v>
      </c>
      <c r="C141" s="495">
        <v>10.586419819999998</v>
      </c>
      <c r="D141" s="148">
        <f>Table163734[[#This Row],[Column2]]-Table163734[[#This Row],[Column3]]</f>
        <v>-9.5928542899999982</v>
      </c>
      <c r="I141" s="18"/>
      <c r="J141" s="18"/>
    </row>
    <row r="142" spans="1:10" ht="15" x14ac:dyDescent="0.25">
      <c r="A142" s="494" t="s">
        <v>277</v>
      </c>
      <c r="B142" s="495"/>
      <c r="C142" s="495">
        <v>10.844873810000001</v>
      </c>
      <c r="D142" s="148">
        <f>Table163734[[#This Row],[Column2]]-Table163734[[#This Row],[Column3]]</f>
        <v>-10.844873810000001</v>
      </c>
      <c r="I142" s="18"/>
      <c r="J142" s="18"/>
    </row>
    <row r="143" spans="1:10" ht="15" x14ac:dyDescent="0.25">
      <c r="A143" s="494" t="s">
        <v>504</v>
      </c>
      <c r="B143" s="495">
        <v>0.56528860999999997</v>
      </c>
      <c r="C143" s="495">
        <v>12.853665369999991</v>
      </c>
      <c r="D143" s="148">
        <f>Table163734[[#This Row],[Column2]]-Table163734[[#This Row],[Column3]]</f>
        <v>-12.288376759999991</v>
      </c>
      <c r="I143" s="18"/>
      <c r="J143" s="18"/>
    </row>
    <row r="144" spans="1:10" ht="15" x14ac:dyDescent="0.25">
      <c r="A144" s="494" t="s">
        <v>497</v>
      </c>
      <c r="B144" s="495">
        <v>2.3458482199999997</v>
      </c>
      <c r="C144" s="495">
        <v>17.072374450000002</v>
      </c>
      <c r="D144" s="148">
        <f>Table163734[[#This Row],[Column2]]-Table163734[[#This Row],[Column3]]</f>
        <v>-14.726526230000001</v>
      </c>
      <c r="I144" s="18"/>
      <c r="J144" s="18"/>
    </row>
    <row r="145" spans="1:10" ht="15" x14ac:dyDescent="0.25">
      <c r="A145" s="494" t="s">
        <v>498</v>
      </c>
      <c r="B145" s="495">
        <v>4.5451909999999998E-2</v>
      </c>
      <c r="C145" s="495">
        <v>15.105675199999997</v>
      </c>
      <c r="D145" s="148">
        <f>Table163734[[#This Row],[Column2]]-Table163734[[#This Row],[Column3]]</f>
        <v>-15.060223289999996</v>
      </c>
      <c r="I145" s="18"/>
      <c r="J145" s="18"/>
    </row>
    <row r="146" spans="1:10" ht="15" x14ac:dyDescent="0.25">
      <c r="A146" s="494" t="s">
        <v>490</v>
      </c>
      <c r="B146" s="495">
        <v>8.72755495</v>
      </c>
      <c r="C146" s="495">
        <v>25.336653899999995</v>
      </c>
      <c r="D146" s="148">
        <f>Table163734[[#This Row],[Column2]]-Table163734[[#This Row],[Column3]]</f>
        <v>-16.609098949999996</v>
      </c>
      <c r="I146" s="18"/>
      <c r="J146" s="18"/>
    </row>
    <row r="147" spans="1:10" ht="15" x14ac:dyDescent="0.25">
      <c r="A147" s="494" t="s">
        <v>502</v>
      </c>
      <c r="B147" s="495">
        <v>1.17595827</v>
      </c>
      <c r="C147" s="495">
        <v>18.071058839999999</v>
      </c>
      <c r="D147" s="148">
        <f>Table163734[[#This Row],[Column2]]-Table163734[[#This Row],[Column3]]</f>
        <v>-16.89510057</v>
      </c>
      <c r="I147" s="18"/>
      <c r="J147" s="18"/>
    </row>
    <row r="148" spans="1:10" ht="15" x14ac:dyDescent="0.25">
      <c r="A148" s="494" t="s">
        <v>503</v>
      </c>
      <c r="B148" s="495">
        <v>2.90402519</v>
      </c>
      <c r="C148" s="495">
        <v>20.017273940000013</v>
      </c>
      <c r="D148" s="148">
        <f>Table163734[[#This Row],[Column2]]-Table163734[[#This Row],[Column3]]</f>
        <v>-17.113248750000015</v>
      </c>
      <c r="I148" s="18"/>
      <c r="J148" s="18"/>
    </row>
    <row r="149" spans="1:10" ht="15" x14ac:dyDescent="0.25">
      <c r="A149" s="494" t="s">
        <v>267</v>
      </c>
      <c r="B149" s="495">
        <v>3.5810394400000001</v>
      </c>
      <c r="C149" s="495">
        <v>20.995031800000003</v>
      </c>
      <c r="D149" s="148">
        <f>Table163734[[#This Row],[Column2]]-Table163734[[#This Row],[Column3]]</f>
        <v>-17.413992360000002</v>
      </c>
      <c r="I149" s="18"/>
      <c r="J149" s="18"/>
    </row>
    <row r="150" spans="1:10" ht="15" x14ac:dyDescent="0.25">
      <c r="A150" s="494" t="s">
        <v>487</v>
      </c>
      <c r="B150" s="495"/>
      <c r="C150" s="495">
        <v>18.656063079999999</v>
      </c>
      <c r="D150" s="148">
        <f>Table163734[[#This Row],[Column2]]-Table163734[[#This Row],[Column3]]</f>
        <v>-18.656063079999999</v>
      </c>
      <c r="I150" s="18"/>
      <c r="J150" s="18"/>
    </row>
    <row r="151" spans="1:10" ht="15" x14ac:dyDescent="0.25">
      <c r="A151" s="494" t="s">
        <v>500</v>
      </c>
      <c r="B151" s="495">
        <v>3.8086139000000001</v>
      </c>
      <c r="C151" s="495">
        <v>28.782555439999992</v>
      </c>
      <c r="D151" s="148">
        <f>Table163734[[#This Row],[Column2]]-Table163734[[#This Row],[Column3]]</f>
        <v>-24.973941539999991</v>
      </c>
      <c r="I151" s="18"/>
      <c r="J151" s="18"/>
    </row>
    <row r="152" spans="1:10" ht="15" x14ac:dyDescent="0.25">
      <c r="A152" s="494" t="s">
        <v>496</v>
      </c>
      <c r="B152" s="495">
        <v>2.60495112</v>
      </c>
      <c r="C152" s="495">
        <v>29.458179130000001</v>
      </c>
      <c r="D152" s="148">
        <f>Table163734[[#This Row],[Column2]]-Table163734[[#This Row],[Column3]]</f>
        <v>-26.853228010000002</v>
      </c>
      <c r="I152" s="18"/>
      <c r="J152" s="18"/>
    </row>
    <row r="153" spans="1:10" ht="15" x14ac:dyDescent="0.25">
      <c r="A153" s="494" t="s">
        <v>260</v>
      </c>
      <c r="B153" s="495">
        <v>9.5142416100000027</v>
      </c>
      <c r="C153" s="495">
        <v>42.22687462999999</v>
      </c>
      <c r="D153" s="148">
        <f>Table163734[[#This Row],[Column2]]-Table163734[[#This Row],[Column3]]</f>
        <v>-32.712633019999984</v>
      </c>
      <c r="I153" s="18"/>
      <c r="J153" s="18"/>
    </row>
    <row r="154" spans="1:10" ht="15" x14ac:dyDescent="0.25">
      <c r="A154" s="494" t="s">
        <v>492</v>
      </c>
      <c r="B154" s="495">
        <v>0.1278118</v>
      </c>
      <c r="C154" s="495">
        <v>33.463896109999986</v>
      </c>
      <c r="D154" s="148">
        <f>Table163734[[#This Row],[Column2]]-Table163734[[#This Row],[Column3]]</f>
        <v>-33.336084309999983</v>
      </c>
      <c r="I154" s="18"/>
      <c r="J154" s="18"/>
    </row>
    <row r="155" spans="1:10" ht="15" x14ac:dyDescent="0.25">
      <c r="A155" s="494" t="s">
        <v>890</v>
      </c>
      <c r="B155" s="495"/>
      <c r="C155" s="495">
        <v>34.757312759999998</v>
      </c>
      <c r="D155" s="148">
        <f>Table163734[[#This Row],[Column2]]-Table163734[[#This Row],[Column3]]</f>
        <v>-34.757312759999998</v>
      </c>
      <c r="I155" s="18"/>
      <c r="J155" s="18"/>
    </row>
    <row r="156" spans="1:10" ht="15" x14ac:dyDescent="0.25">
      <c r="A156" s="494" t="s">
        <v>501</v>
      </c>
      <c r="B156" s="495">
        <v>1.7939883700000001</v>
      </c>
      <c r="C156" s="495">
        <v>39.250419030000003</v>
      </c>
      <c r="D156" s="148">
        <f>Table163734[[#This Row],[Column2]]-Table163734[[#This Row],[Column3]]</f>
        <v>-37.456430660000002</v>
      </c>
      <c r="I156" s="18"/>
      <c r="J156" s="18"/>
    </row>
    <row r="157" spans="1:10" ht="15" x14ac:dyDescent="0.25">
      <c r="A157" s="494" t="s">
        <v>484</v>
      </c>
      <c r="B157" s="495">
        <v>8.2173776699999994</v>
      </c>
      <c r="C157" s="495">
        <v>51.675229690000037</v>
      </c>
      <c r="D157" s="148">
        <f>Table163734[[#This Row],[Column2]]-Table163734[[#This Row],[Column3]]</f>
        <v>-43.45785202000004</v>
      </c>
      <c r="I157" s="18"/>
      <c r="J157" s="18"/>
    </row>
    <row r="158" spans="1:10" ht="15" x14ac:dyDescent="0.25">
      <c r="A158" s="494" t="s">
        <v>262</v>
      </c>
      <c r="B158" s="495">
        <v>25.02048722</v>
      </c>
      <c r="C158" s="495">
        <v>71.018056329999993</v>
      </c>
      <c r="D158" s="148">
        <f>Table163734[[#This Row],[Column2]]-Table163734[[#This Row],[Column3]]</f>
        <v>-45.997569109999993</v>
      </c>
      <c r="I158" s="18"/>
      <c r="J158" s="18"/>
    </row>
    <row r="159" spans="1:10" ht="15" x14ac:dyDescent="0.25">
      <c r="A159" s="494" t="s">
        <v>493</v>
      </c>
      <c r="B159" s="495">
        <v>7.8682350300000001</v>
      </c>
      <c r="C159" s="495">
        <v>59.779897529999985</v>
      </c>
      <c r="D159" s="148">
        <f>Table163734[[#This Row],[Column2]]-Table163734[[#This Row],[Column3]]</f>
        <v>-51.911662499999984</v>
      </c>
      <c r="I159" s="18"/>
      <c r="J159" s="18"/>
    </row>
    <row r="160" spans="1:10" ht="15" x14ac:dyDescent="0.25">
      <c r="A160" s="494" t="s">
        <v>489</v>
      </c>
      <c r="B160" s="495"/>
      <c r="C160" s="495">
        <v>54.599932039999999</v>
      </c>
      <c r="D160" s="148">
        <f>Table163734[[#This Row],[Column2]]-Table163734[[#This Row],[Column3]]</f>
        <v>-54.599932039999999</v>
      </c>
      <c r="I160" s="18"/>
      <c r="J160" s="18"/>
    </row>
    <row r="161" spans="1:10" ht="15" x14ac:dyDescent="0.25">
      <c r="A161" s="494" t="s">
        <v>482</v>
      </c>
      <c r="B161" s="495">
        <v>1.20805951</v>
      </c>
      <c r="C161" s="495">
        <v>62.378896189999992</v>
      </c>
      <c r="D161" s="148">
        <f>Table163734[[#This Row],[Column2]]-Table163734[[#This Row],[Column3]]</f>
        <v>-61.170836679999994</v>
      </c>
      <c r="I161" s="18"/>
      <c r="J161" s="18"/>
    </row>
    <row r="162" spans="1:10" ht="15" x14ac:dyDescent="0.25">
      <c r="A162" s="494" t="s">
        <v>249</v>
      </c>
      <c r="B162" s="495">
        <v>229.61687519000006</v>
      </c>
      <c r="C162" s="495">
        <v>305.53464086000031</v>
      </c>
      <c r="D162" s="148">
        <f>Table163734[[#This Row],[Column2]]-Table163734[[#This Row],[Column3]]</f>
        <v>-75.91776567000025</v>
      </c>
      <c r="I162" s="18"/>
      <c r="J162" s="18"/>
    </row>
    <row r="163" spans="1:10" ht="15" x14ac:dyDescent="0.25">
      <c r="A163" s="494" t="s">
        <v>568</v>
      </c>
      <c r="B163" s="495">
        <v>2.76361897</v>
      </c>
      <c r="C163" s="495">
        <v>91.713431539999974</v>
      </c>
      <c r="D163" s="148">
        <f>Table163734[[#This Row],[Column2]]-Table163734[[#This Row],[Column3]]</f>
        <v>-88.949812569999978</v>
      </c>
      <c r="I163" s="18"/>
      <c r="J163" s="18"/>
    </row>
    <row r="164" spans="1:10" ht="15" x14ac:dyDescent="0.25">
      <c r="A164" s="494" t="s">
        <v>330</v>
      </c>
      <c r="B164" s="495">
        <v>96.265745250000009</v>
      </c>
      <c r="C164" s="495">
        <v>186.65545628999988</v>
      </c>
      <c r="D164" s="148">
        <f>Table163734[[#This Row],[Column2]]-Table163734[[#This Row],[Column3]]</f>
        <v>-90.389711039999867</v>
      </c>
      <c r="I164" s="18"/>
      <c r="J164" s="18"/>
    </row>
    <row r="165" spans="1:10" ht="15" x14ac:dyDescent="0.25">
      <c r="A165" s="494" t="s">
        <v>494</v>
      </c>
      <c r="B165" s="495">
        <v>0.39566809999999997</v>
      </c>
      <c r="C165" s="495">
        <v>97.035109059999996</v>
      </c>
      <c r="D165" s="148">
        <f>Table163734[[#This Row],[Column2]]-Table163734[[#This Row],[Column3]]</f>
        <v>-96.639440960000002</v>
      </c>
      <c r="I165" s="18"/>
      <c r="J165" s="18"/>
    </row>
    <row r="166" spans="1:10" s="11" customFormat="1" ht="15" x14ac:dyDescent="0.25">
      <c r="A166" s="494" t="s">
        <v>483</v>
      </c>
      <c r="B166" s="495">
        <v>0.11832754000000001</v>
      </c>
      <c r="C166" s="495">
        <v>102.39935690000004</v>
      </c>
      <c r="D166" s="148">
        <f>Table163734[[#This Row],[Column2]]-Table163734[[#This Row],[Column3]]</f>
        <v>-102.28102936000005</v>
      </c>
    </row>
    <row r="167" spans="1:10" ht="15" x14ac:dyDescent="0.25">
      <c r="A167" s="494" t="s">
        <v>623</v>
      </c>
      <c r="B167" s="495"/>
      <c r="C167" s="495">
        <v>119.67058427999999</v>
      </c>
      <c r="D167" s="148">
        <f>Table163734[[#This Row],[Column2]]-Table163734[[#This Row],[Column3]]</f>
        <v>-119.67058427999999</v>
      </c>
    </row>
    <row r="168" spans="1:10" ht="15" x14ac:dyDescent="0.25">
      <c r="A168" s="494" t="s">
        <v>486</v>
      </c>
      <c r="B168" s="495">
        <v>4.8160599999999998E-2</v>
      </c>
      <c r="C168" s="495">
        <v>143.01328433</v>
      </c>
      <c r="D168" s="148">
        <f>Table163734[[#This Row],[Column2]]-Table163734[[#This Row],[Column3]]</f>
        <v>-142.96512373000002</v>
      </c>
    </row>
    <row r="169" spans="1:10" s="11" customFormat="1" ht="15" x14ac:dyDescent="0.25">
      <c r="A169" s="494" t="s">
        <v>255</v>
      </c>
      <c r="B169" s="495">
        <v>193.03436431</v>
      </c>
      <c r="C169" s="495">
        <v>340.39756200999994</v>
      </c>
      <c r="D169" s="148">
        <f>Table163734[[#This Row],[Column2]]-Table163734[[#This Row],[Column3]]</f>
        <v>-147.36319769999994</v>
      </c>
    </row>
    <row r="170" spans="1:10" ht="15" x14ac:dyDescent="0.25">
      <c r="A170" s="494" t="s">
        <v>257</v>
      </c>
      <c r="B170" s="495">
        <v>33.311650120000003</v>
      </c>
      <c r="C170" s="495">
        <v>314.41111862999986</v>
      </c>
      <c r="D170" s="148">
        <f>Table163734[[#This Row],[Column2]]-Table163734[[#This Row],[Column3]]</f>
        <v>-281.09946850999984</v>
      </c>
    </row>
    <row r="171" spans="1:10" ht="15" x14ac:dyDescent="0.25">
      <c r="A171" s="494" t="s">
        <v>481</v>
      </c>
      <c r="B171" s="495">
        <v>9.6976998299999977</v>
      </c>
      <c r="C171" s="495">
        <v>353.63616149000023</v>
      </c>
      <c r="D171" s="148">
        <f>Table163734[[#This Row],[Column2]]-Table163734[[#This Row],[Column3]]</f>
        <v>-343.93846166000026</v>
      </c>
    </row>
    <row r="172" spans="1:10" ht="15" x14ac:dyDescent="0.25">
      <c r="A172" s="494" t="s">
        <v>250</v>
      </c>
      <c r="B172" s="495">
        <v>116.64738231999998</v>
      </c>
      <c r="C172" s="495">
        <v>527.3447040499999</v>
      </c>
      <c r="D172" s="148">
        <f>Table163734[[#This Row],[Column2]]-Table163734[[#This Row],[Column3]]</f>
        <v>-410.69732172999994</v>
      </c>
    </row>
    <row r="173" spans="1:10" ht="15" x14ac:dyDescent="0.25">
      <c r="A173" s="494" t="s">
        <v>572</v>
      </c>
      <c r="B173" s="495">
        <v>44.624677790000007</v>
      </c>
      <c r="C173" s="495">
        <v>455.65128323000039</v>
      </c>
      <c r="D173" s="148">
        <f>Table163734[[#This Row],[Column2]]-Table163734[[#This Row],[Column3]]</f>
        <v>-411.02660544000037</v>
      </c>
    </row>
    <row r="174" spans="1:10" ht="15" x14ac:dyDescent="0.25">
      <c r="A174" s="494" t="s">
        <v>478</v>
      </c>
      <c r="B174" s="495">
        <v>0.66176831000000025</v>
      </c>
      <c r="C174" s="495">
        <v>426.16061885999983</v>
      </c>
      <c r="D174" s="148">
        <f>Table163734[[#This Row],[Column2]]-Table163734[[#This Row],[Column3]]</f>
        <v>-425.49885054999982</v>
      </c>
    </row>
    <row r="175" spans="1:10" ht="15" x14ac:dyDescent="0.25">
      <c r="A175" s="494" t="s">
        <v>477</v>
      </c>
      <c r="B175" s="495">
        <v>9.1319000000000003E-4</v>
      </c>
      <c r="C175" s="495">
        <v>438.66944311000003</v>
      </c>
      <c r="D175" s="148">
        <f>Table163734[[#This Row],[Column2]]-Table163734[[#This Row],[Column3]]</f>
        <v>-438.66852992000003</v>
      </c>
    </row>
    <row r="176" spans="1:10" ht="15" x14ac:dyDescent="0.25">
      <c r="A176" s="494" t="s">
        <v>479</v>
      </c>
      <c r="B176" s="495">
        <v>27.829983820000006</v>
      </c>
      <c r="C176" s="495">
        <v>476.6781341300005</v>
      </c>
      <c r="D176" s="148">
        <f>Table163734[[#This Row],[Column2]]-Table163734[[#This Row],[Column3]]</f>
        <v>-448.84815031000051</v>
      </c>
    </row>
    <row r="177" spans="1:4" ht="15" x14ac:dyDescent="0.25">
      <c r="A177" s="494" t="s">
        <v>485</v>
      </c>
      <c r="B177" s="495">
        <v>1.0381400000000001</v>
      </c>
      <c r="C177" s="495">
        <v>490.59929284000003</v>
      </c>
      <c r="D177" s="148">
        <f>Table163734[[#This Row],[Column2]]-Table163734[[#This Row],[Column3]]</f>
        <v>-489.56115284000003</v>
      </c>
    </row>
    <row r="178" spans="1:4" ht="15" x14ac:dyDescent="0.25">
      <c r="A178" s="494" t="s">
        <v>563</v>
      </c>
      <c r="B178" s="495">
        <v>1.06828E-3</v>
      </c>
      <c r="C178" s="495">
        <v>506.77392086000003</v>
      </c>
      <c r="D178" s="148">
        <f>Table163734[[#This Row],[Column2]]-Table163734[[#This Row],[Column3]]</f>
        <v>-506.77285258000001</v>
      </c>
    </row>
    <row r="179" spans="1:4" ht="15" x14ac:dyDescent="0.25">
      <c r="A179" s="494" t="s">
        <v>476</v>
      </c>
      <c r="B179" s="495">
        <v>6.7906399999999997E-3</v>
      </c>
      <c r="C179" s="495">
        <v>513.12487951000003</v>
      </c>
      <c r="D179" s="148">
        <f>Table163734[[#This Row],[Column2]]-Table163734[[#This Row],[Column3]]</f>
        <v>-513.11808887000007</v>
      </c>
    </row>
    <row r="180" spans="1:4" ht="15" x14ac:dyDescent="0.25">
      <c r="A180" s="496" t="s">
        <v>235</v>
      </c>
      <c r="B180" s="497">
        <v>3079.540897050008</v>
      </c>
      <c r="C180" s="497">
        <v>5350.9552520800062</v>
      </c>
      <c r="D180" s="148">
        <f>Table163734[[#This Row],[Column2]]-Table163734[[#This Row],[Column3]]</f>
        <v>-2271.4143550299982</v>
      </c>
    </row>
    <row r="181" spans="1:4" ht="15" x14ac:dyDescent="0.25">
      <c r="A181" s="194" t="s">
        <v>217</v>
      </c>
      <c r="B181" s="498">
        <f>SUM(B3:B180)</f>
        <v>13185.756124490012</v>
      </c>
      <c r="C181" s="498">
        <f>SUM(C3:C180)</f>
        <v>15526.547796550009</v>
      </c>
      <c r="D181" s="498">
        <f>SUM(D3:D180)</f>
        <v>-2340.7916720599987</v>
      </c>
    </row>
  </sheetData>
  <hyperlinks>
    <hyperlink ref="F1" location="'Table of Content'!A1" display="Table of Content" xr:uid="{4902D822-A092-4491-81E4-3EB34B6E2A6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M261"/>
  <sheetViews>
    <sheetView zoomScaleNormal="100" workbookViewId="0">
      <selection activeCell="A2" sqref="A2"/>
    </sheetView>
  </sheetViews>
  <sheetFormatPr defaultColWidth="8.7109375" defaultRowHeight="12.75" x14ac:dyDescent="0.2"/>
  <cols>
    <col min="1" max="1" width="37.42578125" style="1" customWidth="1"/>
    <col min="2" max="2" width="12.42578125" style="1" bestFit="1" customWidth="1"/>
    <col min="3" max="3" width="12.28515625" style="1" bestFit="1" customWidth="1"/>
    <col min="4" max="4" width="13.140625" style="1" bestFit="1" customWidth="1"/>
    <col min="5" max="8" width="8.7109375" style="1"/>
    <col min="9" max="10" width="9.140625" style="1" bestFit="1" customWidth="1"/>
    <col min="11" max="11" width="8.7109375" style="1"/>
    <col min="12" max="12" width="9.28515625" style="1" bestFit="1" customWidth="1"/>
    <col min="13" max="13" width="9.140625" style="1" bestFit="1" customWidth="1"/>
    <col min="14" max="16384" width="8.7109375" style="1"/>
  </cols>
  <sheetData>
    <row r="1" spans="1:13" x14ac:dyDescent="0.2">
      <c r="A1" s="11" t="s">
        <v>1244</v>
      </c>
      <c r="F1" s="7" t="s">
        <v>239</v>
      </c>
    </row>
    <row r="2" spans="1:13" x14ac:dyDescent="0.2">
      <c r="A2" s="26" t="s">
        <v>573</v>
      </c>
      <c r="B2" s="26" t="s">
        <v>243</v>
      </c>
      <c r="C2" s="26" t="s">
        <v>219</v>
      </c>
      <c r="D2" s="6" t="s">
        <v>447</v>
      </c>
      <c r="I2" s="4"/>
      <c r="J2" s="4"/>
    </row>
    <row r="3" spans="1:13" ht="15" x14ac:dyDescent="0.25">
      <c r="A3" s="492" t="s">
        <v>937</v>
      </c>
      <c r="B3" s="493">
        <v>3516.5126689999997</v>
      </c>
      <c r="C3" s="493">
        <v>9.593850000000001E-3</v>
      </c>
      <c r="D3" s="196">
        <f>Table412435[[#This Row],[Column2]]-Table412435[[#This Row],[Column3]]</f>
        <v>3516.5030751499999</v>
      </c>
      <c r="I3" s="4"/>
      <c r="J3" s="4"/>
      <c r="L3" s="4"/>
      <c r="M3" s="4"/>
    </row>
    <row r="4" spans="1:13" ht="15" x14ac:dyDescent="0.25">
      <c r="A4" s="494" t="s">
        <v>939</v>
      </c>
      <c r="B4" s="495">
        <v>2128.7990927599999</v>
      </c>
      <c r="C4" s="495">
        <v>1.6248299999999999E-3</v>
      </c>
      <c r="D4" s="196">
        <f>Table412435[[#This Row],[Column2]]-Table412435[[#This Row],[Column3]]</f>
        <v>2128.79746793</v>
      </c>
      <c r="I4" s="4"/>
      <c r="J4" s="4"/>
      <c r="L4" s="4"/>
      <c r="M4" s="4"/>
    </row>
    <row r="5" spans="1:13" ht="15" x14ac:dyDescent="0.25">
      <c r="A5" s="494" t="s">
        <v>935</v>
      </c>
      <c r="B5" s="495">
        <v>1434.0341032899998</v>
      </c>
      <c r="C5" s="495">
        <v>59.980526939999976</v>
      </c>
      <c r="D5" s="196">
        <f>Table412435[[#This Row],[Column2]]-Table412435[[#This Row],[Column3]]</f>
        <v>1374.05357635</v>
      </c>
      <c r="I5" s="4"/>
      <c r="J5" s="4"/>
      <c r="L5" s="4"/>
      <c r="M5" s="4"/>
    </row>
    <row r="6" spans="1:13" ht="15" x14ac:dyDescent="0.25">
      <c r="A6" s="494" t="s">
        <v>938</v>
      </c>
      <c r="B6" s="495">
        <v>781.31925666000041</v>
      </c>
      <c r="C6" s="495">
        <v>165.74967133999996</v>
      </c>
      <c r="D6" s="196">
        <f>Table412435[[#This Row],[Column2]]-Table412435[[#This Row],[Column3]]</f>
        <v>615.56958532000044</v>
      </c>
      <c r="I6" s="4"/>
      <c r="J6" s="4"/>
      <c r="L6" s="4"/>
      <c r="M6" s="4"/>
    </row>
    <row r="7" spans="1:13" ht="15" x14ac:dyDescent="0.25">
      <c r="A7" s="494" t="s">
        <v>936</v>
      </c>
      <c r="B7" s="495">
        <v>1249.3775581399991</v>
      </c>
      <c r="C7" s="495">
        <v>834.15227865000008</v>
      </c>
      <c r="D7" s="196">
        <f>Table412435[[#This Row],[Column2]]-Table412435[[#This Row],[Column3]]</f>
        <v>415.22527948999902</v>
      </c>
      <c r="I7" s="4"/>
      <c r="J7" s="4"/>
      <c r="L7" s="4"/>
      <c r="M7" s="4"/>
    </row>
    <row r="8" spans="1:13" ht="15" x14ac:dyDescent="0.25">
      <c r="A8" s="494" t="s">
        <v>991</v>
      </c>
      <c r="B8" s="495">
        <v>299.81476423999999</v>
      </c>
      <c r="C8" s="495">
        <v>0.76852345</v>
      </c>
      <c r="D8" s="196">
        <f>Table412435[[#This Row],[Column2]]-Table412435[[#This Row],[Column3]]</f>
        <v>299.04624079000001</v>
      </c>
      <c r="I8" s="4"/>
      <c r="J8" s="4"/>
      <c r="L8" s="4"/>
      <c r="M8" s="4"/>
    </row>
    <row r="9" spans="1:13" ht="15" x14ac:dyDescent="0.25">
      <c r="A9" s="494" t="s">
        <v>992</v>
      </c>
      <c r="B9" s="495">
        <v>581.45725597000001</v>
      </c>
      <c r="C9" s="495">
        <v>306.06386093000032</v>
      </c>
      <c r="D9" s="196">
        <f>Table412435[[#This Row],[Column2]]-Table412435[[#This Row],[Column3]]</f>
        <v>275.39339503999969</v>
      </c>
      <c r="I9" s="4"/>
      <c r="J9" s="4"/>
      <c r="L9" s="4"/>
      <c r="M9" s="4"/>
    </row>
    <row r="10" spans="1:13" ht="15" x14ac:dyDescent="0.25">
      <c r="A10" s="494" t="s">
        <v>993</v>
      </c>
      <c r="B10" s="495">
        <v>233.83549183</v>
      </c>
      <c r="C10" s="495">
        <v>4.4857422099999997</v>
      </c>
      <c r="D10" s="196">
        <f>Table412435[[#This Row],[Column2]]-Table412435[[#This Row],[Column3]]</f>
        <v>229.34974961999998</v>
      </c>
      <c r="I10" s="4"/>
      <c r="J10" s="4"/>
      <c r="L10" s="4"/>
      <c r="M10" s="4"/>
    </row>
    <row r="11" spans="1:13" ht="15" x14ac:dyDescent="0.25">
      <c r="A11" s="494" t="s">
        <v>994</v>
      </c>
      <c r="B11" s="495">
        <v>234.23610332999959</v>
      </c>
      <c r="C11" s="495">
        <v>78.007267479999953</v>
      </c>
      <c r="D11" s="196">
        <f>Table412435[[#This Row],[Column2]]-Table412435[[#This Row],[Column3]]</f>
        <v>156.22883584999965</v>
      </c>
      <c r="I11" s="4"/>
      <c r="J11" s="4"/>
      <c r="L11" s="4"/>
      <c r="M11" s="4"/>
    </row>
    <row r="12" spans="1:13" ht="15" x14ac:dyDescent="0.25">
      <c r="A12" s="494" t="s">
        <v>995</v>
      </c>
      <c r="B12" s="495">
        <v>153.51101061</v>
      </c>
      <c r="C12" s="495">
        <v>3.1716565300000004</v>
      </c>
      <c r="D12" s="196">
        <f>Table412435[[#This Row],[Column2]]-Table412435[[#This Row],[Column3]]</f>
        <v>150.33935407999999</v>
      </c>
      <c r="I12" s="4"/>
      <c r="J12" s="4"/>
      <c r="L12" s="4"/>
      <c r="M12" s="4"/>
    </row>
    <row r="13" spans="1:13" ht="15" x14ac:dyDescent="0.25">
      <c r="A13" s="494" t="s">
        <v>996</v>
      </c>
      <c r="B13" s="495">
        <v>137.33967311999996</v>
      </c>
      <c r="C13" s="495">
        <v>3.9170592800000001</v>
      </c>
      <c r="D13" s="196">
        <f>Table412435[[#This Row],[Column2]]-Table412435[[#This Row],[Column3]]</f>
        <v>133.42261383999997</v>
      </c>
      <c r="I13" s="4"/>
      <c r="J13" s="4"/>
      <c r="L13" s="4"/>
      <c r="M13" s="4"/>
    </row>
    <row r="14" spans="1:13" ht="15" x14ac:dyDescent="0.25">
      <c r="A14" s="494" t="s">
        <v>997</v>
      </c>
      <c r="B14" s="495">
        <v>177.76196567999978</v>
      </c>
      <c r="C14" s="495">
        <v>102.31157232000002</v>
      </c>
      <c r="D14" s="196">
        <f>Table412435[[#This Row],[Column2]]-Table412435[[#This Row],[Column3]]</f>
        <v>75.450393359999751</v>
      </c>
      <c r="I14" s="4"/>
      <c r="J14" s="4"/>
      <c r="L14" s="4"/>
      <c r="M14" s="4"/>
    </row>
    <row r="15" spans="1:13" ht="15" x14ac:dyDescent="0.25">
      <c r="A15" s="494" t="s">
        <v>998</v>
      </c>
      <c r="B15" s="495">
        <v>85.999788749999951</v>
      </c>
      <c r="C15" s="495">
        <v>11.61408181</v>
      </c>
      <c r="D15" s="196">
        <f>Table412435[[#This Row],[Column2]]-Table412435[[#This Row],[Column3]]</f>
        <v>74.385706939999949</v>
      </c>
      <c r="I15" s="4"/>
      <c r="J15" s="4"/>
      <c r="L15" s="4"/>
      <c r="M15" s="4"/>
    </row>
    <row r="16" spans="1:13" ht="15" x14ac:dyDescent="0.25">
      <c r="A16" s="494" t="s">
        <v>999</v>
      </c>
      <c r="B16" s="495">
        <v>92.102700839999997</v>
      </c>
      <c r="C16" s="495">
        <v>24.141094020000004</v>
      </c>
      <c r="D16" s="196">
        <f>Table412435[[#This Row],[Column2]]-Table412435[[#This Row],[Column3]]</f>
        <v>67.961606819999986</v>
      </c>
      <c r="I16" s="4"/>
      <c r="J16" s="4"/>
      <c r="L16" s="4"/>
      <c r="M16" s="4"/>
    </row>
    <row r="17" spans="1:13" ht="15" x14ac:dyDescent="0.25">
      <c r="A17" s="494" t="s">
        <v>1000</v>
      </c>
      <c r="B17" s="495">
        <v>38.243896659999997</v>
      </c>
      <c r="C17" s="495">
        <v>6.1897000000000005E-4</v>
      </c>
      <c r="D17" s="196">
        <f>Table412435[[#This Row],[Column2]]-Table412435[[#This Row],[Column3]]</f>
        <v>38.243277689999999</v>
      </c>
      <c r="I17" s="4"/>
      <c r="J17" s="4"/>
      <c r="L17" s="4"/>
      <c r="M17" s="4"/>
    </row>
    <row r="18" spans="1:13" ht="15" x14ac:dyDescent="0.25">
      <c r="A18" s="494" t="s">
        <v>1001</v>
      </c>
      <c r="B18" s="495">
        <v>48.053758289999998</v>
      </c>
      <c r="C18" s="495">
        <v>11.15145369</v>
      </c>
      <c r="D18" s="196">
        <f>Table412435[[#This Row],[Column2]]-Table412435[[#This Row],[Column3]]</f>
        <v>36.902304599999994</v>
      </c>
      <c r="I18" s="4"/>
      <c r="J18" s="4"/>
      <c r="L18" s="4"/>
      <c r="M18" s="4"/>
    </row>
    <row r="19" spans="1:13" ht="15" x14ac:dyDescent="0.25">
      <c r="A19" s="494" t="s">
        <v>1002</v>
      </c>
      <c r="B19" s="495">
        <v>33.851395930000002</v>
      </c>
      <c r="C19" s="495">
        <v>0.25331202999999997</v>
      </c>
      <c r="D19" s="196">
        <f>Table412435[[#This Row],[Column2]]-Table412435[[#This Row],[Column3]]</f>
        <v>33.598083900000006</v>
      </c>
      <c r="I19" s="4"/>
      <c r="J19" s="4"/>
      <c r="L19" s="4"/>
      <c r="M19" s="4"/>
    </row>
    <row r="20" spans="1:13" ht="15" x14ac:dyDescent="0.25">
      <c r="A20" s="494" t="s">
        <v>1003</v>
      </c>
      <c r="B20" s="495">
        <v>27.900197670000004</v>
      </c>
      <c r="C20" s="495">
        <v>7.456749E-2</v>
      </c>
      <c r="D20" s="196">
        <f>Table412435[[#This Row],[Column2]]-Table412435[[#This Row],[Column3]]</f>
        <v>27.825630180000005</v>
      </c>
      <c r="I20" s="4"/>
      <c r="J20" s="4"/>
      <c r="L20" s="4"/>
      <c r="M20" s="4"/>
    </row>
    <row r="21" spans="1:13" ht="15" x14ac:dyDescent="0.25">
      <c r="A21" s="494" t="s">
        <v>1004</v>
      </c>
      <c r="B21" s="495">
        <v>21.079599110000004</v>
      </c>
      <c r="C21" s="495">
        <v>3.0314780800000003</v>
      </c>
      <c r="D21" s="196">
        <f>Table412435[[#This Row],[Column2]]-Table412435[[#This Row],[Column3]]</f>
        <v>18.048121030000004</v>
      </c>
      <c r="I21" s="4"/>
      <c r="J21" s="4"/>
      <c r="L21" s="4"/>
      <c r="M21" s="4"/>
    </row>
    <row r="22" spans="1:13" ht="15" x14ac:dyDescent="0.25">
      <c r="A22" s="494" t="s">
        <v>1005</v>
      </c>
      <c r="B22" s="495">
        <v>65.228070349999996</v>
      </c>
      <c r="C22" s="495">
        <v>47.330282040000007</v>
      </c>
      <c r="D22" s="196">
        <f>Table412435[[#This Row],[Column2]]-Table412435[[#This Row],[Column3]]</f>
        <v>17.897788309999989</v>
      </c>
      <c r="I22" s="4"/>
      <c r="J22" s="4"/>
      <c r="L22" s="4"/>
      <c r="M22" s="4"/>
    </row>
    <row r="23" spans="1:13" ht="15" x14ac:dyDescent="0.25">
      <c r="A23" s="494" t="s">
        <v>1006</v>
      </c>
      <c r="B23" s="495">
        <v>14.285454299999998</v>
      </c>
      <c r="C23" s="495">
        <v>0.21893783</v>
      </c>
      <c r="D23" s="196">
        <f>Table412435[[#This Row],[Column2]]-Table412435[[#This Row],[Column3]]</f>
        <v>14.066516469999998</v>
      </c>
      <c r="I23" s="4"/>
      <c r="J23" s="4"/>
      <c r="L23" s="4"/>
      <c r="M23" s="4"/>
    </row>
    <row r="24" spans="1:13" ht="15" x14ac:dyDescent="0.25">
      <c r="A24" s="494" t="s">
        <v>1007</v>
      </c>
      <c r="B24" s="495">
        <v>40.795961079999998</v>
      </c>
      <c r="C24" s="495">
        <v>35.830615630000011</v>
      </c>
      <c r="D24" s="196">
        <f>Table412435[[#This Row],[Column2]]-Table412435[[#This Row],[Column3]]</f>
        <v>4.9653454499999867</v>
      </c>
      <c r="I24" s="4"/>
      <c r="J24" s="4"/>
      <c r="L24" s="4"/>
      <c r="M24" s="4"/>
    </row>
    <row r="25" spans="1:13" ht="15" x14ac:dyDescent="0.25">
      <c r="A25" s="494" t="s">
        <v>1008</v>
      </c>
      <c r="B25" s="495">
        <v>5.16843334</v>
      </c>
      <c r="C25" s="495">
        <v>0.31541616</v>
      </c>
      <c r="D25" s="196">
        <f>Table412435[[#This Row],[Column2]]-Table412435[[#This Row],[Column3]]</f>
        <v>4.8530171800000002</v>
      </c>
      <c r="I25" s="4"/>
      <c r="J25" s="4"/>
      <c r="L25" s="4"/>
      <c r="M25" s="4"/>
    </row>
    <row r="26" spans="1:13" ht="15" x14ac:dyDescent="0.25">
      <c r="A26" s="494" t="s">
        <v>1009</v>
      </c>
      <c r="B26" s="495">
        <v>2.2798860000000003</v>
      </c>
      <c r="C26" s="495">
        <v>3.5831250000000002E-2</v>
      </c>
      <c r="D26" s="196">
        <f>Table412435[[#This Row],[Column2]]-Table412435[[#This Row],[Column3]]</f>
        <v>2.2440547500000001</v>
      </c>
      <c r="I26" s="4"/>
      <c r="J26" s="4"/>
      <c r="L26" s="4"/>
      <c r="M26" s="4"/>
    </row>
    <row r="27" spans="1:13" ht="15" x14ac:dyDescent="0.25">
      <c r="A27" s="494" t="s">
        <v>1010</v>
      </c>
      <c r="B27" s="495">
        <v>1.7134047600000002</v>
      </c>
      <c r="C27" s="495">
        <v>2.245E-3</v>
      </c>
      <c r="D27" s="196">
        <f>Table412435[[#This Row],[Column2]]-Table412435[[#This Row],[Column3]]</f>
        <v>1.7111597600000001</v>
      </c>
      <c r="I27" s="4"/>
      <c r="J27" s="4"/>
      <c r="L27" s="4"/>
      <c r="M27" s="4"/>
    </row>
    <row r="28" spans="1:13" ht="15" x14ac:dyDescent="0.25">
      <c r="A28" s="494" t="s">
        <v>1011</v>
      </c>
      <c r="B28" s="495">
        <v>0.87378249000000008</v>
      </c>
      <c r="C28" s="495">
        <v>1.4316999999999999E-3</v>
      </c>
      <c r="D28" s="196">
        <f>Table412435[[#This Row],[Column2]]-Table412435[[#This Row],[Column3]]</f>
        <v>0.87235079000000004</v>
      </c>
      <c r="I28" s="4"/>
      <c r="J28" s="4"/>
      <c r="L28" s="4"/>
      <c r="M28" s="4"/>
    </row>
    <row r="29" spans="1:13" ht="15" x14ac:dyDescent="0.25">
      <c r="A29" s="494" t="s">
        <v>1012</v>
      </c>
      <c r="B29" s="495">
        <v>5.6783657500000002</v>
      </c>
      <c r="C29" s="495">
        <v>4.9646771300000019</v>
      </c>
      <c r="D29" s="196">
        <f>Table412435[[#This Row],[Column2]]-Table412435[[#This Row],[Column3]]</f>
        <v>0.71368861999999833</v>
      </c>
      <c r="I29" s="4"/>
      <c r="J29" s="4"/>
      <c r="L29" s="4"/>
      <c r="M29" s="4"/>
    </row>
    <row r="30" spans="1:13" ht="15" x14ac:dyDescent="0.25">
      <c r="A30" s="494" t="s">
        <v>1013</v>
      </c>
      <c r="B30" s="495">
        <v>1.1351687699999999</v>
      </c>
      <c r="C30" s="495">
        <v>0.63531165000000001</v>
      </c>
      <c r="D30" s="196">
        <f>Table412435[[#This Row],[Column2]]-Table412435[[#This Row],[Column3]]</f>
        <v>0.49985711999999993</v>
      </c>
      <c r="I30" s="4"/>
      <c r="J30" s="4"/>
      <c r="L30" s="4"/>
      <c r="M30" s="4"/>
    </row>
    <row r="31" spans="1:13" ht="15" x14ac:dyDescent="0.25">
      <c r="A31" s="494" t="s">
        <v>1014</v>
      </c>
      <c r="B31" s="495">
        <v>0.99051</v>
      </c>
      <c r="C31" s="495">
        <v>0.49464757999999992</v>
      </c>
      <c r="D31" s="196">
        <f>Table412435[[#This Row],[Column2]]-Table412435[[#This Row],[Column3]]</f>
        <v>0.49586242000000008</v>
      </c>
      <c r="I31" s="4"/>
      <c r="J31" s="4"/>
      <c r="L31" s="4"/>
      <c r="M31" s="4"/>
    </row>
    <row r="32" spans="1:13" ht="15" x14ac:dyDescent="0.25">
      <c r="A32" s="494" t="s">
        <v>1015</v>
      </c>
      <c r="B32" s="495">
        <v>1.5763491199999997</v>
      </c>
      <c r="C32" s="495">
        <v>1.4875309200000002</v>
      </c>
      <c r="D32" s="196">
        <f>Table412435[[#This Row],[Column2]]-Table412435[[#This Row],[Column3]]</f>
        <v>8.8818199999999514E-2</v>
      </c>
      <c r="I32" s="4"/>
      <c r="J32" s="4"/>
      <c r="L32" s="4"/>
      <c r="M32" s="4"/>
    </row>
    <row r="33" spans="1:13" ht="15" x14ac:dyDescent="0.25">
      <c r="A33" s="494" t="s">
        <v>1016</v>
      </c>
      <c r="B33" s="495">
        <v>9.6759594199999999</v>
      </c>
      <c r="C33" s="495">
        <v>9.5984879099999976</v>
      </c>
      <c r="D33" s="196">
        <f>Table412435[[#This Row],[Column2]]-Table412435[[#This Row],[Column3]]</f>
        <v>7.7471510000002297E-2</v>
      </c>
      <c r="I33" s="4"/>
      <c r="J33" s="4"/>
      <c r="L33" s="4"/>
      <c r="M33" s="4"/>
    </row>
    <row r="34" spans="1:13" ht="15" x14ac:dyDescent="0.25">
      <c r="A34" s="494" t="s">
        <v>1017</v>
      </c>
      <c r="B34" s="495">
        <v>0.18180399999999999</v>
      </c>
      <c r="C34" s="495">
        <v>0.11960025000000001</v>
      </c>
      <c r="D34" s="196">
        <f>Table412435[[#This Row],[Column2]]-Table412435[[#This Row],[Column3]]</f>
        <v>6.2203749999999988E-2</v>
      </c>
      <c r="I34" s="4"/>
      <c r="J34" s="4"/>
      <c r="L34" s="4"/>
      <c r="M34" s="4"/>
    </row>
    <row r="35" spans="1:13" ht="15" x14ac:dyDescent="0.25">
      <c r="A35" s="494" t="s">
        <v>1018</v>
      </c>
      <c r="B35" s="495"/>
      <c r="C35" s="495"/>
      <c r="D35" s="196">
        <f>Table412435[[#This Row],[Column2]]-Table412435[[#This Row],[Column3]]</f>
        <v>0</v>
      </c>
      <c r="I35" s="4"/>
      <c r="J35" s="4"/>
      <c r="L35" s="4"/>
      <c r="M35" s="4"/>
    </row>
    <row r="36" spans="1:13" ht="15" x14ac:dyDescent="0.25">
      <c r="A36" s="494" t="s">
        <v>1019</v>
      </c>
      <c r="B36" s="495"/>
      <c r="C36" s="495"/>
      <c r="D36" s="196">
        <f>Table412435[[#This Row],[Column2]]-Table412435[[#This Row],[Column3]]</f>
        <v>0</v>
      </c>
      <c r="I36" s="4"/>
      <c r="J36" s="4"/>
      <c r="L36" s="4"/>
      <c r="M36" s="4"/>
    </row>
    <row r="37" spans="1:13" ht="15" x14ac:dyDescent="0.25">
      <c r="A37" s="494" t="s">
        <v>1020</v>
      </c>
      <c r="B37" s="495"/>
      <c r="C37" s="495"/>
      <c r="D37" s="196">
        <f>Table412435[[#This Row],[Column2]]-Table412435[[#This Row],[Column3]]</f>
        <v>0</v>
      </c>
      <c r="I37" s="4"/>
      <c r="J37" s="4"/>
      <c r="L37" s="4"/>
      <c r="M37" s="4"/>
    </row>
    <row r="38" spans="1:13" ht="15" x14ac:dyDescent="0.25">
      <c r="A38" s="494" t="s">
        <v>1021</v>
      </c>
      <c r="B38" s="495"/>
      <c r="C38" s="495"/>
      <c r="D38" s="196">
        <f>Table412435[[#This Row],[Column2]]-Table412435[[#This Row],[Column3]]</f>
        <v>0</v>
      </c>
      <c r="I38" s="4"/>
      <c r="J38" s="4"/>
      <c r="L38" s="4"/>
      <c r="M38" s="4"/>
    </row>
    <row r="39" spans="1:13" ht="15" x14ac:dyDescent="0.25">
      <c r="A39" s="494" t="s">
        <v>1022</v>
      </c>
      <c r="B39" s="495"/>
      <c r="C39" s="495"/>
      <c r="D39" s="196">
        <f>Table412435[[#This Row],[Column2]]-Table412435[[#This Row],[Column3]]</f>
        <v>0</v>
      </c>
      <c r="I39" s="4"/>
      <c r="J39" s="4"/>
      <c r="L39" s="4"/>
      <c r="M39" s="4"/>
    </row>
    <row r="40" spans="1:13" ht="15" x14ac:dyDescent="0.25">
      <c r="A40" s="494" t="s">
        <v>1023</v>
      </c>
      <c r="B40" s="495"/>
      <c r="C40" s="495"/>
      <c r="D40" s="196">
        <f>Table412435[[#This Row],[Column2]]-Table412435[[#This Row],[Column3]]</f>
        <v>0</v>
      </c>
      <c r="I40" s="4"/>
      <c r="J40" s="4"/>
      <c r="L40" s="4"/>
      <c r="M40" s="4"/>
    </row>
    <row r="41" spans="1:13" ht="15" x14ac:dyDescent="0.25">
      <c r="A41" s="494" t="s">
        <v>1024</v>
      </c>
      <c r="B41" s="495"/>
      <c r="C41" s="495">
        <v>5.8538000000000004E-4</v>
      </c>
      <c r="D41" s="196">
        <f>Table412435[[#This Row],[Column2]]-Table412435[[#This Row],[Column3]]</f>
        <v>-5.8538000000000004E-4</v>
      </c>
      <c r="I41" s="4"/>
      <c r="J41" s="4"/>
      <c r="L41" s="4"/>
      <c r="M41" s="4"/>
    </row>
    <row r="42" spans="1:13" ht="15" x14ac:dyDescent="0.25">
      <c r="A42" s="494" t="s">
        <v>1025</v>
      </c>
      <c r="B42" s="495">
        <v>3.7000000000000002E-3</v>
      </c>
      <c r="C42" s="495">
        <v>4.8003999999999998E-3</v>
      </c>
      <c r="D42" s="196">
        <f>Table412435[[#This Row],[Column2]]-Table412435[[#This Row],[Column3]]</f>
        <v>-1.1003999999999996E-3</v>
      </c>
      <c r="I42" s="4"/>
      <c r="J42" s="4"/>
      <c r="L42" s="4"/>
      <c r="M42" s="4"/>
    </row>
    <row r="43" spans="1:13" ht="15" x14ac:dyDescent="0.25">
      <c r="A43" s="494" t="s">
        <v>1026</v>
      </c>
      <c r="B43" s="495"/>
      <c r="C43" s="495">
        <v>3.0550999999999998E-3</v>
      </c>
      <c r="D43" s="196">
        <f>Table412435[[#This Row],[Column2]]-Table412435[[#This Row],[Column3]]</f>
        <v>-3.0550999999999998E-3</v>
      </c>
      <c r="I43" s="4"/>
      <c r="J43" s="4"/>
      <c r="L43" s="4"/>
      <c r="M43" s="4"/>
    </row>
    <row r="44" spans="1:13" ht="15" x14ac:dyDescent="0.25">
      <c r="A44" s="494" t="s">
        <v>1027</v>
      </c>
      <c r="B44" s="495"/>
      <c r="C44" s="495">
        <v>3.29817E-3</v>
      </c>
      <c r="D44" s="196">
        <f>Table412435[[#This Row],[Column2]]-Table412435[[#This Row],[Column3]]</f>
        <v>-3.29817E-3</v>
      </c>
      <c r="I44" s="4"/>
      <c r="J44" s="4"/>
      <c r="L44" s="4"/>
      <c r="M44" s="4"/>
    </row>
    <row r="45" spans="1:13" ht="15" x14ac:dyDescent="0.25">
      <c r="A45" s="494" t="s">
        <v>1028</v>
      </c>
      <c r="B45" s="495"/>
      <c r="C45" s="495">
        <v>3.4770000000000001E-3</v>
      </c>
      <c r="D45" s="196">
        <f>Table412435[[#This Row],[Column2]]-Table412435[[#This Row],[Column3]]</f>
        <v>-3.4770000000000001E-3</v>
      </c>
      <c r="I45" s="4"/>
      <c r="J45" s="4"/>
      <c r="L45" s="4"/>
      <c r="M45" s="4"/>
    </row>
    <row r="46" spans="1:13" ht="15" x14ac:dyDescent="0.25">
      <c r="A46" s="494" t="s">
        <v>1029</v>
      </c>
      <c r="B46" s="495"/>
      <c r="C46" s="495">
        <v>6.5591800000000004E-3</v>
      </c>
      <c r="D46" s="196">
        <f>Table412435[[#This Row],[Column2]]-Table412435[[#This Row],[Column3]]</f>
        <v>-6.5591800000000004E-3</v>
      </c>
      <c r="I46" s="4"/>
      <c r="J46" s="4"/>
      <c r="L46" s="4"/>
      <c r="M46" s="4"/>
    </row>
    <row r="47" spans="1:13" ht="15" x14ac:dyDescent="0.25">
      <c r="A47" s="494" t="s">
        <v>1030</v>
      </c>
      <c r="B47" s="495">
        <v>1.8E-3</v>
      </c>
      <c r="C47" s="495">
        <v>1.8752359999999999E-2</v>
      </c>
      <c r="D47" s="196">
        <f>Table412435[[#This Row],[Column2]]-Table412435[[#This Row],[Column3]]</f>
        <v>-1.695236E-2</v>
      </c>
      <c r="I47" s="4"/>
      <c r="J47" s="4"/>
      <c r="L47" s="4"/>
      <c r="M47" s="4"/>
    </row>
    <row r="48" spans="1:13" ht="15" x14ac:dyDescent="0.25">
      <c r="A48" s="494" t="s">
        <v>1031</v>
      </c>
      <c r="B48" s="495"/>
      <c r="C48" s="495">
        <v>2.6011130000000004E-2</v>
      </c>
      <c r="D48" s="196">
        <f>Table412435[[#This Row],[Column2]]-Table412435[[#This Row],[Column3]]</f>
        <v>-2.6011130000000004E-2</v>
      </c>
      <c r="I48" s="4"/>
      <c r="J48" s="4"/>
      <c r="L48" s="4"/>
      <c r="M48" s="4"/>
    </row>
    <row r="49" spans="1:13" ht="15" x14ac:dyDescent="0.25">
      <c r="A49" s="494" t="s">
        <v>1032</v>
      </c>
      <c r="B49" s="495"/>
      <c r="C49" s="495">
        <v>2.8055500000000001E-2</v>
      </c>
      <c r="D49" s="196">
        <f>Table412435[[#This Row],[Column2]]-Table412435[[#This Row],[Column3]]</f>
        <v>-2.8055500000000001E-2</v>
      </c>
      <c r="I49" s="4"/>
      <c r="J49" s="4"/>
      <c r="L49" s="4"/>
      <c r="M49" s="4"/>
    </row>
    <row r="50" spans="1:13" ht="15" x14ac:dyDescent="0.25">
      <c r="A50" s="494" t="s">
        <v>1033</v>
      </c>
      <c r="B50" s="495"/>
      <c r="C50" s="495">
        <v>2.8452619999999998E-2</v>
      </c>
      <c r="D50" s="196">
        <f>Table412435[[#This Row],[Column2]]-Table412435[[#This Row],[Column3]]</f>
        <v>-2.8452619999999998E-2</v>
      </c>
      <c r="I50" s="4"/>
      <c r="J50" s="4"/>
      <c r="L50" s="4"/>
      <c r="M50" s="4"/>
    </row>
    <row r="51" spans="1:13" ht="15" x14ac:dyDescent="0.25">
      <c r="A51" s="494" t="s">
        <v>1034</v>
      </c>
      <c r="B51" s="495"/>
      <c r="C51" s="495">
        <v>2.9264540000000002E-2</v>
      </c>
      <c r="D51" s="196">
        <f>Table412435[[#This Row],[Column2]]-Table412435[[#This Row],[Column3]]</f>
        <v>-2.9264540000000002E-2</v>
      </c>
      <c r="I51" s="4"/>
      <c r="J51" s="4"/>
      <c r="L51" s="4"/>
      <c r="M51" s="4"/>
    </row>
    <row r="52" spans="1:13" ht="15" x14ac:dyDescent="0.25">
      <c r="A52" s="494" t="s">
        <v>1035</v>
      </c>
      <c r="B52" s="495">
        <v>7.016E-2</v>
      </c>
      <c r="C52" s="495">
        <v>0.10980245999999999</v>
      </c>
      <c r="D52" s="196">
        <f>Table412435[[#This Row],[Column2]]-Table412435[[#This Row],[Column3]]</f>
        <v>-3.964245999999999E-2</v>
      </c>
      <c r="I52" s="4"/>
      <c r="J52" s="4"/>
      <c r="L52" s="4"/>
      <c r="M52" s="4"/>
    </row>
    <row r="53" spans="1:13" ht="15" x14ac:dyDescent="0.25">
      <c r="A53" s="494" t="s">
        <v>1036</v>
      </c>
      <c r="B53" s="495">
        <v>0.35689790000000005</v>
      </c>
      <c r="C53" s="495">
        <v>0.40659288000000005</v>
      </c>
      <c r="D53" s="196">
        <f>Table412435[[#This Row],[Column2]]-Table412435[[#This Row],[Column3]]</f>
        <v>-4.969498E-2</v>
      </c>
      <c r="I53" s="4"/>
      <c r="J53" s="4"/>
      <c r="L53" s="4"/>
      <c r="M53" s="4"/>
    </row>
    <row r="54" spans="1:13" ht="15" x14ac:dyDescent="0.25">
      <c r="A54" s="494" t="s">
        <v>1037</v>
      </c>
      <c r="B54" s="495">
        <v>2E-3</v>
      </c>
      <c r="C54" s="495">
        <v>6.2747479999999994E-2</v>
      </c>
      <c r="D54" s="196">
        <f>Table412435[[#This Row],[Column2]]-Table412435[[#This Row],[Column3]]</f>
        <v>-6.0747479999999993E-2</v>
      </c>
      <c r="I54" s="4"/>
      <c r="J54" s="4"/>
      <c r="L54" s="4"/>
      <c r="M54" s="4"/>
    </row>
    <row r="55" spans="1:13" ht="15" x14ac:dyDescent="0.25">
      <c r="A55" s="494" t="s">
        <v>1038</v>
      </c>
      <c r="B55" s="495"/>
      <c r="C55" s="495">
        <v>6.2521050000000009E-2</v>
      </c>
      <c r="D55" s="196">
        <f>Table412435[[#This Row],[Column2]]-Table412435[[#This Row],[Column3]]</f>
        <v>-6.2521050000000009E-2</v>
      </c>
      <c r="I55" s="4"/>
      <c r="J55" s="4"/>
      <c r="L55" s="4"/>
      <c r="M55" s="4"/>
    </row>
    <row r="56" spans="1:13" ht="15" x14ac:dyDescent="0.25">
      <c r="A56" s="494" t="s">
        <v>1039</v>
      </c>
      <c r="B56" s="495">
        <v>2.839535E-2</v>
      </c>
      <c r="C56" s="495">
        <v>9.8216319999999996E-2</v>
      </c>
      <c r="D56" s="196">
        <f>Table412435[[#This Row],[Column2]]-Table412435[[#This Row],[Column3]]</f>
        <v>-6.9820969999999996E-2</v>
      </c>
      <c r="I56" s="4"/>
      <c r="J56" s="4"/>
      <c r="L56" s="4"/>
      <c r="M56" s="4"/>
    </row>
    <row r="57" spans="1:13" ht="15" x14ac:dyDescent="0.25">
      <c r="A57" s="494" t="s">
        <v>1040</v>
      </c>
      <c r="B57" s="495"/>
      <c r="C57" s="495">
        <v>7.2269810000000004E-2</v>
      </c>
      <c r="D57" s="196">
        <f>Table412435[[#This Row],[Column2]]-Table412435[[#This Row],[Column3]]</f>
        <v>-7.2269810000000004E-2</v>
      </c>
      <c r="I57" s="4"/>
      <c r="J57" s="4"/>
      <c r="L57" s="4"/>
      <c r="M57" s="4"/>
    </row>
    <row r="58" spans="1:13" ht="15" x14ac:dyDescent="0.25">
      <c r="A58" s="494" t="s">
        <v>1041</v>
      </c>
      <c r="B58" s="495"/>
      <c r="C58" s="495">
        <v>8.2467710000000014E-2</v>
      </c>
      <c r="D58" s="196">
        <f>Table412435[[#This Row],[Column2]]-Table412435[[#This Row],[Column3]]</f>
        <v>-8.2467710000000014E-2</v>
      </c>
      <c r="I58" s="4"/>
      <c r="J58" s="4"/>
      <c r="L58" s="4"/>
      <c r="M58" s="4"/>
    </row>
    <row r="59" spans="1:13" ht="15" x14ac:dyDescent="0.25">
      <c r="A59" s="494" t="s">
        <v>1042</v>
      </c>
      <c r="B59" s="495">
        <v>7.5811850000000014E-2</v>
      </c>
      <c r="C59" s="495">
        <v>0.21029484999999998</v>
      </c>
      <c r="D59" s="196">
        <f>Table412435[[#This Row],[Column2]]-Table412435[[#This Row],[Column3]]</f>
        <v>-0.13448299999999996</v>
      </c>
      <c r="I59" s="4"/>
      <c r="J59" s="4"/>
      <c r="L59" s="4"/>
      <c r="M59" s="4"/>
    </row>
    <row r="60" spans="1:13" ht="15" x14ac:dyDescent="0.25">
      <c r="A60" s="494" t="s">
        <v>1043</v>
      </c>
      <c r="B60" s="495"/>
      <c r="C60" s="495">
        <v>0.13902546000000002</v>
      </c>
      <c r="D60" s="196">
        <f>Table412435[[#This Row],[Column2]]-Table412435[[#This Row],[Column3]]</f>
        <v>-0.13902546000000002</v>
      </c>
      <c r="I60" s="4"/>
      <c r="J60" s="4"/>
      <c r="L60" s="4"/>
      <c r="M60" s="4"/>
    </row>
    <row r="61" spans="1:13" ht="15" x14ac:dyDescent="0.25">
      <c r="A61" s="494" t="s">
        <v>1044</v>
      </c>
      <c r="B61" s="495"/>
      <c r="C61" s="495">
        <v>0.15433726</v>
      </c>
      <c r="D61" s="196">
        <f>Table412435[[#This Row],[Column2]]-Table412435[[#This Row],[Column3]]</f>
        <v>-0.15433726</v>
      </c>
      <c r="I61" s="4"/>
      <c r="J61" s="4"/>
      <c r="L61" s="4"/>
      <c r="M61" s="4"/>
    </row>
    <row r="62" spans="1:13" ht="15" x14ac:dyDescent="0.25">
      <c r="A62" s="494" t="s">
        <v>1045</v>
      </c>
      <c r="B62" s="495">
        <v>1.1011E-4</v>
      </c>
      <c r="C62" s="495">
        <v>0.15745932000000001</v>
      </c>
      <c r="D62" s="196">
        <f>Table412435[[#This Row],[Column2]]-Table412435[[#This Row],[Column3]]</f>
        <v>-0.15734921000000002</v>
      </c>
      <c r="I62" s="4"/>
      <c r="J62" s="4"/>
      <c r="L62" s="4"/>
      <c r="M62" s="4"/>
    </row>
    <row r="63" spans="1:13" ht="15" x14ac:dyDescent="0.25">
      <c r="A63" s="494" t="s">
        <v>1046</v>
      </c>
      <c r="B63" s="495"/>
      <c r="C63" s="495">
        <v>0.23917839999999999</v>
      </c>
      <c r="D63" s="196">
        <f>Table412435[[#This Row],[Column2]]-Table412435[[#This Row],[Column3]]</f>
        <v>-0.23917839999999999</v>
      </c>
      <c r="I63" s="4"/>
      <c r="J63" s="4"/>
      <c r="L63" s="4"/>
      <c r="M63" s="4"/>
    </row>
    <row r="64" spans="1:13" ht="15" x14ac:dyDescent="0.25">
      <c r="A64" s="494" t="s">
        <v>1047</v>
      </c>
      <c r="B64" s="495"/>
      <c r="C64" s="495">
        <v>0.2491817800000001</v>
      </c>
      <c r="D64" s="196">
        <f>Table412435[[#This Row],[Column2]]-Table412435[[#This Row],[Column3]]</f>
        <v>-0.2491817800000001</v>
      </c>
      <c r="I64" s="4"/>
      <c r="J64" s="4"/>
      <c r="L64" s="4"/>
      <c r="M64" s="4"/>
    </row>
    <row r="65" spans="1:13" ht="15" x14ac:dyDescent="0.25">
      <c r="A65" s="494" t="s">
        <v>1048</v>
      </c>
      <c r="B65" s="495"/>
      <c r="C65" s="495">
        <v>0.30120106999999996</v>
      </c>
      <c r="D65" s="196">
        <f>Table412435[[#This Row],[Column2]]-Table412435[[#This Row],[Column3]]</f>
        <v>-0.30120106999999996</v>
      </c>
      <c r="I65" s="4"/>
      <c r="J65" s="4"/>
      <c r="L65" s="4"/>
      <c r="M65" s="4"/>
    </row>
    <row r="66" spans="1:13" ht="15" x14ac:dyDescent="0.25">
      <c r="A66" s="494" t="s">
        <v>1049</v>
      </c>
      <c r="B66" s="495">
        <v>2.7617713400000001</v>
      </c>
      <c r="C66" s="495">
        <v>3.0651967600000001</v>
      </c>
      <c r="D66" s="196">
        <f>Table412435[[#This Row],[Column2]]-Table412435[[#This Row],[Column3]]</f>
        <v>-0.30342541999999995</v>
      </c>
      <c r="I66" s="4"/>
      <c r="J66" s="4"/>
      <c r="L66" s="4"/>
      <c r="M66" s="4"/>
    </row>
    <row r="67" spans="1:13" ht="15" x14ac:dyDescent="0.25">
      <c r="A67" s="494" t="s">
        <v>1050</v>
      </c>
      <c r="B67" s="495"/>
      <c r="C67" s="495">
        <v>0.32164634000000003</v>
      </c>
      <c r="D67" s="196">
        <f>Table412435[[#This Row],[Column2]]-Table412435[[#This Row],[Column3]]</f>
        <v>-0.32164634000000003</v>
      </c>
      <c r="I67" s="4"/>
      <c r="J67" s="4"/>
      <c r="L67" s="4"/>
      <c r="M67" s="4"/>
    </row>
    <row r="68" spans="1:13" ht="15" x14ac:dyDescent="0.25">
      <c r="A68" s="494" t="s">
        <v>1051</v>
      </c>
      <c r="B68" s="495"/>
      <c r="C68" s="495">
        <v>0.44208172999999995</v>
      </c>
      <c r="D68" s="196">
        <f>Table412435[[#This Row],[Column2]]-Table412435[[#This Row],[Column3]]</f>
        <v>-0.44208172999999995</v>
      </c>
      <c r="I68" s="4"/>
      <c r="J68" s="4"/>
      <c r="L68" s="4"/>
      <c r="M68" s="4"/>
    </row>
    <row r="69" spans="1:13" ht="15" x14ac:dyDescent="0.25">
      <c r="A69" s="494" t="s">
        <v>1052</v>
      </c>
      <c r="B69" s="495">
        <v>6.3950800000000002E-2</v>
      </c>
      <c r="C69" s="495">
        <v>0.55403404999999994</v>
      </c>
      <c r="D69" s="196">
        <f>Table412435[[#This Row],[Column2]]-Table412435[[#This Row],[Column3]]</f>
        <v>-0.49008324999999997</v>
      </c>
      <c r="I69" s="4"/>
      <c r="J69" s="4"/>
      <c r="L69" s="4"/>
      <c r="M69" s="4"/>
    </row>
    <row r="70" spans="1:13" ht="15" x14ac:dyDescent="0.25">
      <c r="A70" s="494" t="s">
        <v>1053</v>
      </c>
      <c r="B70" s="495"/>
      <c r="C70" s="495">
        <v>0.50678922999999998</v>
      </c>
      <c r="D70" s="196">
        <f>Table412435[[#This Row],[Column2]]-Table412435[[#This Row],[Column3]]</f>
        <v>-0.50678922999999998</v>
      </c>
      <c r="I70" s="4"/>
      <c r="J70" s="4"/>
      <c r="L70" s="4"/>
      <c r="M70" s="4"/>
    </row>
    <row r="71" spans="1:13" ht="15" x14ac:dyDescent="0.25">
      <c r="A71" s="494" t="s">
        <v>1054</v>
      </c>
      <c r="B71" s="495">
        <v>6.1456699999999998E-3</v>
      </c>
      <c r="C71" s="495">
        <v>0.52171558000000007</v>
      </c>
      <c r="D71" s="196">
        <f>Table412435[[#This Row],[Column2]]-Table412435[[#This Row],[Column3]]</f>
        <v>-0.51556991000000008</v>
      </c>
      <c r="I71" s="4"/>
      <c r="J71" s="4"/>
      <c r="L71" s="4"/>
      <c r="M71" s="4"/>
    </row>
    <row r="72" spans="1:13" ht="15" x14ac:dyDescent="0.25">
      <c r="A72" s="494" t="s">
        <v>1055</v>
      </c>
      <c r="B72" s="495"/>
      <c r="C72" s="495">
        <v>0.53251452999999993</v>
      </c>
      <c r="D72" s="196">
        <f>Table412435[[#This Row],[Column2]]-Table412435[[#This Row],[Column3]]</f>
        <v>-0.53251452999999993</v>
      </c>
      <c r="I72" s="4"/>
      <c r="J72" s="4"/>
      <c r="L72" s="4"/>
      <c r="M72" s="4"/>
    </row>
    <row r="73" spans="1:13" ht="15" x14ac:dyDescent="0.25">
      <c r="A73" s="494" t="s">
        <v>1056</v>
      </c>
      <c r="B73" s="495">
        <v>1.49456806</v>
      </c>
      <c r="C73" s="495">
        <v>2.2620174199999998</v>
      </c>
      <c r="D73" s="196">
        <f>Table412435[[#This Row],[Column2]]-Table412435[[#This Row],[Column3]]</f>
        <v>-0.76744935999999986</v>
      </c>
      <c r="I73" s="4"/>
      <c r="J73" s="4"/>
      <c r="L73" s="4"/>
      <c r="M73" s="4"/>
    </row>
    <row r="74" spans="1:13" ht="15" x14ac:dyDescent="0.25">
      <c r="A74" s="494" t="s">
        <v>1057</v>
      </c>
      <c r="B74" s="495">
        <v>8.4607269999999998E-2</v>
      </c>
      <c r="C74" s="495">
        <v>0.94320192999999997</v>
      </c>
      <c r="D74" s="196">
        <f>Table412435[[#This Row],[Column2]]-Table412435[[#This Row],[Column3]]</f>
        <v>-0.85859465999999995</v>
      </c>
      <c r="I74" s="4"/>
      <c r="J74" s="4"/>
      <c r="L74" s="4"/>
      <c r="M74" s="4"/>
    </row>
    <row r="75" spans="1:13" ht="15" x14ac:dyDescent="0.25">
      <c r="A75" s="494" t="s">
        <v>1058</v>
      </c>
      <c r="B75" s="495">
        <v>0.35</v>
      </c>
      <c r="C75" s="495">
        <v>1.2387600199999997</v>
      </c>
      <c r="D75" s="196">
        <f>Table412435[[#This Row],[Column2]]-Table412435[[#This Row],[Column3]]</f>
        <v>-0.88876001999999976</v>
      </c>
      <c r="I75" s="4"/>
      <c r="J75" s="4"/>
      <c r="L75" s="4"/>
      <c r="M75" s="4"/>
    </row>
    <row r="76" spans="1:13" ht="15" x14ac:dyDescent="0.25">
      <c r="A76" s="494" t="s">
        <v>1059</v>
      </c>
      <c r="B76" s="495"/>
      <c r="C76" s="495">
        <v>0.89188818999999964</v>
      </c>
      <c r="D76" s="196">
        <f>Table412435[[#This Row],[Column2]]-Table412435[[#This Row],[Column3]]</f>
        <v>-0.89188818999999964</v>
      </c>
      <c r="I76" s="4"/>
      <c r="J76" s="4"/>
      <c r="L76" s="4"/>
      <c r="M76" s="4"/>
    </row>
    <row r="77" spans="1:13" ht="15" x14ac:dyDescent="0.25">
      <c r="A77" s="494" t="s">
        <v>1060</v>
      </c>
      <c r="B77" s="495">
        <v>3.9919999999999999E-3</v>
      </c>
      <c r="C77" s="495">
        <v>1.0089583699999998</v>
      </c>
      <c r="D77" s="196">
        <f>Table412435[[#This Row],[Column2]]-Table412435[[#This Row],[Column3]]</f>
        <v>-1.0049663699999998</v>
      </c>
      <c r="I77" s="4"/>
      <c r="J77" s="4"/>
      <c r="L77" s="4"/>
      <c r="M77" s="4"/>
    </row>
    <row r="78" spans="1:13" ht="15" x14ac:dyDescent="0.25">
      <c r="A78" s="494" t="s">
        <v>1061</v>
      </c>
      <c r="B78" s="495"/>
      <c r="C78" s="495">
        <v>1.0160180199999997</v>
      </c>
      <c r="D78" s="196">
        <f>Table412435[[#This Row],[Column2]]-Table412435[[#This Row],[Column3]]</f>
        <v>-1.0160180199999997</v>
      </c>
      <c r="I78" s="4"/>
      <c r="J78" s="4"/>
      <c r="L78" s="4"/>
      <c r="M78" s="4"/>
    </row>
    <row r="79" spans="1:13" ht="15" x14ac:dyDescent="0.25">
      <c r="A79" s="494" t="s">
        <v>1062</v>
      </c>
      <c r="B79" s="495">
        <v>1.108E-3</v>
      </c>
      <c r="C79" s="495">
        <v>1.0530555499999998</v>
      </c>
      <c r="D79" s="196">
        <f>Table412435[[#This Row],[Column2]]-Table412435[[#This Row],[Column3]]</f>
        <v>-1.0519475499999997</v>
      </c>
      <c r="I79" s="4"/>
      <c r="J79" s="4"/>
      <c r="L79" s="4"/>
      <c r="M79" s="4"/>
    </row>
    <row r="80" spans="1:13" ht="15" x14ac:dyDescent="0.25">
      <c r="A80" s="494" t="s">
        <v>1063</v>
      </c>
      <c r="B80" s="495"/>
      <c r="C80" s="495">
        <v>1.1685352800000002</v>
      </c>
      <c r="D80" s="196">
        <f>Table412435[[#This Row],[Column2]]-Table412435[[#This Row],[Column3]]</f>
        <v>-1.1685352800000002</v>
      </c>
      <c r="I80" s="4"/>
      <c r="J80" s="4"/>
      <c r="L80" s="4"/>
      <c r="M80" s="4"/>
    </row>
    <row r="81" spans="1:13" ht="15" x14ac:dyDescent="0.25">
      <c r="A81" s="494" t="s">
        <v>1064</v>
      </c>
      <c r="B81" s="495">
        <v>3.8092940000000006E-2</v>
      </c>
      <c r="C81" s="495">
        <v>1.30819281</v>
      </c>
      <c r="D81" s="196">
        <f>Table412435[[#This Row],[Column2]]-Table412435[[#This Row],[Column3]]</f>
        <v>-1.2700998699999999</v>
      </c>
      <c r="I81" s="4"/>
      <c r="J81" s="4"/>
      <c r="L81" s="4"/>
      <c r="M81" s="4"/>
    </row>
    <row r="82" spans="1:13" ht="15" x14ac:dyDescent="0.25">
      <c r="A82" s="494" t="s">
        <v>1065</v>
      </c>
      <c r="B82" s="495">
        <v>5.0743059999999993E-2</v>
      </c>
      <c r="C82" s="495">
        <v>1.4715014299999998</v>
      </c>
      <c r="D82" s="196">
        <f>Table412435[[#This Row],[Column2]]-Table412435[[#This Row],[Column3]]</f>
        <v>-1.4207583699999997</v>
      </c>
      <c r="I82" s="4"/>
      <c r="J82" s="4"/>
      <c r="L82" s="4"/>
      <c r="M82" s="4"/>
    </row>
    <row r="83" spans="1:13" ht="15" x14ac:dyDescent="0.25">
      <c r="A83" s="494" t="s">
        <v>1066</v>
      </c>
      <c r="B83" s="495"/>
      <c r="C83" s="495">
        <v>1.4547978400000001</v>
      </c>
      <c r="D83" s="196">
        <f>Table412435[[#This Row],[Column2]]-Table412435[[#This Row],[Column3]]</f>
        <v>-1.4547978400000001</v>
      </c>
      <c r="I83" s="4"/>
      <c r="J83" s="4"/>
      <c r="L83" s="4"/>
      <c r="M83" s="4"/>
    </row>
    <row r="84" spans="1:13" ht="15" x14ac:dyDescent="0.25">
      <c r="A84" s="494" t="s">
        <v>1067</v>
      </c>
      <c r="B84" s="495">
        <v>1.393E-2</v>
      </c>
      <c r="C84" s="495">
        <v>1.5860562999999996</v>
      </c>
      <c r="D84" s="196">
        <f>Table412435[[#This Row],[Column2]]-Table412435[[#This Row],[Column3]]</f>
        <v>-1.5721262999999996</v>
      </c>
      <c r="I84" s="4"/>
      <c r="J84" s="4"/>
      <c r="L84" s="4"/>
      <c r="M84" s="4"/>
    </row>
    <row r="85" spans="1:13" ht="15" x14ac:dyDescent="0.25">
      <c r="A85" s="494" t="s">
        <v>1068</v>
      </c>
      <c r="B85" s="495">
        <v>6.7200000000000003E-3</v>
      </c>
      <c r="C85" s="495">
        <v>1.7164295700000001</v>
      </c>
      <c r="D85" s="196">
        <f>Table412435[[#This Row],[Column2]]-Table412435[[#This Row],[Column3]]</f>
        <v>-1.70970957</v>
      </c>
      <c r="I85" s="4"/>
      <c r="J85" s="4"/>
      <c r="L85" s="4"/>
      <c r="M85" s="4"/>
    </row>
    <row r="86" spans="1:13" ht="15" x14ac:dyDescent="0.25">
      <c r="A86" s="494" t="s">
        <v>1069</v>
      </c>
      <c r="B86" s="495"/>
      <c r="C86" s="495">
        <v>1.7373889199999999</v>
      </c>
      <c r="D86" s="196">
        <f>Table412435[[#This Row],[Column2]]-Table412435[[#This Row],[Column3]]</f>
        <v>-1.7373889199999999</v>
      </c>
      <c r="I86" s="4"/>
      <c r="J86" s="4"/>
      <c r="L86" s="4"/>
      <c r="M86" s="4"/>
    </row>
    <row r="87" spans="1:13" ht="15" x14ac:dyDescent="0.25">
      <c r="A87" s="494" t="s">
        <v>1070</v>
      </c>
      <c r="B87" s="495">
        <v>2.4910560000000002E-2</v>
      </c>
      <c r="C87" s="495">
        <v>2.0433351600000003</v>
      </c>
      <c r="D87" s="196">
        <f>Table412435[[#This Row],[Column2]]-Table412435[[#This Row],[Column3]]</f>
        <v>-2.0184246000000003</v>
      </c>
      <c r="I87" s="4"/>
      <c r="J87" s="4"/>
      <c r="L87" s="4"/>
      <c r="M87" s="4"/>
    </row>
    <row r="88" spans="1:13" ht="15" x14ac:dyDescent="0.25">
      <c r="A88" s="494" t="s">
        <v>1071</v>
      </c>
      <c r="B88" s="495">
        <v>0.1109608</v>
      </c>
      <c r="C88" s="495">
        <v>2.1629827000000006</v>
      </c>
      <c r="D88" s="196">
        <f>Table412435[[#This Row],[Column2]]-Table412435[[#This Row],[Column3]]</f>
        <v>-2.0520219000000006</v>
      </c>
      <c r="I88" s="4"/>
      <c r="J88" s="4"/>
      <c r="L88" s="4"/>
      <c r="M88" s="4"/>
    </row>
    <row r="89" spans="1:13" ht="15" x14ac:dyDescent="0.25">
      <c r="A89" s="494" t="s">
        <v>1072</v>
      </c>
      <c r="B89" s="495"/>
      <c r="C89" s="495">
        <v>2.1870320799999998</v>
      </c>
      <c r="D89" s="196">
        <f>Table412435[[#This Row],[Column2]]-Table412435[[#This Row],[Column3]]</f>
        <v>-2.1870320799999998</v>
      </c>
      <c r="I89" s="4"/>
      <c r="J89" s="4"/>
      <c r="L89" s="4"/>
      <c r="M89" s="4"/>
    </row>
    <row r="90" spans="1:13" ht="15" x14ac:dyDescent="0.25">
      <c r="A90" s="494" t="s">
        <v>1073</v>
      </c>
      <c r="B90" s="495"/>
      <c r="C90" s="495">
        <v>2.2524858799999996</v>
      </c>
      <c r="D90" s="196">
        <f>Table412435[[#This Row],[Column2]]-Table412435[[#This Row],[Column3]]</f>
        <v>-2.2524858799999996</v>
      </c>
      <c r="I90" s="4"/>
      <c r="J90" s="4"/>
      <c r="L90" s="4"/>
      <c r="M90" s="4"/>
    </row>
    <row r="91" spans="1:13" ht="15" x14ac:dyDescent="0.25">
      <c r="A91" s="494" t="s">
        <v>1074</v>
      </c>
      <c r="B91" s="495"/>
      <c r="C91" s="495">
        <v>2.3563176399999999</v>
      </c>
      <c r="D91" s="196">
        <f>Table412435[[#This Row],[Column2]]-Table412435[[#This Row],[Column3]]</f>
        <v>-2.3563176399999999</v>
      </c>
      <c r="I91" s="4"/>
      <c r="J91" s="4"/>
      <c r="L91" s="4"/>
      <c r="M91" s="4"/>
    </row>
    <row r="92" spans="1:13" ht="15" x14ac:dyDescent="0.25">
      <c r="A92" s="494" t="s">
        <v>1075</v>
      </c>
      <c r="B92" s="495">
        <v>5.7567299999999998E-3</v>
      </c>
      <c r="C92" s="495">
        <v>2.5433474699999987</v>
      </c>
      <c r="D92" s="196">
        <f>Table412435[[#This Row],[Column2]]-Table412435[[#This Row],[Column3]]</f>
        <v>-2.5375907399999988</v>
      </c>
      <c r="I92" s="4"/>
      <c r="J92" s="4"/>
      <c r="L92" s="4"/>
      <c r="M92" s="4"/>
    </row>
    <row r="93" spans="1:13" ht="15" x14ac:dyDescent="0.25">
      <c r="A93" s="494" t="s">
        <v>1076</v>
      </c>
      <c r="B93" s="495">
        <v>5.0000000000000001E-4</v>
      </c>
      <c r="C93" s="495">
        <v>2.7891234500000008</v>
      </c>
      <c r="D93" s="196">
        <f>Table412435[[#This Row],[Column2]]-Table412435[[#This Row],[Column3]]</f>
        <v>-2.7886234500000007</v>
      </c>
      <c r="I93" s="4"/>
      <c r="J93" s="4"/>
      <c r="L93" s="4"/>
      <c r="M93" s="4"/>
    </row>
    <row r="94" spans="1:13" ht="15" x14ac:dyDescent="0.25">
      <c r="A94" s="494" t="s">
        <v>1077</v>
      </c>
      <c r="B94" s="495">
        <v>2.3261000000000004E-2</v>
      </c>
      <c r="C94" s="495">
        <v>2.8349948100000009</v>
      </c>
      <c r="D94" s="196">
        <f>Table412435[[#This Row],[Column2]]-Table412435[[#This Row],[Column3]]</f>
        <v>-2.8117338100000007</v>
      </c>
      <c r="I94" s="4"/>
      <c r="J94" s="4"/>
      <c r="L94" s="4"/>
      <c r="M94" s="4"/>
    </row>
    <row r="95" spans="1:13" ht="15" x14ac:dyDescent="0.25">
      <c r="A95" s="494" t="s">
        <v>1078</v>
      </c>
      <c r="B95" s="495"/>
      <c r="C95" s="495">
        <v>3.0759032799999999</v>
      </c>
      <c r="D95" s="196">
        <f>Table412435[[#This Row],[Column2]]-Table412435[[#This Row],[Column3]]</f>
        <v>-3.0759032799999999</v>
      </c>
      <c r="I95" s="4"/>
      <c r="J95" s="4"/>
      <c r="L95" s="4"/>
      <c r="M95" s="4"/>
    </row>
    <row r="96" spans="1:13" ht="15" x14ac:dyDescent="0.25">
      <c r="A96" s="494" t="s">
        <v>1079</v>
      </c>
      <c r="B96" s="495">
        <v>1.9061300000000002E-3</v>
      </c>
      <c r="C96" s="495">
        <v>3.1047703000000002</v>
      </c>
      <c r="D96" s="196">
        <f>Table412435[[#This Row],[Column2]]-Table412435[[#This Row],[Column3]]</f>
        <v>-3.1028641700000001</v>
      </c>
      <c r="I96" s="4"/>
      <c r="J96" s="4"/>
      <c r="L96" s="4"/>
      <c r="M96" s="4"/>
    </row>
    <row r="97" spans="1:13" ht="15" x14ac:dyDescent="0.25">
      <c r="A97" s="494" t="s">
        <v>1080</v>
      </c>
      <c r="B97" s="495">
        <v>0.17399999999999999</v>
      </c>
      <c r="C97" s="495">
        <v>3.3355654699999997</v>
      </c>
      <c r="D97" s="196">
        <f>Table412435[[#This Row],[Column2]]-Table412435[[#This Row],[Column3]]</f>
        <v>-3.1615654699999998</v>
      </c>
      <c r="I97" s="4"/>
      <c r="J97" s="4"/>
      <c r="L97" s="4"/>
      <c r="M97" s="4"/>
    </row>
    <row r="98" spans="1:13" ht="15" x14ac:dyDescent="0.25">
      <c r="A98" s="494" t="s">
        <v>1081</v>
      </c>
      <c r="B98" s="495">
        <v>1.009293E-2</v>
      </c>
      <c r="C98" s="495">
        <v>3.2528456299999999</v>
      </c>
      <c r="D98" s="196">
        <f>Table412435[[#This Row],[Column2]]-Table412435[[#This Row],[Column3]]</f>
        <v>-3.2427527</v>
      </c>
      <c r="I98" s="4"/>
      <c r="J98" s="4"/>
      <c r="L98" s="4"/>
      <c r="M98" s="4"/>
    </row>
    <row r="99" spans="1:13" ht="15" x14ac:dyDescent="0.25">
      <c r="A99" s="494" t="s">
        <v>1082</v>
      </c>
      <c r="B99" s="495">
        <v>9.5088815999999916</v>
      </c>
      <c r="C99" s="495">
        <v>12.830051880000001</v>
      </c>
      <c r="D99" s="196">
        <f>Table412435[[#This Row],[Column2]]-Table412435[[#This Row],[Column3]]</f>
        <v>-3.3211702800000094</v>
      </c>
      <c r="I99" s="4"/>
      <c r="J99" s="4"/>
      <c r="L99" s="4"/>
      <c r="M99" s="4"/>
    </row>
    <row r="100" spans="1:13" ht="15" x14ac:dyDescent="0.25">
      <c r="A100" s="494" t="s">
        <v>1083</v>
      </c>
      <c r="B100" s="495"/>
      <c r="C100" s="495">
        <v>3.5056256299999999</v>
      </c>
      <c r="D100" s="196">
        <f>Table412435[[#This Row],[Column2]]-Table412435[[#This Row],[Column3]]</f>
        <v>-3.5056256299999999</v>
      </c>
      <c r="I100" s="4"/>
      <c r="J100" s="4"/>
      <c r="L100" s="4"/>
      <c r="M100" s="4"/>
    </row>
    <row r="101" spans="1:13" ht="15" x14ac:dyDescent="0.25">
      <c r="A101" s="494" t="s">
        <v>1084</v>
      </c>
      <c r="B101" s="495">
        <v>1.1035000000000001E-3</v>
      </c>
      <c r="C101" s="495">
        <v>3.55858922</v>
      </c>
      <c r="D101" s="196">
        <f>Table412435[[#This Row],[Column2]]-Table412435[[#This Row],[Column3]]</f>
        <v>-3.5574857199999999</v>
      </c>
      <c r="I101" s="4"/>
      <c r="J101" s="4"/>
      <c r="L101" s="4"/>
      <c r="M101" s="4"/>
    </row>
    <row r="102" spans="1:13" ht="15" x14ac:dyDescent="0.25">
      <c r="A102" s="494" t="s">
        <v>1085</v>
      </c>
      <c r="B102" s="495">
        <v>3.3807916499999999</v>
      </c>
      <c r="C102" s="495">
        <v>7.0281793399999986</v>
      </c>
      <c r="D102" s="196">
        <f>Table412435[[#This Row],[Column2]]-Table412435[[#This Row],[Column3]]</f>
        <v>-3.6473876899999986</v>
      </c>
      <c r="I102" s="4"/>
      <c r="J102" s="4"/>
      <c r="L102" s="4"/>
      <c r="M102" s="4"/>
    </row>
    <row r="103" spans="1:13" ht="15" x14ac:dyDescent="0.25">
      <c r="A103" s="494" t="s">
        <v>1086</v>
      </c>
      <c r="B103" s="495"/>
      <c r="C103" s="495">
        <v>3.7392552599999997</v>
      </c>
      <c r="D103" s="196">
        <f>Table412435[[#This Row],[Column2]]-Table412435[[#This Row],[Column3]]</f>
        <v>-3.7392552599999997</v>
      </c>
      <c r="I103" s="4"/>
      <c r="J103" s="4"/>
      <c r="L103" s="4"/>
      <c r="M103" s="4"/>
    </row>
    <row r="104" spans="1:13" ht="15" x14ac:dyDescent="0.25">
      <c r="A104" s="494" t="s">
        <v>1087</v>
      </c>
      <c r="B104" s="495">
        <v>7.1021060000000011E-2</v>
      </c>
      <c r="C104" s="495">
        <v>3.9131543900000003</v>
      </c>
      <c r="D104" s="196">
        <f>Table412435[[#This Row],[Column2]]-Table412435[[#This Row],[Column3]]</f>
        <v>-3.8421333300000002</v>
      </c>
      <c r="I104" s="4"/>
      <c r="J104" s="4"/>
      <c r="L104" s="4"/>
      <c r="M104" s="4"/>
    </row>
    <row r="105" spans="1:13" ht="15" x14ac:dyDescent="0.25">
      <c r="A105" s="494" t="s">
        <v>1088</v>
      </c>
      <c r="B105" s="495">
        <v>1.6699999999999999E-4</v>
      </c>
      <c r="C105" s="495">
        <v>3.90437769</v>
      </c>
      <c r="D105" s="196">
        <f>Table412435[[#This Row],[Column2]]-Table412435[[#This Row],[Column3]]</f>
        <v>-3.9042106900000002</v>
      </c>
      <c r="I105" s="4"/>
      <c r="J105" s="4"/>
      <c r="L105" s="4"/>
      <c r="M105" s="4"/>
    </row>
    <row r="106" spans="1:13" ht="15" x14ac:dyDescent="0.25">
      <c r="A106" s="494" t="s">
        <v>1089</v>
      </c>
      <c r="B106" s="495">
        <v>0.64250602999999995</v>
      </c>
      <c r="C106" s="495">
        <v>4.6998330699999995</v>
      </c>
      <c r="D106" s="196">
        <f>Table412435[[#This Row],[Column2]]-Table412435[[#This Row],[Column3]]</f>
        <v>-4.0573270399999997</v>
      </c>
      <c r="I106" s="4"/>
      <c r="J106" s="4"/>
      <c r="L106" s="4"/>
      <c r="M106" s="4"/>
    </row>
    <row r="107" spans="1:13" ht="15" x14ac:dyDescent="0.25">
      <c r="A107" s="494" t="s">
        <v>1090</v>
      </c>
      <c r="B107" s="495">
        <v>4.8889340000000003E-2</v>
      </c>
      <c r="C107" s="495">
        <v>4.7333857300000011</v>
      </c>
      <c r="D107" s="196">
        <f>Table412435[[#This Row],[Column2]]-Table412435[[#This Row],[Column3]]</f>
        <v>-4.6844963900000014</v>
      </c>
      <c r="I107" s="4"/>
      <c r="J107" s="4"/>
      <c r="L107" s="4"/>
      <c r="M107" s="4"/>
    </row>
    <row r="108" spans="1:13" ht="15" x14ac:dyDescent="0.25">
      <c r="A108" s="494" t="s">
        <v>1091</v>
      </c>
      <c r="B108" s="495">
        <v>0.30406317999999988</v>
      </c>
      <c r="C108" s="495">
        <v>5.0727046100000006</v>
      </c>
      <c r="D108" s="196">
        <f>Table412435[[#This Row],[Column2]]-Table412435[[#This Row],[Column3]]</f>
        <v>-4.7686414300000006</v>
      </c>
      <c r="I108" s="4"/>
      <c r="J108" s="4"/>
      <c r="L108" s="4"/>
      <c r="M108" s="4"/>
    </row>
    <row r="109" spans="1:13" ht="15" x14ac:dyDescent="0.25">
      <c r="A109" s="494" t="s">
        <v>1092</v>
      </c>
      <c r="B109" s="495">
        <v>3.8882720000000003E-2</v>
      </c>
      <c r="C109" s="495">
        <v>4.8236719900000011</v>
      </c>
      <c r="D109" s="196">
        <f>Table412435[[#This Row],[Column2]]-Table412435[[#This Row],[Column3]]</f>
        <v>-4.784789270000001</v>
      </c>
      <c r="I109" s="4"/>
      <c r="J109" s="4"/>
      <c r="L109" s="4"/>
      <c r="M109" s="4"/>
    </row>
    <row r="110" spans="1:13" ht="15" x14ac:dyDescent="0.25">
      <c r="A110" s="494" t="s">
        <v>1093</v>
      </c>
      <c r="B110" s="495">
        <v>3.1500000000000001E-4</v>
      </c>
      <c r="C110" s="495">
        <v>4.9123194199999975</v>
      </c>
      <c r="D110" s="196">
        <f>Table412435[[#This Row],[Column2]]-Table412435[[#This Row],[Column3]]</f>
        <v>-4.9120044199999979</v>
      </c>
      <c r="I110" s="4"/>
      <c r="J110" s="4"/>
      <c r="L110" s="4"/>
      <c r="M110" s="4"/>
    </row>
    <row r="111" spans="1:13" ht="15" x14ac:dyDescent="0.25">
      <c r="A111" s="494" t="s">
        <v>1094</v>
      </c>
      <c r="B111" s="495">
        <v>2.15454941</v>
      </c>
      <c r="C111" s="495">
        <v>7.1298275200000001</v>
      </c>
      <c r="D111" s="196">
        <f>Table412435[[#This Row],[Column2]]-Table412435[[#This Row],[Column3]]</f>
        <v>-4.9752781099999996</v>
      </c>
      <c r="I111" s="4"/>
      <c r="J111" s="4"/>
      <c r="L111" s="4"/>
      <c r="M111" s="4"/>
    </row>
    <row r="112" spans="1:13" ht="15" x14ac:dyDescent="0.25">
      <c r="A112" s="494" t="s">
        <v>1095</v>
      </c>
      <c r="B112" s="495">
        <v>4.4532632699999999</v>
      </c>
      <c r="C112" s="495">
        <v>9.7394372899999997</v>
      </c>
      <c r="D112" s="196">
        <f>Table412435[[#This Row],[Column2]]-Table412435[[#This Row],[Column3]]</f>
        <v>-5.2861740199999998</v>
      </c>
      <c r="I112" s="4"/>
      <c r="J112" s="4"/>
      <c r="L112" s="4"/>
      <c r="M112" s="4"/>
    </row>
    <row r="113" spans="1:13" ht="15" x14ac:dyDescent="0.25">
      <c r="A113" s="494" t="s">
        <v>1096</v>
      </c>
      <c r="B113" s="495">
        <v>0.91114108000000005</v>
      </c>
      <c r="C113" s="495">
        <v>6.31860014</v>
      </c>
      <c r="D113" s="196">
        <f>Table412435[[#This Row],[Column2]]-Table412435[[#This Row],[Column3]]</f>
        <v>-5.4074590599999999</v>
      </c>
      <c r="I113" s="4"/>
      <c r="J113" s="4"/>
      <c r="L113" s="4"/>
      <c r="M113" s="4"/>
    </row>
    <row r="114" spans="1:13" ht="15" x14ac:dyDescent="0.25">
      <c r="A114" s="494" t="s">
        <v>1097</v>
      </c>
      <c r="B114" s="495">
        <v>0.21021658000000001</v>
      </c>
      <c r="C114" s="495">
        <v>5.9394300399999977</v>
      </c>
      <c r="D114" s="196">
        <f>Table412435[[#This Row],[Column2]]-Table412435[[#This Row],[Column3]]</f>
        <v>-5.7292134599999978</v>
      </c>
      <c r="I114" s="4"/>
      <c r="J114" s="4"/>
      <c r="L114" s="4"/>
      <c r="M114" s="4"/>
    </row>
    <row r="115" spans="1:13" ht="15" x14ac:dyDescent="0.25">
      <c r="A115" s="494" t="s">
        <v>1098</v>
      </c>
      <c r="B115" s="495">
        <v>5.8E-4</v>
      </c>
      <c r="C115" s="495">
        <v>5.9131831400000019</v>
      </c>
      <c r="D115" s="196">
        <f>Table412435[[#This Row],[Column2]]-Table412435[[#This Row],[Column3]]</f>
        <v>-5.9126031400000016</v>
      </c>
      <c r="I115" s="4"/>
      <c r="J115" s="4"/>
      <c r="L115" s="4"/>
      <c r="M115" s="4"/>
    </row>
    <row r="116" spans="1:13" ht="15" x14ac:dyDescent="0.25">
      <c r="A116" s="494" t="s">
        <v>1099</v>
      </c>
      <c r="B116" s="495">
        <v>0.5714321</v>
      </c>
      <c r="C116" s="495">
        <v>7.0384276799999999</v>
      </c>
      <c r="D116" s="196">
        <f>Table412435[[#This Row],[Column2]]-Table412435[[#This Row],[Column3]]</f>
        <v>-6.4669955799999999</v>
      </c>
      <c r="I116" s="4"/>
      <c r="J116" s="4"/>
      <c r="L116" s="4"/>
      <c r="M116" s="4"/>
    </row>
    <row r="117" spans="1:13" ht="15" x14ac:dyDescent="0.25">
      <c r="A117" s="494" t="s">
        <v>1100</v>
      </c>
      <c r="B117" s="495">
        <v>2.6583680000000002E-2</v>
      </c>
      <c r="C117" s="495">
        <v>6.7255918600000006</v>
      </c>
      <c r="D117" s="196">
        <f>Table412435[[#This Row],[Column2]]-Table412435[[#This Row],[Column3]]</f>
        <v>-6.6990081800000008</v>
      </c>
      <c r="I117" s="4"/>
      <c r="J117" s="4"/>
      <c r="L117" s="4"/>
      <c r="M117" s="4"/>
    </row>
    <row r="118" spans="1:13" ht="15" x14ac:dyDescent="0.25">
      <c r="A118" s="494" t="s">
        <v>1101</v>
      </c>
      <c r="B118" s="495">
        <v>0.19848950000000001</v>
      </c>
      <c r="C118" s="495">
        <v>6.9907200099999978</v>
      </c>
      <c r="D118" s="196">
        <f>Table412435[[#This Row],[Column2]]-Table412435[[#This Row],[Column3]]</f>
        <v>-6.7922305099999978</v>
      </c>
      <c r="I118" s="4"/>
      <c r="J118" s="4"/>
      <c r="L118" s="4"/>
      <c r="M118" s="4"/>
    </row>
    <row r="119" spans="1:13" ht="15" x14ac:dyDescent="0.25">
      <c r="A119" s="494" t="s">
        <v>1102</v>
      </c>
      <c r="B119" s="495"/>
      <c r="C119" s="495">
        <v>6.7943582899999981</v>
      </c>
      <c r="D119" s="196">
        <f>Table412435[[#This Row],[Column2]]-Table412435[[#This Row],[Column3]]</f>
        <v>-6.7943582899999981</v>
      </c>
      <c r="I119" s="4"/>
      <c r="J119" s="4"/>
      <c r="L119" s="4"/>
      <c r="M119" s="4"/>
    </row>
    <row r="120" spans="1:13" ht="15" x14ac:dyDescent="0.25">
      <c r="A120" s="494" t="s">
        <v>1103</v>
      </c>
      <c r="B120" s="495">
        <v>0.2500872999999999</v>
      </c>
      <c r="C120" s="495">
        <v>7.1486215699999942</v>
      </c>
      <c r="D120" s="196">
        <f>Table412435[[#This Row],[Column2]]-Table412435[[#This Row],[Column3]]</f>
        <v>-6.8985342699999945</v>
      </c>
      <c r="I120" s="4"/>
      <c r="J120" s="4"/>
      <c r="L120" s="4"/>
      <c r="M120" s="4"/>
    </row>
    <row r="121" spans="1:13" ht="15" x14ac:dyDescent="0.25">
      <c r="A121" s="494" t="s">
        <v>1104</v>
      </c>
      <c r="B121" s="495"/>
      <c r="C121" s="495">
        <v>6.9506413400000007</v>
      </c>
      <c r="D121" s="196">
        <f>Table412435[[#This Row],[Column2]]-Table412435[[#This Row],[Column3]]</f>
        <v>-6.9506413400000007</v>
      </c>
      <c r="I121" s="4"/>
      <c r="J121" s="4"/>
      <c r="L121" s="4"/>
      <c r="M121" s="4"/>
    </row>
    <row r="122" spans="1:13" ht="15" x14ac:dyDescent="0.25">
      <c r="A122" s="494" t="s">
        <v>1105</v>
      </c>
      <c r="B122" s="495">
        <v>8.9023039999999998E-2</v>
      </c>
      <c r="C122" s="495">
        <v>7.1087430000000005</v>
      </c>
      <c r="D122" s="196">
        <f>Table412435[[#This Row],[Column2]]-Table412435[[#This Row],[Column3]]</f>
        <v>-7.0197199600000006</v>
      </c>
      <c r="I122" s="4"/>
      <c r="J122" s="4"/>
      <c r="L122" s="4"/>
      <c r="M122" s="4"/>
    </row>
    <row r="123" spans="1:13" ht="15" x14ac:dyDescent="0.25">
      <c r="A123" s="494" t="s">
        <v>1106</v>
      </c>
      <c r="B123" s="495">
        <v>3.2075300000000001E-3</v>
      </c>
      <c r="C123" s="495">
        <v>8.3353547399999961</v>
      </c>
      <c r="D123" s="196">
        <f>Table412435[[#This Row],[Column2]]-Table412435[[#This Row],[Column3]]</f>
        <v>-8.3321472099999969</v>
      </c>
      <c r="I123" s="4"/>
      <c r="J123" s="4"/>
      <c r="L123" s="4"/>
      <c r="M123" s="4"/>
    </row>
    <row r="124" spans="1:13" ht="15" x14ac:dyDescent="0.25">
      <c r="A124" s="494" t="s">
        <v>1107</v>
      </c>
      <c r="B124" s="495">
        <v>0.36938699999999997</v>
      </c>
      <c r="C124" s="495">
        <v>9.3047652400000018</v>
      </c>
      <c r="D124" s="196">
        <f>Table412435[[#This Row],[Column2]]-Table412435[[#This Row],[Column3]]</f>
        <v>-8.9353782400000021</v>
      </c>
      <c r="I124" s="4"/>
      <c r="J124" s="4"/>
      <c r="L124" s="4"/>
      <c r="M124" s="4"/>
    </row>
    <row r="125" spans="1:13" ht="15" x14ac:dyDescent="0.25">
      <c r="A125" s="494" t="s">
        <v>1108</v>
      </c>
      <c r="B125" s="495">
        <v>0.53782105000000002</v>
      </c>
      <c r="C125" s="495">
        <v>9.703364640000002</v>
      </c>
      <c r="D125" s="196">
        <f>Table412435[[#This Row],[Column2]]-Table412435[[#This Row],[Column3]]</f>
        <v>-9.1655435900000022</v>
      </c>
      <c r="I125" s="4"/>
      <c r="J125" s="4"/>
      <c r="L125" s="4"/>
      <c r="M125" s="4"/>
    </row>
    <row r="126" spans="1:13" ht="15" x14ac:dyDescent="0.25">
      <c r="A126" s="494" t="s">
        <v>1109</v>
      </c>
      <c r="B126" s="495">
        <v>2.010584E-2</v>
      </c>
      <c r="C126" s="495">
        <v>9.4476488200000031</v>
      </c>
      <c r="D126" s="196">
        <f>Table412435[[#This Row],[Column2]]-Table412435[[#This Row],[Column3]]</f>
        <v>-9.4275429800000037</v>
      </c>
      <c r="I126" s="4"/>
      <c r="J126" s="4"/>
      <c r="L126" s="4"/>
      <c r="M126" s="4"/>
    </row>
    <row r="127" spans="1:13" ht="15" x14ac:dyDescent="0.25">
      <c r="A127" s="494" t="s">
        <v>1110</v>
      </c>
      <c r="B127" s="495">
        <v>4.0320209999999994</v>
      </c>
      <c r="C127" s="495">
        <v>13.94777384</v>
      </c>
      <c r="D127" s="196">
        <f>Table412435[[#This Row],[Column2]]-Table412435[[#This Row],[Column3]]</f>
        <v>-9.9157528399999997</v>
      </c>
      <c r="I127" s="4"/>
      <c r="J127" s="4"/>
      <c r="L127" s="4"/>
      <c r="M127" s="4"/>
    </row>
    <row r="128" spans="1:13" ht="15" x14ac:dyDescent="0.25">
      <c r="A128" s="494" t="s">
        <v>1111</v>
      </c>
      <c r="B128" s="495">
        <v>1.475E-3</v>
      </c>
      <c r="C128" s="495">
        <v>10.572619809999996</v>
      </c>
      <c r="D128" s="196">
        <f>Table412435[[#This Row],[Column2]]-Table412435[[#This Row],[Column3]]</f>
        <v>-10.571144809999996</v>
      </c>
      <c r="I128" s="4"/>
      <c r="J128" s="4"/>
      <c r="L128" s="4"/>
      <c r="M128" s="4"/>
    </row>
    <row r="129" spans="1:13" ht="15" x14ac:dyDescent="0.25">
      <c r="A129" s="494" t="s">
        <v>1112</v>
      </c>
      <c r="B129" s="495"/>
      <c r="C129" s="495">
        <v>10.855089039999999</v>
      </c>
      <c r="D129" s="196">
        <f>Table412435[[#This Row],[Column2]]-Table412435[[#This Row],[Column3]]</f>
        <v>-10.855089039999999</v>
      </c>
      <c r="I129" s="4"/>
      <c r="J129" s="4"/>
      <c r="L129" s="4"/>
      <c r="M129" s="4"/>
    </row>
    <row r="130" spans="1:13" ht="15" x14ac:dyDescent="0.25">
      <c r="A130" s="494" t="s">
        <v>1113</v>
      </c>
      <c r="B130" s="495"/>
      <c r="C130" s="495">
        <v>10.884612750000001</v>
      </c>
      <c r="D130" s="196">
        <f>Table412435[[#This Row],[Column2]]-Table412435[[#This Row],[Column3]]</f>
        <v>-10.884612750000001</v>
      </c>
      <c r="I130" s="4"/>
      <c r="J130" s="4"/>
      <c r="L130" s="4"/>
      <c r="M130" s="4"/>
    </row>
    <row r="131" spans="1:13" ht="15" x14ac:dyDescent="0.25">
      <c r="A131" s="494" t="s">
        <v>1114</v>
      </c>
      <c r="B131" s="495">
        <v>0.23893984999999993</v>
      </c>
      <c r="C131" s="495">
        <v>11.745477549999991</v>
      </c>
      <c r="D131" s="196">
        <f>Table412435[[#This Row],[Column2]]-Table412435[[#This Row],[Column3]]</f>
        <v>-11.506537699999992</v>
      </c>
      <c r="I131" s="4"/>
      <c r="J131" s="4"/>
      <c r="L131" s="4"/>
      <c r="M131" s="4"/>
    </row>
    <row r="132" spans="1:13" ht="15" x14ac:dyDescent="0.25">
      <c r="A132" s="494" t="s">
        <v>1115</v>
      </c>
      <c r="B132" s="495">
        <v>1.3482040000000001E-2</v>
      </c>
      <c r="C132" s="495">
        <v>12.065854400000001</v>
      </c>
      <c r="D132" s="196">
        <f>Table412435[[#This Row],[Column2]]-Table412435[[#This Row],[Column3]]</f>
        <v>-12.052372360000001</v>
      </c>
      <c r="I132" s="4"/>
      <c r="J132" s="4"/>
      <c r="L132" s="4"/>
      <c r="M132" s="4"/>
    </row>
    <row r="133" spans="1:13" ht="15" x14ac:dyDescent="0.25">
      <c r="A133" s="494" t="s">
        <v>1116</v>
      </c>
      <c r="B133" s="495">
        <v>1.1606025799999999</v>
      </c>
      <c r="C133" s="495">
        <v>14.287490039999996</v>
      </c>
      <c r="D133" s="196">
        <f>Table412435[[#This Row],[Column2]]-Table412435[[#This Row],[Column3]]</f>
        <v>-13.126887459999995</v>
      </c>
      <c r="I133" s="4"/>
      <c r="J133" s="4"/>
      <c r="L133" s="4"/>
      <c r="M133" s="4"/>
    </row>
    <row r="134" spans="1:13" ht="15" x14ac:dyDescent="0.25">
      <c r="A134" s="494" t="s">
        <v>1117</v>
      </c>
      <c r="B134" s="495">
        <v>0.27991993000000004</v>
      </c>
      <c r="C134" s="495">
        <v>13.477327719999987</v>
      </c>
      <c r="D134" s="196">
        <f>Table412435[[#This Row],[Column2]]-Table412435[[#This Row],[Column3]]</f>
        <v>-13.197407789999987</v>
      </c>
      <c r="I134" s="4"/>
      <c r="J134" s="4"/>
      <c r="L134" s="4"/>
      <c r="M134" s="4"/>
    </row>
    <row r="135" spans="1:13" ht="15" x14ac:dyDescent="0.25">
      <c r="A135" s="494" t="s">
        <v>1118</v>
      </c>
      <c r="B135" s="495">
        <v>0.34368710000000002</v>
      </c>
      <c r="C135" s="495">
        <v>13.655498639999996</v>
      </c>
      <c r="D135" s="196">
        <f>Table412435[[#This Row],[Column2]]-Table412435[[#This Row],[Column3]]</f>
        <v>-13.311811539999995</v>
      </c>
      <c r="I135" s="4"/>
      <c r="J135" s="4"/>
      <c r="L135" s="4"/>
      <c r="M135" s="4"/>
    </row>
    <row r="136" spans="1:13" ht="15" x14ac:dyDescent="0.25">
      <c r="A136" s="494" t="s">
        <v>1119</v>
      </c>
      <c r="B136" s="495">
        <v>0.86591362999999999</v>
      </c>
      <c r="C136" s="495">
        <v>14.224267339999999</v>
      </c>
      <c r="D136" s="196">
        <f>Table412435[[#This Row],[Column2]]-Table412435[[#This Row],[Column3]]</f>
        <v>-13.358353709999999</v>
      </c>
      <c r="I136" s="4"/>
      <c r="J136" s="4"/>
      <c r="L136" s="4"/>
      <c r="M136" s="4"/>
    </row>
    <row r="137" spans="1:13" ht="15" x14ac:dyDescent="0.25">
      <c r="A137" s="494" t="s">
        <v>1120</v>
      </c>
      <c r="B137" s="495">
        <v>5.4367924899999993</v>
      </c>
      <c r="C137" s="495">
        <v>18.851644010000005</v>
      </c>
      <c r="D137" s="196">
        <f>Table412435[[#This Row],[Column2]]-Table412435[[#This Row],[Column3]]</f>
        <v>-13.414851520000006</v>
      </c>
      <c r="I137" s="4"/>
      <c r="J137" s="4"/>
      <c r="L137" s="4"/>
      <c r="M137" s="4"/>
    </row>
    <row r="138" spans="1:13" ht="15" x14ac:dyDescent="0.25">
      <c r="A138" s="494" t="s">
        <v>1121</v>
      </c>
      <c r="B138" s="495">
        <v>0.24282899999999999</v>
      </c>
      <c r="C138" s="495">
        <v>13.706823080000005</v>
      </c>
      <c r="D138" s="196">
        <f>Table412435[[#This Row],[Column2]]-Table412435[[#This Row],[Column3]]</f>
        <v>-13.463994080000004</v>
      </c>
      <c r="I138" s="4"/>
      <c r="J138" s="4"/>
      <c r="L138" s="4"/>
      <c r="M138" s="4"/>
    </row>
    <row r="139" spans="1:13" ht="15" x14ac:dyDescent="0.25">
      <c r="A139" s="494" t="s">
        <v>1122</v>
      </c>
      <c r="B139" s="495">
        <v>1.2852941900000001</v>
      </c>
      <c r="C139" s="495">
        <v>14.79726947</v>
      </c>
      <c r="D139" s="196">
        <f>Table412435[[#This Row],[Column2]]-Table412435[[#This Row],[Column3]]</f>
        <v>-13.51197528</v>
      </c>
      <c r="I139" s="4"/>
      <c r="J139" s="4"/>
      <c r="L139" s="4"/>
      <c r="M139" s="4"/>
    </row>
    <row r="140" spans="1:13" ht="15" x14ac:dyDescent="0.25">
      <c r="A140" s="494" t="s">
        <v>1123</v>
      </c>
      <c r="B140" s="495">
        <v>0.11678263</v>
      </c>
      <c r="C140" s="495">
        <v>13.853528940000002</v>
      </c>
      <c r="D140" s="196">
        <f>Table412435[[#This Row],[Column2]]-Table412435[[#This Row],[Column3]]</f>
        <v>-13.736746310000003</v>
      </c>
      <c r="I140" s="4"/>
      <c r="J140" s="4"/>
      <c r="L140" s="4"/>
      <c r="M140" s="4"/>
    </row>
    <row r="141" spans="1:13" ht="15" x14ac:dyDescent="0.25">
      <c r="A141" s="494" t="s">
        <v>1124</v>
      </c>
      <c r="B141" s="495">
        <v>0.8475890199999998</v>
      </c>
      <c r="C141" s="495">
        <v>14.950428320000002</v>
      </c>
      <c r="D141" s="196">
        <f>Table412435[[#This Row],[Column2]]-Table412435[[#This Row],[Column3]]</f>
        <v>-14.102839300000003</v>
      </c>
      <c r="I141" s="4"/>
      <c r="J141" s="4"/>
      <c r="L141" s="4"/>
      <c r="M141" s="4"/>
    </row>
    <row r="142" spans="1:13" ht="15" x14ac:dyDescent="0.25">
      <c r="A142" s="494" t="s">
        <v>1125</v>
      </c>
      <c r="B142" s="495">
        <v>9.323399999999999E-3</v>
      </c>
      <c r="C142" s="495">
        <v>14.507964440000002</v>
      </c>
      <c r="D142" s="196">
        <f>Table412435[[#This Row],[Column2]]-Table412435[[#This Row],[Column3]]</f>
        <v>-14.498641040000003</v>
      </c>
      <c r="I142" s="4"/>
      <c r="J142" s="4"/>
      <c r="L142" s="4"/>
      <c r="M142" s="4"/>
    </row>
    <row r="143" spans="1:13" ht="15" x14ac:dyDescent="0.25">
      <c r="A143" s="494" t="s">
        <v>1126</v>
      </c>
      <c r="B143" s="495">
        <v>30.856399490000001</v>
      </c>
      <c r="C143" s="495">
        <v>45.672718540000034</v>
      </c>
      <c r="D143" s="196">
        <f>Table412435[[#This Row],[Column2]]-Table412435[[#This Row],[Column3]]</f>
        <v>-14.816319050000033</v>
      </c>
      <c r="I143" s="4"/>
      <c r="J143" s="4"/>
      <c r="L143" s="4"/>
      <c r="M143" s="4"/>
    </row>
    <row r="144" spans="1:13" ht="15" x14ac:dyDescent="0.25">
      <c r="A144" s="494" t="s">
        <v>1127</v>
      </c>
      <c r="B144" s="495">
        <v>0.79800244999999992</v>
      </c>
      <c r="C144" s="495">
        <v>15.65371637</v>
      </c>
      <c r="D144" s="196">
        <f>Table412435[[#This Row],[Column2]]-Table412435[[#This Row],[Column3]]</f>
        <v>-14.855713919999999</v>
      </c>
      <c r="I144" s="4"/>
      <c r="J144" s="4"/>
      <c r="L144" s="4"/>
      <c r="M144" s="4"/>
    </row>
    <row r="145" spans="1:13" ht="15" x14ac:dyDescent="0.25">
      <c r="A145" s="494" t="s">
        <v>1128</v>
      </c>
      <c r="B145" s="495">
        <v>2.5210139999999995E-2</v>
      </c>
      <c r="C145" s="495">
        <v>15.520550499999997</v>
      </c>
      <c r="D145" s="196">
        <f>Table412435[[#This Row],[Column2]]-Table412435[[#This Row],[Column3]]</f>
        <v>-15.495340359999997</v>
      </c>
      <c r="I145" s="4"/>
      <c r="J145" s="4"/>
      <c r="L145" s="4"/>
      <c r="M145" s="4"/>
    </row>
    <row r="146" spans="1:13" ht="15" x14ac:dyDescent="0.25">
      <c r="A146" s="494" t="s">
        <v>1129</v>
      </c>
      <c r="B146" s="495">
        <v>0.33880945999999995</v>
      </c>
      <c r="C146" s="495">
        <v>16.129137399999991</v>
      </c>
      <c r="D146" s="196">
        <f>Table412435[[#This Row],[Column2]]-Table412435[[#This Row],[Column3]]</f>
        <v>-15.79032793999999</v>
      </c>
      <c r="I146" s="4"/>
      <c r="J146" s="4"/>
      <c r="L146" s="4"/>
      <c r="M146" s="4"/>
    </row>
    <row r="147" spans="1:13" ht="15" x14ac:dyDescent="0.25">
      <c r="A147" s="494" t="s">
        <v>1130</v>
      </c>
      <c r="B147" s="495">
        <v>3.1705325199999996</v>
      </c>
      <c r="C147" s="495">
        <v>19.304032029999998</v>
      </c>
      <c r="D147" s="196">
        <f>Table412435[[#This Row],[Column2]]-Table412435[[#This Row],[Column3]]</f>
        <v>-16.13349951</v>
      </c>
      <c r="I147" s="4"/>
      <c r="J147" s="4"/>
      <c r="L147" s="4"/>
      <c r="M147" s="4"/>
    </row>
    <row r="148" spans="1:13" ht="15" x14ac:dyDescent="0.25">
      <c r="A148" s="494" t="s">
        <v>1131</v>
      </c>
      <c r="B148" s="495">
        <v>3.8799699999999995E-3</v>
      </c>
      <c r="C148" s="495">
        <v>16.177193509999995</v>
      </c>
      <c r="D148" s="196">
        <f>Table412435[[#This Row],[Column2]]-Table412435[[#This Row],[Column3]]</f>
        <v>-16.173313539999995</v>
      </c>
      <c r="I148" s="4"/>
      <c r="J148" s="4"/>
      <c r="L148" s="4"/>
      <c r="M148" s="4"/>
    </row>
    <row r="149" spans="1:13" ht="15" x14ac:dyDescent="0.25">
      <c r="A149" s="494" t="s">
        <v>1132</v>
      </c>
      <c r="B149" s="495">
        <v>2.8226800000000002E-3</v>
      </c>
      <c r="C149" s="495">
        <v>16.351727609999998</v>
      </c>
      <c r="D149" s="196">
        <f>Table412435[[#This Row],[Column2]]-Table412435[[#This Row],[Column3]]</f>
        <v>-16.348904929999996</v>
      </c>
      <c r="I149" s="4"/>
      <c r="J149" s="4"/>
      <c r="L149" s="4"/>
      <c r="M149" s="4"/>
    </row>
    <row r="150" spans="1:13" ht="15" x14ac:dyDescent="0.25">
      <c r="A150" s="494" t="s">
        <v>1133</v>
      </c>
      <c r="B150" s="495">
        <v>8.8958338399999999</v>
      </c>
      <c r="C150" s="495">
        <v>25.656942220000012</v>
      </c>
      <c r="D150" s="196">
        <f>Table412435[[#This Row],[Column2]]-Table412435[[#This Row],[Column3]]</f>
        <v>-16.76110838000001</v>
      </c>
      <c r="I150" s="4"/>
      <c r="J150" s="4"/>
      <c r="L150" s="4"/>
      <c r="M150" s="4"/>
    </row>
    <row r="151" spans="1:13" ht="15" x14ac:dyDescent="0.25">
      <c r="A151" s="494" t="s">
        <v>1134</v>
      </c>
      <c r="B151" s="495">
        <v>3.4662899999999996E-2</v>
      </c>
      <c r="C151" s="495">
        <v>16.934508780000002</v>
      </c>
      <c r="D151" s="196">
        <f>Table412435[[#This Row],[Column2]]-Table412435[[#This Row],[Column3]]</f>
        <v>-16.899845880000001</v>
      </c>
      <c r="I151" s="4"/>
      <c r="J151" s="4"/>
      <c r="L151" s="4"/>
      <c r="M151" s="4"/>
    </row>
    <row r="152" spans="1:13" ht="15" x14ac:dyDescent="0.25">
      <c r="A152" s="494" t="s">
        <v>1135</v>
      </c>
      <c r="B152" s="495">
        <v>6.78425E-2</v>
      </c>
      <c r="C152" s="495">
        <v>17.037635219999999</v>
      </c>
      <c r="D152" s="196">
        <f>Table412435[[#This Row],[Column2]]-Table412435[[#This Row],[Column3]]</f>
        <v>-16.969792719999997</v>
      </c>
      <c r="I152" s="4"/>
      <c r="J152" s="4"/>
      <c r="L152" s="4"/>
      <c r="M152" s="4"/>
    </row>
    <row r="153" spans="1:13" ht="15" x14ac:dyDescent="0.25">
      <c r="A153" s="494" t="s">
        <v>1136</v>
      </c>
      <c r="B153" s="495">
        <v>1.33749535</v>
      </c>
      <c r="C153" s="495">
        <v>18.404955300000001</v>
      </c>
      <c r="D153" s="196">
        <f>Table412435[[#This Row],[Column2]]-Table412435[[#This Row],[Column3]]</f>
        <v>-17.06745995</v>
      </c>
      <c r="I153" s="4"/>
      <c r="J153" s="4"/>
      <c r="L153" s="4"/>
      <c r="M153" s="4"/>
    </row>
    <row r="154" spans="1:13" ht="15" x14ac:dyDescent="0.25">
      <c r="A154" s="494" t="s">
        <v>1137</v>
      </c>
      <c r="B154" s="495">
        <v>2.2608E-4</v>
      </c>
      <c r="C154" s="495">
        <v>17.086722810000001</v>
      </c>
      <c r="D154" s="196">
        <f>Table412435[[#This Row],[Column2]]-Table412435[[#This Row],[Column3]]</f>
        <v>-17.08649673</v>
      </c>
      <c r="I154" s="4"/>
      <c r="J154" s="4"/>
      <c r="L154" s="4"/>
      <c r="M154" s="4"/>
    </row>
    <row r="155" spans="1:13" ht="15" x14ac:dyDescent="0.25">
      <c r="A155" s="494" t="s">
        <v>1138</v>
      </c>
      <c r="B155" s="495">
        <v>0.20638352999999998</v>
      </c>
      <c r="C155" s="495">
        <v>17.377809030000002</v>
      </c>
      <c r="D155" s="196">
        <f>Table412435[[#This Row],[Column2]]-Table412435[[#This Row],[Column3]]</f>
        <v>-17.171425500000002</v>
      </c>
      <c r="I155" s="4"/>
      <c r="J155" s="4"/>
      <c r="L155" s="4"/>
      <c r="M155" s="4"/>
    </row>
    <row r="156" spans="1:13" ht="15" x14ac:dyDescent="0.25">
      <c r="A156" s="494" t="s">
        <v>1139</v>
      </c>
      <c r="B156" s="495">
        <v>4.5603703000000015</v>
      </c>
      <c r="C156" s="495">
        <v>22.082824949999996</v>
      </c>
      <c r="D156" s="196">
        <f>Table412435[[#This Row],[Column2]]-Table412435[[#This Row],[Column3]]</f>
        <v>-17.522454649999993</v>
      </c>
      <c r="I156" s="4"/>
      <c r="J156" s="4"/>
      <c r="L156" s="4"/>
      <c r="M156" s="4"/>
    </row>
    <row r="157" spans="1:13" ht="15" x14ac:dyDescent="0.25">
      <c r="A157" s="494" t="s">
        <v>1140</v>
      </c>
      <c r="B157" s="495">
        <v>3.4764450000000002E-2</v>
      </c>
      <c r="C157" s="495">
        <v>17.702023930000003</v>
      </c>
      <c r="D157" s="196">
        <f>Table412435[[#This Row],[Column2]]-Table412435[[#This Row],[Column3]]</f>
        <v>-17.667259480000002</v>
      </c>
      <c r="I157" s="4"/>
      <c r="J157" s="4"/>
      <c r="L157" s="4"/>
      <c r="M157" s="4"/>
    </row>
    <row r="158" spans="1:13" ht="15" x14ac:dyDescent="0.25">
      <c r="A158" s="494" t="s">
        <v>1141</v>
      </c>
      <c r="B158" s="495">
        <v>3.2536426699999996</v>
      </c>
      <c r="C158" s="495">
        <v>22.934464490000003</v>
      </c>
      <c r="D158" s="196">
        <f>Table412435[[#This Row],[Column2]]-Table412435[[#This Row],[Column3]]</f>
        <v>-19.680821820000006</v>
      </c>
      <c r="I158" s="4"/>
      <c r="J158" s="4"/>
      <c r="L158" s="4"/>
      <c r="M158" s="4"/>
    </row>
    <row r="159" spans="1:13" ht="15" x14ac:dyDescent="0.25">
      <c r="A159" s="494" t="s">
        <v>1142</v>
      </c>
      <c r="B159" s="495">
        <v>0.42859199999999997</v>
      </c>
      <c r="C159" s="495">
        <v>20.709577129999992</v>
      </c>
      <c r="D159" s="196">
        <f>Table412435[[#This Row],[Column2]]-Table412435[[#This Row],[Column3]]</f>
        <v>-20.280985129999994</v>
      </c>
      <c r="I159" s="4"/>
      <c r="J159" s="4"/>
      <c r="L159" s="4"/>
      <c r="M159" s="4"/>
    </row>
    <row r="160" spans="1:13" ht="15" x14ac:dyDescent="0.25">
      <c r="A160" s="494" t="s">
        <v>1143</v>
      </c>
      <c r="B160" s="495">
        <v>8.2466860000000017E-2</v>
      </c>
      <c r="C160" s="495">
        <v>20.864629889999989</v>
      </c>
      <c r="D160" s="196">
        <f>Table412435[[#This Row],[Column2]]-Table412435[[#This Row],[Column3]]</f>
        <v>-20.782163029999989</v>
      </c>
      <c r="I160" s="4"/>
      <c r="J160" s="4"/>
      <c r="L160" s="4"/>
      <c r="M160" s="4"/>
    </row>
    <row r="161" spans="1:13" ht="15" x14ac:dyDescent="0.25">
      <c r="A161" s="494" t="s">
        <v>1144</v>
      </c>
      <c r="B161" s="495">
        <v>17.419156050000002</v>
      </c>
      <c r="C161" s="495">
        <v>38.222415210000001</v>
      </c>
      <c r="D161" s="196">
        <f>Table412435[[#This Row],[Column2]]-Table412435[[#This Row],[Column3]]</f>
        <v>-20.80325916</v>
      </c>
      <c r="I161" s="4"/>
      <c r="J161" s="4"/>
      <c r="L161" s="4"/>
      <c r="M161" s="4"/>
    </row>
    <row r="162" spans="1:13" ht="15" x14ac:dyDescent="0.25">
      <c r="A162" s="494" t="s">
        <v>1145</v>
      </c>
      <c r="B162" s="495">
        <v>0.88575384000000001</v>
      </c>
      <c r="C162" s="495">
        <v>21.858051279999994</v>
      </c>
      <c r="D162" s="196">
        <f>Table412435[[#This Row],[Column2]]-Table412435[[#This Row],[Column3]]</f>
        <v>-20.972297439999995</v>
      </c>
      <c r="I162" s="4"/>
      <c r="J162" s="4"/>
      <c r="L162" s="4"/>
      <c r="M162" s="4"/>
    </row>
    <row r="163" spans="1:13" ht="15" x14ac:dyDescent="0.25">
      <c r="A163" s="494" t="s">
        <v>1146</v>
      </c>
      <c r="B163" s="495"/>
      <c r="C163" s="495">
        <v>20.992283699999994</v>
      </c>
      <c r="D163" s="196">
        <f>Table412435[[#This Row],[Column2]]-Table412435[[#This Row],[Column3]]</f>
        <v>-20.992283699999994</v>
      </c>
      <c r="I163" s="4"/>
      <c r="J163" s="4"/>
      <c r="L163" s="4"/>
      <c r="M163" s="4"/>
    </row>
    <row r="164" spans="1:13" ht="15" x14ac:dyDescent="0.25">
      <c r="A164" s="494" t="s">
        <v>1147</v>
      </c>
      <c r="B164" s="495">
        <v>10.97263469</v>
      </c>
      <c r="C164" s="495">
        <v>32.511945490000009</v>
      </c>
      <c r="D164" s="196">
        <f>Table412435[[#This Row],[Column2]]-Table412435[[#This Row],[Column3]]</f>
        <v>-21.53931080000001</v>
      </c>
      <c r="I164" s="4"/>
      <c r="J164" s="4"/>
      <c r="L164" s="4"/>
      <c r="M164" s="4"/>
    </row>
    <row r="165" spans="1:13" ht="15" x14ac:dyDescent="0.25">
      <c r="A165" s="494" t="s">
        <v>1148</v>
      </c>
      <c r="B165" s="495">
        <v>7.6425970000000024E-2</v>
      </c>
      <c r="C165" s="495">
        <v>23.148772980000007</v>
      </c>
      <c r="D165" s="196">
        <f>Table412435[[#This Row],[Column2]]-Table412435[[#This Row],[Column3]]</f>
        <v>-23.072347010000009</v>
      </c>
      <c r="I165" s="4"/>
      <c r="J165" s="4"/>
      <c r="L165" s="4"/>
      <c r="M165" s="4"/>
    </row>
    <row r="166" spans="1:13" ht="15" x14ac:dyDescent="0.25">
      <c r="A166" s="494" t="s">
        <v>1149</v>
      </c>
      <c r="B166" s="495">
        <v>0.3337215</v>
      </c>
      <c r="C166" s="495">
        <v>24.182744009999997</v>
      </c>
      <c r="D166" s="196">
        <f>Table412435[[#This Row],[Column2]]-Table412435[[#This Row],[Column3]]</f>
        <v>-23.849022509999998</v>
      </c>
      <c r="I166" s="4"/>
      <c r="J166" s="4"/>
      <c r="L166" s="4"/>
      <c r="M166" s="4"/>
    </row>
    <row r="167" spans="1:13" ht="15" x14ac:dyDescent="0.25">
      <c r="A167" s="494" t="s">
        <v>1150</v>
      </c>
      <c r="B167" s="495">
        <v>1.0500000000000001E-2</v>
      </c>
      <c r="C167" s="495">
        <v>24.380554480000001</v>
      </c>
      <c r="D167" s="196">
        <f>Table412435[[#This Row],[Column2]]-Table412435[[#This Row],[Column3]]</f>
        <v>-24.37005448</v>
      </c>
      <c r="I167" s="4"/>
      <c r="J167" s="4"/>
      <c r="L167" s="4"/>
      <c r="M167" s="4"/>
    </row>
    <row r="168" spans="1:13" ht="15" x14ac:dyDescent="0.25">
      <c r="A168" s="494" t="s">
        <v>1151</v>
      </c>
      <c r="B168" s="495">
        <v>5.7469570000000011E-2</v>
      </c>
      <c r="C168" s="495">
        <v>25.456923579999991</v>
      </c>
      <c r="D168" s="196">
        <f>Table412435[[#This Row],[Column2]]-Table412435[[#This Row],[Column3]]</f>
        <v>-25.399454009999992</v>
      </c>
      <c r="I168" s="4"/>
      <c r="J168" s="4"/>
      <c r="L168" s="4"/>
      <c r="M168" s="4"/>
    </row>
    <row r="169" spans="1:13" ht="15" x14ac:dyDescent="0.25">
      <c r="A169" s="494" t="s">
        <v>1152</v>
      </c>
      <c r="B169" s="495">
        <v>2.9716294300000001</v>
      </c>
      <c r="C169" s="495">
        <v>28.734230260000004</v>
      </c>
      <c r="D169" s="196">
        <f>Table412435[[#This Row],[Column2]]-Table412435[[#This Row],[Column3]]</f>
        <v>-25.762600830000004</v>
      </c>
      <c r="I169" s="4"/>
      <c r="J169" s="4"/>
      <c r="L169" s="4"/>
      <c r="M169" s="4"/>
    </row>
    <row r="170" spans="1:13" ht="15" x14ac:dyDescent="0.25">
      <c r="A170" s="494" t="s">
        <v>1153</v>
      </c>
      <c r="B170" s="495"/>
      <c r="C170" s="495">
        <v>27.195892529999998</v>
      </c>
      <c r="D170" s="196">
        <f>Table412435[[#This Row],[Column2]]-Table412435[[#This Row],[Column3]]</f>
        <v>-27.195892529999998</v>
      </c>
      <c r="I170" s="4"/>
      <c r="J170" s="4"/>
      <c r="L170" s="4"/>
      <c r="M170" s="4"/>
    </row>
    <row r="171" spans="1:13" ht="15" x14ac:dyDescent="0.25">
      <c r="A171" s="494" t="s">
        <v>1154</v>
      </c>
      <c r="B171" s="495">
        <v>4.6847819399999997</v>
      </c>
      <c r="C171" s="495">
        <v>35.229525950000017</v>
      </c>
      <c r="D171" s="196">
        <f>Table412435[[#This Row],[Column2]]-Table412435[[#This Row],[Column3]]</f>
        <v>-30.544744010000016</v>
      </c>
      <c r="I171" s="4"/>
      <c r="J171" s="4"/>
      <c r="L171" s="4"/>
      <c r="M171" s="4"/>
    </row>
    <row r="172" spans="1:13" ht="15" x14ac:dyDescent="0.25">
      <c r="A172" s="494" t="s">
        <v>1155</v>
      </c>
      <c r="B172" s="495">
        <v>0.88792114000000011</v>
      </c>
      <c r="C172" s="495">
        <v>31.841356810000001</v>
      </c>
      <c r="D172" s="196">
        <f>Table412435[[#This Row],[Column2]]-Table412435[[#This Row],[Column3]]</f>
        <v>-30.953435670000001</v>
      </c>
      <c r="I172" s="4"/>
      <c r="J172" s="4"/>
      <c r="L172" s="4"/>
      <c r="M172" s="4"/>
    </row>
    <row r="173" spans="1:13" ht="15" x14ac:dyDescent="0.25">
      <c r="A173" s="494" t="s">
        <v>1156</v>
      </c>
      <c r="B173" s="495">
        <v>0.29731879000000005</v>
      </c>
      <c r="C173" s="495">
        <v>31.825593210000005</v>
      </c>
      <c r="D173" s="196">
        <f>Table412435[[#This Row],[Column2]]-Table412435[[#This Row],[Column3]]</f>
        <v>-31.528274420000006</v>
      </c>
      <c r="I173" s="4"/>
      <c r="J173" s="4"/>
      <c r="L173" s="4"/>
      <c r="M173" s="4"/>
    </row>
    <row r="174" spans="1:13" ht="15" x14ac:dyDescent="0.25">
      <c r="A174" s="494" t="s">
        <v>1157</v>
      </c>
      <c r="B174" s="495">
        <v>0.47911814999999991</v>
      </c>
      <c r="C174" s="495">
        <v>32.010816670000004</v>
      </c>
      <c r="D174" s="196">
        <f>Table412435[[#This Row],[Column2]]-Table412435[[#This Row],[Column3]]</f>
        <v>-31.531698520000003</v>
      </c>
      <c r="I174" s="4"/>
      <c r="J174" s="4"/>
      <c r="L174" s="4"/>
      <c r="M174" s="4"/>
    </row>
    <row r="175" spans="1:13" ht="15" x14ac:dyDescent="0.25">
      <c r="A175" s="494" t="s">
        <v>1158</v>
      </c>
      <c r="B175" s="495">
        <v>0.55808700000000011</v>
      </c>
      <c r="C175" s="495">
        <v>32.402601830000002</v>
      </c>
      <c r="D175" s="196">
        <f>Table412435[[#This Row],[Column2]]-Table412435[[#This Row],[Column3]]</f>
        <v>-31.844514830000001</v>
      </c>
      <c r="I175" s="4"/>
      <c r="J175" s="4"/>
      <c r="L175" s="4"/>
      <c r="M175" s="4"/>
    </row>
    <row r="176" spans="1:13" ht="15" x14ac:dyDescent="0.25">
      <c r="A176" s="494" t="s">
        <v>1159</v>
      </c>
      <c r="B176" s="495">
        <v>0.43235099000000005</v>
      </c>
      <c r="C176" s="495">
        <v>32.49832004999999</v>
      </c>
      <c r="D176" s="196">
        <f>Table412435[[#This Row],[Column2]]-Table412435[[#This Row],[Column3]]</f>
        <v>-32.065969059999986</v>
      </c>
      <c r="I176" s="4"/>
      <c r="J176" s="4"/>
      <c r="L176" s="4"/>
      <c r="M176" s="4"/>
    </row>
    <row r="177" spans="1:13" ht="15" x14ac:dyDescent="0.25">
      <c r="A177" s="494" t="s">
        <v>1160</v>
      </c>
      <c r="B177" s="495">
        <v>3.765251E-2</v>
      </c>
      <c r="C177" s="495">
        <v>32.294668600000008</v>
      </c>
      <c r="D177" s="196">
        <f>Table412435[[#This Row],[Column2]]-Table412435[[#This Row],[Column3]]</f>
        <v>-32.257016090000008</v>
      </c>
      <c r="I177" s="4"/>
      <c r="J177" s="4"/>
      <c r="L177" s="4"/>
      <c r="M177" s="4"/>
    </row>
    <row r="178" spans="1:13" ht="15" x14ac:dyDescent="0.25">
      <c r="A178" s="494" t="s">
        <v>1161</v>
      </c>
      <c r="B178" s="495">
        <v>0.73004382000000001</v>
      </c>
      <c r="C178" s="495">
        <v>33.27714215999999</v>
      </c>
      <c r="D178" s="196">
        <f>Table412435[[#This Row],[Column2]]-Table412435[[#This Row],[Column3]]</f>
        <v>-32.547098339999991</v>
      </c>
      <c r="I178" s="4"/>
      <c r="J178" s="4"/>
      <c r="L178" s="4"/>
      <c r="M178" s="4"/>
    </row>
    <row r="179" spans="1:13" ht="15" x14ac:dyDescent="0.25">
      <c r="A179" s="494" t="s">
        <v>1162</v>
      </c>
      <c r="B179" s="495">
        <v>0.33636768</v>
      </c>
      <c r="C179" s="495">
        <v>33.424899140000008</v>
      </c>
      <c r="D179" s="196">
        <f>Table412435[[#This Row],[Column2]]-Table412435[[#This Row],[Column3]]</f>
        <v>-33.088531460000006</v>
      </c>
      <c r="I179" s="4"/>
      <c r="J179" s="4"/>
      <c r="L179" s="4"/>
      <c r="M179" s="4"/>
    </row>
    <row r="180" spans="1:13" ht="15" x14ac:dyDescent="0.25">
      <c r="A180" s="494" t="s">
        <v>1163</v>
      </c>
      <c r="B180" s="495">
        <v>5.3557669999999995E-2</v>
      </c>
      <c r="C180" s="495">
        <v>35.425308489999999</v>
      </c>
      <c r="D180" s="196">
        <f>Table412435[[#This Row],[Column2]]-Table412435[[#This Row],[Column3]]</f>
        <v>-35.371750820000003</v>
      </c>
      <c r="I180" s="4"/>
      <c r="J180" s="4"/>
      <c r="L180" s="4"/>
      <c r="M180" s="4"/>
    </row>
    <row r="181" spans="1:13" ht="15" x14ac:dyDescent="0.25">
      <c r="A181" s="494" t="s">
        <v>1164</v>
      </c>
      <c r="B181" s="495">
        <v>0.35019167000000001</v>
      </c>
      <c r="C181" s="495">
        <v>35.911917020000011</v>
      </c>
      <c r="D181" s="196">
        <f>Table412435[[#This Row],[Column2]]-Table412435[[#This Row],[Column3]]</f>
        <v>-35.56172535000001</v>
      </c>
      <c r="I181" s="4"/>
      <c r="J181" s="4"/>
      <c r="L181" s="4"/>
      <c r="M181" s="4"/>
    </row>
    <row r="182" spans="1:13" ht="15" x14ac:dyDescent="0.25">
      <c r="A182" s="494" t="s">
        <v>1165</v>
      </c>
      <c r="B182" s="495">
        <v>1.1988E-2</v>
      </c>
      <c r="C182" s="495">
        <v>35.967329409999991</v>
      </c>
      <c r="D182" s="196">
        <f>Table412435[[#This Row],[Column2]]-Table412435[[#This Row],[Column3]]</f>
        <v>-35.955341409999988</v>
      </c>
      <c r="I182" s="4"/>
      <c r="J182" s="4"/>
      <c r="L182" s="4"/>
      <c r="M182" s="4"/>
    </row>
    <row r="183" spans="1:13" ht="15" x14ac:dyDescent="0.25">
      <c r="A183" s="494" t="s">
        <v>1166</v>
      </c>
      <c r="B183" s="495">
        <v>0.55192317999999996</v>
      </c>
      <c r="C183" s="495">
        <v>36.601814370000007</v>
      </c>
      <c r="D183" s="196">
        <f>Table412435[[#This Row],[Column2]]-Table412435[[#This Row],[Column3]]</f>
        <v>-36.049891190000004</v>
      </c>
      <c r="I183" s="4"/>
      <c r="J183" s="4"/>
      <c r="L183" s="4"/>
      <c r="M183" s="4"/>
    </row>
    <row r="184" spans="1:13" ht="15" x14ac:dyDescent="0.25">
      <c r="A184" s="494" t="s">
        <v>1167</v>
      </c>
      <c r="B184" s="495">
        <v>0.69880927999999976</v>
      </c>
      <c r="C184" s="495">
        <v>37.145249340000007</v>
      </c>
      <c r="D184" s="196">
        <f>Table412435[[#This Row],[Column2]]-Table412435[[#This Row],[Column3]]</f>
        <v>-36.446440060000008</v>
      </c>
      <c r="I184" s="4"/>
      <c r="J184" s="4"/>
      <c r="L184" s="4"/>
      <c r="M184" s="4"/>
    </row>
    <row r="185" spans="1:13" ht="15" x14ac:dyDescent="0.25">
      <c r="A185" s="494" t="s">
        <v>1168</v>
      </c>
      <c r="B185" s="495">
        <v>2.6123699999999997E-3</v>
      </c>
      <c r="C185" s="495">
        <v>36.524243970000015</v>
      </c>
      <c r="D185" s="196">
        <f>Table412435[[#This Row],[Column2]]-Table412435[[#This Row],[Column3]]</f>
        <v>-36.521631600000013</v>
      </c>
      <c r="I185" s="4"/>
      <c r="J185" s="4"/>
      <c r="L185" s="4"/>
      <c r="M185" s="4"/>
    </row>
    <row r="186" spans="1:13" ht="15" x14ac:dyDescent="0.25">
      <c r="A186" s="494" t="s">
        <v>1169</v>
      </c>
      <c r="B186" s="495">
        <v>1.23314243</v>
      </c>
      <c r="C186" s="495">
        <v>37.790617170000004</v>
      </c>
      <c r="D186" s="196">
        <f>Table412435[[#This Row],[Column2]]-Table412435[[#This Row],[Column3]]</f>
        <v>-36.557474740000004</v>
      </c>
      <c r="I186" s="4"/>
      <c r="J186" s="4"/>
      <c r="L186" s="4"/>
      <c r="M186" s="4"/>
    </row>
    <row r="187" spans="1:13" ht="15" x14ac:dyDescent="0.25">
      <c r="A187" s="494" t="s">
        <v>1170</v>
      </c>
      <c r="B187" s="495">
        <v>1.3357182800000003</v>
      </c>
      <c r="C187" s="495">
        <v>38.472751370000005</v>
      </c>
      <c r="D187" s="196">
        <f>Table412435[[#This Row],[Column2]]-Table412435[[#This Row],[Column3]]</f>
        <v>-37.137033090000003</v>
      </c>
      <c r="I187" s="4"/>
      <c r="J187" s="4"/>
      <c r="L187" s="4"/>
      <c r="M187" s="4"/>
    </row>
    <row r="188" spans="1:13" ht="15" x14ac:dyDescent="0.25">
      <c r="A188" s="494" t="s">
        <v>1171</v>
      </c>
      <c r="B188" s="495">
        <v>1.44418427</v>
      </c>
      <c r="C188" s="495">
        <v>38.731256219999999</v>
      </c>
      <c r="D188" s="196">
        <f>Table412435[[#This Row],[Column2]]-Table412435[[#This Row],[Column3]]</f>
        <v>-37.287071949999998</v>
      </c>
      <c r="I188" s="4"/>
      <c r="J188" s="4"/>
      <c r="L188" s="4"/>
      <c r="M188" s="4"/>
    </row>
    <row r="189" spans="1:13" ht="15" x14ac:dyDescent="0.25">
      <c r="A189" s="494" t="s">
        <v>1172</v>
      </c>
      <c r="B189" s="495">
        <v>1.2310691599999999</v>
      </c>
      <c r="C189" s="495">
        <v>39.408515499999979</v>
      </c>
      <c r="D189" s="196">
        <f>Table412435[[#This Row],[Column2]]-Table412435[[#This Row],[Column3]]</f>
        <v>-38.177446339999982</v>
      </c>
      <c r="I189" s="4"/>
      <c r="J189" s="4"/>
      <c r="L189" s="4"/>
      <c r="M189" s="4"/>
    </row>
    <row r="190" spans="1:13" ht="15" x14ac:dyDescent="0.25">
      <c r="A190" s="494" t="s">
        <v>1173</v>
      </c>
      <c r="B190" s="495">
        <v>1.4824766600000003</v>
      </c>
      <c r="C190" s="495">
        <v>40.02088587999998</v>
      </c>
      <c r="D190" s="196">
        <f>Table412435[[#This Row],[Column2]]-Table412435[[#This Row],[Column3]]</f>
        <v>-38.538409219999977</v>
      </c>
      <c r="I190" s="4"/>
      <c r="J190" s="4"/>
      <c r="L190" s="4"/>
      <c r="M190" s="4"/>
    </row>
    <row r="191" spans="1:13" ht="15" x14ac:dyDescent="0.25">
      <c r="A191" s="494" t="s">
        <v>1174</v>
      </c>
      <c r="B191" s="495">
        <v>4.2883360600000007</v>
      </c>
      <c r="C191" s="495">
        <v>43.02803930999999</v>
      </c>
      <c r="D191" s="196">
        <f>Table412435[[#This Row],[Column2]]-Table412435[[#This Row],[Column3]]</f>
        <v>-38.739703249999991</v>
      </c>
      <c r="I191" s="4"/>
      <c r="J191" s="4"/>
      <c r="L191" s="4"/>
      <c r="M191" s="4"/>
    </row>
    <row r="192" spans="1:13" ht="15" x14ac:dyDescent="0.25">
      <c r="A192" s="494" t="s">
        <v>1175</v>
      </c>
      <c r="B192" s="495"/>
      <c r="C192" s="495">
        <v>38.810778520000007</v>
      </c>
      <c r="D192" s="196">
        <f>Table412435[[#This Row],[Column2]]-Table412435[[#This Row],[Column3]]</f>
        <v>-38.810778520000007</v>
      </c>
      <c r="I192" s="4"/>
      <c r="J192" s="4"/>
      <c r="L192" s="4"/>
      <c r="M192" s="4"/>
    </row>
    <row r="193" spans="1:13" ht="15" x14ac:dyDescent="0.25">
      <c r="A193" s="494" t="s">
        <v>1176</v>
      </c>
      <c r="B193" s="495">
        <v>0.18498466000000002</v>
      </c>
      <c r="C193" s="495">
        <v>42.114048910000001</v>
      </c>
      <c r="D193" s="196">
        <f>Table412435[[#This Row],[Column2]]-Table412435[[#This Row],[Column3]]</f>
        <v>-41.929064250000003</v>
      </c>
      <c r="I193" s="4"/>
      <c r="J193" s="4"/>
      <c r="L193" s="4"/>
      <c r="M193" s="4"/>
    </row>
    <row r="194" spans="1:13" ht="15" x14ac:dyDescent="0.25">
      <c r="A194" s="494" t="s">
        <v>1177</v>
      </c>
      <c r="B194" s="495">
        <v>2.7006640100000001</v>
      </c>
      <c r="C194" s="495">
        <v>45.753761179999984</v>
      </c>
      <c r="D194" s="196">
        <f>Table412435[[#This Row],[Column2]]-Table412435[[#This Row],[Column3]]</f>
        <v>-43.053097169999987</v>
      </c>
      <c r="I194" s="4"/>
      <c r="J194" s="4"/>
      <c r="L194" s="4"/>
      <c r="M194" s="4"/>
    </row>
    <row r="195" spans="1:13" ht="15" x14ac:dyDescent="0.25">
      <c r="A195" s="494" t="s">
        <v>1178</v>
      </c>
      <c r="B195" s="495">
        <v>0.83030419999999994</v>
      </c>
      <c r="C195" s="495">
        <v>44.369026120000029</v>
      </c>
      <c r="D195" s="196">
        <f>Table412435[[#This Row],[Column2]]-Table412435[[#This Row],[Column3]]</f>
        <v>-43.538721920000029</v>
      </c>
      <c r="I195" s="4"/>
      <c r="J195" s="4"/>
      <c r="L195" s="4"/>
      <c r="M195" s="4"/>
    </row>
    <row r="196" spans="1:13" ht="15" x14ac:dyDescent="0.25">
      <c r="A196" s="494" t="s">
        <v>1179</v>
      </c>
      <c r="B196" s="495">
        <v>4.478414E-2</v>
      </c>
      <c r="C196" s="495">
        <v>45.327054790000027</v>
      </c>
      <c r="D196" s="196">
        <f>Table412435[[#This Row],[Column2]]-Table412435[[#This Row],[Column3]]</f>
        <v>-45.282270650000029</v>
      </c>
      <c r="I196" s="4"/>
      <c r="J196" s="4"/>
      <c r="L196" s="4"/>
      <c r="M196" s="4"/>
    </row>
    <row r="197" spans="1:13" ht="15" x14ac:dyDescent="0.25">
      <c r="A197" s="494" t="s">
        <v>1180</v>
      </c>
      <c r="B197" s="495">
        <v>32.840321440000011</v>
      </c>
      <c r="C197" s="495">
        <v>80.062056890000008</v>
      </c>
      <c r="D197" s="196">
        <f>Table412435[[#This Row],[Column2]]-Table412435[[#This Row],[Column3]]</f>
        <v>-47.221735449999997</v>
      </c>
      <c r="I197" s="4"/>
      <c r="J197" s="4"/>
      <c r="L197" s="4"/>
      <c r="M197" s="4"/>
    </row>
    <row r="198" spans="1:13" ht="15" x14ac:dyDescent="0.25">
      <c r="A198" s="494" t="s">
        <v>1181</v>
      </c>
      <c r="B198" s="495">
        <v>1.0540458899999998</v>
      </c>
      <c r="C198" s="495">
        <v>48.619060789999985</v>
      </c>
      <c r="D198" s="196">
        <f>Table412435[[#This Row],[Column2]]-Table412435[[#This Row],[Column3]]</f>
        <v>-47.565014899999987</v>
      </c>
      <c r="I198" s="4"/>
      <c r="J198" s="4"/>
      <c r="L198" s="4"/>
      <c r="M198" s="4"/>
    </row>
    <row r="199" spans="1:13" ht="15" x14ac:dyDescent="0.25">
      <c r="A199" s="494" t="s">
        <v>1182</v>
      </c>
      <c r="B199" s="495">
        <v>3.4646999999999997E-2</v>
      </c>
      <c r="C199" s="495">
        <v>48.025794059999967</v>
      </c>
      <c r="D199" s="196">
        <f>Table412435[[#This Row],[Column2]]-Table412435[[#This Row],[Column3]]</f>
        <v>-47.991147059999967</v>
      </c>
      <c r="I199" s="4"/>
      <c r="J199" s="4"/>
      <c r="L199" s="4"/>
      <c r="M199" s="4"/>
    </row>
    <row r="200" spans="1:13" ht="15" x14ac:dyDescent="0.25">
      <c r="A200" s="494" t="s">
        <v>1183</v>
      </c>
      <c r="B200" s="495"/>
      <c r="C200" s="495">
        <v>48.236046110000004</v>
      </c>
      <c r="D200" s="196">
        <f>Table412435[[#This Row],[Column2]]-Table412435[[#This Row],[Column3]]</f>
        <v>-48.236046110000004</v>
      </c>
      <c r="I200" s="4"/>
      <c r="J200" s="4"/>
      <c r="L200" s="4"/>
      <c r="M200" s="4"/>
    </row>
    <row r="201" spans="1:13" ht="15" x14ac:dyDescent="0.25">
      <c r="A201" s="494" t="s">
        <v>1184</v>
      </c>
      <c r="B201" s="495">
        <v>0.40134617999999994</v>
      </c>
      <c r="C201" s="495">
        <v>50.710647430000016</v>
      </c>
      <c r="D201" s="196">
        <f>Table412435[[#This Row],[Column2]]-Table412435[[#This Row],[Column3]]</f>
        <v>-50.309301250000019</v>
      </c>
      <c r="I201" s="4"/>
      <c r="J201" s="4"/>
      <c r="L201" s="4"/>
      <c r="M201" s="4"/>
    </row>
    <row r="202" spans="1:13" ht="15" x14ac:dyDescent="0.25">
      <c r="A202" s="494" t="s">
        <v>1185</v>
      </c>
      <c r="B202" s="495">
        <v>9.3689486399999939</v>
      </c>
      <c r="C202" s="495">
        <v>62.095927730000035</v>
      </c>
      <c r="D202" s="196">
        <f>Table412435[[#This Row],[Column2]]-Table412435[[#This Row],[Column3]]</f>
        <v>-52.726979090000043</v>
      </c>
      <c r="I202" s="4"/>
      <c r="J202" s="4"/>
      <c r="L202" s="4"/>
      <c r="M202" s="4"/>
    </row>
    <row r="203" spans="1:13" ht="15" x14ac:dyDescent="0.25">
      <c r="A203" s="494" t="s">
        <v>1186</v>
      </c>
      <c r="B203" s="495">
        <v>1.3540239999999999E-2</v>
      </c>
      <c r="C203" s="495">
        <v>53.083567640000012</v>
      </c>
      <c r="D203" s="196">
        <f>Table412435[[#This Row],[Column2]]-Table412435[[#This Row],[Column3]]</f>
        <v>-53.070027400000015</v>
      </c>
      <c r="I203" s="4"/>
      <c r="J203" s="4"/>
      <c r="L203" s="4"/>
      <c r="M203" s="4"/>
    </row>
    <row r="204" spans="1:13" ht="15" x14ac:dyDescent="0.25">
      <c r="A204" s="494" t="s">
        <v>1187</v>
      </c>
      <c r="B204" s="495">
        <v>6.721553000000001</v>
      </c>
      <c r="C204" s="495">
        <v>60.159031060000039</v>
      </c>
      <c r="D204" s="196">
        <f>Table412435[[#This Row],[Column2]]-Table412435[[#This Row],[Column3]]</f>
        <v>-53.437478060000039</v>
      </c>
      <c r="I204" s="4"/>
      <c r="J204" s="4"/>
      <c r="L204" s="4"/>
      <c r="M204" s="4"/>
    </row>
    <row r="205" spans="1:13" ht="15" x14ac:dyDescent="0.25">
      <c r="A205" s="494" t="s">
        <v>1188</v>
      </c>
      <c r="B205" s="495">
        <v>2.3176581500000002</v>
      </c>
      <c r="C205" s="495">
        <v>57.185968340000002</v>
      </c>
      <c r="D205" s="196">
        <f>Table412435[[#This Row],[Column2]]-Table412435[[#This Row],[Column3]]</f>
        <v>-54.868310190000003</v>
      </c>
      <c r="I205" s="4"/>
      <c r="J205" s="4"/>
      <c r="L205" s="4"/>
      <c r="M205" s="4"/>
    </row>
    <row r="206" spans="1:13" ht="15" x14ac:dyDescent="0.25">
      <c r="A206" s="494" t="s">
        <v>1189</v>
      </c>
      <c r="B206" s="495">
        <v>2.7102578299999998</v>
      </c>
      <c r="C206" s="495">
        <v>58.641513860000003</v>
      </c>
      <c r="D206" s="196">
        <f>Table412435[[#This Row],[Column2]]-Table412435[[#This Row],[Column3]]</f>
        <v>-55.93125603</v>
      </c>
      <c r="I206" s="4"/>
      <c r="J206" s="4"/>
      <c r="L206" s="4"/>
      <c r="M206" s="4"/>
    </row>
    <row r="207" spans="1:13" ht="15" x14ac:dyDescent="0.25">
      <c r="A207" s="494" t="s">
        <v>1190</v>
      </c>
      <c r="B207" s="495">
        <v>1.7545640000000001E-2</v>
      </c>
      <c r="C207" s="495">
        <v>57.813484439999996</v>
      </c>
      <c r="D207" s="196">
        <f>Table412435[[#This Row],[Column2]]-Table412435[[#This Row],[Column3]]</f>
        <v>-57.795938799999995</v>
      </c>
      <c r="I207" s="4"/>
      <c r="J207" s="4"/>
      <c r="L207" s="4"/>
      <c r="M207" s="4"/>
    </row>
    <row r="208" spans="1:13" ht="15" x14ac:dyDescent="0.25">
      <c r="A208" s="494" t="s">
        <v>1191</v>
      </c>
      <c r="B208" s="495">
        <v>0.80062027000000024</v>
      </c>
      <c r="C208" s="495">
        <v>60.158616139999999</v>
      </c>
      <c r="D208" s="196">
        <f>Table412435[[#This Row],[Column2]]-Table412435[[#This Row],[Column3]]</f>
        <v>-59.357995869999996</v>
      </c>
      <c r="I208" s="4"/>
      <c r="J208" s="4"/>
      <c r="L208" s="4"/>
      <c r="M208" s="4"/>
    </row>
    <row r="209" spans="1:13" ht="15" x14ac:dyDescent="0.25">
      <c r="A209" s="494" t="s">
        <v>1192</v>
      </c>
      <c r="B209" s="495">
        <v>0.10722219</v>
      </c>
      <c r="C209" s="495">
        <v>59.841820409999997</v>
      </c>
      <c r="D209" s="196">
        <f>Table412435[[#This Row],[Column2]]-Table412435[[#This Row],[Column3]]</f>
        <v>-59.734598219999995</v>
      </c>
      <c r="I209" s="4"/>
      <c r="J209" s="4"/>
      <c r="L209" s="4"/>
      <c r="M209" s="4"/>
    </row>
    <row r="210" spans="1:13" ht="15" x14ac:dyDescent="0.25">
      <c r="A210" s="494" t="s">
        <v>1193</v>
      </c>
      <c r="B210" s="495">
        <v>42.268337029999955</v>
      </c>
      <c r="C210" s="495">
        <v>102.93614846000003</v>
      </c>
      <c r="D210" s="196">
        <f>Table412435[[#This Row],[Column2]]-Table412435[[#This Row],[Column3]]</f>
        <v>-60.667811430000071</v>
      </c>
      <c r="I210" s="4"/>
      <c r="J210" s="4"/>
      <c r="L210" s="4"/>
      <c r="M210" s="4"/>
    </row>
    <row r="211" spans="1:13" ht="15" x14ac:dyDescent="0.25">
      <c r="A211" s="494" t="s">
        <v>1194</v>
      </c>
      <c r="B211" s="495">
        <v>2.1824372199999993</v>
      </c>
      <c r="C211" s="495">
        <v>63.862891270000013</v>
      </c>
      <c r="D211" s="196">
        <f>Table412435[[#This Row],[Column2]]-Table412435[[#This Row],[Column3]]</f>
        <v>-61.680454050000016</v>
      </c>
      <c r="I211" s="4"/>
      <c r="J211" s="4"/>
      <c r="L211" s="4"/>
      <c r="M211" s="4"/>
    </row>
    <row r="212" spans="1:13" ht="15" x14ac:dyDescent="0.25">
      <c r="A212" s="494" t="s">
        <v>1195</v>
      </c>
      <c r="B212" s="495">
        <v>2.5659778899999997</v>
      </c>
      <c r="C212" s="495">
        <v>64.805720810000011</v>
      </c>
      <c r="D212" s="196">
        <f>Table412435[[#This Row],[Column2]]-Table412435[[#This Row],[Column3]]</f>
        <v>-62.239742920000012</v>
      </c>
      <c r="I212" s="4"/>
      <c r="J212" s="4"/>
      <c r="L212" s="4"/>
      <c r="M212" s="4"/>
    </row>
    <row r="213" spans="1:13" ht="15" x14ac:dyDescent="0.25">
      <c r="A213" s="494" t="s">
        <v>1196</v>
      </c>
      <c r="B213" s="495">
        <v>0.46185789000000005</v>
      </c>
      <c r="C213" s="495">
        <v>64.231172110000045</v>
      </c>
      <c r="D213" s="196">
        <f>Table412435[[#This Row],[Column2]]-Table412435[[#This Row],[Column3]]</f>
        <v>-63.769314220000048</v>
      </c>
      <c r="I213" s="4"/>
      <c r="J213" s="4"/>
      <c r="L213" s="4"/>
      <c r="M213" s="4"/>
    </row>
    <row r="214" spans="1:13" ht="15" x14ac:dyDescent="0.25">
      <c r="A214" s="494" t="s">
        <v>1197</v>
      </c>
      <c r="B214" s="495">
        <v>0.82455941999999993</v>
      </c>
      <c r="C214" s="495">
        <v>64.782826469999989</v>
      </c>
      <c r="D214" s="196">
        <f>Table412435[[#This Row],[Column2]]-Table412435[[#This Row],[Column3]]</f>
        <v>-63.958267049999989</v>
      </c>
      <c r="I214" s="4"/>
      <c r="J214" s="4"/>
      <c r="L214" s="4"/>
      <c r="M214" s="4"/>
    </row>
    <row r="215" spans="1:13" ht="15" x14ac:dyDescent="0.25">
      <c r="A215" s="494" t="s">
        <v>1198</v>
      </c>
      <c r="B215" s="495">
        <v>61.290549839999983</v>
      </c>
      <c r="C215" s="495">
        <v>125.96596575999997</v>
      </c>
      <c r="D215" s="196">
        <f>Table412435[[#This Row],[Column2]]-Table412435[[#This Row],[Column3]]</f>
        <v>-64.675415919999992</v>
      </c>
      <c r="I215" s="4"/>
      <c r="J215" s="4"/>
      <c r="L215" s="4"/>
      <c r="M215" s="4"/>
    </row>
    <row r="216" spans="1:13" ht="15" x14ac:dyDescent="0.25">
      <c r="A216" s="494" t="s">
        <v>1199</v>
      </c>
      <c r="B216" s="495">
        <v>0.25170994999999996</v>
      </c>
      <c r="C216" s="495">
        <v>69.983133160000008</v>
      </c>
      <c r="D216" s="196">
        <f>Table412435[[#This Row],[Column2]]-Table412435[[#This Row],[Column3]]</f>
        <v>-69.731423210000003</v>
      </c>
      <c r="I216" s="4"/>
      <c r="J216" s="4"/>
      <c r="L216" s="4"/>
      <c r="M216" s="4"/>
    </row>
    <row r="217" spans="1:13" ht="15" x14ac:dyDescent="0.25">
      <c r="A217" s="494" t="s">
        <v>1200</v>
      </c>
      <c r="B217" s="495">
        <v>1.2966617300000001</v>
      </c>
      <c r="C217" s="495">
        <v>72.813165190000007</v>
      </c>
      <c r="D217" s="196">
        <f>Table412435[[#This Row],[Column2]]-Table412435[[#This Row],[Column3]]</f>
        <v>-71.51650346000001</v>
      </c>
      <c r="I217" s="4"/>
      <c r="J217" s="4"/>
      <c r="L217" s="4"/>
      <c r="M217" s="4"/>
    </row>
    <row r="218" spans="1:13" ht="15" x14ac:dyDescent="0.25">
      <c r="A218" s="494" t="s">
        <v>1201</v>
      </c>
      <c r="B218" s="495">
        <v>10.007403510000001</v>
      </c>
      <c r="C218" s="495">
        <v>82.565062569999952</v>
      </c>
      <c r="D218" s="196">
        <f>Table412435[[#This Row],[Column2]]-Table412435[[#This Row],[Column3]]</f>
        <v>-72.557659059999949</v>
      </c>
      <c r="I218" s="4"/>
      <c r="J218" s="4"/>
      <c r="L218" s="4"/>
      <c r="M218" s="4"/>
    </row>
    <row r="219" spans="1:13" ht="15" x14ac:dyDescent="0.25">
      <c r="A219" s="494" t="s">
        <v>1202</v>
      </c>
      <c r="B219" s="495">
        <v>69.814810219999984</v>
      </c>
      <c r="C219" s="495">
        <v>146.11601950000005</v>
      </c>
      <c r="D219" s="196">
        <f>Table412435[[#This Row],[Column2]]-Table412435[[#This Row],[Column3]]</f>
        <v>-76.301209280000066</v>
      </c>
      <c r="I219" s="4"/>
      <c r="J219" s="4"/>
      <c r="L219" s="4"/>
      <c r="M219" s="4"/>
    </row>
    <row r="220" spans="1:13" ht="15" x14ac:dyDescent="0.25">
      <c r="A220" s="494" t="s">
        <v>1203</v>
      </c>
      <c r="B220" s="495">
        <v>0.24296463000000001</v>
      </c>
      <c r="C220" s="495">
        <v>77.640178349999999</v>
      </c>
      <c r="D220" s="196">
        <f>Table412435[[#This Row],[Column2]]-Table412435[[#This Row],[Column3]]</f>
        <v>-77.397213719999996</v>
      </c>
      <c r="I220" s="4"/>
      <c r="J220" s="4"/>
      <c r="L220" s="4"/>
      <c r="M220" s="4"/>
    </row>
    <row r="221" spans="1:13" ht="15" x14ac:dyDescent="0.25">
      <c r="A221" s="494" t="s">
        <v>1204</v>
      </c>
      <c r="B221" s="495">
        <v>3.3003485700000006</v>
      </c>
      <c r="C221" s="495">
        <v>82.01818485000004</v>
      </c>
      <c r="D221" s="196">
        <f>Table412435[[#This Row],[Column2]]-Table412435[[#This Row],[Column3]]</f>
        <v>-78.717836280000043</v>
      </c>
      <c r="I221" s="4"/>
      <c r="J221" s="4"/>
      <c r="L221" s="4"/>
      <c r="M221" s="4"/>
    </row>
    <row r="222" spans="1:13" ht="15" x14ac:dyDescent="0.25">
      <c r="A222" s="494" t="s">
        <v>1205</v>
      </c>
      <c r="B222" s="495">
        <v>3.1215551700000002</v>
      </c>
      <c r="C222" s="495">
        <v>82.549123230000006</v>
      </c>
      <c r="D222" s="196">
        <f>Table412435[[#This Row],[Column2]]-Table412435[[#This Row],[Column3]]</f>
        <v>-79.427568060000013</v>
      </c>
      <c r="I222" s="4"/>
      <c r="J222" s="4"/>
      <c r="L222" s="4"/>
      <c r="M222" s="4"/>
    </row>
    <row r="223" spans="1:13" ht="15" x14ac:dyDescent="0.25">
      <c r="A223" s="494" t="s">
        <v>1206</v>
      </c>
      <c r="B223" s="495">
        <v>21.899713440000003</v>
      </c>
      <c r="C223" s="495">
        <v>104.75452225000001</v>
      </c>
      <c r="D223" s="196">
        <f>Table412435[[#This Row],[Column2]]-Table412435[[#This Row],[Column3]]</f>
        <v>-82.854808810000009</v>
      </c>
      <c r="I223" s="4"/>
      <c r="J223" s="4"/>
      <c r="L223" s="4"/>
      <c r="M223" s="4"/>
    </row>
    <row r="224" spans="1:13" ht="15" x14ac:dyDescent="0.25">
      <c r="A224" s="494" t="s">
        <v>1207</v>
      </c>
      <c r="B224" s="495">
        <v>0.23937877999999996</v>
      </c>
      <c r="C224" s="495">
        <v>90.6194763499999</v>
      </c>
      <c r="D224" s="196">
        <f>Table412435[[#This Row],[Column2]]-Table412435[[#This Row],[Column3]]</f>
        <v>-90.380097569999904</v>
      </c>
      <c r="I224" s="4"/>
      <c r="J224" s="4"/>
      <c r="L224" s="4"/>
      <c r="M224" s="4"/>
    </row>
    <row r="225" spans="1:13" ht="15" x14ac:dyDescent="0.25">
      <c r="A225" s="494" t="s">
        <v>1208</v>
      </c>
      <c r="B225" s="495">
        <v>3.5082899099999998</v>
      </c>
      <c r="C225" s="495">
        <v>95.308746579999877</v>
      </c>
      <c r="D225" s="196">
        <f>Table412435[[#This Row],[Column2]]-Table412435[[#This Row],[Column3]]</f>
        <v>-91.800456669999875</v>
      </c>
      <c r="I225" s="4"/>
      <c r="J225" s="4"/>
      <c r="L225" s="4"/>
      <c r="M225" s="4"/>
    </row>
    <row r="226" spans="1:13" ht="15" x14ac:dyDescent="0.25">
      <c r="A226" s="494" t="s">
        <v>1209</v>
      </c>
      <c r="B226" s="495">
        <v>0.93584994999999982</v>
      </c>
      <c r="C226" s="495">
        <v>93.076504459999967</v>
      </c>
      <c r="D226" s="196">
        <f>Table412435[[#This Row],[Column2]]-Table412435[[#This Row],[Column3]]</f>
        <v>-92.140654509999962</v>
      </c>
      <c r="I226" s="4"/>
      <c r="J226" s="4"/>
      <c r="L226" s="4"/>
      <c r="M226" s="4"/>
    </row>
    <row r="227" spans="1:13" ht="15" x14ac:dyDescent="0.25">
      <c r="A227" s="494" t="s">
        <v>1210</v>
      </c>
      <c r="B227" s="495">
        <v>0.32653840000000001</v>
      </c>
      <c r="C227" s="495">
        <v>93.058306550000026</v>
      </c>
      <c r="D227" s="196">
        <f>Table412435[[#This Row],[Column2]]-Table412435[[#This Row],[Column3]]</f>
        <v>-92.731768150000022</v>
      </c>
      <c r="I227" s="4"/>
      <c r="J227" s="4"/>
      <c r="L227" s="4"/>
      <c r="M227" s="4"/>
    </row>
    <row r="228" spans="1:13" ht="15" x14ac:dyDescent="0.25">
      <c r="A228" s="494" t="s">
        <v>1211</v>
      </c>
      <c r="B228" s="495">
        <v>201.69793903000001</v>
      </c>
      <c r="C228" s="495">
        <v>295.19875177</v>
      </c>
      <c r="D228" s="196">
        <f>Table412435[[#This Row],[Column2]]-Table412435[[#This Row],[Column3]]</f>
        <v>-93.500812739999986</v>
      </c>
      <c r="I228" s="4"/>
      <c r="J228" s="4"/>
      <c r="L228" s="4"/>
      <c r="M228" s="4"/>
    </row>
    <row r="229" spans="1:13" ht="15" x14ac:dyDescent="0.25">
      <c r="A229" s="494" t="s">
        <v>1212</v>
      </c>
      <c r="B229" s="495">
        <v>0.27060871999999997</v>
      </c>
      <c r="C229" s="495">
        <v>94.222008049999999</v>
      </c>
      <c r="D229" s="196">
        <f>Table412435[[#This Row],[Column2]]-Table412435[[#This Row],[Column3]]</f>
        <v>-93.951399330000001</v>
      </c>
      <c r="I229" s="4"/>
      <c r="J229" s="4"/>
      <c r="L229" s="4"/>
      <c r="M229" s="4"/>
    </row>
    <row r="230" spans="1:13" ht="15" x14ac:dyDescent="0.25">
      <c r="A230" s="494" t="s">
        <v>1213</v>
      </c>
      <c r="B230" s="495">
        <v>8.6816780399999978</v>
      </c>
      <c r="C230" s="495">
        <v>102.71344417000007</v>
      </c>
      <c r="D230" s="196">
        <f>Table412435[[#This Row],[Column2]]-Table412435[[#This Row],[Column3]]</f>
        <v>-94.031766130000079</v>
      </c>
      <c r="I230" s="4"/>
      <c r="J230" s="4"/>
      <c r="L230" s="4"/>
      <c r="M230" s="4"/>
    </row>
    <row r="231" spans="1:13" ht="15" x14ac:dyDescent="0.25">
      <c r="A231" s="494" t="s">
        <v>1214</v>
      </c>
      <c r="B231" s="495">
        <v>2.5507648700000001</v>
      </c>
      <c r="C231" s="495">
        <v>97.138543010000021</v>
      </c>
      <c r="D231" s="196">
        <f>Table412435[[#This Row],[Column2]]-Table412435[[#This Row],[Column3]]</f>
        <v>-94.587778140000026</v>
      </c>
      <c r="I231" s="4"/>
      <c r="J231" s="4"/>
      <c r="L231" s="4"/>
      <c r="M231" s="4"/>
    </row>
    <row r="232" spans="1:13" ht="15" x14ac:dyDescent="0.25">
      <c r="A232" s="494" t="s">
        <v>1215</v>
      </c>
      <c r="B232" s="495">
        <v>2.4395937299999999</v>
      </c>
      <c r="C232" s="495">
        <v>103.52381960000001</v>
      </c>
      <c r="D232" s="196">
        <f>Table412435[[#This Row],[Column2]]-Table412435[[#This Row],[Column3]]</f>
        <v>-101.08422587000001</v>
      </c>
      <c r="I232" s="4"/>
      <c r="J232" s="4"/>
      <c r="L232" s="4"/>
      <c r="M232" s="4"/>
    </row>
    <row r="233" spans="1:13" ht="15" x14ac:dyDescent="0.25">
      <c r="A233" s="494" t="s">
        <v>1216</v>
      </c>
      <c r="B233" s="495"/>
      <c r="C233" s="495">
        <v>102.51133696000005</v>
      </c>
      <c r="D233" s="196">
        <f>Table412435[[#This Row],[Column2]]-Table412435[[#This Row],[Column3]]</f>
        <v>-102.51133696000005</v>
      </c>
      <c r="I233" s="4"/>
      <c r="J233" s="4"/>
      <c r="L233" s="4"/>
      <c r="M233" s="4"/>
    </row>
    <row r="234" spans="1:13" ht="15" x14ac:dyDescent="0.25">
      <c r="A234" s="494" t="s">
        <v>1217</v>
      </c>
      <c r="B234" s="495">
        <v>23.665393309999999</v>
      </c>
      <c r="C234" s="495">
        <v>126.74550979999999</v>
      </c>
      <c r="D234" s="196">
        <f>Table412435[[#This Row],[Column2]]-Table412435[[#This Row],[Column3]]</f>
        <v>-103.08011648999999</v>
      </c>
      <c r="I234" s="4"/>
      <c r="J234" s="4"/>
      <c r="L234" s="4"/>
      <c r="M234" s="4"/>
    </row>
    <row r="235" spans="1:13" ht="15" x14ac:dyDescent="0.25">
      <c r="A235" s="494" t="s">
        <v>1218</v>
      </c>
      <c r="B235" s="495">
        <v>5.1711560199999989</v>
      </c>
      <c r="C235" s="495">
        <v>113.71586967999993</v>
      </c>
      <c r="D235" s="196">
        <f>Table412435[[#This Row],[Column2]]-Table412435[[#This Row],[Column3]]</f>
        <v>-108.54471365999993</v>
      </c>
      <c r="I235" s="4"/>
      <c r="J235" s="4"/>
      <c r="L235" s="4"/>
      <c r="M235" s="4"/>
    </row>
    <row r="236" spans="1:13" ht="15" x14ac:dyDescent="0.25">
      <c r="A236" s="494" t="s">
        <v>1219</v>
      </c>
      <c r="B236" s="495">
        <v>39.024264580000008</v>
      </c>
      <c r="C236" s="495">
        <v>151.80413429000001</v>
      </c>
      <c r="D236" s="196">
        <f>Table412435[[#This Row],[Column2]]-Table412435[[#This Row],[Column3]]</f>
        <v>-112.77986971</v>
      </c>
      <c r="I236" s="4"/>
      <c r="J236" s="4"/>
      <c r="L236" s="4"/>
      <c r="M236" s="4"/>
    </row>
    <row r="237" spans="1:13" ht="15" x14ac:dyDescent="0.25">
      <c r="A237" s="494" t="s">
        <v>1220</v>
      </c>
      <c r="B237" s="495">
        <v>0.93220067999999978</v>
      </c>
      <c r="C237" s="495">
        <v>116.56981135999992</v>
      </c>
      <c r="D237" s="196">
        <f>Table412435[[#This Row],[Column2]]-Table412435[[#This Row],[Column3]]</f>
        <v>-115.63761067999992</v>
      </c>
      <c r="I237" s="4"/>
      <c r="J237" s="4"/>
      <c r="L237" s="4"/>
      <c r="M237" s="4"/>
    </row>
    <row r="238" spans="1:13" ht="15" x14ac:dyDescent="0.25">
      <c r="A238" s="494" t="s">
        <v>1221</v>
      </c>
      <c r="B238" s="495">
        <v>2.9212917800000007</v>
      </c>
      <c r="C238" s="495">
        <v>125.19039229000003</v>
      </c>
      <c r="D238" s="196">
        <f>Table412435[[#This Row],[Column2]]-Table412435[[#This Row],[Column3]]</f>
        <v>-122.26910051000003</v>
      </c>
      <c r="I238" s="4"/>
      <c r="J238" s="4"/>
      <c r="L238" s="4"/>
      <c r="M238" s="4"/>
    </row>
    <row r="239" spans="1:13" ht="15" x14ac:dyDescent="0.25">
      <c r="A239" s="494" t="s">
        <v>1222</v>
      </c>
      <c r="B239" s="495">
        <v>18.044630890000011</v>
      </c>
      <c r="C239" s="495">
        <v>147.12103642999995</v>
      </c>
      <c r="D239" s="196">
        <f>Table412435[[#This Row],[Column2]]-Table412435[[#This Row],[Column3]]</f>
        <v>-129.07640553999994</v>
      </c>
      <c r="I239" s="4"/>
      <c r="J239" s="4"/>
      <c r="L239" s="4"/>
      <c r="M239" s="4"/>
    </row>
    <row r="240" spans="1:13" ht="15" x14ac:dyDescent="0.25">
      <c r="A240" s="494" t="s">
        <v>1223</v>
      </c>
      <c r="B240" s="495">
        <v>2.0374839999999998E-2</v>
      </c>
      <c r="C240" s="495">
        <v>133.64449257999996</v>
      </c>
      <c r="D240" s="196">
        <f>Table412435[[#This Row],[Column2]]-Table412435[[#This Row],[Column3]]</f>
        <v>-133.62411773999997</v>
      </c>
      <c r="I240" s="4"/>
      <c r="J240" s="4"/>
      <c r="L240" s="4"/>
      <c r="M240" s="4"/>
    </row>
    <row r="241" spans="1:13" ht="15" x14ac:dyDescent="0.25">
      <c r="A241" s="494" t="s">
        <v>1224</v>
      </c>
      <c r="B241" s="495">
        <v>123.11594310000002</v>
      </c>
      <c r="C241" s="495">
        <v>257.58176043999998</v>
      </c>
      <c r="D241" s="196">
        <f>Table412435[[#This Row],[Column2]]-Table412435[[#This Row],[Column3]]</f>
        <v>-134.46581733999994</v>
      </c>
      <c r="I241" s="4"/>
      <c r="J241" s="4"/>
      <c r="L241" s="4"/>
      <c r="M241" s="4"/>
    </row>
    <row r="242" spans="1:13" ht="15" x14ac:dyDescent="0.25">
      <c r="A242" s="494" t="s">
        <v>1225</v>
      </c>
      <c r="B242" s="495">
        <v>12.343695</v>
      </c>
      <c r="C242" s="495">
        <v>151.27783343999999</v>
      </c>
      <c r="D242" s="196">
        <f>Table412435[[#This Row],[Column2]]-Table412435[[#This Row],[Column3]]</f>
        <v>-138.93413844</v>
      </c>
      <c r="I242" s="4"/>
      <c r="J242" s="4"/>
      <c r="L242" s="4"/>
      <c r="M242" s="4"/>
    </row>
    <row r="243" spans="1:13" ht="15" x14ac:dyDescent="0.25">
      <c r="A243" s="494" t="s">
        <v>1226</v>
      </c>
      <c r="B243" s="495">
        <v>88.34217962000001</v>
      </c>
      <c r="C243" s="495">
        <v>228.54131225999993</v>
      </c>
      <c r="D243" s="196">
        <f>Table412435[[#This Row],[Column2]]-Table412435[[#This Row],[Column3]]</f>
        <v>-140.1991326399999</v>
      </c>
      <c r="I243" s="4"/>
      <c r="J243" s="4"/>
      <c r="L243" s="4"/>
      <c r="M243" s="4"/>
    </row>
    <row r="244" spans="1:13" ht="15" x14ac:dyDescent="0.25">
      <c r="A244" s="494" t="s">
        <v>1227</v>
      </c>
      <c r="B244" s="495">
        <v>14.151457410000003</v>
      </c>
      <c r="C244" s="495">
        <v>157.41351087000004</v>
      </c>
      <c r="D244" s="196">
        <f>Table412435[[#This Row],[Column2]]-Table412435[[#This Row],[Column3]]</f>
        <v>-143.26205346000003</v>
      </c>
      <c r="I244" s="4"/>
      <c r="J244" s="4"/>
      <c r="L244" s="4"/>
      <c r="M244" s="4"/>
    </row>
    <row r="245" spans="1:13" ht="15" x14ac:dyDescent="0.25">
      <c r="A245" s="494" t="s">
        <v>1228</v>
      </c>
      <c r="B245" s="495">
        <v>1.0120000000000001E-3</v>
      </c>
      <c r="C245" s="495">
        <v>149.68357878000012</v>
      </c>
      <c r="D245" s="196">
        <f>Table412435[[#This Row],[Column2]]-Table412435[[#This Row],[Column3]]</f>
        <v>-149.68256678000012</v>
      </c>
      <c r="I245" s="4"/>
      <c r="J245" s="4"/>
      <c r="L245" s="4"/>
      <c r="M245" s="4"/>
    </row>
    <row r="246" spans="1:13" ht="15" x14ac:dyDescent="0.25">
      <c r="A246" s="494" t="s">
        <v>1229</v>
      </c>
      <c r="B246" s="495">
        <v>1.8467501199999994</v>
      </c>
      <c r="C246" s="495">
        <v>156.51810060000005</v>
      </c>
      <c r="D246" s="196">
        <f>Table412435[[#This Row],[Column2]]-Table412435[[#This Row],[Column3]]</f>
        <v>-154.67135048000006</v>
      </c>
      <c r="I246" s="4"/>
      <c r="J246" s="4"/>
      <c r="L246" s="4"/>
      <c r="M246" s="4"/>
    </row>
    <row r="247" spans="1:13" ht="15" x14ac:dyDescent="0.25">
      <c r="A247" s="494" t="s">
        <v>1230</v>
      </c>
      <c r="B247" s="495">
        <v>11.929165210000001</v>
      </c>
      <c r="C247" s="495">
        <v>168.94756919000017</v>
      </c>
      <c r="D247" s="196">
        <f>Table412435[[#This Row],[Column2]]-Table412435[[#This Row],[Column3]]</f>
        <v>-157.01840398000016</v>
      </c>
      <c r="I247" s="4"/>
      <c r="J247" s="4"/>
      <c r="L247" s="4"/>
      <c r="M247" s="4"/>
    </row>
    <row r="248" spans="1:13" ht="15" x14ac:dyDescent="0.25">
      <c r="A248" s="494" t="s">
        <v>1231</v>
      </c>
      <c r="B248" s="495">
        <v>0.30518118</v>
      </c>
      <c r="C248" s="495">
        <v>158.70486796</v>
      </c>
      <c r="D248" s="196">
        <f>Table412435[[#This Row],[Column2]]-Table412435[[#This Row],[Column3]]</f>
        <v>-158.39968678</v>
      </c>
      <c r="I248" s="4"/>
      <c r="J248" s="4"/>
      <c r="L248" s="4"/>
      <c r="M248" s="4"/>
    </row>
    <row r="249" spans="1:13" ht="15" x14ac:dyDescent="0.25">
      <c r="A249" s="494" t="s">
        <v>1232</v>
      </c>
      <c r="B249" s="495">
        <v>116.40031056000001</v>
      </c>
      <c r="C249" s="495">
        <v>286.02419558999981</v>
      </c>
      <c r="D249" s="196">
        <f>Table412435[[#This Row],[Column2]]-Table412435[[#This Row],[Column3]]</f>
        <v>-169.6238850299998</v>
      </c>
      <c r="I249" s="4"/>
      <c r="J249" s="4"/>
      <c r="L249" s="4"/>
      <c r="M249" s="4"/>
    </row>
    <row r="250" spans="1:13" ht="15" x14ac:dyDescent="0.25">
      <c r="A250" s="494" t="s">
        <v>1233</v>
      </c>
      <c r="B250" s="495">
        <v>53.375644080000008</v>
      </c>
      <c r="C250" s="495">
        <v>227.07041067999992</v>
      </c>
      <c r="D250" s="196">
        <f>Table412435[[#This Row],[Column2]]-Table412435[[#This Row],[Column3]]</f>
        <v>-173.69476659999992</v>
      </c>
      <c r="I250" s="4"/>
      <c r="J250" s="4"/>
      <c r="L250" s="4"/>
      <c r="M250" s="4"/>
    </row>
    <row r="251" spans="1:13" s="3" customFormat="1" ht="15" x14ac:dyDescent="0.25">
      <c r="A251" s="494" t="s">
        <v>1234</v>
      </c>
      <c r="B251" s="495">
        <v>4.4282227299999999</v>
      </c>
      <c r="C251" s="495">
        <v>189.31678057999994</v>
      </c>
      <c r="D251" s="196">
        <f>Table412435[[#This Row],[Column2]]-Table412435[[#This Row],[Column3]]</f>
        <v>-184.88855784999996</v>
      </c>
      <c r="H251" s="1"/>
      <c r="I251" s="4"/>
      <c r="J251" s="4"/>
      <c r="L251" s="4"/>
      <c r="M251" s="4"/>
    </row>
    <row r="252" spans="1:13" ht="15" x14ac:dyDescent="0.25">
      <c r="A252" s="494" t="s">
        <v>1235</v>
      </c>
      <c r="B252" s="495">
        <v>13.379170390000001</v>
      </c>
      <c r="C252" s="495">
        <v>221.25247917999982</v>
      </c>
      <c r="D252" s="196">
        <f>Table412435[[#This Row],[Column2]]-Table412435[[#This Row],[Column3]]</f>
        <v>-207.87330878999981</v>
      </c>
      <c r="L252" s="2"/>
      <c r="M252" s="2"/>
    </row>
    <row r="253" spans="1:13" ht="15" x14ac:dyDescent="0.25">
      <c r="A253" s="494" t="s">
        <v>1236</v>
      </c>
      <c r="B253" s="495">
        <v>4.0775339900000009</v>
      </c>
      <c r="C253" s="495">
        <v>220.46642490999989</v>
      </c>
      <c r="D253" s="196">
        <f>Table412435[[#This Row],[Column2]]-Table412435[[#This Row],[Column3]]</f>
        <v>-216.38889091999988</v>
      </c>
    </row>
    <row r="254" spans="1:13" ht="15" x14ac:dyDescent="0.25">
      <c r="A254" s="494" t="s">
        <v>1237</v>
      </c>
      <c r="B254" s="495">
        <v>2.7248318999999999</v>
      </c>
      <c r="C254" s="495">
        <v>280.94015692999989</v>
      </c>
      <c r="D254" s="196">
        <f>Table412435[[#This Row],[Column2]]-Table412435[[#This Row],[Column3]]</f>
        <v>-278.21532502999986</v>
      </c>
    </row>
    <row r="255" spans="1:13" ht="15" x14ac:dyDescent="0.25">
      <c r="A255" s="494" t="s">
        <v>1238</v>
      </c>
      <c r="B255" s="495">
        <v>2.4686310999999996</v>
      </c>
      <c r="C255" s="495">
        <v>281.79630084999997</v>
      </c>
      <c r="D255" s="196">
        <f>Table412435[[#This Row],[Column2]]-Table412435[[#This Row],[Column3]]</f>
        <v>-279.32766974999998</v>
      </c>
    </row>
    <row r="256" spans="1:13" ht="15" x14ac:dyDescent="0.25">
      <c r="A256" s="494" t="s">
        <v>1239</v>
      </c>
      <c r="B256" s="495"/>
      <c r="C256" s="495">
        <v>289.23297082000005</v>
      </c>
      <c r="D256" s="196">
        <f>Table412435[[#This Row],[Column2]]-Table412435[[#This Row],[Column3]]</f>
        <v>-289.23297082000005</v>
      </c>
    </row>
    <row r="257" spans="1:4" ht="15" x14ac:dyDescent="0.25">
      <c r="A257" s="494" t="s">
        <v>1240</v>
      </c>
      <c r="B257" s="495">
        <v>42.413415380000004</v>
      </c>
      <c r="C257" s="495">
        <v>356.82540230000001</v>
      </c>
      <c r="D257" s="196">
        <f>Table412435[[#This Row],[Column2]]-Table412435[[#This Row],[Column3]]</f>
        <v>-314.41198692</v>
      </c>
    </row>
    <row r="258" spans="1:4" ht="15" x14ac:dyDescent="0.25">
      <c r="A258" s="494" t="s">
        <v>1241</v>
      </c>
      <c r="B258" s="495">
        <v>1.8215096300000002</v>
      </c>
      <c r="C258" s="495">
        <v>441.18703186999994</v>
      </c>
      <c r="D258" s="196">
        <f>Table412435[[#This Row],[Column2]]-Table412435[[#This Row],[Column3]]</f>
        <v>-439.36552223999996</v>
      </c>
    </row>
    <row r="259" spans="1:4" ht="15" x14ac:dyDescent="0.25">
      <c r="A259" s="494" t="s">
        <v>1242</v>
      </c>
      <c r="B259" s="495">
        <v>47.622459019999994</v>
      </c>
      <c r="C259" s="495">
        <v>979.08062064999956</v>
      </c>
      <c r="D259" s="196">
        <f>Table412435[[#This Row],[Column2]]-Table412435[[#This Row],[Column3]]</f>
        <v>-931.45816162999961</v>
      </c>
    </row>
    <row r="260" spans="1:4" ht="15" x14ac:dyDescent="0.25">
      <c r="A260" s="496" t="s">
        <v>1243</v>
      </c>
      <c r="B260" s="497">
        <v>477.7023651799999</v>
      </c>
      <c r="C260" s="497">
        <v>2529.5225277599998</v>
      </c>
      <c r="D260" s="196">
        <f>Table412435[[#This Row],[Column2]]-Table412435[[#This Row],[Column3]]</f>
        <v>-2051.8201625799998</v>
      </c>
    </row>
    <row r="261" spans="1:4" ht="15" x14ac:dyDescent="0.25">
      <c r="A261" s="195" t="s">
        <v>312</v>
      </c>
      <c r="B261" s="499">
        <f>SUM(B3:B260)</f>
        <v>13185.756124490004</v>
      </c>
      <c r="C261" s="499">
        <f>SUM(C3:C260)</f>
        <v>15526.547796550005</v>
      </c>
      <c r="D261" s="227">
        <f>B261-C261</f>
        <v>-2340.7916720600006</v>
      </c>
    </row>
  </sheetData>
  <hyperlinks>
    <hyperlink ref="F1" location="'Table of Content'!A1" display="Table of Content" xr:uid="{ED9F424B-A202-4C6F-BA44-E770C7F8372C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S141"/>
  <sheetViews>
    <sheetView zoomScaleNormal="100" workbookViewId="0">
      <selection activeCell="A5" sqref="A5:XFD5"/>
    </sheetView>
  </sheetViews>
  <sheetFormatPr defaultColWidth="9.140625" defaultRowHeight="12.75" x14ac:dyDescent="0.2"/>
  <cols>
    <col min="1" max="1" width="23" style="20" customWidth="1"/>
    <col min="2" max="2" width="13.28515625" style="20" bestFit="1" customWidth="1"/>
    <col min="3" max="3" width="11.5703125" style="40" customWidth="1"/>
    <col min="4" max="4" width="14.85546875" style="20" bestFit="1" customWidth="1"/>
    <col min="5" max="5" width="11.5703125" style="40" customWidth="1"/>
    <col min="6" max="6" width="13.140625" style="20" customWidth="1"/>
    <col min="7" max="7" width="11.5703125" style="40" customWidth="1"/>
    <col min="8" max="8" width="12.85546875" style="40" bestFit="1" customWidth="1"/>
    <col min="9" max="9" width="15.42578125" style="40" bestFit="1" customWidth="1"/>
    <col min="10" max="10" width="9.140625" style="20"/>
    <col min="11" max="11" width="11" style="20" bestFit="1" customWidth="1"/>
    <col min="12" max="12" width="11.5703125" style="20" bestFit="1" customWidth="1"/>
    <col min="13" max="16384" width="9.140625" style="20"/>
  </cols>
  <sheetData>
    <row r="1" spans="1:19" x14ac:dyDescent="0.2">
      <c r="A1" s="11" t="s">
        <v>582</v>
      </c>
      <c r="B1" s="11"/>
      <c r="C1" s="201"/>
      <c r="D1" s="200"/>
      <c r="K1" s="48" t="s">
        <v>239</v>
      </c>
      <c r="Q1" s="563"/>
      <c r="R1" s="563"/>
    </row>
    <row r="2" spans="1:19" x14ac:dyDescent="0.2">
      <c r="A2" s="561" t="s">
        <v>581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65" t="s">
        <v>233</v>
      </c>
      <c r="I2" s="561" t="s">
        <v>299</v>
      </c>
    </row>
    <row r="3" spans="1:19" x14ac:dyDescent="0.2">
      <c r="A3" s="562"/>
      <c r="B3" s="411" t="s">
        <v>579</v>
      </c>
      <c r="C3" s="412" t="s">
        <v>234</v>
      </c>
      <c r="D3" s="411" t="s">
        <v>579</v>
      </c>
      <c r="E3" s="6" t="s">
        <v>234</v>
      </c>
      <c r="F3" s="411" t="s">
        <v>579</v>
      </c>
      <c r="G3" s="6" t="s">
        <v>234</v>
      </c>
      <c r="H3" s="566"/>
      <c r="I3" s="562"/>
      <c r="J3" s="198"/>
      <c r="K3" s="38"/>
    </row>
    <row r="4" spans="1:19" ht="15" x14ac:dyDescent="0.25">
      <c r="A4" s="458" t="s">
        <v>246</v>
      </c>
      <c r="B4" s="481">
        <v>1157.9335654500001</v>
      </c>
      <c r="C4" s="500">
        <f>(B4/$B$141)*100</f>
        <v>11.479520771099608</v>
      </c>
      <c r="D4" s="481">
        <v>362.66157278999998</v>
      </c>
      <c r="E4" s="500">
        <f>(D4/$D$141)*100</f>
        <v>5.4892078950571115</v>
      </c>
      <c r="F4" s="481">
        <v>4218.3415797299986</v>
      </c>
      <c r="G4" s="501">
        <f>(F4/$F$141)*100</f>
        <v>31.991654781899374</v>
      </c>
      <c r="H4" s="507">
        <f t="shared" ref="H4:H45" si="0">((F4/D4)-1)*100</f>
        <v>1063.1619935020353</v>
      </c>
      <c r="I4" s="91">
        <f>((Table2324381938[[#This Row],[Column6]]/Table2324381938[[#This Row],[Column2]])-1)*100</f>
        <v>264.29910191701305</v>
      </c>
      <c r="K4" s="181"/>
      <c r="O4" s="18"/>
      <c r="P4" s="18"/>
      <c r="Q4" s="18"/>
      <c r="R4" s="18"/>
      <c r="S4" s="18"/>
    </row>
    <row r="5" spans="1:19" ht="15" x14ac:dyDescent="0.25">
      <c r="A5" s="459" t="s">
        <v>235</v>
      </c>
      <c r="B5" s="483">
        <v>2107.8797065499994</v>
      </c>
      <c r="C5" s="502">
        <f t="shared" ref="C5:C68" si="1">(B5/$B$141)*100</f>
        <v>20.89709599610438</v>
      </c>
      <c r="D5" s="483">
        <v>2496.8414804300019</v>
      </c>
      <c r="E5" s="502">
        <f t="shared" ref="E5:E68" si="2">(D5/$D$141)*100</f>
        <v>37.791933293739838</v>
      </c>
      <c r="F5" s="483">
        <v>3079.540897050008</v>
      </c>
      <c r="G5" s="503">
        <f t="shared" ref="G5:G68" si="3">(F5/$F$141)*100</f>
        <v>23.355057290422291</v>
      </c>
      <c r="H5" s="508">
        <f t="shared" si="0"/>
        <v>23.337461396213843</v>
      </c>
      <c r="I5" s="90">
        <f>((Table2324381938[[#This Row],[Column6]]/Table2324381938[[#This Row],[Column2]])-1)*100</f>
        <v>46.096614881801877</v>
      </c>
      <c r="K5" s="181"/>
      <c r="O5" s="18"/>
      <c r="P5" s="18"/>
      <c r="Q5" s="18"/>
      <c r="R5" s="18"/>
      <c r="S5" s="18"/>
    </row>
    <row r="6" spans="1:19" ht="15" x14ac:dyDescent="0.25">
      <c r="A6" s="459" t="s">
        <v>247</v>
      </c>
      <c r="B6" s="483">
        <v>1263.4069219500007</v>
      </c>
      <c r="C6" s="502">
        <f t="shared" si="1"/>
        <v>12.525162440765527</v>
      </c>
      <c r="D6" s="483">
        <v>1003.9604952799996</v>
      </c>
      <c r="E6" s="502">
        <f t="shared" si="2"/>
        <v>15.195841772316884</v>
      </c>
      <c r="F6" s="483">
        <v>1566.859716149999</v>
      </c>
      <c r="G6" s="503">
        <f t="shared" si="3"/>
        <v>11.88297205982642</v>
      </c>
      <c r="H6" s="508">
        <f t="shared" si="0"/>
        <v>56.067865570050103</v>
      </c>
      <c r="I6" s="90">
        <f>((Table2324381938[[#This Row],[Column6]]/Table2324381938[[#This Row],[Column2]])-1)*100</f>
        <v>24.018611021351322</v>
      </c>
      <c r="K6" s="181"/>
      <c r="O6" s="18"/>
      <c r="P6" s="18"/>
      <c r="Q6" s="18"/>
      <c r="R6" s="18"/>
      <c r="S6" s="18"/>
    </row>
    <row r="7" spans="1:19" ht="12.6" customHeight="1" x14ac:dyDescent="0.25">
      <c r="A7" s="459" t="s">
        <v>266</v>
      </c>
      <c r="B7" s="483">
        <v>150.56337721</v>
      </c>
      <c r="C7" s="502">
        <f t="shared" si="1"/>
        <v>1.4926550776489542</v>
      </c>
      <c r="D7" s="483">
        <v>2.04426511</v>
      </c>
      <c r="E7" s="502">
        <f t="shared" si="2"/>
        <v>3.0941784361310239E-2</v>
      </c>
      <c r="F7" s="483">
        <v>905.22675643999958</v>
      </c>
      <c r="G7" s="503">
        <f t="shared" si="3"/>
        <v>6.8651865535319168</v>
      </c>
      <c r="H7" s="508">
        <f t="shared" si="0"/>
        <v>44181.279957862193</v>
      </c>
      <c r="I7" s="90">
        <f>((Table2324381938[[#This Row],[Column6]]/Table2324381938[[#This Row],[Column2]])-1)*100</f>
        <v>501.22638932137147</v>
      </c>
      <c r="K7" s="181"/>
      <c r="O7" s="18"/>
      <c r="P7" s="18"/>
      <c r="Q7" s="18"/>
      <c r="R7" s="18"/>
      <c r="S7" s="18"/>
    </row>
    <row r="8" spans="1:19" ht="15" x14ac:dyDescent="0.25">
      <c r="A8" s="459" t="s">
        <v>245</v>
      </c>
      <c r="B8" s="483">
        <v>2031.2899809600003</v>
      </c>
      <c r="C8" s="502">
        <f t="shared" si="1"/>
        <v>20.137800841359009</v>
      </c>
      <c r="D8" s="483">
        <v>268.94102593999997</v>
      </c>
      <c r="E8" s="502">
        <f t="shared" si="2"/>
        <v>4.0706634329561213</v>
      </c>
      <c r="F8" s="483">
        <v>875.49404416000027</v>
      </c>
      <c r="G8" s="503">
        <f t="shared" si="3"/>
        <v>6.6396954099123535</v>
      </c>
      <c r="H8" s="508">
        <f t="shared" si="0"/>
        <v>225.53383817139178</v>
      </c>
      <c r="I8" s="90">
        <f>((Table2324381938[[#This Row],[Column6]]/Table2324381938[[#This Row],[Column2]])-1)*100</f>
        <v>-56.899603091320508</v>
      </c>
      <c r="K8" s="197"/>
      <c r="O8" s="18"/>
      <c r="P8" s="18"/>
      <c r="Q8" s="18"/>
      <c r="R8" s="18"/>
      <c r="S8" s="18"/>
    </row>
    <row r="9" spans="1:19" ht="15" x14ac:dyDescent="0.25">
      <c r="A9" s="459" t="s">
        <v>571</v>
      </c>
      <c r="B9" s="483">
        <v>491.13256508999979</v>
      </c>
      <c r="C9" s="502">
        <f t="shared" si="1"/>
        <v>4.8689895953772071</v>
      </c>
      <c r="D9" s="483">
        <v>349.65729299999981</v>
      </c>
      <c r="E9" s="502">
        <f t="shared" si="2"/>
        <v>5.2923764669473154</v>
      </c>
      <c r="F9" s="483">
        <v>541.10718523000025</v>
      </c>
      <c r="G9" s="503">
        <f t="shared" si="3"/>
        <v>4.1037251115618432</v>
      </c>
      <c r="H9" s="508">
        <f t="shared" si="0"/>
        <v>54.753581882246216</v>
      </c>
      <c r="I9" s="90">
        <f>((Table2324381938[[#This Row],[Column6]]/Table2324381938[[#This Row],[Column2]])-1)*100</f>
        <v>10.175383123056125</v>
      </c>
      <c r="K9" s="197"/>
      <c r="O9" s="18"/>
      <c r="P9" s="18"/>
      <c r="Q9" s="18"/>
      <c r="R9" s="18"/>
      <c r="S9" s="18"/>
    </row>
    <row r="10" spans="1:19" ht="15" x14ac:dyDescent="0.25">
      <c r="A10" s="459" t="s">
        <v>248</v>
      </c>
      <c r="B10" s="483">
        <v>351.06874308999988</v>
      </c>
      <c r="C10" s="502">
        <f t="shared" si="1"/>
        <v>3.4804249990104523</v>
      </c>
      <c r="D10" s="483">
        <v>260.99688408000003</v>
      </c>
      <c r="E10" s="502">
        <f t="shared" si="2"/>
        <v>3.9504217269438433</v>
      </c>
      <c r="F10" s="483">
        <v>337.63655105000004</v>
      </c>
      <c r="G10" s="503">
        <f t="shared" si="3"/>
        <v>2.5606157725221759</v>
      </c>
      <c r="H10" s="508">
        <f t="shared" si="0"/>
        <v>29.364207638014793</v>
      </c>
      <c r="I10" s="90">
        <f>((Table2324381938[[#This Row],[Column6]]/Table2324381938[[#This Row],[Column2]])-1)*100</f>
        <v>-3.826086002921758</v>
      </c>
      <c r="K10" s="197"/>
      <c r="O10" s="18"/>
      <c r="P10" s="18"/>
      <c r="Q10" s="18"/>
      <c r="R10" s="18"/>
      <c r="S10" s="18"/>
    </row>
    <row r="11" spans="1:19" ht="15" x14ac:dyDescent="0.25">
      <c r="A11" s="459" t="s">
        <v>249</v>
      </c>
      <c r="B11" s="483">
        <v>387.1857851499999</v>
      </c>
      <c r="C11" s="502">
        <f t="shared" si="1"/>
        <v>3.8384820990801982</v>
      </c>
      <c r="D11" s="483">
        <v>301.35308393000003</v>
      </c>
      <c r="E11" s="502">
        <f t="shared" si="2"/>
        <v>4.5612489759598187</v>
      </c>
      <c r="F11" s="483">
        <v>229.61687519000006</v>
      </c>
      <c r="G11" s="503">
        <f t="shared" si="3"/>
        <v>1.7414008951942526</v>
      </c>
      <c r="H11" s="508">
        <f t="shared" si="0"/>
        <v>-23.804703706520968</v>
      </c>
      <c r="I11" s="90">
        <f>((Table2324381938[[#This Row],[Column6]]/Table2324381938[[#This Row],[Column2]])-1)*100</f>
        <v>-40.695943912030749</v>
      </c>
      <c r="K11" s="181"/>
      <c r="O11" s="18"/>
      <c r="P11" s="18"/>
      <c r="Q11" s="18"/>
      <c r="R11" s="18"/>
      <c r="S11" s="18"/>
    </row>
    <row r="12" spans="1:19" ht="15" x14ac:dyDescent="0.25">
      <c r="A12" s="459" t="s">
        <v>255</v>
      </c>
      <c r="B12" s="483">
        <v>97.887758239999982</v>
      </c>
      <c r="C12" s="502">
        <f t="shared" si="1"/>
        <v>0.9704395722527992</v>
      </c>
      <c r="D12" s="483">
        <v>134.34669696000003</v>
      </c>
      <c r="E12" s="502">
        <f t="shared" si="2"/>
        <v>2.0334576502118233</v>
      </c>
      <c r="F12" s="483">
        <v>193.03436431</v>
      </c>
      <c r="G12" s="503">
        <f t="shared" si="3"/>
        <v>1.4639612813062399</v>
      </c>
      <c r="H12" s="508">
        <f t="shared" si="0"/>
        <v>43.683744132148973</v>
      </c>
      <c r="I12" s="90">
        <f>((Table2324381938[[#This Row],[Column6]]/Table2324381938[[#This Row],[Column2]])-1)*100</f>
        <v>97.199698696460857</v>
      </c>
      <c r="J12" s="166"/>
      <c r="K12" s="197"/>
      <c r="O12" s="18"/>
      <c r="P12" s="18"/>
      <c r="Q12" s="18"/>
      <c r="R12" s="18"/>
      <c r="S12" s="18"/>
    </row>
    <row r="13" spans="1:19" ht="15" x14ac:dyDescent="0.25">
      <c r="A13" s="459" t="s">
        <v>250</v>
      </c>
      <c r="B13" s="483">
        <v>167.42517379</v>
      </c>
      <c r="C13" s="502">
        <f t="shared" si="1"/>
        <v>1.659819541875313</v>
      </c>
      <c r="D13" s="483">
        <v>304.90708187000007</v>
      </c>
      <c r="E13" s="502">
        <f t="shared" si="2"/>
        <v>4.6150419196157531</v>
      </c>
      <c r="F13" s="483">
        <v>116.64738231999998</v>
      </c>
      <c r="G13" s="503">
        <f t="shared" si="3"/>
        <v>0.88464689638351379</v>
      </c>
      <c r="H13" s="508">
        <f t="shared" si="0"/>
        <v>-61.743301728316816</v>
      </c>
      <c r="I13" s="90">
        <f>((Table2324381938[[#This Row],[Column6]]/Table2324381938[[#This Row],[Column2]])-1)*100</f>
        <v>-30.328647909119198</v>
      </c>
      <c r="K13" s="197"/>
      <c r="O13" s="18"/>
      <c r="P13" s="18"/>
      <c r="Q13" s="18"/>
      <c r="R13" s="18"/>
      <c r="S13" s="18"/>
    </row>
    <row r="14" spans="1:19" ht="15" x14ac:dyDescent="0.25">
      <c r="A14" s="459" t="s">
        <v>330</v>
      </c>
      <c r="B14" s="483">
        <v>98.872363440000001</v>
      </c>
      <c r="C14" s="502">
        <f t="shared" si="1"/>
        <v>0.98020075042569399</v>
      </c>
      <c r="D14" s="483">
        <v>113.30112156999999</v>
      </c>
      <c r="E14" s="502">
        <f t="shared" si="2"/>
        <v>1.7149140071727469</v>
      </c>
      <c r="F14" s="483">
        <v>96.265745250000009</v>
      </c>
      <c r="G14" s="503">
        <f t="shared" si="3"/>
        <v>0.73007375793341767</v>
      </c>
      <c r="H14" s="508">
        <f t="shared" si="0"/>
        <v>-15.035487808013571</v>
      </c>
      <c r="I14" s="90">
        <f>((Table2324381938[[#This Row],[Column6]]/Table2324381938[[#This Row],[Column2]])-1)*100</f>
        <v>-2.6363465980883571</v>
      </c>
      <c r="K14" s="197"/>
      <c r="O14" s="18"/>
      <c r="P14" s="18"/>
      <c r="Q14" s="18"/>
      <c r="R14" s="18"/>
      <c r="S14" s="18"/>
    </row>
    <row r="15" spans="1:19" ht="15" x14ac:dyDescent="0.25">
      <c r="A15" s="459" t="s">
        <v>251</v>
      </c>
      <c r="B15" s="483">
        <v>504.33009628999997</v>
      </c>
      <c r="C15" s="502">
        <f t="shared" si="1"/>
        <v>4.9998272686756406</v>
      </c>
      <c r="D15" s="483">
        <v>104.17172101999999</v>
      </c>
      <c r="E15" s="502">
        <f t="shared" si="2"/>
        <v>1.5767323487448304</v>
      </c>
      <c r="F15" s="483">
        <v>89.195186919999969</v>
      </c>
      <c r="G15" s="503">
        <f t="shared" si="3"/>
        <v>0.67645105883868906</v>
      </c>
      <c r="H15" s="508">
        <f t="shared" si="0"/>
        <v>-14.376775149106614</v>
      </c>
      <c r="I15" s="90">
        <f>((Table2324381938[[#This Row],[Column6]]/Table2324381938[[#This Row],[Column2]])-1)*100</f>
        <v>-82.314125693440488</v>
      </c>
      <c r="K15" s="197"/>
      <c r="O15" s="18"/>
      <c r="P15" s="18"/>
      <c r="Q15" s="18"/>
      <c r="R15" s="18"/>
      <c r="S15" s="18"/>
    </row>
    <row r="16" spans="1:19" ht="15" x14ac:dyDescent="0.25">
      <c r="A16" s="459" t="s">
        <v>256</v>
      </c>
      <c r="B16" s="483">
        <v>328.83274772999994</v>
      </c>
      <c r="C16" s="502">
        <f t="shared" si="1"/>
        <v>3.2599818076068119</v>
      </c>
      <c r="D16" s="483">
        <v>73.77455904</v>
      </c>
      <c r="E16" s="502">
        <f t="shared" si="2"/>
        <v>1.1166440624554959</v>
      </c>
      <c r="F16" s="483">
        <v>89.173069159999983</v>
      </c>
      <c r="G16" s="503">
        <f t="shared" si="3"/>
        <v>0.67628331904590677</v>
      </c>
      <c r="H16" s="508">
        <f t="shared" si="0"/>
        <v>20.872385169596242</v>
      </c>
      <c r="I16" s="90">
        <f>((Table2324381938[[#This Row],[Column6]]/Table2324381938[[#This Row],[Column2]])-1)*100</f>
        <v>-72.881937770620468</v>
      </c>
      <c r="K16" s="181"/>
      <c r="O16" s="18"/>
      <c r="P16" s="18"/>
      <c r="Q16" s="18"/>
      <c r="R16" s="18"/>
      <c r="S16" s="18"/>
    </row>
    <row r="17" spans="1:19" ht="15" x14ac:dyDescent="0.25">
      <c r="A17" s="459" t="s">
        <v>569</v>
      </c>
      <c r="B17" s="483">
        <v>47.331455350000006</v>
      </c>
      <c r="C17" s="502">
        <f t="shared" si="1"/>
        <v>0.46923454076188142</v>
      </c>
      <c r="D17" s="483">
        <v>51.063786699999994</v>
      </c>
      <c r="E17" s="502">
        <f t="shared" si="2"/>
        <v>0.77289617134997801</v>
      </c>
      <c r="F17" s="483">
        <v>80.906857079999995</v>
      </c>
      <c r="G17" s="503">
        <f t="shared" si="3"/>
        <v>0.61359285213633696</v>
      </c>
      <c r="H17" s="508">
        <f t="shared" si="0"/>
        <v>58.44272880765422</v>
      </c>
      <c r="I17" s="90">
        <f>((Table2324381938[[#This Row],[Column6]]/Table2324381938[[#This Row],[Column2]])-1)*100</f>
        <v>70.936761782880581</v>
      </c>
      <c r="K17" s="197"/>
      <c r="O17" s="18"/>
      <c r="P17" s="18"/>
      <c r="Q17" s="18"/>
      <c r="R17" s="18"/>
      <c r="S17" s="18"/>
    </row>
    <row r="18" spans="1:19" ht="15" x14ac:dyDescent="0.25">
      <c r="A18" s="459" t="s">
        <v>253</v>
      </c>
      <c r="B18" s="483">
        <v>91.402393649999979</v>
      </c>
      <c r="C18" s="502">
        <f t="shared" si="1"/>
        <v>0.90614497043760223</v>
      </c>
      <c r="D18" s="483">
        <v>81.834525229999983</v>
      </c>
      <c r="E18" s="502">
        <f t="shared" si="2"/>
        <v>1.2386388734956502</v>
      </c>
      <c r="F18" s="483">
        <v>72.450877330000012</v>
      </c>
      <c r="G18" s="503">
        <f t="shared" si="3"/>
        <v>0.54946319836324298</v>
      </c>
      <c r="H18" s="508">
        <f t="shared" si="0"/>
        <v>-11.466612500807894</v>
      </c>
      <c r="I18" s="90">
        <f>((Table2324381938[[#This Row],[Column6]]/Table2324381938[[#This Row],[Column2]])-1)*100</f>
        <v>-20.734157567655753</v>
      </c>
      <c r="K18" s="197"/>
      <c r="O18" s="18"/>
      <c r="P18" s="18"/>
      <c r="Q18" s="18"/>
      <c r="R18" s="18"/>
      <c r="S18" s="18"/>
    </row>
    <row r="19" spans="1:19" ht="15" x14ac:dyDescent="0.25">
      <c r="A19" s="459" t="s">
        <v>273</v>
      </c>
      <c r="B19" s="483">
        <v>0.96449512999999998</v>
      </c>
      <c r="C19" s="502">
        <f t="shared" si="1"/>
        <v>9.5618109784706001E-3</v>
      </c>
      <c r="D19" s="483">
        <v>2.4452330399999997</v>
      </c>
      <c r="E19" s="502">
        <f t="shared" si="2"/>
        <v>3.7010793300107286E-2</v>
      </c>
      <c r="F19" s="483">
        <v>64.797108379999997</v>
      </c>
      <c r="G19" s="503">
        <f t="shared" si="3"/>
        <v>0.4914174641805471</v>
      </c>
      <c r="H19" s="508">
        <f t="shared" si="0"/>
        <v>2549.9359087672074</v>
      </c>
      <c r="I19" s="90">
        <f>((Table2324381938[[#This Row],[Column6]]/Table2324381938[[#This Row],[Column2]])-1)*100</f>
        <v>6618.2411154320707</v>
      </c>
      <c r="K19" s="197"/>
      <c r="O19" s="18"/>
      <c r="P19" s="18"/>
      <c r="Q19" s="18"/>
      <c r="R19" s="18"/>
      <c r="S19" s="18"/>
    </row>
    <row r="20" spans="1:19" ht="15" x14ac:dyDescent="0.25">
      <c r="A20" s="459" t="s">
        <v>570</v>
      </c>
      <c r="B20" s="483">
        <v>38.329705400000002</v>
      </c>
      <c r="C20" s="502">
        <f t="shared" si="1"/>
        <v>0.37999299995974462</v>
      </c>
      <c r="D20" s="483">
        <v>18.038679700000003</v>
      </c>
      <c r="E20" s="502">
        <f t="shared" si="2"/>
        <v>0.2730315822100709</v>
      </c>
      <c r="F20" s="483">
        <v>60.538576549999995</v>
      </c>
      <c r="G20" s="503">
        <f t="shared" si="3"/>
        <v>0.45912100890112179</v>
      </c>
      <c r="H20" s="508">
        <f t="shared" si="0"/>
        <v>235.60425461737086</v>
      </c>
      <c r="I20" s="90">
        <f>((Table2324381938[[#This Row],[Column6]]/Table2324381938[[#This Row],[Column2]])-1)*100</f>
        <v>57.941669309047164</v>
      </c>
      <c r="K20" s="197"/>
      <c r="O20" s="18"/>
      <c r="P20" s="18"/>
      <c r="Q20" s="18"/>
      <c r="R20" s="18"/>
      <c r="S20" s="18"/>
    </row>
    <row r="21" spans="1:19" ht="15" x14ac:dyDescent="0.25">
      <c r="A21" s="459" t="s">
        <v>263</v>
      </c>
      <c r="B21" s="483">
        <v>54.309089710000009</v>
      </c>
      <c r="C21" s="502">
        <f t="shared" si="1"/>
        <v>0.5384094061935002</v>
      </c>
      <c r="D21" s="483">
        <v>46.264359209999995</v>
      </c>
      <c r="E21" s="502">
        <f t="shared" si="2"/>
        <v>0.70025253539156529</v>
      </c>
      <c r="F21" s="483">
        <v>53.714582589999999</v>
      </c>
      <c r="G21" s="503">
        <f t="shared" si="3"/>
        <v>0.40736823950683776</v>
      </c>
      <c r="H21" s="508">
        <f t="shared" si="0"/>
        <v>16.103591419439024</v>
      </c>
      <c r="I21" s="90">
        <f>((Table2324381938[[#This Row],[Column6]]/Table2324381938[[#This Row],[Column2]])-1)*100</f>
        <v>-1.0946733284880383</v>
      </c>
      <c r="K21" s="197"/>
      <c r="O21" s="18"/>
      <c r="P21" s="18"/>
      <c r="Q21" s="18"/>
      <c r="R21" s="18"/>
      <c r="S21" s="18"/>
    </row>
    <row r="22" spans="1:19" ht="15" x14ac:dyDescent="0.25">
      <c r="A22" s="459" t="s">
        <v>254</v>
      </c>
      <c r="B22" s="483">
        <v>65.641837699999968</v>
      </c>
      <c r="C22" s="502">
        <f t="shared" si="1"/>
        <v>0.65075999333127277</v>
      </c>
      <c r="D22" s="483">
        <v>37.556505200000018</v>
      </c>
      <c r="E22" s="502">
        <f t="shared" si="2"/>
        <v>0.56845136160584731</v>
      </c>
      <c r="F22" s="483">
        <v>49.996581130000003</v>
      </c>
      <c r="G22" s="503">
        <f t="shared" si="3"/>
        <v>0.37917113480614845</v>
      </c>
      <c r="H22" s="508">
        <f t="shared" si="0"/>
        <v>33.12362495858634</v>
      </c>
      <c r="I22" s="90">
        <f>((Table2324381938[[#This Row],[Column6]]/Table2324381938[[#This Row],[Column2]])-1)*100</f>
        <v>-23.834275697007147</v>
      </c>
      <c r="K22" s="197"/>
      <c r="O22" s="18"/>
      <c r="P22" s="18"/>
      <c r="Q22" s="18"/>
      <c r="R22" s="18"/>
      <c r="S22" s="18"/>
    </row>
    <row r="23" spans="1:19" ht="15" x14ac:dyDescent="0.25">
      <c r="A23" s="459" t="s">
        <v>572</v>
      </c>
      <c r="B23" s="483">
        <v>173.82813934999999</v>
      </c>
      <c r="C23" s="502">
        <f t="shared" si="1"/>
        <v>1.7232972562587718</v>
      </c>
      <c r="D23" s="483">
        <v>44.74086877000002</v>
      </c>
      <c r="E23" s="502">
        <f t="shared" si="2"/>
        <v>0.67719314234102457</v>
      </c>
      <c r="F23" s="483">
        <v>44.624677790000007</v>
      </c>
      <c r="G23" s="503">
        <f t="shared" si="3"/>
        <v>0.33843093538730201</v>
      </c>
      <c r="H23" s="508">
        <f t="shared" si="0"/>
        <v>-0.2596976393045014</v>
      </c>
      <c r="I23" s="90">
        <f>((Table2324381938[[#This Row],[Column6]]/Table2324381938[[#This Row],[Column2]])-1)*100</f>
        <v>-74.328277368171698</v>
      </c>
      <c r="K23" s="197"/>
      <c r="O23" s="18"/>
      <c r="P23" s="18"/>
      <c r="Q23" s="18"/>
      <c r="R23" s="18"/>
      <c r="S23" s="18"/>
    </row>
    <row r="24" spans="1:19" ht="15" x14ac:dyDescent="0.25">
      <c r="A24" s="459" t="s">
        <v>259</v>
      </c>
      <c r="B24" s="483">
        <v>25.229359179999999</v>
      </c>
      <c r="C24" s="502">
        <f t="shared" si="1"/>
        <v>0.25011879903126316</v>
      </c>
      <c r="D24" s="483">
        <v>17.63568832</v>
      </c>
      <c r="E24" s="502">
        <f t="shared" si="2"/>
        <v>0.26693194654225527</v>
      </c>
      <c r="F24" s="483">
        <v>41.078943699999996</v>
      </c>
      <c r="G24" s="503">
        <f t="shared" si="3"/>
        <v>0.31154029630279406</v>
      </c>
      <c r="H24" s="508">
        <f t="shared" si="0"/>
        <v>132.93076490478595</v>
      </c>
      <c r="I24" s="90">
        <f>((Table2324381938[[#This Row],[Column6]]/Table2324381938[[#This Row],[Column2]])-1)*100</f>
        <v>62.821986111182703</v>
      </c>
      <c r="K24" s="197"/>
      <c r="O24" s="18"/>
      <c r="P24" s="18"/>
      <c r="Q24" s="18"/>
      <c r="R24" s="18"/>
      <c r="S24" s="18"/>
    </row>
    <row r="25" spans="1:19" ht="15" x14ac:dyDescent="0.25">
      <c r="A25" s="459" t="s">
        <v>258</v>
      </c>
      <c r="B25" s="483">
        <v>54.537748080000014</v>
      </c>
      <c r="C25" s="502">
        <f t="shared" si="1"/>
        <v>0.54067627934254892</v>
      </c>
      <c r="D25" s="483">
        <v>93.713786740000003</v>
      </c>
      <c r="E25" s="502">
        <f t="shared" si="2"/>
        <v>1.4184421417782231</v>
      </c>
      <c r="F25" s="483">
        <v>40.279287799999999</v>
      </c>
      <c r="G25" s="503">
        <f t="shared" si="3"/>
        <v>0.30547575292393703</v>
      </c>
      <c r="H25" s="508">
        <f t="shared" si="0"/>
        <v>-57.018823802573415</v>
      </c>
      <c r="I25" s="90">
        <f>((Table2324381938[[#This Row],[Column6]]/Table2324381938[[#This Row],[Column2]])-1)*100</f>
        <v>-26.144204302467067</v>
      </c>
      <c r="K25" s="197"/>
      <c r="O25" s="18"/>
      <c r="P25" s="18"/>
      <c r="Q25" s="18"/>
      <c r="R25" s="18"/>
      <c r="S25" s="18"/>
    </row>
    <row r="26" spans="1:19" ht="15" x14ac:dyDescent="0.25">
      <c r="A26" s="459" t="s">
        <v>283</v>
      </c>
      <c r="B26" s="483">
        <v>0.44752979000000004</v>
      </c>
      <c r="C26" s="502">
        <f t="shared" si="1"/>
        <v>4.4367204417244104E-3</v>
      </c>
      <c r="D26" s="483">
        <v>0.23134280999999998</v>
      </c>
      <c r="E26" s="502">
        <f t="shared" si="2"/>
        <v>3.5015807419222474E-3</v>
      </c>
      <c r="F26" s="483">
        <v>38.468982639999993</v>
      </c>
      <c r="G26" s="503">
        <f t="shared" si="3"/>
        <v>0.29174650491640169</v>
      </c>
      <c r="H26" s="508">
        <f t="shared" si="0"/>
        <v>16528.562020146637</v>
      </c>
      <c r="I26" s="90">
        <f>((Table2324381938[[#This Row],[Column6]]/Table2324381938[[#This Row],[Column2]])-1)*100</f>
        <v>8495.8484774834742</v>
      </c>
      <c r="K26" s="197"/>
      <c r="O26" s="18"/>
      <c r="P26" s="18"/>
      <c r="Q26" s="18"/>
      <c r="R26" s="18"/>
      <c r="S26" s="18"/>
    </row>
    <row r="27" spans="1:19" ht="15" x14ac:dyDescent="0.25">
      <c r="A27" s="459" t="s">
        <v>257</v>
      </c>
      <c r="B27" s="483">
        <v>32.325719479999997</v>
      </c>
      <c r="C27" s="502">
        <f t="shared" si="1"/>
        <v>0.32047068958329</v>
      </c>
      <c r="D27" s="483">
        <v>42.52100433999999</v>
      </c>
      <c r="E27" s="502">
        <f t="shared" si="2"/>
        <v>0.64359350491219625</v>
      </c>
      <c r="F27" s="483">
        <v>33.311650120000003</v>
      </c>
      <c r="G27" s="503">
        <f t="shared" si="3"/>
        <v>0.2526335979938989</v>
      </c>
      <c r="H27" s="508">
        <f t="shared" si="0"/>
        <v>-21.658364761005057</v>
      </c>
      <c r="I27" s="90" t="s">
        <v>240</v>
      </c>
      <c r="K27" s="197"/>
      <c r="O27" s="18"/>
      <c r="P27" s="18"/>
      <c r="Q27" s="18"/>
      <c r="R27" s="18"/>
      <c r="S27" s="18"/>
    </row>
    <row r="28" spans="1:19" ht="15" x14ac:dyDescent="0.25">
      <c r="A28" s="459" t="s">
        <v>261</v>
      </c>
      <c r="B28" s="483">
        <v>23.247787599999995</v>
      </c>
      <c r="C28" s="502">
        <f t="shared" si="1"/>
        <v>0.23047389642997226</v>
      </c>
      <c r="D28" s="483">
        <v>22.240735600000001</v>
      </c>
      <c r="E28" s="502">
        <f t="shared" si="2"/>
        <v>0.33663346383293496</v>
      </c>
      <c r="F28" s="483">
        <v>28.149817279999994</v>
      </c>
      <c r="G28" s="503">
        <f t="shared" si="3"/>
        <v>0.21348656090883641</v>
      </c>
      <c r="H28" s="508">
        <f t="shared" si="0"/>
        <v>26.568733095320795</v>
      </c>
      <c r="I28" s="90">
        <f>((Table2324381938[[#This Row],[Column6]]/Table2324381938[[#This Row],[Column2]])-1)*100</f>
        <v>21.086005104416895</v>
      </c>
      <c r="K28" s="197"/>
      <c r="O28" s="18"/>
      <c r="P28" s="18"/>
      <c r="Q28" s="18"/>
      <c r="R28" s="18"/>
      <c r="S28" s="18"/>
    </row>
    <row r="29" spans="1:19" ht="15" x14ac:dyDescent="0.25">
      <c r="A29" s="459" t="s">
        <v>479</v>
      </c>
      <c r="B29" s="483">
        <v>37.237443139999996</v>
      </c>
      <c r="C29" s="502">
        <f t="shared" si="1"/>
        <v>0.36916453131933047</v>
      </c>
      <c r="D29" s="483">
        <v>41.128802810000003</v>
      </c>
      <c r="E29" s="502">
        <f t="shared" si="2"/>
        <v>0.6225212871660617</v>
      </c>
      <c r="F29" s="483">
        <v>27.829983820000006</v>
      </c>
      <c r="G29" s="503">
        <f t="shared" si="3"/>
        <v>0.21106096273319627</v>
      </c>
      <c r="H29" s="508">
        <f t="shared" si="0"/>
        <v>-32.33456381270242</v>
      </c>
      <c r="I29" s="90">
        <f>((Table2324381938[[#This Row],[Column6]]/Table2324381938[[#This Row],[Column2]])-1)*100</f>
        <v>-25.263440576817196</v>
      </c>
      <c r="K29" s="197"/>
      <c r="O29" s="18"/>
      <c r="P29" s="18"/>
      <c r="Q29" s="18"/>
      <c r="R29" s="18"/>
      <c r="S29" s="18"/>
    </row>
    <row r="30" spans="1:19" ht="15" x14ac:dyDescent="0.25">
      <c r="A30" s="459" t="s">
        <v>262</v>
      </c>
      <c r="B30" s="483">
        <v>11.687139410000004</v>
      </c>
      <c r="C30" s="502">
        <f t="shared" si="1"/>
        <v>0.11586395248823543</v>
      </c>
      <c r="D30" s="483">
        <v>9.5306442300000001</v>
      </c>
      <c r="E30" s="502">
        <f t="shared" si="2"/>
        <v>0.14425484109007056</v>
      </c>
      <c r="F30" s="483">
        <v>25.02048722</v>
      </c>
      <c r="G30" s="503">
        <f t="shared" si="3"/>
        <v>0.18975390553090274</v>
      </c>
      <c r="H30" s="508">
        <f t="shared" si="0"/>
        <v>162.52671504872657</v>
      </c>
      <c r="I30" s="90">
        <f>((Table2324381938[[#This Row],[Column6]]/Table2324381938[[#This Row],[Column2]])-1)*100</f>
        <v>114.08564014040449</v>
      </c>
      <c r="K30" s="197"/>
      <c r="O30" s="18"/>
      <c r="P30" s="18"/>
      <c r="Q30" s="18"/>
      <c r="R30" s="18"/>
      <c r="S30" s="18"/>
    </row>
    <row r="31" spans="1:19" ht="15" x14ac:dyDescent="0.25">
      <c r="A31" s="459" t="s">
        <v>285</v>
      </c>
      <c r="B31" s="483">
        <v>0.70690470999999999</v>
      </c>
      <c r="C31" s="502">
        <f t="shared" si="1"/>
        <v>7.0081112973692013E-3</v>
      </c>
      <c r="D31" s="483">
        <v>49.897816789999993</v>
      </c>
      <c r="E31" s="502">
        <f t="shared" si="2"/>
        <v>0.75524817190483928</v>
      </c>
      <c r="F31" s="483">
        <v>20.493298419999995</v>
      </c>
      <c r="G31" s="503">
        <f t="shared" si="3"/>
        <v>0.15541997157021301</v>
      </c>
      <c r="H31" s="508">
        <f t="shared" si="0"/>
        <v>-58.929468785682324</v>
      </c>
      <c r="I31" s="90">
        <f>((Table2324381938[[#This Row],[Column6]]/Table2324381938[[#This Row],[Column2]])-1)*100</f>
        <v>2799.0185141077918</v>
      </c>
      <c r="K31" s="197"/>
      <c r="O31" s="18"/>
      <c r="P31" s="18"/>
      <c r="Q31" s="18"/>
      <c r="R31" s="18"/>
      <c r="S31" s="18"/>
    </row>
    <row r="32" spans="1:19" ht="15" x14ac:dyDescent="0.25">
      <c r="A32" s="459" t="s">
        <v>252</v>
      </c>
      <c r="B32" s="483">
        <v>44.322108399999998</v>
      </c>
      <c r="C32" s="502">
        <f t="shared" si="1"/>
        <v>0.43940047959400691</v>
      </c>
      <c r="D32" s="483">
        <v>10.70078455</v>
      </c>
      <c r="E32" s="502">
        <f t="shared" si="2"/>
        <v>0.16196596342777683</v>
      </c>
      <c r="F32" s="483">
        <v>18.974475290000001</v>
      </c>
      <c r="G32" s="503">
        <f t="shared" si="3"/>
        <v>0.14390130615838218</v>
      </c>
      <c r="H32" s="508">
        <f t="shared" si="0"/>
        <v>77.318543339889985</v>
      </c>
      <c r="I32" s="90">
        <f>((Table2324381938[[#This Row],[Column6]]/Table2324381938[[#This Row],[Column2]])-1)*100</f>
        <v>-57.189592338978166</v>
      </c>
      <c r="K32" s="197"/>
      <c r="O32" s="18"/>
      <c r="P32" s="18"/>
      <c r="Q32" s="18"/>
      <c r="R32" s="18"/>
      <c r="S32" s="18"/>
    </row>
    <row r="33" spans="1:19" ht="15" x14ac:dyDescent="0.25">
      <c r="A33" s="459" t="s">
        <v>566</v>
      </c>
      <c r="B33" s="483">
        <v>50.293616159999971</v>
      </c>
      <c r="C33" s="502">
        <f t="shared" si="1"/>
        <v>0.49860080801618373</v>
      </c>
      <c r="D33" s="483">
        <v>29.446038010000009</v>
      </c>
      <c r="E33" s="502">
        <f t="shared" si="2"/>
        <v>0.44569217267537536</v>
      </c>
      <c r="F33" s="483">
        <v>13.181753010000005</v>
      </c>
      <c r="G33" s="503">
        <f t="shared" si="3"/>
        <v>9.9969640614825481E-2</v>
      </c>
      <c r="H33" s="508">
        <f t="shared" si="0"/>
        <v>-55.234205004002845</v>
      </c>
      <c r="I33" s="90">
        <f>((Table2324381938[[#This Row],[Column6]]/Table2324381938[[#This Row],[Column2]])-1)*100</f>
        <v>-73.790405191655623</v>
      </c>
      <c r="K33" s="197"/>
      <c r="O33" s="18"/>
      <c r="P33" s="18"/>
      <c r="Q33" s="18"/>
      <c r="R33" s="18"/>
      <c r="S33" s="18"/>
    </row>
    <row r="34" spans="1:19" ht="15" x14ac:dyDescent="0.25">
      <c r="A34" s="459" t="s">
        <v>276</v>
      </c>
      <c r="B34" s="483">
        <v>2.0857679999999998</v>
      </c>
      <c r="C34" s="502">
        <f t="shared" si="1"/>
        <v>2.0677884978996905E-2</v>
      </c>
      <c r="D34" s="483">
        <v>21.217536109999998</v>
      </c>
      <c r="E34" s="502">
        <f t="shared" si="2"/>
        <v>0.32114642263494542</v>
      </c>
      <c r="F34" s="483">
        <v>12.556716069999997</v>
      </c>
      <c r="G34" s="503">
        <f t="shared" si="3"/>
        <v>9.5229397172592212E-2</v>
      </c>
      <c r="H34" s="508">
        <f t="shared" si="0"/>
        <v>-40.819160128202093</v>
      </c>
      <c r="I34" s="90">
        <f>((Table2324381938[[#This Row],[Column6]]/Table2324381938[[#This Row],[Column2]])-1)*100</f>
        <v>502.01882807675634</v>
      </c>
      <c r="K34" s="197"/>
      <c r="O34" s="18"/>
      <c r="P34" s="18"/>
      <c r="Q34" s="18"/>
      <c r="R34" s="18"/>
      <c r="S34" s="18"/>
    </row>
    <row r="35" spans="1:19" ht="15" x14ac:dyDescent="0.25">
      <c r="A35" s="459" t="s">
        <v>481</v>
      </c>
      <c r="B35" s="483">
        <v>24.887633539999999</v>
      </c>
      <c r="C35" s="502">
        <f t="shared" si="1"/>
        <v>0.24673099967951642</v>
      </c>
      <c r="D35" s="483">
        <v>9.3719478299999999</v>
      </c>
      <c r="E35" s="502">
        <f t="shared" si="2"/>
        <v>0.14185282886391845</v>
      </c>
      <c r="F35" s="483">
        <v>9.6976998299999977</v>
      </c>
      <c r="G35" s="503">
        <f t="shared" si="3"/>
        <v>7.3546785929010025E-2</v>
      </c>
      <c r="H35" s="508">
        <f t="shared" si="0"/>
        <v>3.4758196045143519</v>
      </c>
      <c r="I35" s="90">
        <f>((Table2324381938[[#This Row],[Column6]]/Table2324381938[[#This Row],[Column2]])-1)*100</f>
        <v>-61.034062099903466</v>
      </c>
      <c r="K35" s="197"/>
      <c r="O35" s="18"/>
      <c r="P35" s="18"/>
      <c r="Q35" s="18"/>
      <c r="R35" s="18"/>
      <c r="S35" s="18"/>
    </row>
    <row r="36" spans="1:19" ht="15" x14ac:dyDescent="0.25">
      <c r="A36" s="459" t="s">
        <v>260</v>
      </c>
      <c r="B36" s="483">
        <v>9.6446133800000009</v>
      </c>
      <c r="C36" s="502">
        <f t="shared" si="1"/>
        <v>9.5614759713704783E-2</v>
      </c>
      <c r="D36" s="483">
        <v>12.98993321</v>
      </c>
      <c r="E36" s="502">
        <f t="shared" si="2"/>
        <v>0.19661427976513404</v>
      </c>
      <c r="F36" s="483">
        <v>9.5142416100000027</v>
      </c>
      <c r="G36" s="503">
        <f t="shared" si="3"/>
        <v>7.2155449563708562E-2</v>
      </c>
      <c r="H36" s="508">
        <f t="shared" si="0"/>
        <v>-26.756808859681559</v>
      </c>
      <c r="I36" s="90">
        <f>((Table2324381938[[#This Row],[Column6]]/Table2324381938[[#This Row],[Column2]])-1)*100</f>
        <v>-1.351757347478022</v>
      </c>
      <c r="K36" s="197"/>
      <c r="O36" s="18"/>
      <c r="P36" s="18"/>
      <c r="Q36" s="18"/>
      <c r="R36" s="18"/>
      <c r="S36" s="18"/>
    </row>
    <row r="37" spans="1:19" ht="15" x14ac:dyDescent="0.25">
      <c r="A37" s="459" t="s">
        <v>236</v>
      </c>
      <c r="B37" s="483">
        <v>21.428564249999994</v>
      </c>
      <c r="C37" s="502">
        <f t="shared" si="1"/>
        <v>0.21243848156964007</v>
      </c>
      <c r="D37" s="483">
        <v>5.9794376699999994</v>
      </c>
      <c r="E37" s="502">
        <f t="shared" si="2"/>
        <v>9.0504147471868412E-2</v>
      </c>
      <c r="F37" s="483">
        <v>8.8704916699999998</v>
      </c>
      <c r="G37" s="503">
        <f t="shared" si="3"/>
        <v>6.7273287828558917E-2</v>
      </c>
      <c r="H37" s="508">
        <f t="shared" si="0"/>
        <v>48.34993120682536</v>
      </c>
      <c r="I37" s="90">
        <f>((Table2324381938[[#This Row],[Column6]]/Table2324381938[[#This Row],[Column2]])-1)*100</f>
        <v>-58.604358339126691</v>
      </c>
      <c r="K37" s="197"/>
      <c r="O37" s="18"/>
      <c r="P37" s="18"/>
      <c r="Q37" s="18"/>
      <c r="R37" s="18"/>
      <c r="S37" s="18"/>
    </row>
    <row r="38" spans="1:19" ht="15" x14ac:dyDescent="0.25">
      <c r="A38" s="459" t="s">
        <v>490</v>
      </c>
      <c r="B38" s="483">
        <v>0.94309268999999996</v>
      </c>
      <c r="C38" s="502">
        <f t="shared" si="1"/>
        <v>9.3496314874678219E-3</v>
      </c>
      <c r="D38" s="483">
        <v>6.9999999999999999E-4</v>
      </c>
      <c r="E38" s="502">
        <f t="shared" si="2"/>
        <v>1.0595127289002729E-5</v>
      </c>
      <c r="F38" s="483">
        <v>8.72755495</v>
      </c>
      <c r="G38" s="503">
        <f t="shared" si="3"/>
        <v>6.6189264139280127E-2</v>
      </c>
      <c r="H38" s="508">
        <f t="shared" si="0"/>
        <v>1246693.5642857142</v>
      </c>
      <c r="I38" s="90">
        <f>((Table2324381938[[#This Row],[Column6]]/Table2324381938[[#This Row],[Column2]])-1)*100</f>
        <v>825.41857683150965</v>
      </c>
      <c r="K38" s="197"/>
      <c r="O38" s="18"/>
      <c r="P38" s="18"/>
      <c r="Q38" s="18"/>
      <c r="R38" s="18"/>
      <c r="S38" s="18"/>
    </row>
    <row r="39" spans="1:19" ht="15" x14ac:dyDescent="0.25">
      <c r="A39" s="459" t="s">
        <v>484</v>
      </c>
      <c r="B39" s="483">
        <v>25.177157099999992</v>
      </c>
      <c r="C39" s="502">
        <f t="shared" si="1"/>
        <v>0.24960127809609467</v>
      </c>
      <c r="D39" s="483">
        <v>6.6314112099999996</v>
      </c>
      <c r="E39" s="502">
        <f t="shared" si="2"/>
        <v>0.10037235125095659</v>
      </c>
      <c r="F39" s="483">
        <v>8.2173776699999994</v>
      </c>
      <c r="G39" s="503">
        <f t="shared" si="3"/>
        <v>6.2320109612355082E-2</v>
      </c>
      <c r="H39" s="508">
        <f t="shared" si="0"/>
        <v>23.915972178115009</v>
      </c>
      <c r="I39" s="90">
        <f>((Table2324381938[[#This Row],[Column6]]/Table2324381938[[#This Row],[Column2]])-1)*100</f>
        <v>-67.361773065315617</v>
      </c>
      <c r="K39" s="197"/>
      <c r="O39" s="18"/>
      <c r="P39" s="18"/>
      <c r="Q39" s="18"/>
      <c r="R39" s="18"/>
      <c r="S39" s="18"/>
    </row>
    <row r="40" spans="1:19" ht="15" x14ac:dyDescent="0.25">
      <c r="A40" s="459" t="s">
        <v>493</v>
      </c>
      <c r="B40" s="483">
        <v>0.30225932</v>
      </c>
      <c r="C40" s="502">
        <f t="shared" si="1"/>
        <v>2.996538182956982E-3</v>
      </c>
      <c r="D40" s="483">
        <v>0.99978071999999996</v>
      </c>
      <c r="E40" s="502">
        <f t="shared" si="2"/>
        <v>1.5132577127843994E-2</v>
      </c>
      <c r="F40" s="483">
        <v>7.8682350300000001</v>
      </c>
      <c r="G40" s="503">
        <f t="shared" si="3"/>
        <v>5.9672232337031193E-2</v>
      </c>
      <c r="H40" s="508">
        <f t="shared" si="0"/>
        <v>686.99607549943562</v>
      </c>
      <c r="I40" s="90">
        <f>((Table2324381938[[#This Row],[Column6]]/Table2324381938[[#This Row],[Column2]])-1)*100</f>
        <v>2503.1405847138144</v>
      </c>
      <c r="K40" s="197"/>
      <c r="O40" s="18"/>
      <c r="P40" s="18"/>
      <c r="Q40" s="18"/>
      <c r="R40" s="18"/>
      <c r="S40" s="18"/>
    </row>
    <row r="41" spans="1:19" ht="15" x14ac:dyDescent="0.25">
      <c r="A41" s="459" t="s">
        <v>294</v>
      </c>
      <c r="B41" s="483">
        <v>3.0613525099999999</v>
      </c>
      <c r="C41" s="502">
        <f t="shared" si="1"/>
        <v>3.0349633843238306E-2</v>
      </c>
      <c r="D41" s="483">
        <v>8.1345597699999992</v>
      </c>
      <c r="E41" s="502">
        <f t="shared" si="2"/>
        <v>0.1231238517187868</v>
      </c>
      <c r="F41" s="483">
        <v>5.4262492099999999</v>
      </c>
      <c r="G41" s="503">
        <f t="shared" si="3"/>
        <v>4.1152355304992963E-2</v>
      </c>
      <c r="H41" s="508">
        <f t="shared" si="0"/>
        <v>-33.293879897326015</v>
      </c>
      <c r="I41" s="90">
        <f>((Table2324381938[[#This Row],[Column6]]/Table2324381938[[#This Row],[Column2]])-1)*100</f>
        <v>77.250061607573571</v>
      </c>
      <c r="K41" s="197"/>
      <c r="O41" s="18"/>
      <c r="P41" s="18"/>
      <c r="Q41" s="18"/>
      <c r="R41" s="18"/>
      <c r="S41" s="18"/>
    </row>
    <row r="42" spans="1:19" ht="15" x14ac:dyDescent="0.25">
      <c r="A42" s="459" t="s">
        <v>272</v>
      </c>
      <c r="B42" s="483">
        <v>3.5341526000000001</v>
      </c>
      <c r="C42" s="502">
        <f t="shared" si="1"/>
        <v>3.5036878963059584E-2</v>
      </c>
      <c r="D42" s="483">
        <v>2.0913307399999996</v>
      </c>
      <c r="E42" s="502">
        <f t="shared" si="2"/>
        <v>3.1654164848148952E-2</v>
      </c>
      <c r="F42" s="483">
        <v>4.6203584300000005</v>
      </c>
      <c r="G42" s="503">
        <f t="shared" si="3"/>
        <v>3.5040526962413415E-2</v>
      </c>
      <c r="H42" s="508">
        <f t="shared" si="0"/>
        <v>120.92911186300456</v>
      </c>
      <c r="I42" s="90">
        <f>((Table2324381938[[#This Row],[Column6]]/Table2324381938[[#This Row],[Column2]])-1)*100</f>
        <v>30.734548078088086</v>
      </c>
      <c r="K42" s="197"/>
      <c r="O42" s="18"/>
      <c r="P42" s="18"/>
      <c r="Q42" s="18"/>
      <c r="R42" s="18"/>
      <c r="S42" s="18"/>
    </row>
    <row r="43" spans="1:19" ht="15" x14ac:dyDescent="0.25">
      <c r="A43" s="459" t="s">
        <v>270</v>
      </c>
      <c r="B43" s="483">
        <v>1.5587109399999999</v>
      </c>
      <c r="C43" s="502">
        <f t="shared" si="1"/>
        <v>1.5452747157317662E-2</v>
      </c>
      <c r="D43" s="483">
        <v>2.9024765099999996</v>
      </c>
      <c r="E43" s="502">
        <f t="shared" si="2"/>
        <v>4.3931582966843429E-2</v>
      </c>
      <c r="F43" s="483">
        <v>3.9301638700000017</v>
      </c>
      <c r="G43" s="503">
        <f t="shared" si="3"/>
        <v>2.9806131957047774E-2</v>
      </c>
      <c r="H43" s="508">
        <f t="shared" si="0"/>
        <v>35.407258472524283</v>
      </c>
      <c r="I43" s="90">
        <f>((Table2324381938[[#This Row],[Column6]]/Table2324381938[[#This Row],[Column2]])-1)*100</f>
        <v>152.14193146036445</v>
      </c>
      <c r="K43" s="197"/>
      <c r="O43" s="18"/>
      <c r="P43" s="18"/>
      <c r="Q43" s="18"/>
      <c r="R43" s="18"/>
      <c r="S43" s="18"/>
    </row>
    <row r="44" spans="1:19" ht="15" x14ac:dyDescent="0.25">
      <c r="A44" s="459" t="s">
        <v>500</v>
      </c>
      <c r="B44" s="483">
        <v>8.0123097699999981</v>
      </c>
      <c r="C44" s="502">
        <f t="shared" si="1"/>
        <v>7.9432429608735547E-2</v>
      </c>
      <c r="D44" s="483">
        <v>0.16840782999999998</v>
      </c>
      <c r="E44" s="502">
        <f t="shared" si="2"/>
        <v>2.5490034218781888E-3</v>
      </c>
      <c r="F44" s="483">
        <v>3.8086139000000001</v>
      </c>
      <c r="G44" s="503">
        <f t="shared" si="3"/>
        <v>2.88843041236462E-2</v>
      </c>
      <c r="H44" s="508">
        <f t="shared" si="0"/>
        <v>2161.5420553783042</v>
      </c>
      <c r="I44" s="90">
        <f>((Table2324381938[[#This Row],[Column6]]/Table2324381938[[#This Row],[Column2]])-1)*100</f>
        <v>-52.465468643507009</v>
      </c>
      <c r="K44" s="197"/>
      <c r="O44" s="18"/>
      <c r="P44" s="18"/>
      <c r="Q44" s="18"/>
      <c r="R44" s="18"/>
      <c r="S44" s="18"/>
    </row>
    <row r="45" spans="1:19" ht="15" x14ac:dyDescent="0.25">
      <c r="A45" s="459" t="s">
        <v>267</v>
      </c>
      <c r="B45" s="483">
        <v>5.9390745899999997</v>
      </c>
      <c r="C45" s="502">
        <f t="shared" si="1"/>
        <v>5.8878792489722352E-2</v>
      </c>
      <c r="D45" s="483">
        <v>2.8568443700000001</v>
      </c>
      <c r="E45" s="502">
        <f t="shared" si="2"/>
        <v>4.3240899635744019E-2</v>
      </c>
      <c r="F45" s="483">
        <v>3.5810394400000001</v>
      </c>
      <c r="G45" s="503">
        <f t="shared" si="3"/>
        <v>2.715839278529433E-2</v>
      </c>
      <c r="H45" s="508">
        <f t="shared" si="0"/>
        <v>25.349475722403447</v>
      </c>
      <c r="I45" s="90">
        <f>((Table2324381938[[#This Row],[Column6]]/Table2324381938[[#This Row],[Column2]])-1)*100</f>
        <v>-39.703747010862166</v>
      </c>
      <c r="K45" s="197"/>
      <c r="O45" s="18"/>
      <c r="P45" s="18"/>
      <c r="Q45" s="18"/>
      <c r="R45" s="18"/>
      <c r="S45" s="18"/>
    </row>
    <row r="46" spans="1:19" ht="15" x14ac:dyDescent="0.25">
      <c r="A46" s="459" t="s">
        <v>567</v>
      </c>
      <c r="B46" s="483">
        <v>3.13435547</v>
      </c>
      <c r="C46" s="502">
        <f t="shared" si="1"/>
        <v>3.1073370524406257E-2</v>
      </c>
      <c r="D46" s="483">
        <v>0.40911103999999998</v>
      </c>
      <c r="E46" s="502">
        <f t="shared" si="2"/>
        <v>6.1922622059089822E-3</v>
      </c>
      <c r="F46" s="483">
        <v>3.51883043</v>
      </c>
      <c r="G46" s="503">
        <f t="shared" si="3"/>
        <v>2.6686603307219125E-2</v>
      </c>
      <c r="H46" s="508" t="s">
        <v>240</v>
      </c>
      <c r="I46" s="90">
        <f>((Table2324381938[[#This Row],[Column6]]/Table2324381938[[#This Row],[Column2]])-1)*100</f>
        <v>12.266475952709976</v>
      </c>
      <c r="K46" s="197"/>
      <c r="O46" s="18"/>
      <c r="P46" s="18"/>
      <c r="Q46" s="18"/>
      <c r="R46" s="18"/>
      <c r="S46" s="18"/>
    </row>
    <row r="47" spans="1:19" ht="15" x14ac:dyDescent="0.25">
      <c r="A47" s="459" t="s">
        <v>503</v>
      </c>
      <c r="B47" s="483">
        <v>2.4199999999999999E-2</v>
      </c>
      <c r="C47" s="502">
        <f t="shared" si="1"/>
        <v>2.3991393889048309E-4</v>
      </c>
      <c r="D47" s="483">
        <v>9.6000000000000009E-3</v>
      </c>
      <c r="E47" s="502">
        <f t="shared" si="2"/>
        <v>1.4530460282060888E-4</v>
      </c>
      <c r="F47" s="483">
        <v>2.90402519</v>
      </c>
      <c r="G47" s="503">
        <f t="shared" si="3"/>
        <v>2.2023956476840419E-2</v>
      </c>
      <c r="H47" s="508">
        <f t="shared" ref="H47:H53" si="4">((F47/D47)-1)*100</f>
        <v>30150.262395833328</v>
      </c>
      <c r="I47" s="90">
        <f>((Table2324381938[[#This Row],[Column6]]/Table2324381938[[#This Row],[Column2]])-1)*100</f>
        <v>11900.104090909092</v>
      </c>
      <c r="K47" s="197"/>
      <c r="O47" s="18"/>
      <c r="P47" s="18"/>
      <c r="Q47" s="18"/>
      <c r="R47" s="18"/>
      <c r="S47" s="18"/>
    </row>
    <row r="48" spans="1:19" ht="15" x14ac:dyDescent="0.25">
      <c r="A48" s="459" t="s">
        <v>491</v>
      </c>
      <c r="B48" s="483">
        <v>3.2627782299999994</v>
      </c>
      <c r="C48" s="502">
        <f t="shared" si="1"/>
        <v>3.2346527970471835E-2</v>
      </c>
      <c r="D48" s="483">
        <v>2.5715611900000002</v>
      </c>
      <c r="E48" s="502">
        <f t="shared" si="2"/>
        <v>3.8922883056441912E-2</v>
      </c>
      <c r="F48" s="483">
        <v>2.7674021299999998</v>
      </c>
      <c r="G48" s="503">
        <f t="shared" si="3"/>
        <v>2.0987815214177075E-2</v>
      </c>
      <c r="H48" s="508">
        <f t="shared" si="4"/>
        <v>7.6156437871890414</v>
      </c>
      <c r="I48" s="90">
        <f>((Table2324381938[[#This Row],[Column6]]/Table2324381938[[#This Row],[Column2]])-1)*100</f>
        <v>-15.182646967703949</v>
      </c>
      <c r="K48" s="197"/>
      <c r="O48" s="18"/>
      <c r="P48" s="18"/>
      <c r="Q48" s="18"/>
      <c r="R48" s="18"/>
      <c r="S48" s="18"/>
    </row>
    <row r="49" spans="1:19" ht="15" x14ac:dyDescent="0.25">
      <c r="A49" s="459" t="s">
        <v>568</v>
      </c>
      <c r="B49" s="483">
        <v>3.33877085</v>
      </c>
      <c r="C49" s="502">
        <f t="shared" si="1"/>
        <v>3.3099903540339932E-2</v>
      </c>
      <c r="D49" s="483">
        <v>83.731807850000038</v>
      </c>
      <c r="E49" s="502">
        <f t="shared" si="2"/>
        <v>1.2673559461558119</v>
      </c>
      <c r="F49" s="483">
        <v>2.76361897</v>
      </c>
      <c r="G49" s="503">
        <f t="shared" si="3"/>
        <v>2.0959123950936024E-2</v>
      </c>
      <c r="H49" s="508">
        <f t="shared" si="4"/>
        <v>-96.699439506966286</v>
      </c>
      <c r="I49" s="90">
        <f>((Table2324381938[[#This Row],[Column6]]/Table2324381938[[#This Row],[Column2]])-1)*100</f>
        <v>-17.226455658075491</v>
      </c>
      <c r="K49" s="197"/>
      <c r="O49" s="18"/>
      <c r="P49" s="18"/>
      <c r="Q49" s="18"/>
      <c r="R49" s="18"/>
      <c r="S49" s="18"/>
    </row>
    <row r="50" spans="1:19" ht="15" x14ac:dyDescent="0.25">
      <c r="A50" s="459" t="s">
        <v>295</v>
      </c>
      <c r="B50" s="483">
        <v>2.07080362</v>
      </c>
      <c r="C50" s="502">
        <f t="shared" si="1"/>
        <v>2.0529531121606246E-2</v>
      </c>
      <c r="D50" s="483">
        <v>3.0400374900000005</v>
      </c>
      <c r="E50" s="502">
        <f t="shared" si="2"/>
        <v>4.601369167127195E-2</v>
      </c>
      <c r="F50" s="483">
        <v>2.6343216800000011</v>
      </c>
      <c r="G50" s="503">
        <f t="shared" si="3"/>
        <v>1.9978540897683177E-2</v>
      </c>
      <c r="H50" s="508">
        <f t="shared" si="4"/>
        <v>-13.345750219679008</v>
      </c>
      <c r="I50" s="90">
        <f>((Table2324381938[[#This Row],[Column6]]/Table2324381938[[#This Row],[Column2]])-1)*100</f>
        <v>27.212530177052763</v>
      </c>
      <c r="K50" s="197"/>
      <c r="O50" s="18"/>
      <c r="P50" s="18"/>
      <c r="Q50" s="18"/>
      <c r="R50" s="18"/>
      <c r="S50" s="18"/>
    </row>
    <row r="51" spans="1:19" ht="15" x14ac:dyDescent="0.25">
      <c r="A51" s="459" t="s">
        <v>496</v>
      </c>
      <c r="B51" s="483">
        <v>0.23200000000000001</v>
      </c>
      <c r="C51" s="502">
        <f t="shared" si="1"/>
        <v>2.3000013976277717E-3</v>
      </c>
      <c r="D51" s="483">
        <v>0.31321677000000003</v>
      </c>
      <c r="E51" s="502">
        <f t="shared" si="2"/>
        <v>4.7408164960004171E-3</v>
      </c>
      <c r="F51" s="483">
        <v>2.60495112</v>
      </c>
      <c r="G51" s="503">
        <f t="shared" si="3"/>
        <v>1.9755796295684577E-2</v>
      </c>
      <c r="H51" s="508">
        <f t="shared" si="4"/>
        <v>731.67677132996425</v>
      </c>
      <c r="I51" s="90">
        <f>((Table2324381938[[#This Row],[Column6]]/Table2324381938[[#This Row],[Column2]])-1)*100</f>
        <v>1022.8237586206897</v>
      </c>
      <c r="K51" s="197"/>
      <c r="O51" s="18"/>
      <c r="P51" s="18"/>
      <c r="Q51" s="18"/>
      <c r="R51" s="18"/>
      <c r="S51" s="18"/>
    </row>
    <row r="52" spans="1:19" ht="15" x14ac:dyDescent="0.25">
      <c r="A52" s="459" t="s">
        <v>497</v>
      </c>
      <c r="B52" s="483">
        <v>0.37484799999999996</v>
      </c>
      <c r="C52" s="502">
        <f t="shared" si="1"/>
        <v>3.7161677754223056E-3</v>
      </c>
      <c r="D52" s="483">
        <v>4.4199999999999995E-3</v>
      </c>
      <c r="E52" s="502">
        <f t="shared" si="2"/>
        <v>6.6900660881988647E-5</v>
      </c>
      <c r="F52" s="483">
        <v>2.3458482199999997</v>
      </c>
      <c r="G52" s="503">
        <f t="shared" si="3"/>
        <v>1.7790775120154367E-2</v>
      </c>
      <c r="H52" s="508">
        <f t="shared" si="4"/>
        <v>52973.489140271486</v>
      </c>
      <c r="I52" s="90">
        <f>((Table2324381938[[#This Row],[Column6]]/Table2324381938[[#This Row],[Column2]])-1)*100</f>
        <v>525.81318827898235</v>
      </c>
      <c r="K52" s="197"/>
      <c r="O52" s="18"/>
      <c r="P52" s="18"/>
      <c r="Q52" s="18"/>
      <c r="R52" s="18"/>
      <c r="S52" s="18"/>
    </row>
    <row r="53" spans="1:19" ht="15" x14ac:dyDescent="0.25">
      <c r="A53" s="459" t="s">
        <v>271</v>
      </c>
      <c r="B53" s="483">
        <v>0.16911799999999999</v>
      </c>
      <c r="C53" s="502">
        <f t="shared" si="1"/>
        <v>1.6766018808793684E-3</v>
      </c>
      <c r="D53" s="483">
        <v>3.9227881</v>
      </c>
      <c r="E53" s="502">
        <f t="shared" si="2"/>
        <v>5.9374913210407387E-2</v>
      </c>
      <c r="F53" s="483">
        <v>2.3456130000000002</v>
      </c>
      <c r="G53" s="503">
        <f t="shared" si="3"/>
        <v>1.7788991225489707E-2</v>
      </c>
      <c r="H53" s="508">
        <f t="shared" si="4"/>
        <v>-40.205462538239054</v>
      </c>
      <c r="I53" s="90">
        <f>((Table2324381938[[#This Row],[Column6]]/Table2324381938[[#This Row],[Column2]])-1)*100</f>
        <v>1286.9682706749136</v>
      </c>
      <c r="K53" s="197"/>
      <c r="O53" s="18"/>
      <c r="P53" s="18"/>
      <c r="Q53" s="18"/>
      <c r="R53" s="18"/>
      <c r="S53" s="18"/>
    </row>
    <row r="54" spans="1:19" ht="15" x14ac:dyDescent="0.25">
      <c r="A54" s="459" t="s">
        <v>264</v>
      </c>
      <c r="B54" s="483">
        <v>6.0234619800000004</v>
      </c>
      <c r="C54" s="502">
        <f t="shared" si="1"/>
        <v>5.9715392123093736E-2</v>
      </c>
      <c r="D54" s="483">
        <v>7.7529568999999992</v>
      </c>
      <c r="E54" s="502">
        <f t="shared" si="2"/>
        <v>0.11734795031664572</v>
      </c>
      <c r="F54" s="483">
        <v>2.0595814600000004</v>
      </c>
      <c r="G54" s="503">
        <f t="shared" si="3"/>
        <v>1.5619744825817936E-2</v>
      </c>
      <c r="H54" s="508" t="s">
        <v>240</v>
      </c>
      <c r="I54" s="90">
        <f>((Table2324381938[[#This Row],[Column6]]/Table2324381938[[#This Row],[Column2]])-1)*100</f>
        <v>-65.807346890566734</v>
      </c>
      <c r="K54" s="197"/>
      <c r="O54" s="18"/>
      <c r="P54" s="18"/>
      <c r="Q54" s="18"/>
      <c r="R54" s="18"/>
      <c r="S54" s="18"/>
    </row>
    <row r="55" spans="1:19" ht="15" x14ac:dyDescent="0.25">
      <c r="A55" s="459" t="s">
        <v>512</v>
      </c>
      <c r="B55" s="483">
        <v>0.34380200999999999</v>
      </c>
      <c r="C55" s="502">
        <f t="shared" si="1"/>
        <v>3.4083840668415392E-3</v>
      </c>
      <c r="D55" s="483"/>
      <c r="E55" s="502">
        <f t="shared" si="2"/>
        <v>0</v>
      </c>
      <c r="F55" s="483">
        <v>1.9849765800000001</v>
      </c>
      <c r="G55" s="503">
        <f t="shared" si="3"/>
        <v>1.5053945797717941E-2</v>
      </c>
      <c r="H55" s="508" t="e">
        <f>((F55/D55)-1)*100</f>
        <v>#DIV/0!</v>
      </c>
      <c r="I55" s="90">
        <f>((Table2324381938[[#This Row],[Column6]]/Table2324381938[[#This Row],[Column2]])-1)*100</f>
        <v>477.36037668889725</v>
      </c>
      <c r="K55" s="197"/>
      <c r="O55" s="18"/>
      <c r="P55" s="18"/>
      <c r="Q55" s="18"/>
      <c r="R55" s="18"/>
      <c r="S55" s="18"/>
    </row>
    <row r="56" spans="1:19" ht="15" x14ac:dyDescent="0.25">
      <c r="A56" s="459" t="s">
        <v>515</v>
      </c>
      <c r="B56" s="483">
        <v>14.032083050000002</v>
      </c>
      <c r="C56" s="502">
        <f t="shared" si="1"/>
        <v>0.13911125270098695</v>
      </c>
      <c r="D56" s="483">
        <v>20.877615039999995</v>
      </c>
      <c r="E56" s="502">
        <f t="shared" si="2"/>
        <v>0.3160014126279968</v>
      </c>
      <c r="F56" s="483">
        <v>1.9547216700000001</v>
      </c>
      <c r="G56" s="503">
        <f t="shared" si="3"/>
        <v>1.4824494337260489E-2</v>
      </c>
      <c r="H56" s="508" t="s">
        <v>240</v>
      </c>
      <c r="I56" s="90">
        <f>((Table2324381938[[#This Row],[Column6]]/Table2324381938[[#This Row],[Column2]])-1)*100</f>
        <v>-86.069625849313951</v>
      </c>
      <c r="K56" s="197"/>
      <c r="O56" s="18"/>
      <c r="P56" s="18"/>
      <c r="Q56" s="18"/>
      <c r="R56" s="18"/>
      <c r="S56" s="18"/>
    </row>
    <row r="57" spans="1:19" ht="15" x14ac:dyDescent="0.25">
      <c r="A57" s="459" t="s">
        <v>501</v>
      </c>
      <c r="B57" s="483">
        <v>12.75701898</v>
      </c>
      <c r="C57" s="502">
        <f t="shared" si="1"/>
        <v>0.12647052363605177</v>
      </c>
      <c r="D57" s="483">
        <v>5.3179437499999995</v>
      </c>
      <c r="E57" s="502">
        <f t="shared" si="2"/>
        <v>8.0491844210009295E-2</v>
      </c>
      <c r="F57" s="483">
        <v>1.7939883700000001</v>
      </c>
      <c r="G57" s="503">
        <f t="shared" si="3"/>
        <v>1.3605502430520545E-2</v>
      </c>
      <c r="H57" s="508" t="s">
        <v>240</v>
      </c>
      <c r="I57" s="90">
        <f>((Table2324381938[[#This Row],[Column6]]/Table2324381938[[#This Row],[Column2]])-1)*100</f>
        <v>-85.9372446430271</v>
      </c>
      <c r="K57" s="197"/>
      <c r="O57" s="18"/>
      <c r="P57" s="18"/>
      <c r="Q57" s="18"/>
      <c r="R57" s="18"/>
      <c r="S57" s="18"/>
    </row>
    <row r="58" spans="1:19" ht="15" x14ac:dyDescent="0.25">
      <c r="A58" s="459" t="s">
        <v>507</v>
      </c>
      <c r="B58" s="483">
        <v>1.69291353</v>
      </c>
      <c r="C58" s="502">
        <f t="shared" si="1"/>
        <v>1.6783204676995536E-2</v>
      </c>
      <c r="D58" s="483">
        <v>1.8800901200000002</v>
      </c>
      <c r="E58" s="502">
        <f t="shared" si="2"/>
        <v>2.8456848765994885E-2</v>
      </c>
      <c r="F58" s="483">
        <v>1.74891957</v>
      </c>
      <c r="G58" s="503">
        <f t="shared" si="3"/>
        <v>1.326370329837754E-2</v>
      </c>
      <c r="H58" s="508">
        <f t="shared" ref="H58:H63" si="5">((F58/D58)-1)*100</f>
        <v>-6.9768224727440264</v>
      </c>
      <c r="I58" s="90">
        <f>((Table2324381938[[#This Row],[Column6]]/Table2324381938[[#This Row],[Column2]])-1)*100</f>
        <v>3.3082634763985874</v>
      </c>
      <c r="K58" s="197"/>
      <c r="O58" s="18"/>
      <c r="P58" s="18"/>
      <c r="Q58" s="18"/>
      <c r="R58" s="18"/>
      <c r="S58" s="18"/>
    </row>
    <row r="59" spans="1:19" ht="15" x14ac:dyDescent="0.25">
      <c r="A59" s="459" t="s">
        <v>564</v>
      </c>
      <c r="B59" s="483"/>
      <c r="C59" s="502">
        <f t="shared" si="1"/>
        <v>0</v>
      </c>
      <c r="D59" s="483">
        <v>5.0000000000000004E-6</v>
      </c>
      <c r="E59" s="502">
        <f t="shared" si="2"/>
        <v>7.5679480635733782E-8</v>
      </c>
      <c r="F59" s="483">
        <v>1.6467969099999999</v>
      </c>
      <c r="G59" s="503">
        <f t="shared" si="3"/>
        <v>1.2489211042978343E-2</v>
      </c>
      <c r="H59" s="508">
        <f t="shared" si="5"/>
        <v>32935838.199999999</v>
      </c>
      <c r="I59" s="90" t="s">
        <v>240</v>
      </c>
      <c r="K59" s="197"/>
      <c r="O59" s="18"/>
      <c r="P59" s="18"/>
      <c r="Q59" s="18"/>
      <c r="R59" s="18"/>
      <c r="S59" s="18"/>
    </row>
    <row r="60" spans="1:19" ht="15" x14ac:dyDescent="0.25">
      <c r="A60" s="459" t="s">
        <v>482</v>
      </c>
      <c r="B60" s="483">
        <v>0.62735173000000011</v>
      </c>
      <c r="C60" s="502">
        <f t="shared" si="1"/>
        <v>6.219439033638796E-3</v>
      </c>
      <c r="D60" s="483">
        <v>3.3076480000000005E-2</v>
      </c>
      <c r="E60" s="502">
        <f t="shared" si="2"/>
        <v>5.0064216553164724E-4</v>
      </c>
      <c r="F60" s="483">
        <v>1.20805951</v>
      </c>
      <c r="G60" s="503">
        <f t="shared" si="3"/>
        <v>9.1618523700454403E-3</v>
      </c>
      <c r="H60" s="508">
        <f t="shared" si="5"/>
        <v>3552.3218613346999</v>
      </c>
      <c r="I60" s="90">
        <f>((Table2324381938[[#This Row],[Column6]]/Table2324381938[[#This Row],[Column2]])-1)*100</f>
        <v>92.564944389330009</v>
      </c>
      <c r="K60" s="197"/>
      <c r="O60" s="18"/>
      <c r="P60" s="18"/>
      <c r="Q60" s="18"/>
      <c r="R60" s="18"/>
      <c r="S60" s="18"/>
    </row>
    <row r="61" spans="1:19" ht="15" x14ac:dyDescent="0.25">
      <c r="A61" s="459" t="s">
        <v>502</v>
      </c>
      <c r="B61" s="483">
        <v>0.94448326999999987</v>
      </c>
      <c r="C61" s="502">
        <f t="shared" si="1"/>
        <v>9.3634174182588258E-3</v>
      </c>
      <c r="D61" s="483">
        <v>0.67093738999999974</v>
      </c>
      <c r="E61" s="502">
        <f t="shared" si="2"/>
        <v>1.0155238642858949E-2</v>
      </c>
      <c r="F61" s="483">
        <v>1.17595827</v>
      </c>
      <c r="G61" s="503">
        <f t="shared" si="3"/>
        <v>8.9183984513097683E-3</v>
      </c>
      <c r="H61" s="508">
        <f t="shared" si="5"/>
        <v>75.270939960582666</v>
      </c>
      <c r="I61" s="90">
        <f>((Table2324381938[[#This Row],[Column6]]/Table2324381938[[#This Row],[Column2]])-1)*100</f>
        <v>24.508110133067795</v>
      </c>
      <c r="K61" s="197"/>
      <c r="O61" s="18"/>
      <c r="P61" s="18"/>
      <c r="Q61" s="18"/>
      <c r="R61" s="18"/>
      <c r="S61" s="18"/>
    </row>
    <row r="62" spans="1:19" ht="15" x14ac:dyDescent="0.25">
      <c r="A62" s="459" t="s">
        <v>485</v>
      </c>
      <c r="B62" s="483">
        <v>1.67657642</v>
      </c>
      <c r="C62" s="502">
        <f t="shared" si="1"/>
        <v>1.6621241850128303E-2</v>
      </c>
      <c r="D62" s="483">
        <v>2.2666704299999996</v>
      </c>
      <c r="E62" s="502">
        <f t="shared" si="2"/>
        <v>3.4308088182955068E-2</v>
      </c>
      <c r="F62" s="483">
        <v>1.0381400000000001</v>
      </c>
      <c r="G62" s="503">
        <f t="shared" si="3"/>
        <v>7.8731927862055184E-3</v>
      </c>
      <c r="H62" s="508">
        <f t="shared" si="5"/>
        <v>-54.199781924185586</v>
      </c>
      <c r="I62" s="90">
        <f>((Table2324381938[[#This Row],[Column6]]/Table2324381938[[#This Row],[Column2]])-1)*100</f>
        <v>-38.079768532113789</v>
      </c>
      <c r="K62" s="197"/>
      <c r="O62" s="18"/>
      <c r="P62" s="18"/>
      <c r="Q62" s="18"/>
      <c r="R62" s="18"/>
      <c r="S62" s="18"/>
    </row>
    <row r="63" spans="1:19" ht="15" x14ac:dyDescent="0.25">
      <c r="A63" s="459" t="s">
        <v>517</v>
      </c>
      <c r="B63" s="483">
        <v>5.4166840000000001E-2</v>
      </c>
      <c r="C63" s="502">
        <f t="shared" si="1"/>
        <v>5.369991711425857E-4</v>
      </c>
      <c r="D63" s="483">
        <v>9.7981509999999994E-2</v>
      </c>
      <c r="E63" s="502">
        <f t="shared" si="2"/>
        <v>1.4830379577409911E-3</v>
      </c>
      <c r="F63" s="483">
        <v>0.99356553000000003</v>
      </c>
      <c r="G63" s="503">
        <f t="shared" si="3"/>
        <v>7.535142623748688E-3</v>
      </c>
      <c r="H63" s="508">
        <f t="shared" si="5"/>
        <v>914.03369880705054</v>
      </c>
      <c r="I63" s="90">
        <f>((Table2324381938[[#This Row],[Column6]]/Table2324381938[[#This Row],[Column2]])-1)*100</f>
        <v>1734.2689549547288</v>
      </c>
      <c r="K63" s="197"/>
      <c r="O63" s="18"/>
      <c r="P63" s="18"/>
      <c r="Q63" s="18"/>
      <c r="R63" s="18"/>
      <c r="S63" s="18"/>
    </row>
    <row r="64" spans="1:19" ht="15" x14ac:dyDescent="0.25">
      <c r="A64" s="459" t="s">
        <v>269</v>
      </c>
      <c r="B64" s="483">
        <v>4.86191452</v>
      </c>
      <c r="C64" s="502">
        <f t="shared" si="1"/>
        <v>4.820004392735671E-2</v>
      </c>
      <c r="D64" s="483">
        <v>4.1420268999999994</v>
      </c>
      <c r="E64" s="502">
        <f t="shared" si="2"/>
        <v>6.2693288914247677E-2</v>
      </c>
      <c r="F64" s="483">
        <v>0.87486543999999999</v>
      </c>
      <c r="G64" s="503">
        <f t="shared" si="3"/>
        <v>6.6349281128831542E-3</v>
      </c>
      <c r="H64" s="508" t="s">
        <v>240</v>
      </c>
      <c r="I64" s="90">
        <f>((Table2324381938[[#This Row],[Column6]]/Table2324381938[[#This Row],[Column2]])-1)*100</f>
        <v>-82.005742050767267</v>
      </c>
      <c r="K64" s="197"/>
      <c r="O64" s="18"/>
      <c r="P64" s="18"/>
      <c r="Q64" s="18"/>
      <c r="R64" s="18"/>
      <c r="S64" s="18"/>
    </row>
    <row r="65" spans="1:19" ht="15" x14ac:dyDescent="0.25">
      <c r="A65" s="459" t="s">
        <v>265</v>
      </c>
      <c r="B65" s="483">
        <v>3.161556</v>
      </c>
      <c r="C65" s="502">
        <f t="shared" si="1"/>
        <v>3.1343031114993397E-2</v>
      </c>
      <c r="D65" s="483">
        <v>1.6307482600000001</v>
      </c>
      <c r="E65" s="502">
        <f t="shared" si="2"/>
        <v>2.4682836272885311E-2</v>
      </c>
      <c r="F65" s="483">
        <v>0.77792883000000002</v>
      </c>
      <c r="G65" s="503">
        <f t="shared" si="3"/>
        <v>5.8997665560880999E-3</v>
      </c>
      <c r="H65" s="508">
        <f>((F65/D65)-1)*100</f>
        <v>-52.296203584482129</v>
      </c>
      <c r="I65" s="90">
        <f>((Table2324381938[[#This Row],[Column6]]/Table2324381938[[#This Row],[Column2]])-1)*100</f>
        <v>-75.394115112938053</v>
      </c>
      <c r="K65" s="197"/>
      <c r="O65" s="18"/>
      <c r="P65" s="18"/>
      <c r="Q65" s="18"/>
      <c r="R65" s="18"/>
      <c r="S65" s="18"/>
    </row>
    <row r="66" spans="1:19" ht="15" x14ac:dyDescent="0.25">
      <c r="A66" s="459" t="s">
        <v>536</v>
      </c>
      <c r="B66" s="483"/>
      <c r="C66" s="502">
        <f t="shared" si="1"/>
        <v>0</v>
      </c>
      <c r="D66" s="483"/>
      <c r="E66" s="502">
        <f t="shared" si="2"/>
        <v>0</v>
      </c>
      <c r="F66" s="483">
        <v>0.69277437999999991</v>
      </c>
      <c r="G66" s="503">
        <f t="shared" si="3"/>
        <v>5.2539602087232941E-3</v>
      </c>
      <c r="H66" s="508" t="e">
        <f>((F66/D66)-1)*100</f>
        <v>#DIV/0!</v>
      </c>
      <c r="I66" s="90" t="e">
        <f>((Table2324381938[[#This Row],[Column6]]/Table2324381938[[#This Row],[Column2]])-1)*100</f>
        <v>#DIV/0!</v>
      </c>
      <c r="K66" s="197"/>
      <c r="O66" s="18"/>
      <c r="P66" s="18"/>
      <c r="Q66" s="18"/>
      <c r="R66" s="18"/>
      <c r="S66" s="18"/>
    </row>
    <row r="67" spans="1:19" ht="15" x14ac:dyDescent="0.25">
      <c r="A67" s="459" t="s">
        <v>561</v>
      </c>
      <c r="B67" s="483">
        <v>1.1565726100000002</v>
      </c>
      <c r="C67" s="502">
        <f t="shared" si="1"/>
        <v>1.1466028532146552E-2</v>
      </c>
      <c r="D67" s="483">
        <v>2.2205442800000004</v>
      </c>
      <c r="E67" s="502">
        <f t="shared" si="2"/>
        <v>3.3609927567809887E-2</v>
      </c>
      <c r="F67" s="483">
        <v>0.69016632</v>
      </c>
      <c r="G67" s="503">
        <f t="shared" si="3"/>
        <v>5.2341808348642859E-3</v>
      </c>
      <c r="H67" s="508">
        <f>((F67/D67)-1)*100</f>
        <v>-68.919047180630869</v>
      </c>
      <c r="I67" s="90">
        <f>((Table2324381938[[#This Row],[Column6]]/Table2324381938[[#This Row],[Column2]])-1)*100</f>
        <v>-40.32658961204347</v>
      </c>
      <c r="K67" s="197"/>
      <c r="O67" s="18"/>
      <c r="P67" s="18"/>
      <c r="Q67" s="18"/>
      <c r="R67" s="18"/>
      <c r="S67" s="18"/>
    </row>
    <row r="68" spans="1:19" ht="15" x14ac:dyDescent="0.25">
      <c r="A68" s="459" t="s">
        <v>478</v>
      </c>
      <c r="B68" s="483"/>
      <c r="C68" s="502">
        <f t="shared" si="1"/>
        <v>0</v>
      </c>
      <c r="D68" s="483">
        <v>0.91915111999999999</v>
      </c>
      <c r="E68" s="502">
        <f t="shared" si="2"/>
        <v>1.3912175877470604E-2</v>
      </c>
      <c r="F68" s="483">
        <v>0.66176831000000025</v>
      </c>
      <c r="G68" s="503">
        <f t="shared" si="3"/>
        <v>5.0188119949442465E-3</v>
      </c>
      <c r="H68" s="508" t="s">
        <v>240</v>
      </c>
      <c r="I68" s="90" t="e">
        <f>((Table2324381938[[#This Row],[Column6]]/Table2324381938[[#This Row],[Column2]])-1)*100</f>
        <v>#DIV/0!</v>
      </c>
      <c r="K68" s="197"/>
      <c r="O68" s="18"/>
      <c r="P68" s="18"/>
      <c r="Q68" s="18"/>
      <c r="R68" s="18"/>
      <c r="S68" s="18"/>
    </row>
    <row r="69" spans="1:19" ht="15" x14ac:dyDescent="0.25">
      <c r="A69" s="459" t="s">
        <v>510</v>
      </c>
      <c r="B69" s="483">
        <v>3.9323637400000004</v>
      </c>
      <c r="C69" s="502">
        <f t="shared" ref="C69:C132" si="6">(B69/$B$141)*100</f>
        <v>3.8984664215434367E-2</v>
      </c>
      <c r="D69" s="483">
        <v>1.0809061299999998</v>
      </c>
      <c r="E69" s="502">
        <f t="shared" ref="E69:E132" si="7">(D69/$D$141)*100</f>
        <v>1.6360482906876184E-2</v>
      </c>
      <c r="F69" s="483">
        <v>0.65729598000000011</v>
      </c>
      <c r="G69" s="503">
        <f t="shared" ref="G69:G132" si="8">(F69/$F$141)*100</f>
        <v>4.9848941069006959E-3</v>
      </c>
      <c r="H69" s="508" t="s">
        <v>240</v>
      </c>
      <c r="I69" s="90">
        <f>((Table2324381938[[#This Row],[Column6]]/Table2324381938[[#This Row],[Column2]])-1)*100</f>
        <v>-83.284964884759106</v>
      </c>
      <c r="K69" s="197"/>
      <c r="O69" s="18"/>
      <c r="P69" s="18"/>
      <c r="Q69" s="18"/>
      <c r="R69" s="18"/>
      <c r="S69" s="18"/>
    </row>
    <row r="70" spans="1:19" ht="15" x14ac:dyDescent="0.25">
      <c r="A70" s="459" t="s">
        <v>576</v>
      </c>
      <c r="B70" s="483">
        <v>7.1017000000000011E-2</v>
      </c>
      <c r="C70" s="502">
        <f t="shared" si="6"/>
        <v>7.0404827265229091E-4</v>
      </c>
      <c r="D70" s="483"/>
      <c r="E70" s="502">
        <f t="shared" si="7"/>
        <v>0</v>
      </c>
      <c r="F70" s="483">
        <v>0.61117819000000018</v>
      </c>
      <c r="G70" s="503">
        <f t="shared" si="8"/>
        <v>4.6351394962087459E-3</v>
      </c>
      <c r="H70" s="508" t="e">
        <f>((F70/D70)-1)*100</f>
        <v>#DIV/0!</v>
      </c>
      <c r="I70" s="90">
        <f>((Table2324381938[[#This Row],[Column6]]/Table2324381938[[#This Row],[Column2]])-1)*100</f>
        <v>760.6082909725842</v>
      </c>
      <c r="K70" s="197"/>
      <c r="O70" s="18"/>
      <c r="P70" s="18"/>
      <c r="Q70" s="18"/>
      <c r="R70" s="18"/>
      <c r="S70" s="18"/>
    </row>
    <row r="71" spans="1:19" ht="15" x14ac:dyDescent="0.25">
      <c r="A71" s="459" t="s">
        <v>504</v>
      </c>
      <c r="B71" s="483">
        <v>0.23670310999999999</v>
      </c>
      <c r="C71" s="502">
        <f t="shared" si="6"/>
        <v>2.3466270854432766E-3</v>
      </c>
      <c r="D71" s="483">
        <v>0.15296127999999998</v>
      </c>
      <c r="E71" s="502">
        <f t="shared" si="7"/>
        <v>2.3152060455554099E-3</v>
      </c>
      <c r="F71" s="483">
        <v>0.56528860999999997</v>
      </c>
      <c r="G71" s="503">
        <f t="shared" si="8"/>
        <v>4.2871156167531782E-3</v>
      </c>
      <c r="H71" s="508">
        <f>((F71/D71)-1)*100</f>
        <v>269.56320579953308</v>
      </c>
      <c r="I71" s="90">
        <f>((Table2324381938[[#This Row],[Column6]]/Table2324381938[[#This Row],[Column2]])-1)*100</f>
        <v>138.81756771172124</v>
      </c>
      <c r="K71" s="197"/>
      <c r="O71" s="18"/>
      <c r="P71" s="18"/>
      <c r="Q71" s="18"/>
      <c r="R71" s="18"/>
      <c r="S71" s="18"/>
    </row>
    <row r="72" spans="1:19" ht="15" x14ac:dyDescent="0.25">
      <c r="A72" s="459" t="s">
        <v>614</v>
      </c>
      <c r="B72" s="483"/>
      <c r="C72" s="502">
        <f t="shared" si="6"/>
        <v>0</v>
      </c>
      <c r="D72" s="483">
        <v>2.6619403700000004</v>
      </c>
      <c r="E72" s="502">
        <f t="shared" si="7"/>
        <v>4.0290852936978608E-2</v>
      </c>
      <c r="F72" s="483">
        <v>0.54346549999999993</v>
      </c>
      <c r="G72" s="503">
        <f t="shared" si="8"/>
        <v>4.1216104322649881E-3</v>
      </c>
      <c r="H72" s="508" t="s">
        <v>240</v>
      </c>
      <c r="I72" s="90" t="s">
        <v>240</v>
      </c>
      <c r="K72" s="197"/>
      <c r="O72" s="18"/>
      <c r="P72" s="18"/>
      <c r="Q72" s="18"/>
      <c r="R72" s="18"/>
      <c r="S72" s="18"/>
    </row>
    <row r="73" spans="1:19" ht="15" x14ac:dyDescent="0.25">
      <c r="A73" s="459" t="s">
        <v>617</v>
      </c>
      <c r="B73" s="483">
        <v>0.39028099999999999</v>
      </c>
      <c r="C73" s="502">
        <f t="shared" si="6"/>
        <v>3.8691674373601908E-3</v>
      </c>
      <c r="D73" s="483">
        <v>2.3978433100000012</v>
      </c>
      <c r="E73" s="502">
        <f t="shared" si="7"/>
        <v>3.629350726933378E-2</v>
      </c>
      <c r="F73" s="483">
        <v>0.43019971000000001</v>
      </c>
      <c r="G73" s="503">
        <f t="shared" si="8"/>
        <v>3.2626093334229547E-3</v>
      </c>
      <c r="H73" s="508">
        <f t="shared" ref="H73:H78" si="9">((F73/D73)-1)*100</f>
        <v>-82.058889827959618</v>
      </c>
      <c r="I73" s="90">
        <f>((Table2324381938[[#This Row],[Column6]]/Table2324381938[[#This Row],[Column2]])-1)*100</f>
        <v>10.228197119511329</v>
      </c>
      <c r="K73" s="197"/>
      <c r="O73" s="18"/>
      <c r="P73" s="18"/>
      <c r="Q73" s="18"/>
      <c r="R73" s="18"/>
      <c r="S73" s="18"/>
    </row>
    <row r="74" spans="1:19" ht="15" x14ac:dyDescent="0.25">
      <c r="A74" s="459" t="s">
        <v>562</v>
      </c>
      <c r="B74" s="483"/>
      <c r="C74" s="502">
        <f t="shared" si="6"/>
        <v>0</v>
      </c>
      <c r="D74" s="483">
        <v>0.65625634999999993</v>
      </c>
      <c r="E74" s="502">
        <f t="shared" si="7"/>
        <v>9.9330279463804641E-3</v>
      </c>
      <c r="F74" s="483">
        <v>0.40127247999999993</v>
      </c>
      <c r="G74" s="503">
        <f t="shared" si="8"/>
        <v>3.0432269201059567E-3</v>
      </c>
      <c r="H74" s="508">
        <f t="shared" si="9"/>
        <v>-38.854308990686334</v>
      </c>
      <c r="I74" s="90" t="e">
        <f>((Table2324381938[[#This Row],[Column6]]/Table2324381938[[#This Row],[Column2]])-1)*100</f>
        <v>#DIV/0!</v>
      </c>
      <c r="K74" s="197"/>
      <c r="O74" s="18"/>
      <c r="P74" s="18"/>
      <c r="Q74" s="18"/>
      <c r="R74" s="18"/>
      <c r="S74" s="18"/>
    </row>
    <row r="75" spans="1:19" ht="15" x14ac:dyDescent="0.25">
      <c r="A75" s="459" t="s">
        <v>494</v>
      </c>
      <c r="B75" s="483">
        <v>2.970602E-2</v>
      </c>
      <c r="C75" s="502">
        <f t="shared" si="6"/>
        <v>2.9449951516361439E-4</v>
      </c>
      <c r="D75" s="483">
        <v>1.88981545</v>
      </c>
      <c r="E75" s="502">
        <f t="shared" si="7"/>
        <v>2.8604050350677104E-2</v>
      </c>
      <c r="F75" s="483">
        <v>0.39566809999999997</v>
      </c>
      <c r="G75" s="503">
        <f t="shared" si="8"/>
        <v>3.0007236313518829E-3</v>
      </c>
      <c r="H75" s="508">
        <f t="shared" si="9"/>
        <v>-79.063135503522318</v>
      </c>
      <c r="I75" s="90">
        <f>((Table2324381938[[#This Row],[Column6]]/Table2324381938[[#This Row],[Column2]])-1)*100</f>
        <v>1231.9458480132982</v>
      </c>
      <c r="K75" s="197"/>
      <c r="O75" s="18"/>
      <c r="P75" s="18"/>
      <c r="Q75" s="18"/>
      <c r="R75" s="18"/>
      <c r="S75" s="18"/>
    </row>
    <row r="76" spans="1:19" ht="15" x14ac:dyDescent="0.25">
      <c r="A76" s="459" t="s">
        <v>284</v>
      </c>
      <c r="B76" s="483"/>
      <c r="C76" s="502">
        <f t="shared" si="6"/>
        <v>0</v>
      </c>
      <c r="D76" s="483">
        <v>0.521173</v>
      </c>
      <c r="E76" s="502">
        <f t="shared" si="7"/>
        <v>7.8884203922734552E-3</v>
      </c>
      <c r="F76" s="483">
        <v>0.22197749999999999</v>
      </c>
      <c r="G76" s="503">
        <f t="shared" si="8"/>
        <v>1.6834643224419978E-3</v>
      </c>
      <c r="H76" s="508">
        <f t="shared" si="9"/>
        <v>-57.408096735632896</v>
      </c>
      <c r="I76" s="90" t="e">
        <f>((Table2324381938[[#This Row],[Column6]]/Table2324381938[[#This Row],[Column2]])-1)*100</f>
        <v>#DIV/0!</v>
      </c>
      <c r="K76" s="197"/>
      <c r="O76" s="18"/>
      <c r="P76" s="18"/>
      <c r="Q76" s="18"/>
      <c r="R76" s="18"/>
      <c r="S76" s="18"/>
    </row>
    <row r="77" spans="1:19" ht="15" x14ac:dyDescent="0.25">
      <c r="A77" s="459" t="s">
        <v>527</v>
      </c>
      <c r="B77" s="483"/>
      <c r="C77" s="502">
        <f t="shared" si="6"/>
        <v>0</v>
      </c>
      <c r="D77" s="483"/>
      <c r="E77" s="502">
        <f t="shared" si="7"/>
        <v>0</v>
      </c>
      <c r="F77" s="483">
        <v>0.18913455000000001</v>
      </c>
      <c r="G77" s="503">
        <f t="shared" si="8"/>
        <v>1.4343853186296908E-3</v>
      </c>
      <c r="H77" s="508" t="e">
        <f t="shared" si="9"/>
        <v>#DIV/0!</v>
      </c>
      <c r="I77" s="90" t="e">
        <f>((Table2324381938[[#This Row],[Column6]]/Table2324381938[[#This Row],[Column2]])-1)*100</f>
        <v>#DIV/0!</v>
      </c>
      <c r="K77" s="197"/>
      <c r="O77" s="18"/>
      <c r="P77" s="18"/>
      <c r="Q77" s="18"/>
      <c r="R77" s="18"/>
      <c r="S77" s="18"/>
    </row>
    <row r="78" spans="1:19" ht="15" x14ac:dyDescent="0.25">
      <c r="A78" s="459" t="s">
        <v>560</v>
      </c>
      <c r="B78" s="483">
        <v>0.32731500000000002</v>
      </c>
      <c r="C78" s="502">
        <f t="shared" si="6"/>
        <v>3.2449351614850614E-3</v>
      </c>
      <c r="D78" s="483">
        <v>0.14479500000000001</v>
      </c>
      <c r="E78" s="502">
        <f t="shared" si="7"/>
        <v>2.191602079730215E-3</v>
      </c>
      <c r="F78" s="483">
        <v>0.18631569000000001</v>
      </c>
      <c r="G78" s="503">
        <f t="shared" si="8"/>
        <v>1.4130072499517442E-3</v>
      </c>
      <c r="H78" s="508">
        <f t="shared" si="9"/>
        <v>28.675499844607888</v>
      </c>
      <c r="I78" s="90">
        <f>((Table2324381938[[#This Row],[Column6]]/Table2324381938[[#This Row],[Column2]])-1)*100</f>
        <v>-43.077558315384266</v>
      </c>
      <c r="K78" s="197"/>
      <c r="O78" s="18"/>
      <c r="P78" s="18"/>
      <c r="Q78" s="18"/>
      <c r="R78" s="18"/>
      <c r="S78" s="18"/>
    </row>
    <row r="79" spans="1:19" ht="15" x14ac:dyDescent="0.25">
      <c r="A79" s="459" t="s">
        <v>275</v>
      </c>
      <c r="B79" s="483">
        <v>7.143E-3</v>
      </c>
      <c r="C79" s="502">
        <f t="shared" si="6"/>
        <v>7.0814267169203336E-5</v>
      </c>
      <c r="D79" s="483"/>
      <c r="E79" s="502">
        <f t="shared" si="7"/>
        <v>0</v>
      </c>
      <c r="F79" s="483">
        <v>0.17099600000000001</v>
      </c>
      <c r="G79" s="503">
        <f t="shared" si="8"/>
        <v>1.2968236207736904E-3</v>
      </c>
      <c r="H79" s="508" t="s">
        <v>240</v>
      </c>
      <c r="I79" s="90" t="s">
        <v>240</v>
      </c>
      <c r="K79" s="197"/>
      <c r="O79" s="18"/>
      <c r="P79" s="18"/>
      <c r="Q79" s="18"/>
      <c r="R79" s="18"/>
      <c r="S79" s="18"/>
    </row>
    <row r="80" spans="1:19" ht="15" x14ac:dyDescent="0.25">
      <c r="A80" s="459" t="s">
        <v>511</v>
      </c>
      <c r="B80" s="483"/>
      <c r="C80" s="502">
        <f t="shared" si="6"/>
        <v>0</v>
      </c>
      <c r="D80" s="483"/>
      <c r="E80" s="502">
        <f t="shared" si="7"/>
        <v>0</v>
      </c>
      <c r="F80" s="483">
        <v>0.17066877999999999</v>
      </c>
      <c r="G80" s="503">
        <f t="shared" si="8"/>
        <v>1.2943420035125288E-3</v>
      </c>
      <c r="H80" s="508" t="s">
        <v>240</v>
      </c>
      <c r="I80" s="90" t="e">
        <f>((Table2324381938[[#This Row],[Column6]]/Table2324381938[[#This Row],[Column2]])-1)*100</f>
        <v>#DIV/0!</v>
      </c>
      <c r="K80" s="197"/>
      <c r="O80" s="18"/>
      <c r="P80" s="18"/>
      <c r="Q80" s="18"/>
      <c r="R80" s="18"/>
      <c r="S80" s="18"/>
    </row>
    <row r="81" spans="1:19" ht="15" x14ac:dyDescent="0.25">
      <c r="A81" s="459" t="s">
        <v>589</v>
      </c>
      <c r="B81" s="483"/>
      <c r="C81" s="502">
        <f t="shared" si="6"/>
        <v>0</v>
      </c>
      <c r="D81" s="483"/>
      <c r="E81" s="502">
        <f t="shared" si="7"/>
        <v>0</v>
      </c>
      <c r="F81" s="483">
        <v>0.15303484000000001</v>
      </c>
      <c r="G81" s="503">
        <f t="shared" si="8"/>
        <v>1.1606072382589205E-3</v>
      </c>
      <c r="H81" s="508" t="e">
        <f>((F81/D81)-1)*100</f>
        <v>#DIV/0!</v>
      </c>
      <c r="I81" s="90" t="s">
        <v>240</v>
      </c>
      <c r="K81" s="197"/>
      <c r="O81" s="18"/>
      <c r="P81" s="18"/>
      <c r="Q81" s="18"/>
      <c r="R81" s="18"/>
      <c r="S81" s="18"/>
    </row>
    <row r="82" spans="1:19" ht="15" x14ac:dyDescent="0.25">
      <c r="A82" s="459" t="s">
        <v>509</v>
      </c>
      <c r="B82" s="483"/>
      <c r="C82" s="502">
        <f t="shared" si="6"/>
        <v>0</v>
      </c>
      <c r="D82" s="483"/>
      <c r="E82" s="502">
        <f t="shared" si="7"/>
        <v>0</v>
      </c>
      <c r="F82" s="483">
        <v>0.14602897000000001</v>
      </c>
      <c r="G82" s="503">
        <f t="shared" si="8"/>
        <v>1.1074751316595278E-3</v>
      </c>
      <c r="H82" s="508" t="s">
        <v>240</v>
      </c>
      <c r="I82" s="90" t="s">
        <v>240</v>
      </c>
      <c r="K82" s="197"/>
      <c r="O82" s="18"/>
      <c r="P82" s="18"/>
      <c r="Q82" s="18"/>
      <c r="R82" s="18"/>
      <c r="S82" s="18"/>
    </row>
    <row r="83" spans="1:19" ht="15" x14ac:dyDescent="0.25">
      <c r="A83" s="459" t="s">
        <v>492</v>
      </c>
      <c r="B83" s="483">
        <v>0.12157501000000001</v>
      </c>
      <c r="C83" s="502">
        <f t="shared" si="6"/>
        <v>1.2052702280888378E-3</v>
      </c>
      <c r="D83" s="483">
        <v>9.9273540000000007E-2</v>
      </c>
      <c r="E83" s="502">
        <f t="shared" si="7"/>
        <v>1.5025939896141489E-3</v>
      </c>
      <c r="F83" s="483">
        <v>0.1278118</v>
      </c>
      <c r="G83" s="503">
        <f t="shared" si="8"/>
        <v>9.6931718434117029E-4</v>
      </c>
      <c r="H83" s="508">
        <f>((F83/D83)-1)*100</f>
        <v>28.747096154725615</v>
      </c>
      <c r="I83" s="90" t="s">
        <v>240</v>
      </c>
      <c r="K83" s="197"/>
      <c r="O83" s="18"/>
      <c r="P83" s="18"/>
      <c r="Q83" s="18"/>
      <c r="R83" s="18"/>
      <c r="S83" s="18"/>
    </row>
    <row r="84" spans="1:19" ht="15" x14ac:dyDescent="0.25">
      <c r="A84" s="459" t="s">
        <v>483</v>
      </c>
      <c r="B84" s="483">
        <v>6.5918000000000004E-2</v>
      </c>
      <c r="C84" s="502">
        <f t="shared" si="6"/>
        <v>6.5349781090011838E-4</v>
      </c>
      <c r="D84" s="483">
        <v>0.45502405000000001</v>
      </c>
      <c r="E84" s="502">
        <f t="shared" si="7"/>
        <v>6.8871967561536327E-3</v>
      </c>
      <c r="F84" s="483">
        <v>0.11832754000000001</v>
      </c>
      <c r="G84" s="503">
        <f t="shared" si="8"/>
        <v>8.9738911354677112E-4</v>
      </c>
      <c r="H84" s="508" t="s">
        <v>240</v>
      </c>
      <c r="I84" s="90" t="s">
        <v>240</v>
      </c>
      <c r="K84" s="197"/>
      <c r="O84" s="18"/>
      <c r="P84" s="18"/>
      <c r="Q84" s="18"/>
      <c r="R84" s="18"/>
      <c r="S84" s="18"/>
    </row>
    <row r="85" spans="1:19" ht="15" x14ac:dyDescent="0.25">
      <c r="A85" s="459" t="s">
        <v>990</v>
      </c>
      <c r="B85" s="483"/>
      <c r="C85" s="502">
        <f t="shared" si="6"/>
        <v>0</v>
      </c>
      <c r="D85" s="483"/>
      <c r="E85" s="502">
        <f t="shared" si="7"/>
        <v>0</v>
      </c>
      <c r="F85" s="483">
        <v>7.7498990000000004E-2</v>
      </c>
      <c r="G85" s="503">
        <f t="shared" si="8"/>
        <v>5.8774778835823081E-4</v>
      </c>
      <c r="H85" s="508" t="e">
        <f>((F85/D85)-1)*100</f>
        <v>#DIV/0!</v>
      </c>
      <c r="I85" s="90" t="e">
        <f>((Table2324381938[[#This Row],[Column6]]/Table2324381938[[#This Row],[Column2]])-1)*100</f>
        <v>#DIV/0!</v>
      </c>
      <c r="K85" s="197"/>
      <c r="O85" s="18"/>
      <c r="P85" s="18"/>
      <c r="Q85" s="18"/>
      <c r="R85" s="18"/>
      <c r="S85" s="18"/>
    </row>
    <row r="86" spans="1:19" ht="15" x14ac:dyDescent="0.25">
      <c r="A86" s="459" t="s">
        <v>311</v>
      </c>
      <c r="B86" s="483">
        <v>8.1636340000000002E-2</v>
      </c>
      <c r="C86" s="502">
        <f t="shared" si="6"/>
        <v>8.0932627628110332E-4</v>
      </c>
      <c r="D86" s="483">
        <v>0.62236041999999991</v>
      </c>
      <c r="E86" s="502">
        <f t="shared" si="7"/>
        <v>9.4199826707674281E-3</v>
      </c>
      <c r="F86" s="483">
        <v>6.5285930000000006E-2</v>
      </c>
      <c r="G86" s="503">
        <f t="shared" si="8"/>
        <v>4.9512465863632896E-4</v>
      </c>
      <c r="H86" s="508">
        <f>((F86/D86)-1)*100</f>
        <v>-89.509948270810668</v>
      </c>
      <c r="I86" s="90">
        <f>((Table2324381938[[#This Row],[Column6]]/Table2324381938[[#This Row],[Column2]])-1)*100</f>
        <v>-20.028347669677494</v>
      </c>
      <c r="K86" s="197"/>
      <c r="O86" s="18"/>
      <c r="P86" s="18"/>
      <c r="Q86" s="18"/>
      <c r="R86" s="18"/>
      <c r="S86" s="18"/>
    </row>
    <row r="87" spans="1:19" ht="15" x14ac:dyDescent="0.25">
      <c r="A87" s="459" t="s">
        <v>558</v>
      </c>
      <c r="B87" s="483">
        <v>9.9573439999999999E-2</v>
      </c>
      <c r="C87" s="502">
        <f t="shared" si="6"/>
        <v>9.8715108261467717E-4</v>
      </c>
      <c r="D87" s="483">
        <v>5.8153760000000006E-2</v>
      </c>
      <c r="E87" s="502">
        <f t="shared" si="7"/>
        <v>8.802092707630221E-4</v>
      </c>
      <c r="F87" s="483">
        <v>6.4349070000000008E-2</v>
      </c>
      <c r="G87" s="503">
        <f t="shared" si="8"/>
        <v>4.8801956742157518E-4</v>
      </c>
      <c r="H87" s="508" t="s">
        <v>240</v>
      </c>
      <c r="I87" s="90" t="s">
        <v>240</v>
      </c>
      <c r="K87" s="197"/>
      <c r="O87" s="18"/>
      <c r="P87" s="18"/>
      <c r="Q87" s="18"/>
      <c r="R87" s="18"/>
      <c r="S87" s="18"/>
    </row>
    <row r="88" spans="1:19" ht="15" x14ac:dyDescent="0.25">
      <c r="A88" s="459" t="s">
        <v>608</v>
      </c>
      <c r="B88" s="483"/>
      <c r="C88" s="502">
        <f t="shared" si="6"/>
        <v>0</v>
      </c>
      <c r="D88" s="483"/>
      <c r="E88" s="502">
        <f t="shared" si="7"/>
        <v>0</v>
      </c>
      <c r="F88" s="483">
        <v>5.9869840000000007E-2</v>
      </c>
      <c r="G88" s="503">
        <f t="shared" si="8"/>
        <v>4.5404935018328806E-4</v>
      </c>
      <c r="H88" s="508" t="s">
        <v>240</v>
      </c>
      <c r="I88" s="90" t="e">
        <f>((Table2324381938[[#This Row],[Column6]]/Table2324381938[[#This Row],[Column2]])-1)*100</f>
        <v>#DIV/0!</v>
      </c>
      <c r="K88" s="197"/>
      <c r="O88" s="18"/>
      <c r="P88" s="18"/>
      <c r="Q88" s="18"/>
      <c r="R88" s="18"/>
      <c r="S88" s="18"/>
    </row>
    <row r="89" spans="1:19" ht="15" x14ac:dyDescent="0.25">
      <c r="A89" s="459" t="s">
        <v>513</v>
      </c>
      <c r="B89" s="483">
        <v>4.1531999999999999E-2</v>
      </c>
      <c r="C89" s="502">
        <f t="shared" si="6"/>
        <v>4.1173990537188195E-4</v>
      </c>
      <c r="D89" s="483">
        <v>2.5000000000000001E-4</v>
      </c>
      <c r="E89" s="502">
        <f t="shared" si="7"/>
        <v>3.7839740317866891E-6</v>
      </c>
      <c r="F89" s="483">
        <v>5.940782E-2</v>
      </c>
      <c r="G89" s="503">
        <f t="shared" si="8"/>
        <v>4.5054541763942814E-4</v>
      </c>
      <c r="H89" s="508">
        <f>((F89/D89)-1)*100</f>
        <v>23663.128000000001</v>
      </c>
      <c r="I89" s="90">
        <f>((Table2324381938[[#This Row],[Column6]]/Table2324381938[[#This Row],[Column2]])-1)*100</f>
        <v>43.041076760088615</v>
      </c>
      <c r="K89" s="197"/>
      <c r="O89" s="18"/>
      <c r="P89" s="18"/>
      <c r="Q89" s="18"/>
      <c r="R89" s="18"/>
      <c r="S89" s="18"/>
    </row>
    <row r="90" spans="1:19" ht="15" x14ac:dyDescent="0.25">
      <c r="A90" s="459" t="s">
        <v>486</v>
      </c>
      <c r="B90" s="483">
        <v>2.7114999999999999E-3</v>
      </c>
      <c r="C90" s="502">
        <f t="shared" si="6"/>
        <v>2.6881266334774583E-5</v>
      </c>
      <c r="D90" s="483">
        <v>1.45093224</v>
      </c>
      <c r="E90" s="502">
        <f t="shared" si="7"/>
        <v>2.1961159672168367E-2</v>
      </c>
      <c r="F90" s="483">
        <v>4.8160599999999998E-2</v>
      </c>
      <c r="G90" s="503">
        <f t="shared" si="8"/>
        <v>3.6524716175017773E-4</v>
      </c>
      <c r="H90" s="508">
        <f>((F90/D90)-1)*100</f>
        <v>-96.680713359846493</v>
      </c>
      <c r="I90" s="90" t="s">
        <v>240</v>
      </c>
      <c r="K90" s="197"/>
      <c r="O90" s="18"/>
      <c r="P90" s="18"/>
      <c r="Q90" s="18"/>
      <c r="R90" s="18"/>
      <c r="S90" s="18"/>
    </row>
    <row r="91" spans="1:19" ht="15" x14ac:dyDescent="0.25">
      <c r="A91" s="459" t="s">
        <v>498</v>
      </c>
      <c r="B91" s="483"/>
      <c r="C91" s="502">
        <f t="shared" si="6"/>
        <v>0</v>
      </c>
      <c r="D91" s="483"/>
      <c r="E91" s="502">
        <f t="shared" si="7"/>
        <v>0</v>
      </c>
      <c r="F91" s="483">
        <v>4.5451909999999998E-2</v>
      </c>
      <c r="G91" s="503">
        <f t="shared" si="8"/>
        <v>3.4470461588154052E-4</v>
      </c>
      <c r="H91" s="508" t="e">
        <f>((F91/D91)-1)*100</f>
        <v>#DIV/0!</v>
      </c>
      <c r="I91" s="90" t="e">
        <f>((Table2324381938[[#This Row],[Column6]]/Table2324381938[[#This Row],[Column2]])-1)*100</f>
        <v>#DIV/0!</v>
      </c>
      <c r="K91" s="197"/>
      <c r="O91" s="18"/>
      <c r="P91" s="18"/>
      <c r="Q91" s="18"/>
      <c r="R91" s="18"/>
      <c r="S91" s="18"/>
    </row>
    <row r="92" spans="1:19" ht="15" x14ac:dyDescent="0.25">
      <c r="A92" s="459" t="s">
        <v>543</v>
      </c>
      <c r="B92" s="483"/>
      <c r="C92" s="502">
        <f t="shared" si="6"/>
        <v>0</v>
      </c>
      <c r="D92" s="483"/>
      <c r="E92" s="502">
        <f t="shared" si="7"/>
        <v>0</v>
      </c>
      <c r="F92" s="483">
        <v>4.2009580000000005E-2</v>
      </c>
      <c r="G92" s="503">
        <f t="shared" si="8"/>
        <v>3.1859818734228878E-4</v>
      </c>
      <c r="H92" s="508" t="s">
        <v>240</v>
      </c>
      <c r="I92" s="90" t="e">
        <f>((Table2324381938[[#This Row],[Column6]]/Table2324381938[[#This Row],[Column2]])-1)*100</f>
        <v>#DIV/0!</v>
      </c>
      <c r="K92" s="197"/>
      <c r="O92" s="18"/>
      <c r="P92" s="18"/>
      <c r="Q92" s="18"/>
      <c r="R92" s="18"/>
      <c r="S92" s="18"/>
    </row>
    <row r="93" spans="1:19" ht="15" x14ac:dyDescent="0.25">
      <c r="A93" s="459" t="s">
        <v>329</v>
      </c>
      <c r="B93" s="483"/>
      <c r="C93" s="502">
        <f t="shared" si="6"/>
        <v>0</v>
      </c>
      <c r="D93" s="483"/>
      <c r="E93" s="502">
        <f t="shared" si="7"/>
        <v>0</v>
      </c>
      <c r="F93" s="483">
        <v>4.1568599999999997E-2</v>
      </c>
      <c r="G93" s="503">
        <f t="shared" si="8"/>
        <v>3.15253820922672E-4</v>
      </c>
      <c r="H93" s="508" t="e">
        <f>((F93/D93)-1)*100</f>
        <v>#DIV/0!</v>
      </c>
      <c r="I93" s="90" t="e">
        <f>((Table2324381938[[#This Row],[Column6]]/Table2324381938[[#This Row],[Column2]])-1)*100</f>
        <v>#DIV/0!</v>
      </c>
      <c r="K93" s="197"/>
      <c r="O93" s="18"/>
      <c r="P93" s="18"/>
      <c r="Q93" s="18"/>
      <c r="R93" s="18"/>
      <c r="S93" s="18"/>
    </row>
    <row r="94" spans="1:19" ht="15" x14ac:dyDescent="0.25">
      <c r="A94" s="459" t="s">
        <v>278</v>
      </c>
      <c r="B94" s="483"/>
      <c r="C94" s="502">
        <f t="shared" si="6"/>
        <v>0</v>
      </c>
      <c r="D94" s="483"/>
      <c r="E94" s="502">
        <f t="shared" si="7"/>
        <v>0</v>
      </c>
      <c r="F94" s="483">
        <v>4.0628279999999996E-2</v>
      </c>
      <c r="G94" s="503">
        <f t="shared" si="8"/>
        <v>3.0812248927113676E-4</v>
      </c>
      <c r="H94" s="508" t="s">
        <v>240</v>
      </c>
      <c r="I94" s="90" t="s">
        <v>240</v>
      </c>
      <c r="K94" s="197"/>
      <c r="O94" s="18"/>
      <c r="P94" s="18"/>
      <c r="Q94" s="18"/>
      <c r="R94" s="18"/>
      <c r="S94" s="18"/>
    </row>
    <row r="95" spans="1:19" ht="15" x14ac:dyDescent="0.25">
      <c r="A95" s="459" t="s">
        <v>495</v>
      </c>
      <c r="B95" s="483">
        <v>2.6179000000000001E-2</v>
      </c>
      <c r="C95" s="502">
        <f t="shared" si="6"/>
        <v>2.5953334736421313E-4</v>
      </c>
      <c r="D95" s="483"/>
      <c r="E95" s="502">
        <f t="shared" si="7"/>
        <v>0</v>
      </c>
      <c r="F95" s="483">
        <v>3.9183999999999997E-2</v>
      </c>
      <c r="G95" s="503">
        <f t="shared" si="8"/>
        <v>2.9716915457903269E-4</v>
      </c>
      <c r="H95" s="508" t="e">
        <f>((F95/D95)-1)*100</f>
        <v>#DIV/0!</v>
      </c>
      <c r="I95" s="90" t="s">
        <v>240</v>
      </c>
      <c r="K95" s="197"/>
      <c r="O95" s="18"/>
      <c r="P95" s="18"/>
      <c r="Q95" s="18"/>
      <c r="R95" s="18"/>
      <c r="S95" s="18"/>
    </row>
    <row r="96" spans="1:19" ht="15" x14ac:dyDescent="0.25">
      <c r="A96" s="459" t="s">
        <v>524</v>
      </c>
      <c r="B96" s="483">
        <v>0.31668820000000003</v>
      </c>
      <c r="C96" s="502">
        <f t="shared" si="6"/>
        <v>3.1395832009147558E-3</v>
      </c>
      <c r="D96" s="483">
        <v>8.0000000000000004E-4</v>
      </c>
      <c r="E96" s="502">
        <f t="shared" si="7"/>
        <v>1.2108716901717405E-5</v>
      </c>
      <c r="F96" s="483">
        <v>3.7961520000000006E-2</v>
      </c>
      <c r="G96" s="503">
        <f t="shared" si="8"/>
        <v>2.8789793805979598E-4</v>
      </c>
      <c r="H96" s="508">
        <f>((F96/D96)-1)*100</f>
        <v>4645.1900000000005</v>
      </c>
      <c r="I96" s="90">
        <f>((Table2324381938[[#This Row],[Column6]]/Table2324381938[[#This Row],[Column2]])-1)*100</f>
        <v>-88.012966697211965</v>
      </c>
      <c r="K96" s="197"/>
      <c r="O96" s="18"/>
      <c r="P96" s="18"/>
      <c r="Q96" s="18"/>
      <c r="R96" s="18"/>
      <c r="S96" s="18"/>
    </row>
    <row r="97" spans="1:19" ht="15" x14ac:dyDescent="0.25">
      <c r="A97" s="459" t="s">
        <v>577</v>
      </c>
      <c r="B97" s="483"/>
      <c r="C97" s="502">
        <f t="shared" si="6"/>
        <v>0</v>
      </c>
      <c r="D97" s="483">
        <v>2.1153999999999999E-3</v>
      </c>
      <c r="E97" s="502">
        <f t="shared" si="7"/>
        <v>3.2018474667366248E-5</v>
      </c>
      <c r="F97" s="483">
        <v>2.4972099999999997E-2</v>
      </c>
      <c r="G97" s="503">
        <f t="shared" si="8"/>
        <v>1.8938693969638277E-4</v>
      </c>
      <c r="H97" s="508">
        <f>((F97/D97)-1)*100</f>
        <v>1080.4906873404557</v>
      </c>
      <c r="I97" s="90" t="e">
        <f>((Table2324381938[[#This Row],[Column6]]/Table2324381938[[#This Row],[Column2]])-1)*100</f>
        <v>#DIV/0!</v>
      </c>
      <c r="K97" s="197"/>
      <c r="O97" s="18"/>
      <c r="P97" s="18"/>
      <c r="Q97" s="18"/>
      <c r="R97" s="18"/>
      <c r="S97" s="18"/>
    </row>
    <row r="98" spans="1:19" ht="15" x14ac:dyDescent="0.25">
      <c r="A98" s="459" t="s">
        <v>324</v>
      </c>
      <c r="B98" s="483">
        <v>1.8010577800000001</v>
      </c>
      <c r="C98" s="502">
        <f t="shared" si="6"/>
        <v>1.785532504831195E-2</v>
      </c>
      <c r="D98" s="483"/>
      <c r="E98" s="502">
        <f t="shared" si="7"/>
        <v>0</v>
      </c>
      <c r="F98" s="483">
        <v>1.8778509999999998E-2</v>
      </c>
      <c r="G98" s="503">
        <f t="shared" si="8"/>
        <v>1.4241511690878705E-4</v>
      </c>
      <c r="H98" s="508" t="s">
        <v>240</v>
      </c>
      <c r="I98" s="90">
        <f>((Table2324381938[[#This Row],[Column6]]/Table2324381938[[#This Row],[Column2]])-1)*100</f>
        <v>-98.95736215636569</v>
      </c>
      <c r="K98" s="197"/>
      <c r="O98" s="18"/>
      <c r="P98" s="18"/>
      <c r="Q98" s="18"/>
      <c r="R98" s="18"/>
      <c r="S98" s="18"/>
    </row>
    <row r="99" spans="1:19" ht="15" x14ac:dyDescent="0.25">
      <c r="A99" s="459" t="s">
        <v>984</v>
      </c>
      <c r="B99" s="483"/>
      <c r="C99" s="502">
        <f t="shared" si="6"/>
        <v>0</v>
      </c>
      <c r="D99" s="483"/>
      <c r="E99" s="502">
        <f t="shared" si="7"/>
        <v>0</v>
      </c>
      <c r="F99" s="483">
        <v>1.4884690000000001E-2</v>
      </c>
      <c r="G99" s="503">
        <f t="shared" si="8"/>
        <v>1.1288461472720965E-4</v>
      </c>
      <c r="H99" s="508" t="e">
        <f>((F99/D99)-1)*100</f>
        <v>#DIV/0!</v>
      </c>
      <c r="I99" s="90" t="e">
        <f>((Table2324381938[[#This Row],[Column6]]/Table2324381938[[#This Row],[Column2]])-1)*100</f>
        <v>#DIV/0!</v>
      </c>
      <c r="K99" s="197"/>
      <c r="O99" s="18"/>
      <c r="P99" s="18"/>
      <c r="Q99" s="18"/>
      <c r="R99" s="18"/>
      <c r="S99" s="18"/>
    </row>
    <row r="100" spans="1:19" ht="15" x14ac:dyDescent="0.25">
      <c r="A100" s="459" t="s">
        <v>898</v>
      </c>
      <c r="B100" s="483"/>
      <c r="C100" s="502">
        <f t="shared" si="6"/>
        <v>0</v>
      </c>
      <c r="D100" s="483"/>
      <c r="E100" s="502">
        <f t="shared" si="7"/>
        <v>0</v>
      </c>
      <c r="F100" s="483">
        <v>1.185776E-2</v>
      </c>
      <c r="G100" s="503">
        <f t="shared" si="8"/>
        <v>8.9928555389982428E-5</v>
      </c>
      <c r="H100" s="508" t="s">
        <v>240</v>
      </c>
      <c r="I100" s="90" t="s">
        <v>240</v>
      </c>
      <c r="K100" s="197"/>
      <c r="O100" s="18"/>
      <c r="P100" s="18"/>
      <c r="Q100" s="18"/>
      <c r="R100" s="18"/>
      <c r="S100" s="18"/>
    </row>
    <row r="101" spans="1:19" ht="15" x14ac:dyDescent="0.25">
      <c r="A101" s="459" t="s">
        <v>476</v>
      </c>
      <c r="B101" s="483"/>
      <c r="C101" s="502">
        <f t="shared" si="6"/>
        <v>0</v>
      </c>
      <c r="D101" s="483"/>
      <c r="E101" s="502">
        <f t="shared" si="7"/>
        <v>0</v>
      </c>
      <c r="F101" s="483">
        <v>6.7906399999999997E-3</v>
      </c>
      <c r="G101" s="503">
        <f t="shared" si="8"/>
        <v>5.1499814920645229E-5</v>
      </c>
      <c r="H101" s="508" t="s">
        <v>240</v>
      </c>
      <c r="I101" s="90" t="e">
        <f>((Table2324381938[[#This Row],[Column6]]/Table2324381938[[#This Row],[Column2]])-1)*100</f>
        <v>#DIV/0!</v>
      </c>
      <c r="K101" s="197"/>
      <c r="O101" s="18"/>
      <c r="P101" s="18"/>
      <c r="Q101" s="18"/>
      <c r="R101" s="18"/>
      <c r="S101" s="18"/>
    </row>
    <row r="102" spans="1:19" ht="15" x14ac:dyDescent="0.25">
      <c r="A102" s="459" t="s">
        <v>529</v>
      </c>
      <c r="B102" s="483">
        <v>0.30145265999999998</v>
      </c>
      <c r="C102" s="502">
        <f t="shared" si="6"/>
        <v>2.9885411177526266E-3</v>
      </c>
      <c r="D102" s="483">
        <v>0.3326944</v>
      </c>
      <c r="E102" s="502">
        <f t="shared" si="7"/>
        <v>5.0356278804834136E-3</v>
      </c>
      <c r="F102" s="483">
        <v>2.6364299999999999E-3</v>
      </c>
      <c r="G102" s="503">
        <f t="shared" si="8"/>
        <v>1.9994530272733749E-5</v>
      </c>
      <c r="H102" s="508">
        <f>((F102/D102)-1)*100</f>
        <v>-99.207552035742111</v>
      </c>
      <c r="I102" s="90" t="s">
        <v>240</v>
      </c>
      <c r="K102" s="197"/>
      <c r="O102" s="18"/>
      <c r="P102" s="18"/>
      <c r="Q102" s="18"/>
      <c r="R102" s="18"/>
      <c r="S102" s="18"/>
    </row>
    <row r="103" spans="1:19" ht="15" x14ac:dyDescent="0.25">
      <c r="A103" s="459" t="s">
        <v>563</v>
      </c>
      <c r="B103" s="483">
        <v>1.0198879999999999</v>
      </c>
      <c r="C103" s="502">
        <f t="shared" si="6"/>
        <v>1.0110964764757728E-2</v>
      </c>
      <c r="D103" s="483">
        <v>0.1994882</v>
      </c>
      <c r="E103" s="502">
        <f t="shared" si="7"/>
        <v>3.0194326737914778E-3</v>
      </c>
      <c r="F103" s="483">
        <v>1.06828E-3</v>
      </c>
      <c r="G103" s="503">
        <f t="shared" si="8"/>
        <v>8.1017727759720577E-6</v>
      </c>
      <c r="H103" s="508">
        <f>((F103/D103)-1)*100</f>
        <v>-99.464489628960507</v>
      </c>
      <c r="I103" s="90">
        <f>((Table2324381938[[#This Row],[Column6]]/Table2324381938[[#This Row],[Column2]])-1)*100</f>
        <v>-99.895255165273042</v>
      </c>
      <c r="K103" s="197"/>
      <c r="O103" s="18"/>
      <c r="P103" s="18"/>
      <c r="Q103" s="18"/>
      <c r="R103" s="18"/>
      <c r="S103" s="18"/>
    </row>
    <row r="104" spans="1:19" ht="15" x14ac:dyDescent="0.25">
      <c r="A104" s="459" t="s">
        <v>477</v>
      </c>
      <c r="B104" s="483"/>
      <c r="C104" s="502">
        <f t="shared" si="6"/>
        <v>0</v>
      </c>
      <c r="D104" s="483"/>
      <c r="E104" s="502">
        <f t="shared" si="7"/>
        <v>0</v>
      </c>
      <c r="F104" s="483">
        <v>9.1319000000000003E-4</v>
      </c>
      <c r="G104" s="503">
        <f t="shared" si="8"/>
        <v>6.9255793249802706E-6</v>
      </c>
      <c r="H104" s="508" t="e">
        <f>((F104/D104)-1)*100</f>
        <v>#DIV/0!</v>
      </c>
      <c r="I104" s="90" t="s">
        <v>240</v>
      </c>
      <c r="K104" s="197"/>
      <c r="O104" s="18"/>
      <c r="P104" s="18"/>
      <c r="Q104" s="18"/>
      <c r="R104" s="18"/>
      <c r="S104" s="18"/>
    </row>
    <row r="105" spans="1:19" ht="15" x14ac:dyDescent="0.25">
      <c r="A105" s="459" t="s">
        <v>268</v>
      </c>
      <c r="B105" s="483">
        <v>1.2409824900000002</v>
      </c>
      <c r="C105" s="502">
        <f t="shared" si="6"/>
        <v>1.2302851126860312E-2</v>
      </c>
      <c r="D105" s="483">
        <v>8.2854269999999994E-2</v>
      </c>
      <c r="E105" s="502">
        <f t="shared" si="7"/>
        <v>1.2540736244105715E-3</v>
      </c>
      <c r="F105" s="483">
        <v>7.8083000000000004E-4</v>
      </c>
      <c r="G105" s="503">
        <f t="shared" si="8"/>
        <v>5.9217688589716756E-6</v>
      </c>
      <c r="H105" s="508" t="s">
        <v>240</v>
      </c>
      <c r="I105" s="90">
        <f>((Table2324381938[[#This Row],[Column6]]/Table2324381938[[#This Row],[Column2]])-1)*100</f>
        <v>-99.937079692397589</v>
      </c>
      <c r="K105" s="197"/>
      <c r="O105" s="18"/>
      <c r="P105" s="18"/>
      <c r="Q105" s="18"/>
      <c r="R105" s="18"/>
      <c r="S105" s="18"/>
    </row>
    <row r="106" spans="1:19" ht="15" x14ac:dyDescent="0.25">
      <c r="A106" s="459" t="s">
        <v>508</v>
      </c>
      <c r="B106" s="483"/>
      <c r="C106" s="502">
        <f t="shared" si="6"/>
        <v>0</v>
      </c>
      <c r="D106" s="483">
        <v>5.4253099999999992E-3</v>
      </c>
      <c r="E106" s="502">
        <f t="shared" si="7"/>
        <v>8.2116928617570559E-5</v>
      </c>
      <c r="F106" s="483">
        <v>3.6499999999999998E-4</v>
      </c>
      <c r="G106" s="503">
        <f t="shared" si="8"/>
        <v>2.7681385622026066E-6</v>
      </c>
      <c r="H106" s="508">
        <f>((F106/D106)-1)*100</f>
        <v>-93.272273842416382</v>
      </c>
      <c r="I106" s="90" t="e">
        <f>((Table2324381938[[#This Row],[Column6]]/Table2324381938[[#This Row],[Column2]])-1)*100</f>
        <v>#DIV/0!</v>
      </c>
      <c r="K106" s="197"/>
      <c r="O106" s="18"/>
      <c r="P106" s="18"/>
      <c r="Q106" s="18"/>
      <c r="R106" s="18"/>
      <c r="S106" s="18"/>
    </row>
    <row r="107" spans="1:19" ht="15" x14ac:dyDescent="0.25">
      <c r="A107" s="459" t="s">
        <v>282</v>
      </c>
      <c r="B107" s="483">
        <v>0.16949999999999998</v>
      </c>
      <c r="C107" s="502">
        <f t="shared" si="6"/>
        <v>1.680388952146152E-3</v>
      </c>
      <c r="D107" s="483">
        <v>3.3E-3</v>
      </c>
      <c r="E107" s="502">
        <f t="shared" si="7"/>
        <v>4.99484572195843E-5</v>
      </c>
      <c r="F107" s="483">
        <v>1E-4</v>
      </c>
      <c r="G107" s="503">
        <f t="shared" si="8"/>
        <v>7.5839412663085128E-7</v>
      </c>
      <c r="H107" s="508" t="s">
        <v>240</v>
      </c>
      <c r="I107" s="90" t="s">
        <v>240</v>
      </c>
      <c r="K107" s="197"/>
      <c r="O107" s="18"/>
      <c r="P107" s="18"/>
      <c r="Q107" s="18"/>
      <c r="R107" s="18"/>
      <c r="S107" s="18"/>
    </row>
    <row r="108" spans="1:19" ht="15" x14ac:dyDescent="0.25">
      <c r="A108" s="459" t="s">
        <v>287</v>
      </c>
      <c r="B108" s="483"/>
      <c r="C108" s="502">
        <f t="shared" si="6"/>
        <v>0</v>
      </c>
      <c r="D108" s="483"/>
      <c r="E108" s="502">
        <f t="shared" si="7"/>
        <v>0</v>
      </c>
      <c r="F108" s="483">
        <v>6.9999999999999994E-5</v>
      </c>
      <c r="G108" s="503">
        <f t="shared" si="8"/>
        <v>5.3087588864159576E-7</v>
      </c>
      <c r="H108" s="508" t="s">
        <v>240</v>
      </c>
      <c r="I108" s="90" t="s">
        <v>240</v>
      </c>
      <c r="K108" s="197"/>
      <c r="O108" s="18"/>
      <c r="P108" s="18"/>
      <c r="Q108" s="18"/>
      <c r="R108" s="18"/>
      <c r="S108" s="18"/>
    </row>
    <row r="109" spans="1:19" ht="15" x14ac:dyDescent="0.25">
      <c r="A109" s="459" t="s">
        <v>559</v>
      </c>
      <c r="B109" s="483"/>
      <c r="C109" s="502">
        <f t="shared" si="6"/>
        <v>0</v>
      </c>
      <c r="D109" s="483">
        <v>4.694479E-2</v>
      </c>
      <c r="E109" s="502">
        <f t="shared" si="7"/>
        <v>7.1055146515071777E-4</v>
      </c>
      <c r="F109" s="483">
        <v>1.0000000000000001E-5</v>
      </c>
      <c r="G109" s="503">
        <f t="shared" si="8"/>
        <v>7.5839412663085125E-8</v>
      </c>
      <c r="H109" s="508" t="s">
        <v>240</v>
      </c>
      <c r="I109" s="90" t="s">
        <v>240</v>
      </c>
      <c r="K109" s="197"/>
      <c r="O109" s="18"/>
      <c r="P109" s="18"/>
      <c r="Q109" s="18"/>
      <c r="R109" s="18"/>
      <c r="S109" s="18"/>
    </row>
    <row r="110" spans="1:19" ht="15" x14ac:dyDescent="0.25">
      <c r="A110" s="459" t="s">
        <v>578</v>
      </c>
      <c r="B110" s="483">
        <v>0.21966550000000001</v>
      </c>
      <c r="C110" s="502">
        <f t="shared" si="6"/>
        <v>2.1777196422870832E-3</v>
      </c>
      <c r="D110" s="483"/>
      <c r="E110" s="502">
        <f t="shared" si="7"/>
        <v>0</v>
      </c>
      <c r="F110" s="483"/>
      <c r="G110" s="503">
        <f t="shared" si="8"/>
        <v>0</v>
      </c>
      <c r="H110" s="508" t="s">
        <v>240</v>
      </c>
      <c r="I110" s="90" t="s">
        <v>240</v>
      </c>
      <c r="K110" s="197"/>
      <c r="O110" s="18"/>
      <c r="P110" s="18"/>
      <c r="Q110" s="18"/>
      <c r="R110" s="18"/>
      <c r="S110" s="18"/>
    </row>
    <row r="111" spans="1:19" ht="15" x14ac:dyDescent="0.25">
      <c r="A111" s="459" t="s">
        <v>537</v>
      </c>
      <c r="B111" s="483"/>
      <c r="C111" s="502">
        <f t="shared" si="6"/>
        <v>0</v>
      </c>
      <c r="D111" s="483">
        <v>4.3310660000000001E-2</v>
      </c>
      <c r="E111" s="502">
        <f t="shared" si="7"/>
        <v>6.5554565095816996E-4</v>
      </c>
      <c r="F111" s="483"/>
      <c r="G111" s="503">
        <f t="shared" si="8"/>
        <v>0</v>
      </c>
      <c r="H111" s="508" t="s">
        <v>240</v>
      </c>
      <c r="I111" s="90" t="e">
        <f>((Table2324381938[[#This Row],[Column6]]/Table2324381938[[#This Row],[Column2]])-1)*100</f>
        <v>#DIV/0!</v>
      </c>
      <c r="K111" s="197"/>
      <c r="O111" s="18"/>
      <c r="P111" s="18"/>
      <c r="Q111" s="18"/>
      <c r="R111" s="18"/>
      <c r="S111" s="18"/>
    </row>
    <row r="112" spans="1:19" ht="15" x14ac:dyDescent="0.25">
      <c r="A112" s="459" t="s">
        <v>885</v>
      </c>
      <c r="B112" s="483"/>
      <c r="C112" s="502">
        <f t="shared" si="6"/>
        <v>0</v>
      </c>
      <c r="D112" s="483">
        <v>1.436635E-2</v>
      </c>
      <c r="E112" s="502">
        <f t="shared" si="7"/>
        <v>2.174475813262348E-4</v>
      </c>
      <c r="F112" s="483"/>
      <c r="G112" s="503">
        <f t="shared" si="8"/>
        <v>0</v>
      </c>
      <c r="H112" s="508" t="s">
        <v>240</v>
      </c>
      <c r="I112" s="90" t="e">
        <f>((Table2324381938[[#This Row],[Column6]]/Table2324381938[[#This Row],[Column2]])-1)*100</f>
        <v>#DIV/0!</v>
      </c>
      <c r="K112" s="197"/>
      <c r="O112" s="18"/>
      <c r="P112" s="18"/>
      <c r="Q112" s="18"/>
      <c r="R112" s="18"/>
      <c r="S112" s="18"/>
    </row>
    <row r="113" spans="1:19" ht="15" x14ac:dyDescent="0.25">
      <c r="A113" s="459" t="s">
        <v>237</v>
      </c>
      <c r="B113" s="483">
        <v>0.8393081</v>
      </c>
      <c r="C113" s="502">
        <f t="shared" si="6"/>
        <v>8.320731909656506E-3</v>
      </c>
      <c r="D113" s="483">
        <v>1.372E-3</v>
      </c>
      <c r="E113" s="502">
        <f t="shared" si="7"/>
        <v>2.0766449486445349E-5</v>
      </c>
      <c r="F113" s="483"/>
      <c r="G113" s="503">
        <f t="shared" si="8"/>
        <v>0</v>
      </c>
      <c r="H113" s="508">
        <f>((F113/D113)-1)*100</f>
        <v>-100</v>
      </c>
      <c r="I113" s="90" t="s">
        <v>240</v>
      </c>
      <c r="K113" s="197"/>
      <c r="O113" s="18"/>
      <c r="P113" s="18"/>
      <c r="Q113" s="18"/>
      <c r="R113" s="18"/>
      <c r="S113" s="18"/>
    </row>
    <row r="114" spans="1:19" ht="15" x14ac:dyDescent="0.25">
      <c r="A114" s="459" t="s">
        <v>534</v>
      </c>
      <c r="B114" s="483">
        <v>7.910457999999998E-2</v>
      </c>
      <c r="C114" s="502">
        <f t="shared" si="6"/>
        <v>7.8422691620154232E-4</v>
      </c>
      <c r="D114" s="483">
        <v>2.5625709999999999E-2</v>
      </c>
      <c r="E114" s="502">
        <f t="shared" si="7"/>
        <v>3.8786808474438591E-4</v>
      </c>
      <c r="F114" s="483"/>
      <c r="G114" s="503">
        <f t="shared" si="8"/>
        <v>0</v>
      </c>
      <c r="H114" s="508">
        <f>((F114/D114)-1)*100</f>
        <v>-100</v>
      </c>
      <c r="I114" s="90" t="s">
        <v>240</v>
      </c>
      <c r="K114" s="197"/>
      <c r="O114" s="18"/>
      <c r="P114" s="18"/>
      <c r="Q114" s="18"/>
      <c r="R114" s="18"/>
      <c r="S114" s="18"/>
    </row>
    <row r="115" spans="1:19" ht="15" x14ac:dyDescent="0.25">
      <c r="A115" s="459" t="s">
        <v>554</v>
      </c>
      <c r="B115" s="483">
        <v>6.051861E-2</v>
      </c>
      <c r="C115" s="502">
        <f t="shared" si="6"/>
        <v>5.999693430279743E-4</v>
      </c>
      <c r="D115" s="483"/>
      <c r="E115" s="502">
        <f t="shared" si="7"/>
        <v>0</v>
      </c>
      <c r="F115" s="483"/>
      <c r="G115" s="503">
        <f t="shared" si="8"/>
        <v>0</v>
      </c>
      <c r="H115" s="508" t="s">
        <v>240</v>
      </c>
      <c r="I115" s="90">
        <f>((Table2324381938[[#This Row],[Column6]]/Table2324381938[[#This Row],[Column2]])-1)*100</f>
        <v>-100</v>
      </c>
      <c r="K115" s="197"/>
      <c r="O115" s="18"/>
      <c r="P115" s="18"/>
      <c r="Q115" s="18"/>
      <c r="R115" s="18"/>
      <c r="S115" s="18"/>
    </row>
    <row r="116" spans="1:19" ht="15" x14ac:dyDescent="0.25">
      <c r="A116" s="459" t="s">
        <v>277</v>
      </c>
      <c r="B116" s="483">
        <v>2.6158023999999997</v>
      </c>
      <c r="C116" s="502">
        <f t="shared" si="6"/>
        <v>2.593253955137103E-2</v>
      </c>
      <c r="D116" s="483">
        <v>0.81024052000000002</v>
      </c>
      <c r="E116" s="502">
        <f t="shared" si="7"/>
        <v>1.2263716348725374E-2</v>
      </c>
      <c r="F116" s="483"/>
      <c r="G116" s="503">
        <f t="shared" si="8"/>
        <v>0</v>
      </c>
      <c r="H116" s="508" t="s">
        <v>240</v>
      </c>
      <c r="I116" s="90">
        <f>((Table2324381938[[#This Row],[Column6]]/Table2324381938[[#This Row],[Column2]])-1)*100</f>
        <v>-100</v>
      </c>
      <c r="K116" s="197"/>
      <c r="O116" s="18"/>
      <c r="P116" s="18"/>
      <c r="Q116" s="18"/>
      <c r="R116" s="18"/>
      <c r="S116" s="18"/>
    </row>
    <row r="117" spans="1:19" ht="15" x14ac:dyDescent="0.25">
      <c r="A117" s="459" t="s">
        <v>884</v>
      </c>
      <c r="B117" s="483">
        <v>10.731716390000001</v>
      </c>
      <c r="C117" s="502">
        <f t="shared" si="6"/>
        <v>0.10639208058596925</v>
      </c>
      <c r="D117" s="483"/>
      <c r="E117" s="502">
        <f t="shared" si="7"/>
        <v>0</v>
      </c>
      <c r="F117" s="483"/>
      <c r="G117" s="503">
        <f t="shared" si="8"/>
        <v>0</v>
      </c>
      <c r="H117" s="508" t="e">
        <f>((F117/D117)-1)*100</f>
        <v>#DIV/0!</v>
      </c>
      <c r="I117" s="90">
        <f>((Table2324381938[[#This Row],[Column6]]/Table2324381938[[#This Row],[Column2]])-1)*100</f>
        <v>-100</v>
      </c>
      <c r="K117" s="197"/>
      <c r="O117" s="18"/>
      <c r="P117" s="18"/>
      <c r="Q117" s="18"/>
      <c r="R117" s="18"/>
      <c r="S117" s="18"/>
    </row>
    <row r="118" spans="1:19" ht="15" x14ac:dyDescent="0.25">
      <c r="A118" s="459" t="s">
        <v>533</v>
      </c>
      <c r="B118" s="483"/>
      <c r="C118" s="502">
        <f t="shared" si="6"/>
        <v>0</v>
      </c>
      <c r="D118" s="483">
        <v>0.32666099999999992</v>
      </c>
      <c r="E118" s="502">
        <f t="shared" si="7"/>
        <v>4.944306964789885E-3</v>
      </c>
      <c r="F118" s="483"/>
      <c r="G118" s="503">
        <f t="shared" si="8"/>
        <v>0</v>
      </c>
      <c r="H118" s="508">
        <f>((F118/D118)-1)*100</f>
        <v>-100</v>
      </c>
      <c r="I118" s="90" t="s">
        <v>240</v>
      </c>
      <c r="K118" s="197"/>
      <c r="O118" s="18"/>
      <c r="P118" s="18"/>
      <c r="Q118" s="18"/>
      <c r="R118" s="18"/>
      <c r="S118" s="18"/>
    </row>
    <row r="119" spans="1:19" ht="15" x14ac:dyDescent="0.25">
      <c r="A119" s="459" t="s">
        <v>623</v>
      </c>
      <c r="B119" s="483">
        <v>3.011378E-2</v>
      </c>
      <c r="C119" s="502">
        <f t="shared" si="6"/>
        <v>2.9854196589592779E-4</v>
      </c>
      <c r="D119" s="483">
        <v>0.22975000000000001</v>
      </c>
      <c r="E119" s="502">
        <f t="shared" si="7"/>
        <v>3.4774721352119676E-3</v>
      </c>
      <c r="F119" s="483"/>
      <c r="G119" s="503">
        <f t="shared" si="8"/>
        <v>0</v>
      </c>
      <c r="H119" s="508" t="s">
        <v>240</v>
      </c>
      <c r="I119" s="90">
        <f>((Table2324381938[[#This Row],[Column6]]/Table2324381938[[#This Row],[Column2]])-1)*100</f>
        <v>-100</v>
      </c>
      <c r="K119" s="197"/>
      <c r="O119" s="18"/>
      <c r="P119" s="18"/>
      <c r="Q119" s="18"/>
      <c r="R119" s="18"/>
      <c r="S119" s="18"/>
    </row>
    <row r="120" spans="1:19" ht="15" x14ac:dyDescent="0.25">
      <c r="A120" s="459" t="s">
        <v>897</v>
      </c>
      <c r="B120" s="483">
        <v>0.34695808</v>
      </c>
      <c r="C120" s="502">
        <f t="shared" si="6"/>
        <v>3.439672710854518E-3</v>
      </c>
      <c r="D120" s="483"/>
      <c r="E120" s="502">
        <f t="shared" si="7"/>
        <v>0</v>
      </c>
      <c r="F120" s="483"/>
      <c r="G120" s="503">
        <f t="shared" si="8"/>
        <v>0</v>
      </c>
      <c r="H120" s="508" t="s">
        <v>240</v>
      </c>
      <c r="I120" s="90">
        <f>((Table2324381938[[#This Row],[Column6]]/Table2324381938[[#This Row],[Column2]])-1)*100</f>
        <v>-100</v>
      </c>
      <c r="K120" s="197"/>
      <c r="O120" s="18"/>
      <c r="P120" s="18"/>
      <c r="Q120" s="18"/>
      <c r="R120" s="18"/>
      <c r="S120" s="18"/>
    </row>
    <row r="121" spans="1:19" ht="15" x14ac:dyDescent="0.25">
      <c r="A121" s="459" t="s">
        <v>518</v>
      </c>
      <c r="B121" s="483"/>
      <c r="C121" s="502">
        <f t="shared" si="6"/>
        <v>0</v>
      </c>
      <c r="D121" s="483">
        <v>1.6600000000000002E-3</v>
      </c>
      <c r="E121" s="502">
        <f t="shared" si="7"/>
        <v>2.5125587571063619E-5</v>
      </c>
      <c r="F121" s="483"/>
      <c r="G121" s="503">
        <f t="shared" si="8"/>
        <v>0</v>
      </c>
      <c r="H121" s="508" t="s">
        <v>240</v>
      </c>
      <c r="I121" s="90" t="e">
        <f>((Table2324381938[[#This Row],[Column6]]/Table2324381938[[#This Row],[Column2]])-1)*100</f>
        <v>#DIV/0!</v>
      </c>
      <c r="K121" s="197"/>
      <c r="O121" s="18"/>
      <c r="P121" s="18"/>
      <c r="Q121" s="18"/>
      <c r="R121" s="18"/>
      <c r="S121" s="18"/>
    </row>
    <row r="122" spans="1:19" ht="15" x14ac:dyDescent="0.25">
      <c r="A122" s="459" t="s">
        <v>888</v>
      </c>
      <c r="B122" s="483"/>
      <c r="C122" s="502">
        <f t="shared" si="6"/>
        <v>0</v>
      </c>
      <c r="D122" s="483">
        <v>1.501945E-2</v>
      </c>
      <c r="E122" s="502">
        <f t="shared" si="7"/>
        <v>2.2733283508687436E-4</v>
      </c>
      <c r="F122" s="483"/>
      <c r="G122" s="503">
        <f t="shared" si="8"/>
        <v>0</v>
      </c>
      <c r="H122" s="508">
        <f>((F122/D122)-1)*100</f>
        <v>-100</v>
      </c>
      <c r="I122" s="90" t="e">
        <f>((Table2324381938[[#This Row],[Column6]]/Table2324381938[[#This Row],[Column2]])-1)*100</f>
        <v>#DIV/0!</v>
      </c>
      <c r="K122" s="197"/>
      <c r="O122" s="18"/>
      <c r="P122" s="18"/>
      <c r="Q122" s="18"/>
      <c r="R122" s="18"/>
      <c r="S122" s="18"/>
    </row>
    <row r="123" spans="1:19" ht="15" x14ac:dyDescent="0.25">
      <c r="A123" s="459" t="s">
        <v>535</v>
      </c>
      <c r="B123" s="483">
        <v>5.1203600000000002E-2</v>
      </c>
      <c r="C123" s="502">
        <f t="shared" si="6"/>
        <v>5.0762220501540255E-4</v>
      </c>
      <c r="D123" s="483"/>
      <c r="E123" s="502">
        <f t="shared" si="7"/>
        <v>0</v>
      </c>
      <c r="F123" s="483"/>
      <c r="G123" s="503">
        <f t="shared" si="8"/>
        <v>0</v>
      </c>
      <c r="H123" s="508" t="e">
        <f>((F123/D123)-1)*100</f>
        <v>#DIV/0!</v>
      </c>
      <c r="I123" s="90">
        <f>((Table2324381938[[#This Row],[Column6]]/Table2324381938[[#This Row],[Column2]])-1)*100</f>
        <v>-100</v>
      </c>
      <c r="K123" s="197"/>
      <c r="O123" s="18"/>
      <c r="P123" s="18"/>
      <c r="Q123" s="18"/>
      <c r="R123" s="18"/>
      <c r="S123" s="18"/>
    </row>
    <row r="124" spans="1:19" ht="15" x14ac:dyDescent="0.25">
      <c r="A124" s="459" t="s">
        <v>480</v>
      </c>
      <c r="B124" s="483">
        <v>2.5700239999999999E-2</v>
      </c>
      <c r="C124" s="502">
        <f t="shared" si="6"/>
        <v>2.547870168938326E-4</v>
      </c>
      <c r="D124" s="483"/>
      <c r="E124" s="502">
        <f t="shared" si="7"/>
        <v>0</v>
      </c>
      <c r="F124" s="483"/>
      <c r="G124" s="503">
        <f t="shared" si="8"/>
        <v>0</v>
      </c>
      <c r="H124" s="508" t="e">
        <f>((F124/D124)-1)*100</f>
        <v>#DIV/0!</v>
      </c>
      <c r="I124" s="90" t="s">
        <v>240</v>
      </c>
      <c r="K124" s="197"/>
      <c r="O124" s="18"/>
      <c r="P124" s="18"/>
      <c r="Q124" s="18"/>
      <c r="R124" s="18"/>
      <c r="S124" s="18"/>
    </row>
    <row r="125" spans="1:19" ht="15" x14ac:dyDescent="0.25">
      <c r="A125" s="459" t="s">
        <v>565</v>
      </c>
      <c r="B125" s="483">
        <v>0.92324927000000012</v>
      </c>
      <c r="C125" s="502">
        <f t="shared" si="6"/>
        <v>9.1529078075811218E-3</v>
      </c>
      <c r="D125" s="483"/>
      <c r="E125" s="502">
        <f t="shared" si="7"/>
        <v>0</v>
      </c>
      <c r="F125" s="483"/>
      <c r="G125" s="503">
        <f t="shared" si="8"/>
        <v>0</v>
      </c>
      <c r="H125" s="508" t="s">
        <v>240</v>
      </c>
      <c r="I125" s="90">
        <f>((Table2324381938[[#This Row],[Column6]]/Table2324381938[[#This Row],[Column2]])-1)*100</f>
        <v>-100</v>
      </c>
      <c r="K125" s="197"/>
      <c r="O125" s="18"/>
      <c r="P125" s="18"/>
      <c r="Q125" s="18"/>
      <c r="R125" s="18"/>
      <c r="S125" s="18"/>
    </row>
    <row r="126" spans="1:19" ht="15" x14ac:dyDescent="0.25">
      <c r="A126" s="459" t="s">
        <v>531</v>
      </c>
      <c r="B126" s="483">
        <v>2.467E-3</v>
      </c>
      <c r="C126" s="502">
        <f t="shared" si="6"/>
        <v>2.4457342448050487E-5</v>
      </c>
      <c r="D126" s="483"/>
      <c r="E126" s="502">
        <f t="shared" si="7"/>
        <v>0</v>
      </c>
      <c r="F126" s="483"/>
      <c r="G126" s="503">
        <f t="shared" si="8"/>
        <v>0</v>
      </c>
      <c r="H126" s="508" t="e">
        <f t="shared" ref="H126:H133" si="10">((F126/D126)-1)*100</f>
        <v>#DIV/0!</v>
      </c>
      <c r="I126" s="90">
        <f>((Table2324381938[[#This Row],[Column6]]/Table2324381938[[#This Row],[Column2]])-1)*100</f>
        <v>-100</v>
      </c>
      <c r="K126" s="197"/>
      <c r="O126" s="18"/>
      <c r="P126" s="18"/>
      <c r="Q126" s="18"/>
      <c r="R126" s="18"/>
      <c r="S126" s="18"/>
    </row>
    <row r="127" spans="1:19" ht="15" x14ac:dyDescent="0.25">
      <c r="A127" s="459" t="s">
        <v>279</v>
      </c>
      <c r="B127" s="483">
        <v>0.65270257999999992</v>
      </c>
      <c r="C127" s="502">
        <f t="shared" si="6"/>
        <v>6.4707622682553985E-3</v>
      </c>
      <c r="D127" s="483">
        <v>1.444904E-2</v>
      </c>
      <c r="E127" s="502">
        <f t="shared" si="7"/>
        <v>2.1869916857698859E-4</v>
      </c>
      <c r="F127" s="483"/>
      <c r="G127" s="503">
        <f t="shared" si="8"/>
        <v>0</v>
      </c>
      <c r="H127" s="508">
        <f t="shared" si="10"/>
        <v>-100</v>
      </c>
      <c r="I127" s="90">
        <f>((Table2324381938[[#This Row],[Column6]]/Table2324381938[[#This Row],[Column2]])-1)*100</f>
        <v>-100</v>
      </c>
      <c r="K127" s="197"/>
      <c r="O127" s="18"/>
      <c r="P127" s="18"/>
      <c r="Q127" s="18"/>
      <c r="R127" s="18"/>
      <c r="S127" s="18"/>
    </row>
    <row r="128" spans="1:19" ht="15" x14ac:dyDescent="0.25">
      <c r="A128" s="459" t="s">
        <v>541</v>
      </c>
      <c r="B128" s="483">
        <v>0.27272009999999997</v>
      </c>
      <c r="C128" s="502">
        <f t="shared" si="6"/>
        <v>2.7036922894878692E-3</v>
      </c>
      <c r="D128" s="483"/>
      <c r="E128" s="502">
        <f t="shared" si="7"/>
        <v>0</v>
      </c>
      <c r="F128" s="483"/>
      <c r="G128" s="503">
        <f t="shared" si="8"/>
        <v>0</v>
      </c>
      <c r="H128" s="508" t="e">
        <f t="shared" si="10"/>
        <v>#DIV/0!</v>
      </c>
      <c r="I128" s="90">
        <f>((Table2324381938[[#This Row],[Column6]]/Table2324381938[[#This Row],[Column2]])-1)*100</f>
        <v>-100</v>
      </c>
      <c r="K128" s="197"/>
      <c r="O128" s="18"/>
      <c r="P128" s="18"/>
      <c r="Q128" s="18"/>
      <c r="R128" s="18"/>
      <c r="S128" s="18"/>
    </row>
    <row r="129" spans="1:19" ht="15" x14ac:dyDescent="0.25">
      <c r="A129" s="459" t="s">
        <v>539</v>
      </c>
      <c r="B129" s="483"/>
      <c r="C129" s="502">
        <f t="shared" si="6"/>
        <v>0</v>
      </c>
      <c r="D129" s="483">
        <v>0.25309799999999999</v>
      </c>
      <c r="E129" s="502">
        <f t="shared" si="7"/>
        <v>3.8308650379885894E-3</v>
      </c>
      <c r="F129" s="483"/>
      <c r="G129" s="503">
        <f t="shared" si="8"/>
        <v>0</v>
      </c>
      <c r="H129" s="508">
        <f t="shared" si="10"/>
        <v>-100</v>
      </c>
      <c r="I129" s="90" t="e">
        <f>((Table2324381938[[#This Row],[Column6]]/Table2324381938[[#This Row],[Column2]])-1)*100</f>
        <v>#DIV/0!</v>
      </c>
      <c r="K129" s="197"/>
      <c r="O129" s="18"/>
      <c r="P129" s="18"/>
      <c r="Q129" s="18"/>
      <c r="R129" s="18"/>
      <c r="S129" s="18"/>
    </row>
    <row r="130" spans="1:19" ht="15" x14ac:dyDescent="0.25">
      <c r="A130" s="459" t="s">
        <v>286</v>
      </c>
      <c r="B130" s="483">
        <v>2.5584854199999998</v>
      </c>
      <c r="C130" s="502">
        <f t="shared" si="6"/>
        <v>2.5364310525044294E-2</v>
      </c>
      <c r="D130" s="483"/>
      <c r="E130" s="502">
        <f t="shared" si="7"/>
        <v>0</v>
      </c>
      <c r="F130" s="483"/>
      <c r="G130" s="503">
        <f t="shared" si="8"/>
        <v>0</v>
      </c>
      <c r="H130" s="508" t="e">
        <f t="shared" si="10"/>
        <v>#DIV/0!</v>
      </c>
      <c r="I130" s="90">
        <f>((Table2324381938[[#This Row],[Column6]]/Table2324381938[[#This Row],[Column2]])-1)*100</f>
        <v>-100</v>
      </c>
      <c r="K130" s="197"/>
      <c r="L130" s="42"/>
      <c r="O130" s="18"/>
      <c r="P130" s="18"/>
      <c r="Q130" s="18"/>
      <c r="R130" s="18"/>
      <c r="S130" s="18"/>
    </row>
    <row r="131" spans="1:19" ht="15" x14ac:dyDescent="0.25">
      <c r="A131" s="459" t="s">
        <v>615</v>
      </c>
      <c r="B131" s="483"/>
      <c r="C131" s="502">
        <f t="shared" si="6"/>
        <v>0</v>
      </c>
      <c r="D131" s="483">
        <v>0.25451580000000001</v>
      </c>
      <c r="E131" s="502">
        <f t="shared" si="7"/>
        <v>3.8523247115176584E-3</v>
      </c>
      <c r="F131" s="483"/>
      <c r="G131" s="503">
        <f t="shared" si="8"/>
        <v>0</v>
      </c>
      <c r="H131" s="508">
        <f t="shared" si="10"/>
        <v>-100</v>
      </c>
      <c r="I131" s="90" t="e">
        <f>((Table2324381938[[#This Row],[Column6]]/Table2324381938[[#This Row],[Column2]])-1)*100</f>
        <v>#DIV/0!</v>
      </c>
      <c r="K131" s="197"/>
      <c r="O131" s="18"/>
      <c r="P131" s="18"/>
      <c r="Q131" s="18"/>
      <c r="R131" s="18"/>
      <c r="S131" s="18"/>
    </row>
    <row r="132" spans="1:19" ht="15" x14ac:dyDescent="0.25">
      <c r="A132" s="459" t="s">
        <v>609</v>
      </c>
      <c r="B132" s="483"/>
      <c r="C132" s="502">
        <f t="shared" si="6"/>
        <v>0</v>
      </c>
      <c r="D132" s="483">
        <v>0.25930400000000003</v>
      </c>
      <c r="E132" s="502">
        <f t="shared" si="7"/>
        <v>3.9247984093536631E-3</v>
      </c>
      <c r="F132" s="483"/>
      <c r="G132" s="503">
        <f t="shared" si="8"/>
        <v>0</v>
      </c>
      <c r="H132" s="508">
        <f t="shared" si="10"/>
        <v>-100</v>
      </c>
      <c r="I132" s="90" t="e">
        <f>((Table2324381938[[#This Row],[Column6]]/Table2324381938[[#This Row],[Column2]])-1)*100</f>
        <v>#DIV/0!</v>
      </c>
      <c r="O132" s="18"/>
      <c r="P132" s="18"/>
      <c r="Q132" s="18"/>
      <c r="R132" s="18"/>
      <c r="S132" s="18"/>
    </row>
    <row r="133" spans="1:19" ht="15" x14ac:dyDescent="0.25">
      <c r="A133" s="459" t="s">
        <v>1245</v>
      </c>
      <c r="B133" s="483">
        <v>0.16406875000000001</v>
      </c>
      <c r="C133" s="502">
        <f t="shared" ref="C133:C141" si="11">(B133/$B$141)*100</f>
        <v>1.6265446306337997E-3</v>
      </c>
      <c r="D133" s="483"/>
      <c r="E133" s="502">
        <f t="shared" ref="E133:E141" si="12">(D133/$D$141)*100</f>
        <v>0</v>
      </c>
      <c r="F133" s="483"/>
      <c r="G133" s="503">
        <f t="shared" ref="G133:G141" si="13">(F133/$F$141)*100</f>
        <v>0</v>
      </c>
      <c r="H133" s="508" t="e">
        <f t="shared" si="10"/>
        <v>#DIV/0!</v>
      </c>
      <c r="I133" s="90">
        <f>((Table2324381938[[#This Row],[Column6]]/Table2324381938[[#This Row],[Column2]])-1)*100</f>
        <v>-100</v>
      </c>
      <c r="O133" s="18"/>
      <c r="P133" s="18"/>
      <c r="Q133" s="18"/>
      <c r="R133" s="18"/>
      <c r="S133" s="18"/>
    </row>
    <row r="134" spans="1:19" ht="15" x14ac:dyDescent="0.25">
      <c r="A134" s="459" t="s">
        <v>1246</v>
      </c>
      <c r="B134" s="483">
        <v>2.64E-2</v>
      </c>
      <c r="C134" s="502">
        <f t="shared" si="11"/>
        <v>2.6172429697143612E-4</v>
      </c>
      <c r="D134" s="483"/>
      <c r="E134" s="502">
        <f t="shared" si="12"/>
        <v>0</v>
      </c>
      <c r="F134" s="483"/>
      <c r="G134" s="503">
        <f t="shared" si="13"/>
        <v>0</v>
      </c>
      <c r="H134" s="508" t="s">
        <v>240</v>
      </c>
      <c r="I134" s="90">
        <f>((Table2324381938[[#This Row],[Column6]]/Table2324381938[[#This Row],[Column2]])-1)*100</f>
        <v>-100</v>
      </c>
    </row>
    <row r="135" spans="1:19" ht="15" x14ac:dyDescent="0.25">
      <c r="A135" s="459" t="s">
        <v>583</v>
      </c>
      <c r="B135" s="483">
        <v>3.3500000000000001E-4</v>
      </c>
      <c r="C135" s="502">
        <f t="shared" si="11"/>
        <v>3.3211227077814808E-6</v>
      </c>
      <c r="D135" s="483">
        <v>8.0000000000000004E-4</v>
      </c>
      <c r="E135" s="502">
        <f t="shared" si="12"/>
        <v>1.2108716901717405E-5</v>
      </c>
      <c r="F135" s="483"/>
      <c r="G135" s="503">
        <f t="shared" si="13"/>
        <v>0</v>
      </c>
      <c r="H135" s="508" t="s">
        <v>240</v>
      </c>
      <c r="I135" s="90">
        <f>((Table2324381938[[#This Row],[Column6]]/Table2324381938[[#This Row],[Column2]])-1)*100</f>
        <v>-100</v>
      </c>
    </row>
    <row r="136" spans="1:19" ht="15" x14ac:dyDescent="0.25">
      <c r="A136" s="459" t="s">
        <v>528</v>
      </c>
      <c r="B136" s="483">
        <v>0.11962510000000001</v>
      </c>
      <c r="C136" s="502">
        <f t="shared" si="11"/>
        <v>1.1859392120317327E-3</v>
      </c>
      <c r="D136" s="483"/>
      <c r="E136" s="502">
        <f t="shared" si="12"/>
        <v>0</v>
      </c>
      <c r="F136" s="483"/>
      <c r="G136" s="503">
        <f t="shared" si="13"/>
        <v>0</v>
      </c>
      <c r="H136" s="508" t="e">
        <f>((F136/D136)-1)*100</f>
        <v>#DIV/0!</v>
      </c>
      <c r="I136" s="90" t="s">
        <v>240</v>
      </c>
    </row>
    <row r="137" spans="1:19" ht="15" x14ac:dyDescent="0.25">
      <c r="A137" s="459" t="s">
        <v>315</v>
      </c>
      <c r="B137" s="483"/>
      <c r="C137" s="502">
        <f t="shared" si="11"/>
        <v>0</v>
      </c>
      <c r="D137" s="483">
        <v>0.59042936999999995</v>
      </c>
      <c r="E137" s="502">
        <f t="shared" si="12"/>
        <v>8.9366776147366978E-3</v>
      </c>
      <c r="F137" s="483"/>
      <c r="G137" s="503">
        <f t="shared" si="13"/>
        <v>0</v>
      </c>
      <c r="H137" s="508" t="s">
        <v>240</v>
      </c>
      <c r="I137" s="90" t="e">
        <f>((Table2324381938[[#This Row],[Column6]]/Table2324381938[[#This Row],[Column2]])-1)*100</f>
        <v>#DIV/0!</v>
      </c>
    </row>
    <row r="138" spans="1:19" ht="15" x14ac:dyDescent="0.25">
      <c r="A138" s="459" t="s">
        <v>574</v>
      </c>
      <c r="B138" s="483">
        <v>1.8874099999999998E-2</v>
      </c>
      <c r="C138" s="502">
        <f t="shared" si="11"/>
        <v>1.8711403611623413E-4</v>
      </c>
      <c r="D138" s="483"/>
      <c r="E138" s="502">
        <f t="shared" si="12"/>
        <v>0</v>
      </c>
      <c r="F138" s="483"/>
      <c r="G138" s="503">
        <f t="shared" si="13"/>
        <v>0</v>
      </c>
      <c r="H138" s="508" t="e">
        <f>((F138/D138)-1)*100</f>
        <v>#DIV/0!</v>
      </c>
      <c r="I138" s="90">
        <f>((Table2324381938[[#This Row],[Column6]]/Table2324381938[[#This Row],[Column2]])-1)*100</f>
        <v>-100</v>
      </c>
    </row>
    <row r="139" spans="1:19" ht="15" x14ac:dyDescent="0.25">
      <c r="A139" s="459" t="s">
        <v>280</v>
      </c>
      <c r="B139" s="483">
        <v>0.1052206</v>
      </c>
      <c r="C139" s="502">
        <f t="shared" si="11"/>
        <v>1.0431358924966928E-3</v>
      </c>
      <c r="D139" s="483">
        <v>2.2000000000000001E-4</v>
      </c>
      <c r="E139" s="502">
        <f t="shared" si="12"/>
        <v>3.3298971479722867E-6</v>
      </c>
      <c r="F139" s="483"/>
      <c r="G139" s="503">
        <f t="shared" si="13"/>
        <v>0</v>
      </c>
      <c r="H139" s="508">
        <f>((F139/D139)-1)*100</f>
        <v>-100</v>
      </c>
      <c r="I139" s="90" t="s">
        <v>240</v>
      </c>
    </row>
    <row r="140" spans="1:19" ht="15" x14ac:dyDescent="0.25">
      <c r="A140" s="461" t="s">
        <v>506</v>
      </c>
      <c r="B140" s="485">
        <v>0.65820878999999999</v>
      </c>
      <c r="C140" s="509">
        <f t="shared" si="11"/>
        <v>6.5253497281503644E-3</v>
      </c>
      <c r="D140" s="485"/>
      <c r="E140" s="509">
        <f t="shared" si="12"/>
        <v>0</v>
      </c>
      <c r="F140" s="485"/>
      <c r="G140" s="510">
        <f t="shared" si="13"/>
        <v>0</v>
      </c>
      <c r="H140" s="508" t="s">
        <v>240</v>
      </c>
      <c r="I140" s="90">
        <f>((Table2324381938[[#This Row],[Column6]]/Table2324381938[[#This Row],[Column2]])-1)*100</f>
        <v>-100</v>
      </c>
    </row>
    <row r="141" spans="1:19" x14ac:dyDescent="0.2">
      <c r="A141" s="504"/>
      <c r="B141" s="505">
        <f t="shared" ref="B141:F141" si="14">SUM(B4:B140)</f>
        <v>10086.95039226</v>
      </c>
      <c r="C141" s="502">
        <f t="shared" si="11"/>
        <v>100</v>
      </c>
      <c r="D141" s="505">
        <f t="shared" si="14"/>
        <v>6606.8106678300019</v>
      </c>
      <c r="E141" s="502">
        <f t="shared" si="12"/>
        <v>100</v>
      </c>
      <c r="F141" s="505">
        <f t="shared" si="14"/>
        <v>13185.756124490012</v>
      </c>
      <c r="G141" s="503">
        <f t="shared" si="13"/>
        <v>100</v>
      </c>
      <c r="H141" s="90">
        <f>((F141/D141)-1)*100</f>
        <v>99.57823505816998</v>
      </c>
      <c r="I141" s="506">
        <f>((Table2324381938[[#This Row],[Column6]]/Table2324381938[[#This Row],[Column2]])-1)*100</f>
        <v>30.720937565111981</v>
      </c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F76732FF-06AD-4090-A146-2CCE22BABBD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T200"/>
  <sheetViews>
    <sheetView zoomScaleNormal="100" workbookViewId="0">
      <selection activeCell="I9" sqref="I9 H49:I49 I64 H74 H87 I98 H99 H104 I108 H109:I109 H114:I114 I116 I121 H124 I125:I126 I129 I132 H134 I134:I135 H136 I138 H141 I140:I142 I144 H144:H145 H147:H148 H149:I149 H152 H154 I152:I156 H156:H157 H160:H161 I160:I162 H164:H165 I164:I166 H167 I168 H170:H172 I173 H174:H178 I179 H180 I181 H182 I183 H184:H185 I186:I187 H188 I189 H190:H192 H194 H196:H197 I198 H199"/>
    </sheetView>
  </sheetViews>
  <sheetFormatPr defaultColWidth="9.140625" defaultRowHeight="12.75" x14ac:dyDescent="0.2"/>
  <cols>
    <col min="1" max="1" width="33.5703125" style="1" bestFit="1" customWidth="1"/>
    <col min="2" max="2" width="14.5703125" style="1" customWidth="1"/>
    <col min="3" max="3" width="12.140625" style="1" bestFit="1" customWidth="1"/>
    <col min="4" max="4" width="16.85546875" style="1" bestFit="1" customWidth="1"/>
    <col min="5" max="5" width="9" style="1" bestFit="1" customWidth="1"/>
    <col min="6" max="6" width="16.5703125" style="1" customWidth="1"/>
    <col min="7" max="7" width="9" style="1" bestFit="1" customWidth="1"/>
    <col min="8" max="8" width="16.140625" style="1" customWidth="1"/>
    <col min="9" max="9" width="14.5703125" style="1" customWidth="1"/>
    <col min="10" max="10" width="9.140625" style="1"/>
    <col min="11" max="11" width="9.42578125" style="1" bestFit="1" customWidth="1"/>
    <col min="12" max="16384" width="9.140625" style="1"/>
  </cols>
  <sheetData>
    <row r="1" spans="1:20" x14ac:dyDescent="0.2">
      <c r="A1" s="19" t="s">
        <v>591</v>
      </c>
      <c r="B1" s="19"/>
      <c r="D1" s="12"/>
      <c r="E1" s="12"/>
      <c r="F1" s="207"/>
      <c r="K1" s="206" t="s">
        <v>239</v>
      </c>
      <c r="L1" s="3"/>
      <c r="M1" s="3"/>
      <c r="N1" s="3"/>
      <c r="O1" s="3"/>
      <c r="P1" s="3"/>
    </row>
    <row r="2" spans="1:20" ht="14.1" customHeight="1" x14ac:dyDescent="0.2">
      <c r="A2" s="561" t="s">
        <v>581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61" t="s">
        <v>233</v>
      </c>
      <c r="I2" s="561" t="s">
        <v>299</v>
      </c>
    </row>
    <row r="3" spans="1:20" ht="18.600000000000001" customHeight="1" x14ac:dyDescent="0.2">
      <c r="A3" s="562"/>
      <c r="B3" s="411" t="s">
        <v>579</v>
      </c>
      <c r="C3" s="412" t="s">
        <v>234</v>
      </c>
      <c r="D3" s="411" t="s">
        <v>579</v>
      </c>
      <c r="E3" s="6" t="s">
        <v>234</v>
      </c>
      <c r="F3" s="411" t="s">
        <v>579</v>
      </c>
      <c r="G3" s="6" t="s">
        <v>234</v>
      </c>
      <c r="H3" s="562"/>
      <c r="I3" s="562"/>
    </row>
    <row r="4" spans="1:20" ht="15" x14ac:dyDescent="0.25">
      <c r="A4" s="480" t="s">
        <v>235</v>
      </c>
      <c r="B4" s="481">
        <v>5028.7062299499939</v>
      </c>
      <c r="C4" s="203">
        <f>(B4/$B$200)*100</f>
        <v>40.57609567714254</v>
      </c>
      <c r="D4" s="481">
        <v>4342.3330129099868</v>
      </c>
      <c r="E4" s="203">
        <f>(D4/$D$200)*100</f>
        <v>36.734212130624009</v>
      </c>
      <c r="F4" s="481">
        <v>5350.9552520799962</v>
      </c>
      <c r="G4" s="203">
        <f>(Table2237392139[[#This Row],[Column6]]/$F$200)*100</f>
        <v>34.46326461101016</v>
      </c>
      <c r="H4" s="203">
        <f t="shared" ref="H4:H67" si="0">((F4/D4)-1)*100</f>
        <v>23.227657486685651</v>
      </c>
      <c r="I4" s="202">
        <f t="shared" ref="I4:I67" si="1">((F4/B4)-1)*100</f>
        <v>6.4081894506135662</v>
      </c>
      <c r="K4" s="204"/>
      <c r="P4" s="4"/>
      <c r="Q4" s="4"/>
      <c r="R4" s="4"/>
      <c r="S4" s="4"/>
      <c r="T4" s="4"/>
    </row>
    <row r="5" spans="1:20" ht="15" x14ac:dyDescent="0.25">
      <c r="A5" s="482" t="s">
        <v>246</v>
      </c>
      <c r="B5" s="483">
        <v>1104.3426062099988</v>
      </c>
      <c r="C5" s="203">
        <f t="shared" ref="C5:C68" si="2">(B5/$B$200)*100</f>
        <v>8.9108230230357783</v>
      </c>
      <c r="D5" s="483">
        <v>1287.9485476099983</v>
      </c>
      <c r="E5" s="203">
        <f t="shared" ref="E5:E68" si="3">(D5/$D$200)*100</f>
        <v>10.895473705165942</v>
      </c>
      <c r="F5" s="483">
        <v>1999.8162735500009</v>
      </c>
      <c r="G5" s="203">
        <f>(Table2237392139[[#This Row],[Column6]]/$F$200)*100</f>
        <v>12.879980145968824</v>
      </c>
      <c r="H5" s="203">
        <f t="shared" si="0"/>
        <v>55.271441336766983</v>
      </c>
      <c r="I5" s="202">
        <f t="shared" si="1"/>
        <v>81.086581492421487</v>
      </c>
      <c r="K5" s="204"/>
      <c r="P5" s="4"/>
      <c r="Q5" s="4"/>
      <c r="R5" s="4"/>
      <c r="S5" s="4"/>
      <c r="T5" s="4"/>
    </row>
    <row r="6" spans="1:20" ht="15" x14ac:dyDescent="0.25">
      <c r="A6" s="482" t="s">
        <v>247</v>
      </c>
      <c r="B6" s="483">
        <v>435.20858161999968</v>
      </c>
      <c r="C6" s="203">
        <f t="shared" si="2"/>
        <v>3.5116517529205935</v>
      </c>
      <c r="D6" s="483">
        <v>793.31510329000048</v>
      </c>
      <c r="E6" s="203">
        <f t="shared" si="3"/>
        <v>6.7110940602764995</v>
      </c>
      <c r="F6" s="483">
        <v>888.11222223000016</v>
      </c>
      <c r="G6" s="203">
        <f>(Table2237392139[[#This Row],[Column6]]/$F$200)*100</f>
        <v>5.7199593487699723</v>
      </c>
      <c r="H6" s="203">
        <f t="shared" si="0"/>
        <v>11.949491261021162</v>
      </c>
      <c r="I6" s="202">
        <f t="shared" si="1"/>
        <v>104.06588007160464</v>
      </c>
      <c r="K6" s="204"/>
      <c r="P6" s="4"/>
      <c r="Q6" s="4"/>
      <c r="R6" s="4"/>
      <c r="S6" s="4"/>
      <c r="T6" s="4"/>
    </row>
    <row r="7" spans="1:20" ht="15" x14ac:dyDescent="0.25">
      <c r="A7" s="482" t="s">
        <v>250</v>
      </c>
      <c r="B7" s="483">
        <v>9.8458405700000053</v>
      </c>
      <c r="C7" s="203">
        <f t="shared" si="2"/>
        <v>7.9445040279114601E-2</v>
      </c>
      <c r="D7" s="483">
        <v>25.695458459999994</v>
      </c>
      <c r="E7" s="203">
        <f t="shared" si="3"/>
        <v>0.21737218657735483</v>
      </c>
      <c r="F7" s="483">
        <v>527.34470405000013</v>
      </c>
      <c r="G7" s="203">
        <f>(Table2237392139[[#This Row],[Column6]]/$F$200)*100</f>
        <v>3.3964066639924684</v>
      </c>
      <c r="H7" s="203">
        <f t="shared" si="0"/>
        <v>1952.2875856483172</v>
      </c>
      <c r="I7" s="202">
        <f t="shared" si="1"/>
        <v>5256.0150634248985</v>
      </c>
      <c r="K7" s="204"/>
      <c r="P7" s="4"/>
      <c r="Q7" s="4"/>
      <c r="R7" s="4"/>
      <c r="S7" s="4"/>
      <c r="T7" s="4"/>
    </row>
    <row r="8" spans="1:20" ht="15" x14ac:dyDescent="0.25">
      <c r="A8" s="482" t="s">
        <v>476</v>
      </c>
      <c r="B8" s="483">
        <v>585.36156903000006</v>
      </c>
      <c r="C8" s="203">
        <f t="shared" si="2"/>
        <v>4.7232202368917759</v>
      </c>
      <c r="D8" s="483">
        <v>455.44130945000001</v>
      </c>
      <c r="E8" s="203">
        <f t="shared" si="3"/>
        <v>3.8528315595891578</v>
      </c>
      <c r="F8" s="483">
        <v>513.12487951000003</v>
      </c>
      <c r="G8" s="203">
        <f>(Table2237392139[[#This Row],[Column6]]/$F$200)*100</f>
        <v>3.3048227219190105</v>
      </c>
      <c r="H8" s="203">
        <f t="shared" si="0"/>
        <v>12.665423373575813</v>
      </c>
      <c r="I8" s="202">
        <f t="shared" si="1"/>
        <v>-12.340524787047958</v>
      </c>
      <c r="K8" s="204"/>
      <c r="P8" s="4"/>
      <c r="Q8" s="4"/>
      <c r="R8" s="4"/>
      <c r="S8" s="4"/>
      <c r="T8" s="4"/>
    </row>
    <row r="9" spans="1:20" ht="15" x14ac:dyDescent="0.25">
      <c r="A9" s="482" t="s">
        <v>563</v>
      </c>
      <c r="B9" s="483"/>
      <c r="C9" s="203">
        <f t="shared" si="2"/>
        <v>0</v>
      </c>
      <c r="D9" s="483">
        <v>6.8661999999999994E-3</v>
      </c>
      <c r="E9" s="203">
        <f t="shared" si="3"/>
        <v>5.8085007893547968E-5</v>
      </c>
      <c r="F9" s="483">
        <v>506.77392086000003</v>
      </c>
      <c r="G9" s="203">
        <f>(Table2237392139[[#This Row],[Column6]]/$F$200)*100</f>
        <v>3.2639188536978261</v>
      </c>
      <c r="H9" s="203">
        <f t="shared" si="0"/>
        <v>7380604.3322361726</v>
      </c>
      <c r="I9" s="202" t="s">
        <v>240</v>
      </c>
      <c r="K9" s="204"/>
      <c r="P9" s="4"/>
      <c r="Q9" s="4"/>
      <c r="R9" s="4"/>
      <c r="S9" s="4"/>
      <c r="T9" s="4"/>
    </row>
    <row r="10" spans="1:20" ht="15" x14ac:dyDescent="0.25">
      <c r="A10" s="482" t="s">
        <v>485</v>
      </c>
      <c r="B10" s="483">
        <v>93.155321079999965</v>
      </c>
      <c r="C10" s="203">
        <f t="shared" si="2"/>
        <v>0.7516603770697099</v>
      </c>
      <c r="D10" s="483">
        <v>306.40676768999992</v>
      </c>
      <c r="E10" s="203">
        <f t="shared" si="3"/>
        <v>2.5920654102575171</v>
      </c>
      <c r="F10" s="483">
        <v>490.5992928400002</v>
      </c>
      <c r="G10" s="203">
        <f>(Table2237392139[[#This Row],[Column6]]/$F$200)*100</f>
        <v>3.1597448400539574</v>
      </c>
      <c r="H10" s="203">
        <f t="shared" si="0"/>
        <v>60.113726122509426</v>
      </c>
      <c r="I10" s="202">
        <f t="shared" si="1"/>
        <v>426.64655883552064</v>
      </c>
      <c r="K10" s="204"/>
      <c r="P10" s="4"/>
      <c r="Q10" s="4"/>
      <c r="R10" s="4"/>
      <c r="S10" s="4"/>
      <c r="T10" s="4"/>
    </row>
    <row r="11" spans="1:20" ht="15" x14ac:dyDescent="0.25">
      <c r="A11" s="482" t="s">
        <v>479</v>
      </c>
      <c r="B11" s="483">
        <v>1194.8041152100022</v>
      </c>
      <c r="C11" s="203">
        <f t="shared" si="2"/>
        <v>9.6407473169668112</v>
      </c>
      <c r="D11" s="483">
        <v>174.34386352000018</v>
      </c>
      <c r="E11" s="203">
        <f t="shared" si="3"/>
        <v>1.4748717906193909</v>
      </c>
      <c r="F11" s="483">
        <v>476.6781341300005</v>
      </c>
      <c r="G11" s="203">
        <f>(Table2237392139[[#This Row],[Column6]]/$F$200)*100</f>
        <v>3.0700844796672588</v>
      </c>
      <c r="H11" s="203">
        <f t="shared" si="0"/>
        <v>173.41262520278926</v>
      </c>
      <c r="I11" s="202">
        <f t="shared" si="1"/>
        <v>-60.104076638017091</v>
      </c>
      <c r="K11" s="204"/>
      <c r="P11" s="4"/>
      <c r="Q11" s="4"/>
      <c r="R11" s="4"/>
      <c r="S11" s="4"/>
      <c r="T11" s="4"/>
    </row>
    <row r="12" spans="1:20" ht="15" x14ac:dyDescent="0.25">
      <c r="A12" s="482" t="s">
        <v>572</v>
      </c>
      <c r="B12" s="483">
        <v>406.62950561000008</v>
      </c>
      <c r="C12" s="203">
        <f t="shared" si="2"/>
        <v>3.2810502284888106</v>
      </c>
      <c r="D12" s="483">
        <v>260.17131762000008</v>
      </c>
      <c r="E12" s="203">
        <f t="shared" si="3"/>
        <v>2.2009340009950895</v>
      </c>
      <c r="F12" s="483">
        <v>455.65128323000027</v>
      </c>
      <c r="G12" s="203">
        <f>(Table2237392139[[#This Row],[Column6]]/$F$200)*100</f>
        <v>2.9346593280139572</v>
      </c>
      <c r="H12" s="203">
        <f t="shared" si="0"/>
        <v>75.135094597750211</v>
      </c>
      <c r="I12" s="202">
        <f t="shared" si="1"/>
        <v>12.055637120198837</v>
      </c>
      <c r="J12" s="2"/>
      <c r="K12" s="204"/>
      <c r="P12" s="4"/>
      <c r="Q12" s="4"/>
      <c r="R12" s="4"/>
      <c r="S12" s="4"/>
      <c r="T12" s="4"/>
    </row>
    <row r="13" spans="1:20" ht="15" x14ac:dyDescent="0.25">
      <c r="A13" s="482" t="s">
        <v>477</v>
      </c>
      <c r="B13" s="483">
        <v>0.81626780999999993</v>
      </c>
      <c r="C13" s="203">
        <f t="shared" si="2"/>
        <v>6.586378134294189E-3</v>
      </c>
      <c r="D13" s="483">
        <v>734.4388409899999</v>
      </c>
      <c r="E13" s="203">
        <f t="shared" si="3"/>
        <v>6.2130269838094385</v>
      </c>
      <c r="F13" s="483">
        <v>438.66944310999997</v>
      </c>
      <c r="G13" s="203">
        <f>(Table2237392139[[#This Row],[Column6]]/$F$200)*100</f>
        <v>2.8252863988701482</v>
      </c>
      <c r="H13" s="203">
        <f t="shared" si="0"/>
        <v>-40.271480942009042</v>
      </c>
      <c r="I13" s="202">
        <f t="shared" si="1"/>
        <v>53640.872509722023</v>
      </c>
      <c r="K13" s="204"/>
      <c r="P13" s="4"/>
      <c r="Q13" s="4"/>
      <c r="R13" s="4"/>
      <c r="S13" s="4"/>
      <c r="T13" s="4"/>
    </row>
    <row r="14" spans="1:20" ht="15" x14ac:dyDescent="0.25">
      <c r="A14" s="482" t="s">
        <v>478</v>
      </c>
      <c r="B14" s="483">
        <v>234.40990984999999</v>
      </c>
      <c r="C14" s="203">
        <f t="shared" si="2"/>
        <v>1.891428628917649</v>
      </c>
      <c r="D14" s="483">
        <v>432.08889271000027</v>
      </c>
      <c r="E14" s="203">
        <f t="shared" si="3"/>
        <v>3.6552804671834158</v>
      </c>
      <c r="F14" s="483">
        <v>426.16061885999983</v>
      </c>
      <c r="G14" s="203">
        <f>(Table2237392139[[#This Row],[Column6]]/$F$200)*100</f>
        <v>2.7447222939969476</v>
      </c>
      <c r="H14" s="203">
        <f t="shared" si="0"/>
        <v>-1.3720032960854778</v>
      </c>
      <c r="I14" s="202">
        <f t="shared" si="1"/>
        <v>81.801451624934302</v>
      </c>
      <c r="K14" s="204"/>
      <c r="P14" s="4"/>
      <c r="Q14" s="4"/>
      <c r="R14" s="4"/>
      <c r="S14" s="4"/>
      <c r="T14" s="4"/>
    </row>
    <row r="15" spans="1:20" ht="15" x14ac:dyDescent="0.25">
      <c r="A15" s="482" t="s">
        <v>481</v>
      </c>
      <c r="B15" s="483">
        <v>400.00511370999993</v>
      </c>
      <c r="C15" s="203">
        <f t="shared" si="2"/>
        <v>3.2275987148695768</v>
      </c>
      <c r="D15" s="483">
        <v>208.79557756000008</v>
      </c>
      <c r="E15" s="203">
        <f t="shared" si="3"/>
        <v>1.76631801734737</v>
      </c>
      <c r="F15" s="483">
        <v>353.63616149000029</v>
      </c>
      <c r="G15" s="203">
        <f>(Table2237392139[[#This Row],[Column6]]/$F$200)*100</f>
        <v>2.2776225992012091</v>
      </c>
      <c r="H15" s="203">
        <f t="shared" si="0"/>
        <v>69.369565017907718</v>
      </c>
      <c r="I15" s="202">
        <f t="shared" si="1"/>
        <v>-11.592089858535337</v>
      </c>
      <c r="K15" s="204"/>
      <c r="P15" s="4"/>
      <c r="Q15" s="4"/>
      <c r="R15" s="4"/>
      <c r="S15" s="4"/>
      <c r="T15" s="4"/>
    </row>
    <row r="16" spans="1:20" ht="15" x14ac:dyDescent="0.25">
      <c r="A16" s="482" t="s">
        <v>255</v>
      </c>
      <c r="B16" s="483">
        <v>487.31490688000042</v>
      </c>
      <c r="C16" s="203">
        <f t="shared" si="2"/>
        <v>3.932092149009335</v>
      </c>
      <c r="D16" s="483">
        <v>189.63999492999997</v>
      </c>
      <c r="E16" s="203">
        <f t="shared" si="3"/>
        <v>1.6042702808600748</v>
      </c>
      <c r="F16" s="483">
        <v>340.39756200999943</v>
      </c>
      <c r="G16" s="203">
        <f>(Table2237392139[[#This Row],[Column6]]/$F$200)*100</f>
        <v>2.192358317317876</v>
      </c>
      <c r="H16" s="203">
        <f t="shared" si="0"/>
        <v>79.496715413669563</v>
      </c>
      <c r="I16" s="202">
        <f t="shared" si="1"/>
        <v>-30.148337921905366</v>
      </c>
      <c r="K16" s="204"/>
      <c r="P16" s="4"/>
      <c r="Q16" s="4"/>
      <c r="R16" s="4"/>
      <c r="S16" s="4"/>
      <c r="T16" s="4"/>
    </row>
    <row r="17" spans="1:20" ht="15" x14ac:dyDescent="0.25">
      <c r="A17" s="482" t="s">
        <v>257</v>
      </c>
      <c r="B17" s="483">
        <v>303.69093640000057</v>
      </c>
      <c r="C17" s="203">
        <f t="shared" si="2"/>
        <v>2.4504498628805305</v>
      </c>
      <c r="D17" s="483">
        <v>305.44579364000003</v>
      </c>
      <c r="E17" s="203">
        <f t="shared" si="3"/>
        <v>2.5839359958390999</v>
      </c>
      <c r="F17" s="483">
        <v>314.41111863000003</v>
      </c>
      <c r="G17" s="203">
        <f>(Table2237392139[[#This Row],[Column6]]/$F$200)*100</f>
        <v>2.0249905049715049</v>
      </c>
      <c r="H17" s="203">
        <f t="shared" si="0"/>
        <v>2.93516073119231</v>
      </c>
      <c r="I17" s="202">
        <f t="shared" si="1"/>
        <v>3.5299644951799269</v>
      </c>
      <c r="K17" s="204"/>
      <c r="P17" s="4"/>
      <c r="Q17" s="4"/>
      <c r="R17" s="4"/>
      <c r="S17" s="4"/>
      <c r="T17" s="4"/>
    </row>
    <row r="18" spans="1:20" ht="15" x14ac:dyDescent="0.25">
      <c r="A18" s="482" t="s">
        <v>249</v>
      </c>
      <c r="B18" s="483">
        <v>281.89134297999993</v>
      </c>
      <c r="C18" s="203">
        <f t="shared" si="2"/>
        <v>2.2745512623489281</v>
      </c>
      <c r="D18" s="483">
        <v>289.93992105999979</v>
      </c>
      <c r="E18" s="203">
        <f t="shared" si="3"/>
        <v>2.4527631882882472</v>
      </c>
      <c r="F18" s="483">
        <v>305.53464086000037</v>
      </c>
      <c r="G18" s="203">
        <f>(Table2237392139[[#This Row],[Column6]]/$F$200)*100</f>
        <v>1.9678208244584161</v>
      </c>
      <c r="H18" s="203">
        <f t="shared" si="0"/>
        <v>5.3786038648929058</v>
      </c>
      <c r="I18" s="202">
        <f t="shared" si="1"/>
        <v>8.387379913854943</v>
      </c>
      <c r="K18" s="204"/>
      <c r="P18" s="4"/>
      <c r="Q18" s="4"/>
      <c r="R18" s="4"/>
      <c r="S18" s="4"/>
      <c r="T18" s="4"/>
    </row>
    <row r="19" spans="1:20" ht="15" x14ac:dyDescent="0.25">
      <c r="A19" s="482" t="s">
        <v>330</v>
      </c>
      <c r="B19" s="483">
        <v>123.05284739999996</v>
      </c>
      <c r="C19" s="203">
        <f t="shared" si="2"/>
        <v>0.99290033681225187</v>
      </c>
      <c r="D19" s="483">
        <v>145.07884656999994</v>
      </c>
      <c r="E19" s="203">
        <f t="shared" si="3"/>
        <v>1.2273027217682679</v>
      </c>
      <c r="F19" s="483">
        <v>186.65545629000019</v>
      </c>
      <c r="G19" s="203">
        <f>(Table2237392139[[#This Row],[Column6]]/$F$200)*100</f>
        <v>1.2021697207635234</v>
      </c>
      <c r="H19" s="203">
        <f t="shared" si="0"/>
        <v>28.657940632261436</v>
      </c>
      <c r="I19" s="202">
        <f t="shared" si="1"/>
        <v>51.687230514261337</v>
      </c>
      <c r="K19" s="204"/>
      <c r="P19" s="4"/>
      <c r="Q19" s="4"/>
      <c r="R19" s="4"/>
      <c r="S19" s="4"/>
      <c r="T19" s="4"/>
    </row>
    <row r="20" spans="1:20" ht="15" x14ac:dyDescent="0.25">
      <c r="A20" s="482" t="s">
        <v>571</v>
      </c>
      <c r="B20" s="483">
        <v>93.169712690000068</v>
      </c>
      <c r="C20" s="203">
        <f t="shared" si="2"/>
        <v>0.75177650143999708</v>
      </c>
      <c r="D20" s="483">
        <v>63.597712919999978</v>
      </c>
      <c r="E20" s="203">
        <f t="shared" si="3"/>
        <v>0.5380084554731579</v>
      </c>
      <c r="F20" s="483">
        <v>164.64414914</v>
      </c>
      <c r="G20" s="203">
        <f>(Table2237392139[[#This Row],[Column6]]/$F$200)*100</f>
        <v>1.0604040981768263</v>
      </c>
      <c r="H20" s="203">
        <f t="shared" si="0"/>
        <v>158.88375789095917</v>
      </c>
      <c r="I20" s="202">
        <f t="shared" si="1"/>
        <v>76.714239409338973</v>
      </c>
      <c r="K20" s="204"/>
      <c r="P20" s="4"/>
      <c r="Q20" s="4"/>
      <c r="R20" s="4"/>
      <c r="S20" s="4"/>
      <c r="T20" s="4"/>
    </row>
    <row r="21" spans="1:20" ht="15" x14ac:dyDescent="0.25">
      <c r="A21" s="482" t="s">
        <v>486</v>
      </c>
      <c r="B21" s="483">
        <v>47.06083341999998</v>
      </c>
      <c r="C21" s="203">
        <f t="shared" si="2"/>
        <v>0.37972885910954773</v>
      </c>
      <c r="D21" s="483">
        <v>13.319515390000007</v>
      </c>
      <c r="E21" s="203">
        <f t="shared" si="3"/>
        <v>0.11267719503748566</v>
      </c>
      <c r="F21" s="483">
        <v>143.01328433000006</v>
      </c>
      <c r="G21" s="203">
        <f>(Table2237392139[[#This Row],[Column6]]/$F$200)*100</f>
        <v>0.92108874557277687</v>
      </c>
      <c r="H21" s="203">
        <f t="shared" si="0"/>
        <v>973.71236972608801</v>
      </c>
      <c r="I21" s="202">
        <f t="shared" si="1"/>
        <v>203.89024999549216</v>
      </c>
      <c r="K21" s="204"/>
      <c r="P21" s="4"/>
      <c r="Q21" s="4"/>
      <c r="R21" s="4"/>
      <c r="S21" s="4"/>
      <c r="T21" s="4"/>
    </row>
    <row r="22" spans="1:20" ht="15" x14ac:dyDescent="0.25">
      <c r="A22" s="482" t="s">
        <v>623</v>
      </c>
      <c r="B22" s="483">
        <v>64.040837269999997</v>
      </c>
      <c r="C22" s="203">
        <f t="shared" si="2"/>
        <v>0.51673870404986366</v>
      </c>
      <c r="D22" s="483">
        <v>51.629531140000005</v>
      </c>
      <c r="E22" s="203">
        <f t="shared" si="3"/>
        <v>0.43676294366710566</v>
      </c>
      <c r="F22" s="483">
        <v>119.67058427999991</v>
      </c>
      <c r="G22" s="203">
        <f>(Table2237392139[[#This Row],[Column6]]/$F$200)*100</f>
        <v>0.77074817820475638</v>
      </c>
      <c r="H22" s="203">
        <f t="shared" si="0"/>
        <v>131.78708316273102</v>
      </c>
      <c r="I22" s="202">
        <f t="shared" si="1"/>
        <v>86.866052009066635</v>
      </c>
      <c r="K22" s="204"/>
      <c r="P22" s="4"/>
      <c r="Q22" s="4"/>
      <c r="R22" s="4"/>
      <c r="S22" s="4"/>
      <c r="T22" s="4"/>
    </row>
    <row r="23" spans="1:20" ht="15" x14ac:dyDescent="0.25">
      <c r="A23" s="482" t="s">
        <v>483</v>
      </c>
      <c r="B23" s="483">
        <v>7.8976602299999987</v>
      </c>
      <c r="C23" s="203">
        <f t="shared" si="2"/>
        <v>6.372538033927469E-2</v>
      </c>
      <c r="D23" s="483">
        <v>15.371783949999998</v>
      </c>
      <c r="E23" s="203">
        <f t="shared" si="3"/>
        <v>0.13003847718878911</v>
      </c>
      <c r="F23" s="483">
        <v>102.3993569</v>
      </c>
      <c r="G23" s="203">
        <f>(Table2237392139[[#This Row],[Column6]]/$F$200)*100</f>
        <v>0.65951142676257446</v>
      </c>
      <c r="H23" s="203">
        <f t="shared" si="0"/>
        <v>566.15141894444866</v>
      </c>
      <c r="I23" s="202">
        <f t="shared" si="1"/>
        <v>1196.5784031962592</v>
      </c>
      <c r="K23" s="204"/>
      <c r="P23" s="4"/>
      <c r="Q23" s="4"/>
      <c r="R23" s="4"/>
      <c r="S23" s="4"/>
      <c r="T23" s="4"/>
    </row>
    <row r="24" spans="1:20" ht="15" x14ac:dyDescent="0.25">
      <c r="A24" s="482" t="s">
        <v>494</v>
      </c>
      <c r="B24" s="483">
        <v>1.4635337400000004</v>
      </c>
      <c r="C24" s="203">
        <f t="shared" si="2"/>
        <v>1.1809098075223375E-2</v>
      </c>
      <c r="D24" s="483">
        <v>2.2963923299999998</v>
      </c>
      <c r="E24" s="203">
        <f t="shared" si="3"/>
        <v>1.9426461014059159E-2</v>
      </c>
      <c r="F24" s="483">
        <v>97.035109060000025</v>
      </c>
      <c r="G24" s="203">
        <f>(Table2237392139[[#This Row],[Column6]]/$F$200)*100</f>
        <v>0.62496255015272106</v>
      </c>
      <c r="H24" s="203">
        <f t="shared" si="0"/>
        <v>4125.5457742275257</v>
      </c>
      <c r="I24" s="202">
        <f t="shared" si="1"/>
        <v>6530.1928276692815</v>
      </c>
      <c r="K24" s="204"/>
      <c r="P24" s="4"/>
      <c r="Q24" s="4"/>
      <c r="R24" s="4"/>
      <c r="S24" s="4"/>
      <c r="T24" s="4"/>
    </row>
    <row r="25" spans="1:20" ht="15" x14ac:dyDescent="0.25">
      <c r="A25" s="482" t="s">
        <v>568</v>
      </c>
      <c r="B25" s="483">
        <v>75.317535080000027</v>
      </c>
      <c r="C25" s="203">
        <f t="shared" si="2"/>
        <v>0.60772917920142866</v>
      </c>
      <c r="D25" s="483">
        <v>122.27661657999998</v>
      </c>
      <c r="E25" s="203">
        <f t="shared" si="3"/>
        <v>1.0344059653440969</v>
      </c>
      <c r="F25" s="483">
        <v>91.713431540000002</v>
      </c>
      <c r="G25" s="203">
        <f>(Table2237392139[[#This Row],[Column6]]/$F$200)*100</f>
        <v>0.59068785116791189</v>
      </c>
      <c r="H25" s="203">
        <f t="shared" si="0"/>
        <v>-24.995118359366685</v>
      </c>
      <c r="I25" s="202">
        <f t="shared" si="1"/>
        <v>21.769029539515252</v>
      </c>
      <c r="K25" s="204"/>
      <c r="P25" s="4"/>
      <c r="Q25" s="4"/>
      <c r="R25" s="4"/>
      <c r="S25" s="4"/>
      <c r="T25" s="4"/>
    </row>
    <row r="26" spans="1:20" ht="15" x14ac:dyDescent="0.25">
      <c r="A26" s="482" t="s">
        <v>248</v>
      </c>
      <c r="B26" s="483">
        <v>57.697094859999922</v>
      </c>
      <c r="C26" s="203">
        <f t="shared" si="2"/>
        <v>0.46555172131337769</v>
      </c>
      <c r="D26" s="483">
        <v>198.4544695699999</v>
      </c>
      <c r="E26" s="203">
        <f t="shared" si="3"/>
        <v>1.6788368284470772</v>
      </c>
      <c r="F26" s="483">
        <v>87.087689699999913</v>
      </c>
      <c r="G26" s="203">
        <f>(Table2237392139[[#This Row],[Column6]]/$F$200)*100</f>
        <v>0.56089538280589823</v>
      </c>
      <c r="H26" s="203">
        <f t="shared" si="0"/>
        <v>-56.11704292239088</v>
      </c>
      <c r="I26" s="202">
        <f t="shared" si="1"/>
        <v>50.939470888985468</v>
      </c>
      <c r="K26" s="204"/>
      <c r="P26" s="4"/>
      <c r="Q26" s="4"/>
      <c r="R26" s="4"/>
      <c r="S26" s="4"/>
      <c r="T26" s="4"/>
    </row>
    <row r="27" spans="1:20" ht="15" x14ac:dyDescent="0.25">
      <c r="A27" s="482" t="s">
        <v>256</v>
      </c>
      <c r="B27" s="483">
        <v>76.535695710000013</v>
      </c>
      <c r="C27" s="203">
        <f t="shared" si="2"/>
        <v>0.61755838775185523</v>
      </c>
      <c r="D27" s="483">
        <v>56.90546551999995</v>
      </c>
      <c r="E27" s="203">
        <f t="shared" si="3"/>
        <v>0.48139500945431518</v>
      </c>
      <c r="F27" s="483">
        <v>75.785307889999984</v>
      </c>
      <c r="G27" s="203">
        <f>(Table2237392139[[#This Row],[Column6]]/$F$200)*100</f>
        <v>0.4881014690647425</v>
      </c>
      <c r="H27" s="203">
        <f t="shared" si="0"/>
        <v>33.17755543773653</v>
      </c>
      <c r="I27" s="202">
        <f t="shared" si="1"/>
        <v>-0.98044162666699464</v>
      </c>
      <c r="K27" s="204"/>
      <c r="P27" s="4"/>
      <c r="Q27" s="4"/>
      <c r="R27" s="4"/>
      <c r="S27" s="4"/>
      <c r="T27" s="4"/>
    </row>
    <row r="28" spans="1:20" ht="15" x14ac:dyDescent="0.25">
      <c r="A28" s="482" t="s">
        <v>262</v>
      </c>
      <c r="B28" s="483">
        <v>24.713829609999987</v>
      </c>
      <c r="C28" s="203">
        <f t="shared" si="2"/>
        <v>0.19941326236786941</v>
      </c>
      <c r="D28" s="483">
        <v>66.942164339999977</v>
      </c>
      <c r="E28" s="203">
        <f t="shared" si="3"/>
        <v>0.56630103173517876</v>
      </c>
      <c r="F28" s="483">
        <v>71.018056330000022</v>
      </c>
      <c r="G28" s="203">
        <f>(Table2237392139[[#This Row],[Column6]]/$F$200)*100</f>
        <v>0.45739759578610395</v>
      </c>
      <c r="H28" s="203">
        <f t="shared" si="0"/>
        <v>6.0886767408632636</v>
      </c>
      <c r="I28" s="202">
        <f t="shared" si="1"/>
        <v>187.3616005722719</v>
      </c>
      <c r="K28" s="204"/>
      <c r="P28" s="4"/>
      <c r="Q28" s="4"/>
      <c r="R28" s="4"/>
      <c r="S28" s="4"/>
      <c r="T28" s="4"/>
    </row>
    <row r="29" spans="1:20" ht="15" x14ac:dyDescent="0.25">
      <c r="A29" s="482" t="s">
        <v>569</v>
      </c>
      <c r="B29" s="483">
        <v>60.475904659999941</v>
      </c>
      <c r="C29" s="203">
        <f t="shared" si="2"/>
        <v>0.4879736420137451</v>
      </c>
      <c r="D29" s="483">
        <v>43.243835889999964</v>
      </c>
      <c r="E29" s="203">
        <f t="shared" si="3"/>
        <v>0.36582367962161616</v>
      </c>
      <c r="F29" s="483">
        <v>69.27584988000001</v>
      </c>
      <c r="G29" s="203">
        <f>(Table2237392139[[#This Row],[Column6]]/$F$200)*100</f>
        <v>0.44617677276202428</v>
      </c>
      <c r="H29" s="203">
        <f t="shared" si="0"/>
        <v>60.19820733807726</v>
      </c>
      <c r="I29" s="202">
        <f t="shared" si="1"/>
        <v>14.551159291413684</v>
      </c>
      <c r="K29" s="204"/>
      <c r="P29" s="4"/>
      <c r="Q29" s="4"/>
      <c r="R29" s="4"/>
      <c r="S29" s="4"/>
      <c r="T29" s="4"/>
    </row>
    <row r="30" spans="1:20" ht="15" x14ac:dyDescent="0.25">
      <c r="A30" s="482" t="s">
        <v>482</v>
      </c>
      <c r="B30" s="483">
        <v>33.755522019999994</v>
      </c>
      <c r="C30" s="203">
        <f t="shared" si="2"/>
        <v>0.27236971667939958</v>
      </c>
      <c r="D30" s="483">
        <v>7.0104639999999996E-2</v>
      </c>
      <c r="E30" s="203">
        <f t="shared" si="3"/>
        <v>5.9305417374593493E-4</v>
      </c>
      <c r="F30" s="483">
        <v>62.378896189999999</v>
      </c>
      <c r="G30" s="203">
        <f>(Table2237392139[[#This Row],[Column6]]/$F$200)*100</f>
        <v>0.40175637886395182</v>
      </c>
      <c r="H30" s="203">
        <f t="shared" si="0"/>
        <v>88879.696907365898</v>
      </c>
      <c r="I30" s="202">
        <f t="shared" si="1"/>
        <v>84.796123588433289</v>
      </c>
      <c r="K30" s="204"/>
      <c r="P30" s="4"/>
      <c r="Q30" s="4"/>
      <c r="R30" s="4"/>
      <c r="S30" s="4"/>
      <c r="T30" s="4"/>
    </row>
    <row r="31" spans="1:20" ht="15" x14ac:dyDescent="0.25">
      <c r="A31" s="482" t="s">
        <v>493</v>
      </c>
      <c r="B31" s="483">
        <v>80.595920779999986</v>
      </c>
      <c r="C31" s="203">
        <f t="shared" si="2"/>
        <v>0.65031991196455308</v>
      </c>
      <c r="D31" s="483">
        <v>34.252046519999979</v>
      </c>
      <c r="E31" s="203">
        <f t="shared" si="3"/>
        <v>0.28975712803069692</v>
      </c>
      <c r="F31" s="483">
        <v>59.779897529999985</v>
      </c>
      <c r="G31" s="203">
        <f>(Table2237392139[[#This Row],[Column6]]/$F$200)*100</f>
        <v>0.38501731558951607</v>
      </c>
      <c r="H31" s="203">
        <f t="shared" si="0"/>
        <v>74.529418249780008</v>
      </c>
      <c r="I31" s="202">
        <f t="shared" si="1"/>
        <v>-25.827638729782375</v>
      </c>
      <c r="K31" s="204"/>
      <c r="P31" s="4"/>
      <c r="Q31" s="4"/>
      <c r="R31" s="4"/>
      <c r="S31" s="4"/>
      <c r="T31" s="4"/>
    </row>
    <row r="32" spans="1:20" ht="15" x14ac:dyDescent="0.25">
      <c r="A32" s="482" t="s">
        <v>489</v>
      </c>
      <c r="B32" s="483">
        <v>32.642007690000007</v>
      </c>
      <c r="C32" s="203">
        <f t="shared" si="2"/>
        <v>0.26338488799267834</v>
      </c>
      <c r="D32" s="483">
        <v>0.59880988999999996</v>
      </c>
      <c r="E32" s="203">
        <f t="shared" si="3"/>
        <v>5.0656661890688577E-3</v>
      </c>
      <c r="F32" s="483">
        <v>54.599932039999999</v>
      </c>
      <c r="G32" s="203">
        <f>(Table2237392139[[#This Row],[Column6]]/$F$200)*100</f>
        <v>0.35165532451542186</v>
      </c>
      <c r="H32" s="203">
        <f t="shared" si="0"/>
        <v>9018.074526123808</v>
      </c>
      <c r="I32" s="202">
        <f t="shared" si="1"/>
        <v>67.268914824521886</v>
      </c>
      <c r="K32" s="204"/>
      <c r="P32" s="4"/>
      <c r="Q32" s="4"/>
      <c r="R32" s="4"/>
      <c r="S32" s="4"/>
      <c r="T32" s="4"/>
    </row>
    <row r="33" spans="1:20" ht="15" x14ac:dyDescent="0.25">
      <c r="A33" s="482" t="s">
        <v>484</v>
      </c>
      <c r="B33" s="483">
        <v>33.871450010000004</v>
      </c>
      <c r="C33" s="203">
        <f t="shared" si="2"/>
        <v>0.27330512729970663</v>
      </c>
      <c r="D33" s="483">
        <v>17.066570639999998</v>
      </c>
      <c r="E33" s="203">
        <f t="shared" si="3"/>
        <v>0.14437562120826569</v>
      </c>
      <c r="F33" s="483">
        <v>51.675229690000037</v>
      </c>
      <c r="G33" s="203">
        <f>(Table2237392139[[#This Row],[Column6]]/$F$200)*100</f>
        <v>0.33281854000721434</v>
      </c>
      <c r="H33" s="203">
        <f t="shared" si="0"/>
        <v>202.78625261061848</v>
      </c>
      <c r="I33" s="202">
        <f t="shared" si="1"/>
        <v>52.562791598067847</v>
      </c>
      <c r="K33" s="204"/>
      <c r="P33" s="4"/>
      <c r="Q33" s="4"/>
      <c r="R33" s="4"/>
      <c r="S33" s="4"/>
      <c r="T33" s="4"/>
    </row>
    <row r="34" spans="1:20" ht="15" x14ac:dyDescent="0.25">
      <c r="A34" s="482" t="s">
        <v>266</v>
      </c>
      <c r="B34" s="483">
        <v>20.749090470000009</v>
      </c>
      <c r="C34" s="203">
        <f t="shared" si="2"/>
        <v>0.16742220396771496</v>
      </c>
      <c r="D34" s="483">
        <v>29.044885270000005</v>
      </c>
      <c r="E34" s="203">
        <f t="shared" si="3"/>
        <v>0.24570685243295354</v>
      </c>
      <c r="F34" s="483">
        <v>48.925898039999986</v>
      </c>
      <c r="G34" s="203">
        <f>(Table2237392139[[#This Row],[Column6]]/$F$200)*100</f>
        <v>0.31511124482463065</v>
      </c>
      <c r="H34" s="203">
        <f t="shared" si="0"/>
        <v>68.449272858842235</v>
      </c>
      <c r="I34" s="202">
        <f t="shared" si="1"/>
        <v>135.79779610455361</v>
      </c>
      <c r="K34" s="204"/>
      <c r="P34" s="4"/>
      <c r="Q34" s="4"/>
      <c r="R34" s="4"/>
      <c r="S34" s="4"/>
      <c r="T34" s="4"/>
    </row>
    <row r="35" spans="1:20" ht="15" x14ac:dyDescent="0.25">
      <c r="A35" s="482" t="s">
        <v>245</v>
      </c>
      <c r="B35" s="483">
        <v>36.350032242999987</v>
      </c>
      <c r="C35" s="203">
        <f t="shared" si="2"/>
        <v>0.29330454369649084</v>
      </c>
      <c r="D35" s="483">
        <v>41.482382289999954</v>
      </c>
      <c r="E35" s="203">
        <f t="shared" si="3"/>
        <v>0.35092256310008763</v>
      </c>
      <c r="F35" s="483">
        <v>47.915221139999979</v>
      </c>
      <c r="G35" s="203">
        <f>(Table2237392139[[#This Row],[Column6]]/$F$200)*100</f>
        <v>0.30860189765201207</v>
      </c>
      <c r="H35" s="203">
        <f t="shared" si="0"/>
        <v>15.507399755945972</v>
      </c>
      <c r="I35" s="202">
        <f t="shared" si="1"/>
        <v>31.816172320526981</v>
      </c>
      <c r="K35" s="204"/>
      <c r="P35" s="4"/>
      <c r="Q35" s="4"/>
      <c r="R35" s="4"/>
      <c r="S35" s="4"/>
      <c r="T35" s="4"/>
    </row>
    <row r="36" spans="1:20" ht="15" x14ac:dyDescent="0.25">
      <c r="A36" s="482" t="s">
        <v>260</v>
      </c>
      <c r="B36" s="483">
        <v>46.130073550000034</v>
      </c>
      <c r="C36" s="203">
        <f t="shared" si="2"/>
        <v>0.37221865672138038</v>
      </c>
      <c r="D36" s="483">
        <v>93.757833879999964</v>
      </c>
      <c r="E36" s="203">
        <f t="shared" si="3"/>
        <v>0.79314970740755553</v>
      </c>
      <c r="F36" s="483">
        <v>42.226874629999976</v>
      </c>
      <c r="G36" s="203">
        <f>(Table2237392139[[#This Row],[Column6]]/$F$200)*100</f>
        <v>0.27196563707086757</v>
      </c>
      <c r="H36" s="203">
        <f t="shared" si="0"/>
        <v>-54.961763852132208</v>
      </c>
      <c r="I36" s="202">
        <f t="shared" si="1"/>
        <v>-8.4612891756381199</v>
      </c>
      <c r="K36" s="204"/>
      <c r="P36" s="4"/>
      <c r="Q36" s="4"/>
      <c r="R36" s="4"/>
      <c r="S36" s="4"/>
      <c r="T36" s="4"/>
    </row>
    <row r="37" spans="1:20" ht="15" x14ac:dyDescent="0.25">
      <c r="A37" s="482" t="s">
        <v>501</v>
      </c>
      <c r="B37" s="483">
        <v>30.699745039999996</v>
      </c>
      <c r="C37" s="203">
        <f t="shared" si="2"/>
        <v>0.2477129772639968</v>
      </c>
      <c r="D37" s="483">
        <v>62.796581280000005</v>
      </c>
      <c r="E37" s="203">
        <f t="shared" si="3"/>
        <v>0.53123123697774999</v>
      </c>
      <c r="F37" s="483">
        <v>39.250419030000003</v>
      </c>
      <c r="G37" s="203">
        <f>(Table2237392139[[#This Row],[Column6]]/$F$200)*100</f>
        <v>0.25279553152647005</v>
      </c>
      <c r="H37" s="203">
        <f t="shared" si="0"/>
        <v>-37.495930144686376</v>
      </c>
      <c r="I37" s="202">
        <f t="shared" si="1"/>
        <v>27.852589586196807</v>
      </c>
      <c r="K37" s="204"/>
      <c r="P37" s="4"/>
      <c r="Q37" s="4"/>
      <c r="R37" s="4"/>
      <c r="S37" s="4"/>
      <c r="T37" s="4"/>
    </row>
    <row r="38" spans="1:20" ht="15" x14ac:dyDescent="0.25">
      <c r="A38" s="482" t="s">
        <v>890</v>
      </c>
      <c r="B38" s="483">
        <v>8.691407000000001E-2</v>
      </c>
      <c r="C38" s="203">
        <f t="shared" si="2"/>
        <v>7.013003859732195E-4</v>
      </c>
      <c r="D38" s="483">
        <v>9.470590000000001E-3</v>
      </c>
      <c r="E38" s="203">
        <f t="shared" si="3"/>
        <v>8.0116992646086127E-5</v>
      </c>
      <c r="F38" s="483">
        <v>34.757312759999998</v>
      </c>
      <c r="G38" s="203">
        <f>(Table2237392139[[#This Row],[Column6]]/$F$200)*100</f>
        <v>0.22385731339276244</v>
      </c>
      <c r="H38" s="203">
        <f t="shared" si="0"/>
        <v>366902.61293119006</v>
      </c>
      <c r="I38" s="202">
        <f t="shared" si="1"/>
        <v>39890.432803342417</v>
      </c>
      <c r="K38" s="204"/>
      <c r="P38" s="4"/>
      <c r="Q38" s="4"/>
      <c r="R38" s="4"/>
      <c r="S38" s="4"/>
      <c r="T38" s="4"/>
    </row>
    <row r="39" spans="1:20" ht="15" x14ac:dyDescent="0.25">
      <c r="A39" s="482" t="s">
        <v>259</v>
      </c>
      <c r="B39" s="483">
        <v>33.005276029999997</v>
      </c>
      <c r="C39" s="203">
        <f t="shared" si="2"/>
        <v>0.2663160615880909</v>
      </c>
      <c r="D39" s="483">
        <v>22.805363050000008</v>
      </c>
      <c r="E39" s="203">
        <f t="shared" si="3"/>
        <v>0.19292326072274005</v>
      </c>
      <c r="F39" s="483">
        <v>33.933242480000011</v>
      </c>
      <c r="G39" s="203">
        <f>(Table2237392139[[#This Row],[Column6]]/$F$200)*100</f>
        <v>0.21854982140679055</v>
      </c>
      <c r="H39" s="203">
        <f t="shared" si="0"/>
        <v>48.79501109279645</v>
      </c>
      <c r="I39" s="202">
        <f t="shared" si="1"/>
        <v>2.8115700324897741</v>
      </c>
      <c r="K39" s="204"/>
      <c r="P39" s="4"/>
      <c r="Q39" s="4"/>
      <c r="R39" s="4"/>
      <c r="S39" s="4"/>
      <c r="T39" s="4"/>
    </row>
    <row r="40" spans="1:20" ht="15" x14ac:dyDescent="0.25">
      <c r="A40" s="482" t="s">
        <v>492</v>
      </c>
      <c r="B40" s="483">
        <v>19.450022690000001</v>
      </c>
      <c r="C40" s="203">
        <f t="shared" si="2"/>
        <v>0.15694016422985227</v>
      </c>
      <c r="D40" s="483">
        <v>18.811160940000001</v>
      </c>
      <c r="E40" s="203">
        <f t="shared" si="3"/>
        <v>0.15913408168808094</v>
      </c>
      <c r="F40" s="483">
        <v>33.463896109999979</v>
      </c>
      <c r="G40" s="203">
        <f>(Table2237392139[[#This Row],[Column6]]/$F$200)*100</f>
        <v>0.21552695775319516</v>
      </c>
      <c r="H40" s="203">
        <f t="shared" si="0"/>
        <v>77.893837688892688</v>
      </c>
      <c r="I40" s="202">
        <f t="shared" si="1"/>
        <v>72.050679031881273</v>
      </c>
      <c r="K40" s="204"/>
      <c r="P40" s="4"/>
      <c r="Q40" s="4"/>
      <c r="R40" s="4"/>
      <c r="S40" s="4"/>
      <c r="T40" s="4"/>
    </row>
    <row r="41" spans="1:20" ht="15" x14ac:dyDescent="0.25">
      <c r="A41" s="482" t="s">
        <v>496</v>
      </c>
      <c r="B41" s="483">
        <v>15.905167789999997</v>
      </c>
      <c r="C41" s="203">
        <f t="shared" si="2"/>
        <v>0.12833710710010263</v>
      </c>
      <c r="D41" s="483">
        <v>25.517484759999984</v>
      </c>
      <c r="E41" s="203">
        <f t="shared" si="3"/>
        <v>0.21586660797939025</v>
      </c>
      <c r="F41" s="483">
        <v>29.458179130000001</v>
      </c>
      <c r="G41" s="203">
        <f>(Table2237392139[[#This Row],[Column6]]/$F$200)*100</f>
        <v>0.1897278101739113</v>
      </c>
      <c r="H41" s="203">
        <f t="shared" si="0"/>
        <v>15.443114425514493</v>
      </c>
      <c r="I41" s="202">
        <f t="shared" si="1"/>
        <v>85.211369782097776</v>
      </c>
      <c r="K41" s="204"/>
      <c r="P41" s="4"/>
      <c r="Q41" s="4"/>
      <c r="R41" s="4"/>
      <c r="S41" s="4"/>
      <c r="T41" s="4"/>
    </row>
    <row r="42" spans="1:20" ht="15" x14ac:dyDescent="0.25">
      <c r="A42" s="482" t="s">
        <v>500</v>
      </c>
      <c r="B42" s="483">
        <v>6.0960946500000013</v>
      </c>
      <c r="C42" s="203">
        <f t="shared" si="2"/>
        <v>4.918873930278813E-2</v>
      </c>
      <c r="D42" s="483">
        <v>13.303217560000006</v>
      </c>
      <c r="E42" s="203">
        <f t="shared" si="3"/>
        <v>0.11253932262127325</v>
      </c>
      <c r="F42" s="483">
        <v>28.782555439999989</v>
      </c>
      <c r="G42" s="203">
        <f>(Table2237392139[[#This Row],[Column6]]/$F$200)*100</f>
        <v>0.18537640058271979</v>
      </c>
      <c r="H42" s="203">
        <f t="shared" si="0"/>
        <v>116.35784959680069</v>
      </c>
      <c r="I42" s="202">
        <f t="shared" si="1"/>
        <v>372.1474500071941</v>
      </c>
      <c r="K42" s="204"/>
      <c r="P42" s="4"/>
      <c r="Q42" s="4"/>
      <c r="R42" s="4"/>
      <c r="S42" s="4"/>
      <c r="T42" s="4"/>
    </row>
    <row r="43" spans="1:20" ht="15" x14ac:dyDescent="0.25">
      <c r="A43" s="482" t="s">
        <v>490</v>
      </c>
      <c r="B43" s="483">
        <v>126.96656531000004</v>
      </c>
      <c r="C43" s="203">
        <f t="shared" si="2"/>
        <v>1.0244797103345522</v>
      </c>
      <c r="D43" s="483">
        <v>25.415382440000009</v>
      </c>
      <c r="E43" s="203">
        <f t="shared" si="3"/>
        <v>0.21500286761890727</v>
      </c>
      <c r="F43" s="483">
        <v>25.336653900000002</v>
      </c>
      <c r="G43" s="203">
        <f>(Table2237392139[[#This Row],[Column6]]/$F$200)*100</f>
        <v>0.16318279009600445</v>
      </c>
      <c r="H43" s="203">
        <f t="shared" si="0"/>
        <v>-0.30976728438325551</v>
      </c>
      <c r="I43" s="202">
        <f t="shared" si="1"/>
        <v>-80.044625261667647</v>
      </c>
      <c r="K43" s="204"/>
      <c r="P43" s="4"/>
      <c r="Q43" s="4"/>
      <c r="R43" s="4"/>
      <c r="S43" s="4"/>
      <c r="T43" s="4"/>
    </row>
    <row r="44" spans="1:20" ht="15" x14ac:dyDescent="0.25">
      <c r="A44" s="482" t="s">
        <v>251</v>
      </c>
      <c r="B44" s="483">
        <v>28.33893582999999</v>
      </c>
      <c r="C44" s="203">
        <f t="shared" si="2"/>
        <v>0.22866385886254423</v>
      </c>
      <c r="D44" s="483">
        <v>83.675517030000051</v>
      </c>
      <c r="E44" s="203">
        <f t="shared" si="3"/>
        <v>0.70785777681749162</v>
      </c>
      <c r="F44" s="483">
        <v>23.684685269999981</v>
      </c>
      <c r="G44" s="203">
        <f>(Table2237392139[[#This Row],[Column6]]/$F$200)*100</f>
        <v>0.15254315112637409</v>
      </c>
      <c r="H44" s="203">
        <f t="shared" si="0"/>
        <v>-71.694605410674257</v>
      </c>
      <c r="I44" s="202">
        <f t="shared" si="1"/>
        <v>-16.423519174890664</v>
      </c>
      <c r="K44" s="204"/>
      <c r="P44" s="4"/>
      <c r="Q44" s="4"/>
      <c r="R44" s="4"/>
      <c r="S44" s="4"/>
      <c r="T44" s="4"/>
    </row>
    <row r="45" spans="1:20" ht="15" x14ac:dyDescent="0.25">
      <c r="A45" s="482" t="s">
        <v>263</v>
      </c>
      <c r="B45" s="483">
        <v>21.042732450000003</v>
      </c>
      <c r="C45" s="203">
        <f t="shared" si="2"/>
        <v>0.16979156987028901</v>
      </c>
      <c r="D45" s="483">
        <v>8.7250798800000027</v>
      </c>
      <c r="E45" s="203">
        <f t="shared" si="3"/>
        <v>7.3810307550266047E-2</v>
      </c>
      <c r="F45" s="483">
        <v>21.912211079999992</v>
      </c>
      <c r="G45" s="203">
        <f>(Table2237392139[[#This Row],[Column6]]/$F$200)*100</f>
        <v>0.14112738624917562</v>
      </c>
      <c r="H45" s="203">
        <f t="shared" si="0"/>
        <v>151.14052113411694</v>
      </c>
      <c r="I45" s="202">
        <f t="shared" si="1"/>
        <v>4.1319663787294347</v>
      </c>
      <c r="K45" s="204"/>
      <c r="P45" s="4"/>
      <c r="Q45" s="4"/>
      <c r="R45" s="4"/>
      <c r="S45" s="4"/>
      <c r="T45" s="4"/>
    </row>
    <row r="46" spans="1:20" ht="15" x14ac:dyDescent="0.25">
      <c r="A46" s="482" t="s">
        <v>267</v>
      </c>
      <c r="B46" s="483">
        <v>29.694261890000007</v>
      </c>
      <c r="C46" s="203">
        <f t="shared" si="2"/>
        <v>0.23959984067765858</v>
      </c>
      <c r="D46" s="483">
        <v>26.148896149999999</v>
      </c>
      <c r="E46" s="203">
        <f t="shared" si="3"/>
        <v>0.22120806840469487</v>
      </c>
      <c r="F46" s="483">
        <v>20.995031799999996</v>
      </c>
      <c r="G46" s="203">
        <f>(Table2237392139[[#This Row],[Column6]]/$F$200)*100</f>
        <v>0.13522021813931548</v>
      </c>
      <c r="H46" s="203">
        <f t="shared" si="0"/>
        <v>-19.709682276588193</v>
      </c>
      <c r="I46" s="202">
        <f t="shared" si="1"/>
        <v>-29.295997059046641</v>
      </c>
      <c r="K46" s="204"/>
      <c r="P46" s="4"/>
      <c r="Q46" s="4"/>
      <c r="R46" s="4"/>
      <c r="S46" s="4"/>
      <c r="T46" s="4"/>
    </row>
    <row r="47" spans="1:20" ht="15" x14ac:dyDescent="0.25">
      <c r="A47" s="482" t="s">
        <v>503</v>
      </c>
      <c r="B47" s="483">
        <v>11.381821380000003</v>
      </c>
      <c r="C47" s="203">
        <f t="shared" si="2"/>
        <v>9.1838706056133868E-2</v>
      </c>
      <c r="D47" s="483">
        <v>15.915758579999993</v>
      </c>
      <c r="E47" s="203">
        <f t="shared" si="3"/>
        <v>0.13464026138928423</v>
      </c>
      <c r="F47" s="483">
        <v>20.01727394000001</v>
      </c>
      <c r="G47" s="203">
        <f>(Table2237392139[[#This Row],[Column6]]/$F$200)*100</f>
        <v>0.12892288873414504</v>
      </c>
      <c r="H47" s="203">
        <f t="shared" si="0"/>
        <v>25.77015314340121</v>
      </c>
      <c r="I47" s="202">
        <f t="shared" si="1"/>
        <v>75.870568265762088</v>
      </c>
      <c r="K47" s="204"/>
      <c r="P47" s="4"/>
      <c r="Q47" s="4"/>
      <c r="R47" s="4"/>
      <c r="S47" s="4"/>
      <c r="T47" s="4"/>
    </row>
    <row r="48" spans="1:20" ht="15" x14ac:dyDescent="0.25">
      <c r="A48" s="482" t="s">
        <v>254</v>
      </c>
      <c r="B48" s="483">
        <v>11.110409749999999</v>
      </c>
      <c r="C48" s="203">
        <f t="shared" si="2"/>
        <v>8.9648714483116704E-2</v>
      </c>
      <c r="D48" s="483">
        <v>24.154368369999997</v>
      </c>
      <c r="E48" s="203">
        <f t="shared" si="3"/>
        <v>0.20433524765301261</v>
      </c>
      <c r="F48" s="483">
        <v>19.674290099999997</v>
      </c>
      <c r="G48" s="203">
        <f>(Table2237392139[[#This Row],[Column6]]/$F$200)*100</f>
        <v>0.12671387328206737</v>
      </c>
      <c r="H48" s="203">
        <f t="shared" si="0"/>
        <v>-18.547693739590009</v>
      </c>
      <c r="I48" s="202">
        <f t="shared" si="1"/>
        <v>77.079788618957096</v>
      </c>
      <c r="K48" s="204"/>
      <c r="P48" s="4"/>
      <c r="Q48" s="4"/>
      <c r="R48" s="4"/>
      <c r="S48" s="4"/>
      <c r="T48" s="4"/>
    </row>
    <row r="49" spans="1:20" ht="15" x14ac:dyDescent="0.25">
      <c r="A49" s="482" t="s">
        <v>487</v>
      </c>
      <c r="B49" s="483"/>
      <c r="C49" s="203">
        <f t="shared" si="2"/>
        <v>0</v>
      </c>
      <c r="D49" s="483"/>
      <c r="E49" s="203">
        <f t="shared" si="3"/>
        <v>0</v>
      </c>
      <c r="F49" s="483">
        <v>18.656063079999999</v>
      </c>
      <c r="G49" s="203">
        <f>(Table2237392139[[#This Row],[Column6]]/$F$200)*100</f>
        <v>0.12015589894455077</v>
      </c>
      <c r="H49" s="203" t="s">
        <v>240</v>
      </c>
      <c r="I49" s="202" t="s">
        <v>240</v>
      </c>
      <c r="K49" s="204"/>
      <c r="P49" s="4"/>
      <c r="Q49" s="4"/>
      <c r="R49" s="4"/>
      <c r="S49" s="4"/>
      <c r="T49" s="4"/>
    </row>
    <row r="50" spans="1:20" ht="15" x14ac:dyDescent="0.25">
      <c r="A50" s="482" t="s">
        <v>502</v>
      </c>
      <c r="B50" s="483">
        <v>16.12789793</v>
      </c>
      <c r="C50" s="203">
        <f t="shared" si="2"/>
        <v>0.13013429290845183</v>
      </c>
      <c r="D50" s="483">
        <v>9.642551659999997</v>
      </c>
      <c r="E50" s="203">
        <f t="shared" si="3"/>
        <v>8.1571712051068113E-2</v>
      </c>
      <c r="F50" s="483">
        <v>18.071058839999992</v>
      </c>
      <c r="G50" s="203">
        <f>(Table2237392139[[#This Row],[Column6]]/$F$200)*100</f>
        <v>0.11638813132701253</v>
      </c>
      <c r="H50" s="203">
        <f t="shared" si="0"/>
        <v>87.409510233310982</v>
      </c>
      <c r="I50" s="202">
        <f t="shared" si="1"/>
        <v>12.048444989135621</v>
      </c>
      <c r="K50" s="204"/>
      <c r="P50" s="4"/>
      <c r="Q50" s="4"/>
      <c r="R50" s="4"/>
      <c r="S50" s="4"/>
      <c r="T50" s="4"/>
    </row>
    <row r="51" spans="1:20" ht="15" x14ac:dyDescent="0.25">
      <c r="A51" s="482" t="s">
        <v>497</v>
      </c>
      <c r="B51" s="483">
        <v>64.207261570000014</v>
      </c>
      <c r="C51" s="203">
        <f t="shared" si="2"/>
        <v>0.51808156402438021</v>
      </c>
      <c r="D51" s="483">
        <v>14.284488710000003</v>
      </c>
      <c r="E51" s="203">
        <f t="shared" si="3"/>
        <v>0.1208404415070413</v>
      </c>
      <c r="F51" s="483">
        <v>17.072374450000002</v>
      </c>
      <c r="G51" s="203">
        <f>(Table2237392139[[#This Row],[Column6]]/$F$200)*100</f>
        <v>0.10995602289514401</v>
      </c>
      <c r="H51" s="203">
        <f t="shared" si="0"/>
        <v>19.516874538521712</v>
      </c>
      <c r="I51" s="202">
        <f t="shared" si="1"/>
        <v>-73.410523930556721</v>
      </c>
      <c r="K51" s="204"/>
      <c r="P51" s="4"/>
      <c r="Q51" s="4"/>
      <c r="R51" s="4"/>
      <c r="S51" s="4"/>
      <c r="T51" s="4"/>
    </row>
    <row r="52" spans="1:20" ht="15" x14ac:dyDescent="0.25">
      <c r="A52" s="482" t="s">
        <v>285</v>
      </c>
      <c r="B52" s="483">
        <v>27.305896389999987</v>
      </c>
      <c r="C52" s="203">
        <f t="shared" si="2"/>
        <v>0.22032837350329731</v>
      </c>
      <c r="D52" s="483">
        <v>32.123816060000003</v>
      </c>
      <c r="E52" s="203">
        <f t="shared" si="3"/>
        <v>0.271753241882844</v>
      </c>
      <c r="F52" s="483">
        <v>16.158624099999997</v>
      </c>
      <c r="G52" s="203">
        <f>(Table2237392139[[#This Row],[Column6]]/$F$200)*100</f>
        <v>0.10407093908918015</v>
      </c>
      <c r="H52" s="203">
        <f t="shared" si="0"/>
        <v>-49.698927207716068</v>
      </c>
      <c r="I52" s="202">
        <f t="shared" si="1"/>
        <v>-40.823681928575553</v>
      </c>
      <c r="K52" s="204"/>
      <c r="P52" s="4"/>
      <c r="Q52" s="4"/>
      <c r="R52" s="4"/>
      <c r="S52" s="4"/>
      <c r="T52" s="4"/>
    </row>
    <row r="53" spans="1:20" ht="15" x14ac:dyDescent="0.25">
      <c r="A53" s="482" t="s">
        <v>498</v>
      </c>
      <c r="B53" s="483">
        <v>2.6289476800000005</v>
      </c>
      <c r="C53" s="203">
        <f t="shared" si="2"/>
        <v>2.1212699194588402E-2</v>
      </c>
      <c r="D53" s="483">
        <v>19.632585580000001</v>
      </c>
      <c r="E53" s="203">
        <f t="shared" si="3"/>
        <v>0.16608296996665639</v>
      </c>
      <c r="F53" s="483">
        <v>15.1056752</v>
      </c>
      <c r="G53" s="203">
        <f>(Table2237392139[[#This Row],[Column6]]/$F$200)*100</f>
        <v>9.7289335645857331E-2</v>
      </c>
      <c r="H53" s="203">
        <f t="shared" si="0"/>
        <v>-23.058146679424794</v>
      </c>
      <c r="I53" s="202">
        <f t="shared" si="1"/>
        <v>474.59017974827088</v>
      </c>
      <c r="K53" s="204"/>
      <c r="P53" s="4"/>
      <c r="Q53" s="4"/>
      <c r="R53" s="4"/>
      <c r="S53" s="4"/>
      <c r="T53" s="4"/>
    </row>
    <row r="54" spans="1:20" ht="15" x14ac:dyDescent="0.25">
      <c r="A54" s="482" t="s">
        <v>504</v>
      </c>
      <c r="B54" s="483">
        <v>4.4469937900000005</v>
      </c>
      <c r="C54" s="203">
        <f t="shared" si="2"/>
        <v>3.5882319874647572E-2</v>
      </c>
      <c r="D54" s="483">
        <v>6.2320645899999976</v>
      </c>
      <c r="E54" s="203">
        <f t="shared" si="3"/>
        <v>5.2720503466728422E-2</v>
      </c>
      <c r="F54" s="483">
        <v>12.853665369999993</v>
      </c>
      <c r="G54" s="203">
        <f>(Table2237392139[[#This Row],[Column6]]/$F$200)*100</f>
        <v>8.2785082288904382E-2</v>
      </c>
      <c r="H54" s="203">
        <f t="shared" si="0"/>
        <v>106.2505159305481</v>
      </c>
      <c r="I54" s="202">
        <f t="shared" si="1"/>
        <v>189.04167572493935</v>
      </c>
      <c r="K54" s="204"/>
      <c r="P54" s="4"/>
      <c r="Q54" s="4"/>
      <c r="R54" s="4"/>
      <c r="S54" s="4"/>
      <c r="T54" s="4"/>
    </row>
    <row r="55" spans="1:20" ht="15" x14ac:dyDescent="0.25">
      <c r="A55" s="482" t="s">
        <v>264</v>
      </c>
      <c r="B55" s="483">
        <v>6.0893949400000027</v>
      </c>
      <c r="C55" s="203">
        <f t="shared" si="2"/>
        <v>4.913468005543143E-2</v>
      </c>
      <c r="D55" s="483">
        <v>5.5570892700000059</v>
      </c>
      <c r="E55" s="203">
        <f t="shared" si="3"/>
        <v>4.7010511507544359E-2</v>
      </c>
      <c r="F55" s="483">
        <v>11.156348110000003</v>
      </c>
      <c r="G55" s="203">
        <f>(Table2237392139[[#This Row],[Column6]]/$F$200)*100</f>
        <v>7.1853371761615561E-2</v>
      </c>
      <c r="H55" s="203">
        <f t="shared" si="0"/>
        <v>100.75884276733946</v>
      </c>
      <c r="I55" s="202">
        <f t="shared" si="1"/>
        <v>83.209468591307996</v>
      </c>
      <c r="K55" s="204"/>
      <c r="P55" s="4"/>
      <c r="Q55" s="4"/>
      <c r="R55" s="4"/>
      <c r="S55" s="4"/>
      <c r="T55" s="4"/>
    </row>
    <row r="56" spans="1:20" ht="15" x14ac:dyDescent="0.25">
      <c r="A56" s="482" t="s">
        <v>277</v>
      </c>
      <c r="B56" s="483">
        <v>3.2513540499999993</v>
      </c>
      <c r="C56" s="203">
        <f t="shared" si="2"/>
        <v>2.6234829990133816E-2</v>
      </c>
      <c r="D56" s="483">
        <v>7.3569132600000016</v>
      </c>
      <c r="E56" s="203">
        <f t="shared" si="3"/>
        <v>6.2236224517090648E-2</v>
      </c>
      <c r="F56" s="483">
        <v>10.844873809999999</v>
      </c>
      <c r="G56" s="203">
        <f>(Table2237392139[[#This Row],[Column6]]/$F$200)*100</f>
        <v>6.9847296077043777E-2</v>
      </c>
      <c r="H56" s="203">
        <f t="shared" si="0"/>
        <v>47.410652086443065</v>
      </c>
      <c r="I56" s="202">
        <f t="shared" si="1"/>
        <v>233.54945795583234</v>
      </c>
      <c r="K56" s="204"/>
      <c r="P56" s="4"/>
      <c r="Q56" s="4"/>
      <c r="R56" s="4"/>
      <c r="S56" s="4"/>
      <c r="T56" s="4"/>
    </row>
    <row r="57" spans="1:20" ht="15" x14ac:dyDescent="0.25">
      <c r="A57" s="482" t="s">
        <v>517</v>
      </c>
      <c r="B57" s="483">
        <v>11.479137689999998</v>
      </c>
      <c r="C57" s="203">
        <f t="shared" si="2"/>
        <v>9.2623941010203867E-2</v>
      </c>
      <c r="D57" s="483">
        <v>5.7757876599999998</v>
      </c>
      <c r="E57" s="203">
        <f t="shared" si="3"/>
        <v>4.886060292775582E-2</v>
      </c>
      <c r="F57" s="483">
        <v>10.586419819999998</v>
      </c>
      <c r="G57" s="203">
        <f>(Table2237392139[[#This Row],[Column6]]/$F$200)*100</f>
        <v>6.8182702032143272E-2</v>
      </c>
      <c r="H57" s="203">
        <f t="shared" si="0"/>
        <v>83.289629799167471</v>
      </c>
      <c r="I57" s="202">
        <f t="shared" si="1"/>
        <v>-7.776872219049058</v>
      </c>
      <c r="K57" s="204"/>
      <c r="P57" s="4"/>
      <c r="Q57" s="4"/>
      <c r="R57" s="4"/>
      <c r="S57" s="4"/>
      <c r="T57" s="4"/>
    </row>
    <row r="58" spans="1:20" ht="15" x14ac:dyDescent="0.25">
      <c r="A58" s="482" t="s">
        <v>570</v>
      </c>
      <c r="B58" s="483">
        <v>31.277472869999993</v>
      </c>
      <c r="C58" s="203">
        <f t="shared" si="2"/>
        <v>0.25237460167263936</v>
      </c>
      <c r="D58" s="483">
        <v>12.826340289999997</v>
      </c>
      <c r="E58" s="203">
        <f t="shared" si="3"/>
        <v>0.10850515233899133</v>
      </c>
      <c r="F58" s="483">
        <v>9.1496213299999951</v>
      </c>
      <c r="G58" s="203">
        <f>(Table2237392139[[#This Row],[Column6]]/$F$200)*100</f>
        <v>5.8928883934090223E-2</v>
      </c>
      <c r="H58" s="203">
        <f t="shared" si="0"/>
        <v>-28.665378251866123</v>
      </c>
      <c r="I58" s="202">
        <f t="shared" si="1"/>
        <v>-70.746929050089861</v>
      </c>
      <c r="K58" s="204"/>
      <c r="P58" s="4"/>
      <c r="Q58" s="4"/>
      <c r="R58" s="4"/>
      <c r="S58" s="4"/>
      <c r="T58" s="4"/>
    </row>
    <row r="59" spans="1:20" ht="15" x14ac:dyDescent="0.25">
      <c r="A59" s="482" t="s">
        <v>512</v>
      </c>
      <c r="B59" s="483">
        <v>5.1831212999999989</v>
      </c>
      <c r="C59" s="203">
        <f t="shared" si="2"/>
        <v>4.1822054452587645E-2</v>
      </c>
      <c r="D59" s="483">
        <v>4.9299338500000003</v>
      </c>
      <c r="E59" s="203">
        <f t="shared" si="3"/>
        <v>4.1705054701569912E-2</v>
      </c>
      <c r="F59" s="483">
        <v>7.9198903300000048</v>
      </c>
      <c r="G59" s="203">
        <f>(Table2237392139[[#This Row],[Column6]]/$F$200)*100</f>
        <v>5.100870092809557E-2</v>
      </c>
      <c r="H59" s="203">
        <f t="shared" si="0"/>
        <v>60.649018241897991</v>
      </c>
      <c r="I59" s="202">
        <f t="shared" si="1"/>
        <v>52.80156244848073</v>
      </c>
      <c r="K59" s="204"/>
      <c r="P59" s="4"/>
      <c r="Q59" s="4"/>
      <c r="R59" s="4"/>
      <c r="S59" s="4"/>
      <c r="T59" s="4"/>
    </row>
    <row r="60" spans="1:20" ht="15" x14ac:dyDescent="0.25">
      <c r="A60" s="482" t="s">
        <v>509</v>
      </c>
      <c r="B60" s="483">
        <v>5.7845499299999998</v>
      </c>
      <c r="C60" s="203">
        <f t="shared" si="2"/>
        <v>4.667491809542873E-2</v>
      </c>
      <c r="D60" s="483">
        <v>6.6907803799999996</v>
      </c>
      <c r="E60" s="203">
        <f t="shared" si="3"/>
        <v>5.6601035680040761E-2</v>
      </c>
      <c r="F60" s="483">
        <v>6.194658399999998</v>
      </c>
      <c r="G60" s="203">
        <f>(Table2237392139[[#This Row],[Column6]]/$F$200)*100</f>
        <v>3.9897203687328672E-2</v>
      </c>
      <c r="H60" s="203">
        <f t="shared" si="0"/>
        <v>-7.4150091891075025</v>
      </c>
      <c r="I60" s="202">
        <f t="shared" si="1"/>
        <v>7.0897213259943026</v>
      </c>
      <c r="K60" s="204"/>
      <c r="P60" s="4"/>
      <c r="Q60" s="4"/>
      <c r="R60" s="4"/>
      <c r="S60" s="4"/>
      <c r="T60" s="4"/>
    </row>
    <row r="61" spans="1:20" ht="15" x14ac:dyDescent="0.25">
      <c r="A61" s="482" t="s">
        <v>499</v>
      </c>
      <c r="B61" s="483">
        <v>3.5730138900000004</v>
      </c>
      <c r="C61" s="203">
        <f t="shared" si="2"/>
        <v>2.8830269024850343E-2</v>
      </c>
      <c r="D61" s="483">
        <v>5.1525508100000001</v>
      </c>
      <c r="E61" s="203">
        <f t="shared" si="3"/>
        <v>4.3588295486696717E-2</v>
      </c>
      <c r="F61" s="483">
        <v>6.1772640800000005</v>
      </c>
      <c r="G61" s="203">
        <f>(Table2237392139[[#This Row],[Column6]]/$F$200)*100</f>
        <v>3.9785174147807585E-2</v>
      </c>
      <c r="H61" s="203">
        <f t="shared" si="0"/>
        <v>19.887494714486877</v>
      </c>
      <c r="I61" s="202">
        <f t="shared" si="1"/>
        <v>72.88665172247623</v>
      </c>
      <c r="K61" s="204"/>
      <c r="P61" s="4"/>
      <c r="Q61" s="4"/>
      <c r="R61" s="4"/>
      <c r="S61" s="4"/>
      <c r="T61" s="4"/>
    </row>
    <row r="62" spans="1:20" ht="15" x14ac:dyDescent="0.25">
      <c r="A62" s="482" t="s">
        <v>253</v>
      </c>
      <c r="B62" s="483">
        <v>17.723550169999989</v>
      </c>
      <c r="C62" s="203">
        <f t="shared" si="2"/>
        <v>0.14300944110702343</v>
      </c>
      <c r="D62" s="483">
        <v>27.928012319999983</v>
      </c>
      <c r="E62" s="203">
        <f t="shared" si="3"/>
        <v>0.23625860243778277</v>
      </c>
      <c r="F62" s="483">
        <v>5.8047298700000018</v>
      </c>
      <c r="G62" s="203">
        <f>(Table2237392139[[#This Row],[Column6]]/$F$200)*100</f>
        <v>3.7385837122723517E-2</v>
      </c>
      <c r="H62" s="203">
        <f t="shared" si="0"/>
        <v>-79.21538488493475</v>
      </c>
      <c r="I62" s="202">
        <f t="shared" si="1"/>
        <v>-67.248492461598033</v>
      </c>
      <c r="K62" s="204"/>
      <c r="P62" s="4"/>
      <c r="Q62" s="4"/>
      <c r="R62" s="4"/>
      <c r="S62" s="4"/>
      <c r="T62" s="4"/>
    </row>
    <row r="63" spans="1:20" ht="15" x14ac:dyDescent="0.25">
      <c r="A63" s="482" t="s">
        <v>238</v>
      </c>
      <c r="B63" s="483">
        <v>4.7971654699999986</v>
      </c>
      <c r="C63" s="203">
        <f t="shared" si="2"/>
        <v>3.8707817913582916E-2</v>
      </c>
      <c r="D63" s="483">
        <v>3.7848848300000006</v>
      </c>
      <c r="E63" s="203">
        <f t="shared" si="3"/>
        <v>3.2018447645964287E-2</v>
      </c>
      <c r="F63" s="483">
        <v>5.3423344699999982</v>
      </c>
      <c r="G63" s="203">
        <f>(Table2237392139[[#This Row],[Column6]]/$F$200)*100</f>
        <v>3.4407741759485411E-2</v>
      </c>
      <c r="H63" s="203">
        <f t="shared" si="0"/>
        <v>41.149195020552256</v>
      </c>
      <c r="I63" s="202">
        <f t="shared" si="1"/>
        <v>11.364398485091233</v>
      </c>
      <c r="K63" s="204"/>
      <c r="P63" s="4"/>
      <c r="Q63" s="4"/>
      <c r="R63" s="4"/>
      <c r="S63" s="4"/>
      <c r="T63" s="4"/>
    </row>
    <row r="64" spans="1:20" ht="15" x14ac:dyDescent="0.25">
      <c r="A64" s="482" t="s">
        <v>515</v>
      </c>
      <c r="B64" s="483"/>
      <c r="C64" s="203">
        <f t="shared" si="2"/>
        <v>0</v>
      </c>
      <c r="D64" s="483">
        <v>1.37456</v>
      </c>
      <c r="E64" s="203">
        <f t="shared" si="3"/>
        <v>1.1628168193492078E-2</v>
      </c>
      <c r="F64" s="483">
        <v>4.9687944800000006</v>
      </c>
      <c r="G64" s="203">
        <f>(Table2237392139[[#This Row],[Column6]]/$F$200)*100</f>
        <v>3.2001926926113387E-2</v>
      </c>
      <c r="H64" s="203">
        <f t="shared" si="0"/>
        <v>261.48254568734728</v>
      </c>
      <c r="I64" s="202" t="s">
        <v>240</v>
      </c>
      <c r="K64" s="204"/>
      <c r="P64" s="4"/>
      <c r="Q64" s="4"/>
      <c r="R64" s="4"/>
      <c r="S64" s="4"/>
      <c r="T64" s="4"/>
    </row>
    <row r="65" spans="1:20" ht="15" x14ac:dyDescent="0.25">
      <c r="A65" s="482" t="s">
        <v>507</v>
      </c>
      <c r="B65" s="483">
        <v>5.5609321500000002</v>
      </c>
      <c r="C65" s="203">
        <f t="shared" si="2"/>
        <v>4.4870570014335823E-2</v>
      </c>
      <c r="D65" s="483">
        <v>5.9830242199999981</v>
      </c>
      <c r="E65" s="203">
        <f t="shared" si="3"/>
        <v>5.0613732347730707E-2</v>
      </c>
      <c r="F65" s="483">
        <v>4.2152046600000004</v>
      </c>
      <c r="G65" s="203">
        <f>(Table2237392139[[#This Row],[Column6]]/$F$200)*100</f>
        <v>2.7148370102828764E-2</v>
      </c>
      <c r="H65" s="203">
        <f t="shared" si="0"/>
        <v>-29.547257289892737</v>
      </c>
      <c r="I65" s="202">
        <f t="shared" si="1"/>
        <v>-24.19967468943134</v>
      </c>
      <c r="K65" s="204"/>
      <c r="P65" s="4"/>
      <c r="Q65" s="4"/>
      <c r="R65" s="4"/>
      <c r="S65" s="4"/>
      <c r="T65" s="4"/>
    </row>
    <row r="66" spans="1:20" ht="15" x14ac:dyDescent="0.25">
      <c r="A66" s="482" t="s">
        <v>518</v>
      </c>
      <c r="B66" s="483">
        <v>0.54811753000000007</v>
      </c>
      <c r="C66" s="203">
        <f t="shared" si="2"/>
        <v>4.4227020475245005E-3</v>
      </c>
      <c r="D66" s="483">
        <v>0.29406682000000001</v>
      </c>
      <c r="E66" s="203">
        <f t="shared" si="3"/>
        <v>2.4876749236740193E-3</v>
      </c>
      <c r="F66" s="483">
        <v>3.7376955500000002</v>
      </c>
      <c r="G66" s="203">
        <f>(Table2237392139[[#This Row],[Column6]]/$F$200)*100</f>
        <v>2.4072933655158779E-2</v>
      </c>
      <c r="H66" s="203">
        <f t="shared" si="0"/>
        <v>1171.0361372969587</v>
      </c>
      <c r="I66" s="202">
        <f t="shared" si="1"/>
        <v>581.91498089834852</v>
      </c>
      <c r="K66" s="204"/>
      <c r="P66" s="4"/>
      <c r="Q66" s="4"/>
      <c r="R66" s="4"/>
      <c r="S66" s="4"/>
      <c r="T66" s="4"/>
    </row>
    <row r="67" spans="1:20" ht="15" x14ac:dyDescent="0.25">
      <c r="A67" s="482" t="s">
        <v>505</v>
      </c>
      <c r="B67" s="483">
        <v>3.2800915900000001</v>
      </c>
      <c r="C67" s="203">
        <f t="shared" si="2"/>
        <v>2.6466710143645458E-2</v>
      </c>
      <c r="D67" s="483">
        <v>6.3325999999999993E-2</v>
      </c>
      <c r="E67" s="203">
        <f t="shared" si="3"/>
        <v>5.3570988463295835E-4</v>
      </c>
      <c r="F67" s="483">
        <v>3.5493258200000009</v>
      </c>
      <c r="G67" s="203">
        <f>(Table2237392139[[#This Row],[Column6]]/$F$200)*100</f>
        <v>2.2859723014465975E-2</v>
      </c>
      <c r="H67" s="203">
        <f t="shared" si="0"/>
        <v>5504.8476455168511</v>
      </c>
      <c r="I67" s="202">
        <f t="shared" si="1"/>
        <v>8.2081314686703877</v>
      </c>
      <c r="K67" s="204"/>
      <c r="P67" s="4"/>
      <c r="Q67" s="4"/>
      <c r="R67" s="4"/>
      <c r="S67" s="4"/>
      <c r="T67" s="4"/>
    </row>
    <row r="68" spans="1:20" ht="15" x14ac:dyDescent="0.25">
      <c r="A68" s="482" t="s">
        <v>513</v>
      </c>
      <c r="B68" s="483">
        <v>2.4501400900000005</v>
      </c>
      <c r="C68" s="203">
        <f t="shared" si="2"/>
        <v>1.9769919770245014E-2</v>
      </c>
      <c r="D68" s="483">
        <v>3.3151347700000002</v>
      </c>
      <c r="E68" s="203">
        <f t="shared" si="3"/>
        <v>2.8044570400458092E-2</v>
      </c>
      <c r="F68" s="483">
        <v>3.4310460000000003</v>
      </c>
      <c r="G68" s="203">
        <f>(Table2237392139[[#This Row],[Column6]]/$F$200)*100</f>
        <v>2.2097932167267589E-2</v>
      </c>
      <c r="H68" s="203">
        <f t="shared" ref="H68:H131" si="4">((F68/D68)-1)*100</f>
        <v>3.4964258783361624</v>
      </c>
      <c r="I68" s="202">
        <f t="shared" ref="I68:I131" si="5">((F68/B68)-1)*100</f>
        <v>40.034686751319583</v>
      </c>
      <c r="K68" s="204"/>
      <c r="P68" s="4"/>
      <c r="Q68" s="4"/>
      <c r="R68" s="4"/>
      <c r="S68" s="4"/>
      <c r="T68" s="4"/>
    </row>
    <row r="69" spans="1:20" ht="15" x14ac:dyDescent="0.25">
      <c r="A69" s="482" t="s">
        <v>508</v>
      </c>
      <c r="B69" s="483">
        <v>3.818053770000001</v>
      </c>
      <c r="C69" s="203">
        <f t="shared" ref="C69:C132" si="6">(B69/$B$200)*100</f>
        <v>3.0807469752222007E-2</v>
      </c>
      <c r="D69" s="483">
        <v>3.0295476800000007</v>
      </c>
      <c r="E69" s="203">
        <f t="shared" ref="E69:E132" si="7">(D69/$D$200)*100</f>
        <v>2.5628630233124582E-2</v>
      </c>
      <c r="F69" s="483">
        <v>3.3816160599999998</v>
      </c>
      <c r="G69" s="203">
        <f>(Table2237392139[[#This Row],[Column6]]/$F$200)*100</f>
        <v>2.1779574599006448E-2</v>
      </c>
      <c r="H69" s="203">
        <f t="shared" si="4"/>
        <v>11.621153293748421</v>
      </c>
      <c r="I69" s="202">
        <f t="shared" si="5"/>
        <v>-11.430894803768076</v>
      </c>
      <c r="K69" s="204"/>
      <c r="P69" s="4"/>
      <c r="Q69" s="4"/>
      <c r="R69" s="4"/>
      <c r="S69" s="4"/>
      <c r="T69" s="4"/>
    </row>
    <row r="70" spans="1:20" ht="15" x14ac:dyDescent="0.25">
      <c r="A70" s="482" t="s">
        <v>495</v>
      </c>
      <c r="B70" s="483">
        <v>17.123656759999996</v>
      </c>
      <c r="C70" s="203">
        <f t="shared" si="6"/>
        <v>0.13816896499106446</v>
      </c>
      <c r="D70" s="483">
        <v>15.246308989999996</v>
      </c>
      <c r="E70" s="203">
        <f t="shared" si="7"/>
        <v>0.12897701465608649</v>
      </c>
      <c r="F70" s="483">
        <v>2.9095652400000001</v>
      </c>
      <c r="G70" s="203">
        <f>(Table2237392139[[#This Row],[Column6]]/$F$200)*100</f>
        <v>1.8739292714163445E-2</v>
      </c>
      <c r="H70" s="203">
        <f t="shared" si="4"/>
        <v>-80.916264769995323</v>
      </c>
      <c r="I70" s="202">
        <f t="shared" si="5"/>
        <v>-83.008505246399238</v>
      </c>
      <c r="K70" s="204"/>
      <c r="P70" s="4"/>
      <c r="Q70" s="4"/>
      <c r="R70" s="4"/>
      <c r="S70" s="4"/>
      <c r="T70" s="4"/>
    </row>
    <row r="71" spans="1:20" ht="15" x14ac:dyDescent="0.25">
      <c r="A71" s="482" t="s">
        <v>272</v>
      </c>
      <c r="B71" s="483">
        <v>1.2842719</v>
      </c>
      <c r="C71" s="203">
        <f t="shared" si="6"/>
        <v>1.0362653355947545E-2</v>
      </c>
      <c r="D71" s="483">
        <v>2.76118212</v>
      </c>
      <c r="E71" s="203">
        <f t="shared" si="7"/>
        <v>2.3358376574484217E-2</v>
      </c>
      <c r="F71" s="483">
        <v>2.8882514699999997</v>
      </c>
      <c r="G71" s="203">
        <f>(Table2237392139[[#This Row],[Column6]]/$F$200)*100</f>
        <v>1.8602019636597959E-2</v>
      </c>
      <c r="H71" s="203">
        <f t="shared" si="4"/>
        <v>4.6019909038089724</v>
      </c>
      <c r="I71" s="202">
        <f t="shared" si="5"/>
        <v>124.89407967269233</v>
      </c>
      <c r="K71" s="204"/>
      <c r="P71" s="4"/>
      <c r="Q71" s="4"/>
      <c r="R71" s="4"/>
      <c r="S71" s="4"/>
      <c r="T71" s="4"/>
    </row>
    <row r="72" spans="1:20" ht="15" x14ac:dyDescent="0.25">
      <c r="A72" s="482" t="s">
        <v>273</v>
      </c>
      <c r="B72" s="483">
        <v>3.8192061000000002</v>
      </c>
      <c r="C72" s="203">
        <f t="shared" si="6"/>
        <v>3.0816767780421216E-2</v>
      </c>
      <c r="D72" s="483">
        <v>4.3993859999999998</v>
      </c>
      <c r="E72" s="203">
        <f t="shared" si="7"/>
        <v>3.7216855107157443E-2</v>
      </c>
      <c r="F72" s="483">
        <v>2.7282051200000002</v>
      </c>
      <c r="G72" s="203">
        <f>(Table2237392139[[#This Row],[Column6]]/$F$200)*100</f>
        <v>1.7571228039540164E-2</v>
      </c>
      <c r="H72" s="203">
        <f t="shared" si="4"/>
        <v>-37.986684505519634</v>
      </c>
      <c r="I72" s="202">
        <f t="shared" si="5"/>
        <v>-28.566171906774031</v>
      </c>
      <c r="K72" s="204"/>
      <c r="P72" s="4"/>
      <c r="Q72" s="4"/>
      <c r="R72" s="4"/>
      <c r="S72" s="4"/>
      <c r="T72" s="4"/>
    </row>
    <row r="73" spans="1:20" ht="15" x14ac:dyDescent="0.25">
      <c r="A73" s="482" t="s">
        <v>258</v>
      </c>
      <c r="B73" s="483">
        <v>1.58037279</v>
      </c>
      <c r="C73" s="203">
        <f t="shared" si="6"/>
        <v>1.2751859941762865E-2</v>
      </c>
      <c r="D73" s="483">
        <v>0.79593669000000011</v>
      </c>
      <c r="E73" s="203">
        <f t="shared" si="7"/>
        <v>6.7332715215715315E-3</v>
      </c>
      <c r="F73" s="483">
        <v>2.4825305600000003</v>
      </c>
      <c r="G73" s="203">
        <f>(Table2237392139[[#This Row],[Column6]]/$F$200)*100</f>
        <v>1.5988940957961162E-2</v>
      </c>
      <c r="H73" s="203">
        <f t="shared" si="4"/>
        <v>211.9005055540284</v>
      </c>
      <c r="I73" s="202">
        <f t="shared" si="5"/>
        <v>57.085124200347707</v>
      </c>
      <c r="K73" s="204"/>
      <c r="P73" s="4"/>
      <c r="Q73" s="4"/>
      <c r="R73" s="4"/>
      <c r="S73" s="4"/>
      <c r="T73" s="4"/>
    </row>
    <row r="74" spans="1:20" ht="15" x14ac:dyDescent="0.25">
      <c r="A74" s="482" t="s">
        <v>990</v>
      </c>
      <c r="B74" s="483">
        <v>9.4022810000000012E-2</v>
      </c>
      <c r="C74" s="203">
        <f t="shared" si="6"/>
        <v>7.5866005289231865E-4</v>
      </c>
      <c r="D74" s="483"/>
      <c r="E74" s="203">
        <f t="shared" si="7"/>
        <v>0</v>
      </c>
      <c r="F74" s="483">
        <v>2.3302105699999998</v>
      </c>
      <c r="G74" s="203">
        <f>(Table2237392139[[#This Row],[Column6]]/$F$200)*100</f>
        <v>1.5007911613924714E-2</v>
      </c>
      <c r="H74" s="203" t="s">
        <v>240</v>
      </c>
      <c r="I74" s="202">
        <f t="shared" si="5"/>
        <v>2378.3460205028964</v>
      </c>
      <c r="K74" s="204"/>
      <c r="P74" s="4"/>
      <c r="Q74" s="4"/>
      <c r="R74" s="4"/>
      <c r="S74" s="4"/>
      <c r="T74" s="4"/>
    </row>
    <row r="75" spans="1:20" ht="15" x14ac:dyDescent="0.25">
      <c r="A75" s="482" t="s">
        <v>261</v>
      </c>
      <c r="B75" s="483">
        <v>3.3937250399999992</v>
      </c>
      <c r="C75" s="203">
        <f t="shared" si="6"/>
        <v>2.73836063647575E-2</v>
      </c>
      <c r="D75" s="483">
        <v>2.3016746600000002</v>
      </c>
      <c r="E75" s="203">
        <f t="shared" si="7"/>
        <v>1.9471147183956098E-2</v>
      </c>
      <c r="F75" s="483">
        <v>2.0153334300000005</v>
      </c>
      <c r="G75" s="203">
        <f>(Table2237392139[[#This Row],[Column6]]/$F$200)*100</f>
        <v>1.2979919660233855E-2</v>
      </c>
      <c r="H75" s="203">
        <f t="shared" si="4"/>
        <v>-12.440560561239334</v>
      </c>
      <c r="I75" s="202">
        <f t="shared" si="5"/>
        <v>-40.615889435756969</v>
      </c>
      <c r="K75" s="204"/>
      <c r="P75" s="4"/>
      <c r="Q75" s="4"/>
      <c r="R75" s="4"/>
      <c r="S75" s="4"/>
      <c r="T75" s="4"/>
    </row>
    <row r="76" spans="1:20" ht="15" x14ac:dyDescent="0.25">
      <c r="A76" s="482" t="s">
        <v>506</v>
      </c>
      <c r="B76" s="483">
        <v>2.0446885899999998</v>
      </c>
      <c r="C76" s="203">
        <f t="shared" si="6"/>
        <v>1.6498374743721445E-2</v>
      </c>
      <c r="D76" s="483">
        <v>5.3493052499999987</v>
      </c>
      <c r="E76" s="203">
        <f t="shared" si="7"/>
        <v>4.5252750818683921E-2</v>
      </c>
      <c r="F76" s="483">
        <v>2.0027652100000002</v>
      </c>
      <c r="G76" s="203">
        <f>(Table2237392139[[#This Row],[Column6]]/$F$200)*100</f>
        <v>1.2898973012178626E-2</v>
      </c>
      <c r="H76" s="203">
        <f t="shared" si="4"/>
        <v>-62.560274345906876</v>
      </c>
      <c r="I76" s="202">
        <f t="shared" si="5"/>
        <v>-2.0503552572765926</v>
      </c>
      <c r="K76" s="204"/>
      <c r="P76" s="4"/>
      <c r="Q76" s="4"/>
      <c r="R76" s="4"/>
      <c r="S76" s="4"/>
      <c r="T76" s="4"/>
    </row>
    <row r="77" spans="1:20" ht="15" x14ac:dyDescent="0.25">
      <c r="A77" s="482" t="s">
        <v>516</v>
      </c>
      <c r="B77" s="483">
        <v>1.4319074299999999</v>
      </c>
      <c r="C77" s="203">
        <f t="shared" si="6"/>
        <v>1.1553908743853793E-2</v>
      </c>
      <c r="D77" s="483">
        <v>1.5314450899999996</v>
      </c>
      <c r="E77" s="203">
        <f t="shared" si="7"/>
        <v>1.2955346500420213E-2</v>
      </c>
      <c r="F77" s="483">
        <v>1.9537297699999998</v>
      </c>
      <c r="G77" s="203">
        <f>(Table2237392139[[#This Row],[Column6]]/$F$200)*100</f>
        <v>1.258315625340823E-2</v>
      </c>
      <c r="H77" s="203">
        <f t="shared" si="4"/>
        <v>27.574261901874664</v>
      </c>
      <c r="I77" s="202">
        <f t="shared" si="5"/>
        <v>36.442463323205175</v>
      </c>
      <c r="K77" s="204"/>
      <c r="P77" s="4"/>
      <c r="Q77" s="4"/>
      <c r="R77" s="4"/>
      <c r="S77" s="4"/>
      <c r="T77" s="4"/>
    </row>
    <row r="78" spans="1:20" ht="15" x14ac:dyDescent="0.25">
      <c r="A78" s="482" t="s">
        <v>271</v>
      </c>
      <c r="B78" s="483">
        <v>3.2940391099999995</v>
      </c>
      <c r="C78" s="203">
        <f t="shared" si="6"/>
        <v>2.6579251198958695E-2</v>
      </c>
      <c r="D78" s="483">
        <v>1.4454345400000002</v>
      </c>
      <c r="E78" s="203">
        <f t="shared" si="7"/>
        <v>1.2227735379905463E-2</v>
      </c>
      <c r="F78" s="483">
        <v>1.6360265899999993</v>
      </c>
      <c r="G78" s="203">
        <f>(Table2237392139[[#This Row],[Column6]]/$F$200)*100</f>
        <v>1.0536962958137571E-2</v>
      </c>
      <c r="H78" s="203">
        <f t="shared" si="4"/>
        <v>13.185796016746565</v>
      </c>
      <c r="I78" s="202">
        <f t="shared" si="5"/>
        <v>-50.333722965420421</v>
      </c>
      <c r="K78" s="204"/>
      <c r="P78" s="4"/>
      <c r="Q78" s="4"/>
      <c r="R78" s="4"/>
      <c r="S78" s="4"/>
      <c r="T78" s="4"/>
    </row>
    <row r="79" spans="1:20" ht="15" x14ac:dyDescent="0.25">
      <c r="A79" s="482" t="s">
        <v>522</v>
      </c>
      <c r="B79" s="483">
        <v>0.31320387999999999</v>
      </c>
      <c r="C79" s="203">
        <f t="shared" si="6"/>
        <v>2.5272087929182228E-3</v>
      </c>
      <c r="D79" s="483">
        <v>1.0006651200000001</v>
      </c>
      <c r="E79" s="203">
        <f t="shared" si="7"/>
        <v>8.4651832737173589E-3</v>
      </c>
      <c r="F79" s="483">
        <v>1.2995117199999999</v>
      </c>
      <c r="G79" s="203">
        <f>(Table2237392139[[#This Row],[Column6]]/$F$200)*100</f>
        <v>8.3696114360254058E-3</v>
      </c>
      <c r="H79" s="203">
        <f t="shared" si="4"/>
        <v>29.864796326667186</v>
      </c>
      <c r="I79" s="202">
        <f t="shared" si="5"/>
        <v>314.90920227425028</v>
      </c>
      <c r="K79" s="204"/>
      <c r="P79" s="4"/>
      <c r="Q79" s="4"/>
      <c r="R79" s="4"/>
      <c r="S79" s="4"/>
      <c r="T79" s="4"/>
    </row>
    <row r="80" spans="1:20" ht="15" x14ac:dyDescent="0.25">
      <c r="A80" s="482" t="s">
        <v>514</v>
      </c>
      <c r="B80" s="483">
        <v>1.2298634900000001</v>
      </c>
      <c r="C80" s="203">
        <f t="shared" si="6"/>
        <v>9.9236376829593964E-3</v>
      </c>
      <c r="D80" s="483">
        <v>0.11710084</v>
      </c>
      <c r="E80" s="203">
        <f t="shared" si="7"/>
        <v>9.906211901402665E-4</v>
      </c>
      <c r="F80" s="483">
        <v>1.06855481</v>
      </c>
      <c r="G80" s="203">
        <f>(Table2237392139[[#This Row],[Column6]]/$F$200)*100</f>
        <v>6.8821145820800716E-3</v>
      </c>
      <c r="H80" s="203">
        <f t="shared" si="4"/>
        <v>812.50823649087408</v>
      </c>
      <c r="I80" s="202">
        <f t="shared" si="5"/>
        <v>-13.115982490056687</v>
      </c>
      <c r="K80" s="204"/>
      <c r="P80" s="4"/>
      <c r="Q80" s="4"/>
      <c r="R80" s="4"/>
      <c r="S80" s="4"/>
      <c r="T80" s="4"/>
    </row>
    <row r="81" spans="1:20" ht="15" x14ac:dyDescent="0.25">
      <c r="A81" s="482" t="s">
        <v>528</v>
      </c>
      <c r="B81" s="483">
        <v>0.17160900999999998</v>
      </c>
      <c r="C81" s="203">
        <f t="shared" si="6"/>
        <v>1.384694848020373E-3</v>
      </c>
      <c r="D81" s="483">
        <v>0.32111588000000002</v>
      </c>
      <c r="E81" s="203">
        <f t="shared" si="7"/>
        <v>2.7164979791651283E-3</v>
      </c>
      <c r="F81" s="483">
        <v>1.0543186500000004</v>
      </c>
      <c r="G81" s="203">
        <f>(Table2237392139[[#This Row],[Column6]]/$F$200)*100</f>
        <v>6.7904254301414625E-3</v>
      </c>
      <c r="H81" s="203">
        <f t="shared" si="4"/>
        <v>228.32965158870385</v>
      </c>
      <c r="I81" s="202">
        <f t="shared" si="5"/>
        <v>514.37254955319679</v>
      </c>
      <c r="K81" s="204"/>
      <c r="P81" s="4"/>
      <c r="Q81" s="4"/>
      <c r="R81" s="4"/>
      <c r="S81" s="4"/>
      <c r="T81" s="4"/>
    </row>
    <row r="82" spans="1:20" ht="15" x14ac:dyDescent="0.25">
      <c r="A82" s="482" t="s">
        <v>252</v>
      </c>
      <c r="B82" s="483">
        <v>2.5757796199999996</v>
      </c>
      <c r="C82" s="203">
        <f t="shared" si="6"/>
        <v>2.0783691773816969E-2</v>
      </c>
      <c r="D82" s="483">
        <v>1.5183108300000001</v>
      </c>
      <c r="E82" s="203">
        <f t="shared" si="7"/>
        <v>1.2844236483849783E-2</v>
      </c>
      <c r="F82" s="483">
        <v>0.97322865999999986</v>
      </c>
      <c r="G82" s="203">
        <f>(Table2237392139[[#This Row],[Column6]]/$F$200)*100</f>
        <v>6.2681587224189712E-3</v>
      </c>
      <c r="H82" s="203">
        <f t="shared" si="4"/>
        <v>-35.900565235380697</v>
      </c>
      <c r="I82" s="202">
        <f t="shared" si="5"/>
        <v>-62.216151861625491</v>
      </c>
      <c r="K82" s="204"/>
      <c r="P82" s="4"/>
      <c r="Q82" s="4"/>
      <c r="R82" s="4"/>
      <c r="S82" s="4"/>
      <c r="T82" s="4"/>
    </row>
    <row r="83" spans="1:20" ht="15" x14ac:dyDescent="0.25">
      <c r="A83" s="482" t="s">
        <v>559</v>
      </c>
      <c r="B83" s="483">
        <v>2.35228E-3</v>
      </c>
      <c r="C83" s="203">
        <f t="shared" si="6"/>
        <v>1.898029711319565E-5</v>
      </c>
      <c r="D83" s="483">
        <v>2.16482E-3</v>
      </c>
      <c r="E83" s="203">
        <f t="shared" si="7"/>
        <v>1.8313417434404841E-5</v>
      </c>
      <c r="F83" s="483">
        <v>0.94009838000000012</v>
      </c>
      <c r="G83" s="203">
        <f>(Table2237392139[[#This Row],[Column6]]/$F$200)*100</f>
        <v>6.0547804464872075E-3</v>
      </c>
      <c r="H83" s="203">
        <f t="shared" si="4"/>
        <v>43326.168457423715</v>
      </c>
      <c r="I83" s="202">
        <f t="shared" si="5"/>
        <v>39865.411430612003</v>
      </c>
      <c r="K83" s="204"/>
      <c r="P83" s="4"/>
      <c r="Q83" s="4"/>
      <c r="R83" s="4"/>
      <c r="S83" s="4"/>
      <c r="T83" s="4"/>
    </row>
    <row r="84" spans="1:20" ht="15" x14ac:dyDescent="0.25">
      <c r="A84" s="482" t="s">
        <v>276</v>
      </c>
      <c r="B84" s="483">
        <v>0.49558617999999993</v>
      </c>
      <c r="C84" s="203">
        <f t="shared" si="6"/>
        <v>3.9988321720176414E-3</v>
      </c>
      <c r="D84" s="483">
        <v>0.11234868000000003</v>
      </c>
      <c r="E84" s="203">
        <f t="shared" si="7"/>
        <v>9.5042002339426428E-4</v>
      </c>
      <c r="F84" s="483">
        <v>0.93016188</v>
      </c>
      <c r="G84" s="203">
        <f>(Table2237392139[[#This Row],[Column6]]/$F$200)*100</f>
        <v>5.9907836061708561E-3</v>
      </c>
      <c r="H84" s="203">
        <f t="shared" si="4"/>
        <v>727.92417320790935</v>
      </c>
      <c r="I84" s="202">
        <f t="shared" si="5"/>
        <v>87.689228945004103</v>
      </c>
      <c r="K84" s="204"/>
      <c r="P84" s="4"/>
      <c r="Q84" s="4"/>
      <c r="R84" s="4"/>
      <c r="S84" s="4"/>
      <c r="T84" s="4"/>
    </row>
    <row r="85" spans="1:20" ht="15" x14ac:dyDescent="0.25">
      <c r="A85" s="482" t="s">
        <v>564</v>
      </c>
      <c r="B85" s="483">
        <v>0.65841581999999987</v>
      </c>
      <c r="C85" s="203">
        <f t="shared" si="6"/>
        <v>5.3126872173501222E-3</v>
      </c>
      <c r="D85" s="483">
        <v>0.81648072999999977</v>
      </c>
      <c r="E85" s="203">
        <f t="shared" si="7"/>
        <v>6.907064991841164E-3</v>
      </c>
      <c r="F85" s="483">
        <v>0.85864247000000005</v>
      </c>
      <c r="G85" s="203">
        <f>(Table2237392139[[#This Row],[Column6]]/$F$200)*100</f>
        <v>5.5301570010996915E-3</v>
      </c>
      <c r="H85" s="203">
        <f t="shared" si="4"/>
        <v>5.163837730744758</v>
      </c>
      <c r="I85" s="202">
        <f t="shared" si="5"/>
        <v>30.410364380369881</v>
      </c>
      <c r="K85" s="204"/>
      <c r="P85" s="4"/>
      <c r="Q85" s="4"/>
      <c r="R85" s="4"/>
      <c r="S85" s="4"/>
      <c r="T85" s="4"/>
    </row>
    <row r="86" spans="1:20" ht="15" x14ac:dyDescent="0.25">
      <c r="A86" s="482" t="s">
        <v>511</v>
      </c>
      <c r="B86" s="483">
        <v>0.82705547999999995</v>
      </c>
      <c r="C86" s="203">
        <f t="shared" si="6"/>
        <v>6.6734226960636659E-3</v>
      </c>
      <c r="D86" s="483">
        <v>2.2260066499999995</v>
      </c>
      <c r="E86" s="203">
        <f t="shared" si="7"/>
        <v>1.8831029366511355E-2</v>
      </c>
      <c r="F86" s="483">
        <v>0.68670016</v>
      </c>
      <c r="G86" s="203">
        <f>(Table2237392139[[#This Row],[Column6]]/$F$200)*100</f>
        <v>4.4227485014575142E-3</v>
      </c>
      <c r="H86" s="203">
        <f t="shared" si="4"/>
        <v>-69.15102836732315</v>
      </c>
      <c r="I86" s="202">
        <f t="shared" si="5"/>
        <v>-16.970484253365925</v>
      </c>
      <c r="K86" s="204"/>
      <c r="P86" s="4"/>
      <c r="Q86" s="4"/>
      <c r="R86" s="4"/>
      <c r="S86" s="4"/>
      <c r="T86" s="4"/>
    </row>
    <row r="87" spans="1:20" ht="15" x14ac:dyDescent="0.25">
      <c r="A87" s="482" t="s">
        <v>555</v>
      </c>
      <c r="B87" s="483">
        <v>3.5824400000000001E-3</v>
      </c>
      <c r="C87" s="203">
        <f t="shared" si="6"/>
        <v>2.8906327303805936E-5</v>
      </c>
      <c r="D87" s="483"/>
      <c r="E87" s="203">
        <f t="shared" si="7"/>
        <v>0</v>
      </c>
      <c r="F87" s="483">
        <v>0.66294163999999989</v>
      </c>
      <c r="G87" s="203">
        <f>(Table2237392139[[#This Row],[Column6]]/$F$200)*100</f>
        <v>4.2697298117183868E-3</v>
      </c>
      <c r="H87" s="203" t="s">
        <v>240</v>
      </c>
      <c r="I87" s="202">
        <f t="shared" si="5"/>
        <v>18405.3103471377</v>
      </c>
      <c r="K87" s="204"/>
      <c r="P87" s="4"/>
      <c r="Q87" s="4"/>
      <c r="R87" s="4"/>
      <c r="S87" s="4"/>
      <c r="T87" s="4"/>
    </row>
    <row r="88" spans="1:20" ht="15" x14ac:dyDescent="0.25">
      <c r="A88" s="482" t="s">
        <v>265</v>
      </c>
      <c r="B88" s="483">
        <v>1.0714076799999999</v>
      </c>
      <c r="C88" s="203">
        <f t="shared" si="6"/>
        <v>8.6450746066623219E-3</v>
      </c>
      <c r="D88" s="483">
        <v>1.0766296899999999</v>
      </c>
      <c r="E88" s="203">
        <f t="shared" si="7"/>
        <v>9.1078098572832285E-3</v>
      </c>
      <c r="F88" s="483">
        <v>0.65945202000000025</v>
      </c>
      <c r="G88" s="203">
        <f>(Table2237392139[[#This Row],[Column6]]/$F$200)*100</f>
        <v>4.2472546289171274E-3</v>
      </c>
      <c r="H88" s="203">
        <f t="shared" si="4"/>
        <v>-38.748482776840355</v>
      </c>
      <c r="I88" s="202">
        <f t="shared" si="5"/>
        <v>-38.449944655987501</v>
      </c>
      <c r="K88" s="204"/>
      <c r="P88" s="4"/>
      <c r="Q88" s="4"/>
      <c r="R88" s="4"/>
      <c r="S88" s="4"/>
      <c r="T88" s="4"/>
    </row>
    <row r="89" spans="1:20" ht="15" x14ac:dyDescent="0.25">
      <c r="A89" s="482" t="s">
        <v>480</v>
      </c>
      <c r="B89" s="483">
        <v>6.7506919999999998E-2</v>
      </c>
      <c r="C89" s="203">
        <f t="shared" si="6"/>
        <v>5.4470615691870421E-4</v>
      </c>
      <c r="D89" s="483">
        <v>277.29342065999998</v>
      </c>
      <c r="E89" s="203">
        <f t="shared" si="7"/>
        <v>2.3457794016872531</v>
      </c>
      <c r="F89" s="483">
        <v>0.6472966200000001</v>
      </c>
      <c r="G89" s="203">
        <f>(Table2237392139[[#This Row],[Column6]]/$F$200)*100</f>
        <v>4.1689667818098578E-3</v>
      </c>
      <c r="H89" s="203">
        <f t="shared" si="4"/>
        <v>-99.766566181606706</v>
      </c>
      <c r="I89" s="202">
        <f t="shared" si="5"/>
        <v>858.85965468429026</v>
      </c>
      <c r="K89" s="204"/>
      <c r="P89" s="4"/>
      <c r="Q89" s="4"/>
      <c r="R89" s="4"/>
      <c r="S89" s="4"/>
      <c r="T89" s="4"/>
    </row>
    <row r="90" spans="1:20" ht="15" x14ac:dyDescent="0.25">
      <c r="A90" s="482" t="s">
        <v>521</v>
      </c>
      <c r="B90" s="483">
        <v>0.46966284000000003</v>
      </c>
      <c r="C90" s="203">
        <f t="shared" si="6"/>
        <v>3.7896594989657996E-3</v>
      </c>
      <c r="D90" s="483">
        <v>0.29457042999999994</v>
      </c>
      <c r="E90" s="203">
        <f t="shared" si="7"/>
        <v>2.4919352410002352E-3</v>
      </c>
      <c r="F90" s="483">
        <v>0.6028879399999999</v>
      </c>
      <c r="G90" s="203">
        <f>(Table2237392139[[#This Row],[Column6]]/$F$200)*100</f>
        <v>3.882949048944167E-3</v>
      </c>
      <c r="H90" s="203">
        <f t="shared" si="4"/>
        <v>104.66682280363307</v>
      </c>
      <c r="I90" s="202">
        <f t="shared" si="5"/>
        <v>28.366114721786339</v>
      </c>
      <c r="K90" s="204"/>
      <c r="P90" s="4"/>
      <c r="Q90" s="4"/>
      <c r="R90" s="4"/>
      <c r="S90" s="4"/>
      <c r="T90" s="4"/>
    </row>
    <row r="91" spans="1:20" ht="15" x14ac:dyDescent="0.25">
      <c r="A91" s="482" t="s">
        <v>281</v>
      </c>
      <c r="B91" s="483">
        <v>0.16112569999999998</v>
      </c>
      <c r="C91" s="203">
        <f t="shared" si="6"/>
        <v>1.3001061347167973E-3</v>
      </c>
      <c r="D91" s="483">
        <v>0.21184138000000002</v>
      </c>
      <c r="E91" s="203">
        <f t="shared" si="7"/>
        <v>1.7920841556436015E-3</v>
      </c>
      <c r="F91" s="483">
        <v>0.53124041</v>
      </c>
      <c r="G91" s="203">
        <f>(Table2237392139[[#This Row],[Column6]]/$F$200)*100</f>
        <v>3.4214972765423202E-3</v>
      </c>
      <c r="H91" s="203">
        <f t="shared" si="4"/>
        <v>150.77272910514458</v>
      </c>
      <c r="I91" s="202">
        <f t="shared" si="5"/>
        <v>229.70557148859555</v>
      </c>
      <c r="K91" s="204"/>
      <c r="P91" s="4"/>
      <c r="Q91" s="4"/>
      <c r="R91" s="4"/>
      <c r="S91" s="4"/>
      <c r="T91" s="4"/>
    </row>
    <row r="92" spans="1:20" ht="15" x14ac:dyDescent="0.25">
      <c r="A92" s="482" t="s">
        <v>236</v>
      </c>
      <c r="B92" s="483">
        <v>0.10275392000000003</v>
      </c>
      <c r="C92" s="203">
        <f t="shared" si="6"/>
        <v>8.291104507735206E-4</v>
      </c>
      <c r="D92" s="483">
        <v>5.8799999999999998E-4</v>
      </c>
      <c r="E92" s="203">
        <f t="shared" si="7"/>
        <v>4.9742193121968779E-6</v>
      </c>
      <c r="F92" s="483">
        <v>0.46330031000000005</v>
      </c>
      <c r="G92" s="203">
        <f>(Table2237392139[[#This Row],[Column6]]/$F$200)*100</f>
        <v>2.9839235100473866E-3</v>
      </c>
      <c r="H92" s="203">
        <f t="shared" si="4"/>
        <v>78692.569727891168</v>
      </c>
      <c r="I92" s="202">
        <f t="shared" si="5"/>
        <v>350.88334342864965</v>
      </c>
      <c r="K92" s="204"/>
      <c r="P92" s="4"/>
      <c r="Q92" s="4"/>
      <c r="R92" s="4"/>
      <c r="S92" s="4"/>
      <c r="T92" s="4"/>
    </row>
    <row r="93" spans="1:20" ht="15" x14ac:dyDescent="0.25">
      <c r="A93" s="482" t="s">
        <v>524</v>
      </c>
      <c r="B93" s="483">
        <v>2.3114299999999997E-3</v>
      </c>
      <c r="C93" s="203">
        <f t="shared" si="6"/>
        <v>1.8650682808319511E-5</v>
      </c>
      <c r="D93" s="483">
        <v>3.3215909999999994E-2</v>
      </c>
      <c r="E93" s="203">
        <f t="shared" si="7"/>
        <v>2.8099187243910438E-4</v>
      </c>
      <c r="F93" s="483">
        <v>0.45649383999999998</v>
      </c>
      <c r="G93" s="203">
        <f>(Table2237392139[[#This Row],[Column6]]/$F$200)*100</f>
        <v>2.940085883749592E-3</v>
      </c>
      <c r="H93" s="203">
        <f t="shared" si="4"/>
        <v>1274.3228470934562</v>
      </c>
      <c r="I93" s="202">
        <f t="shared" si="5"/>
        <v>19649.412268595635</v>
      </c>
      <c r="K93" s="204"/>
      <c r="P93" s="4"/>
      <c r="Q93" s="4"/>
      <c r="R93" s="4"/>
      <c r="S93" s="4"/>
      <c r="T93" s="4"/>
    </row>
    <row r="94" spans="1:20" ht="15" x14ac:dyDescent="0.25">
      <c r="A94" s="482" t="s">
        <v>532</v>
      </c>
      <c r="B94" s="483">
        <v>6.2703459999999989E-2</v>
      </c>
      <c r="C94" s="203">
        <f t="shared" si="6"/>
        <v>5.059475491120865E-4</v>
      </c>
      <c r="D94" s="483">
        <v>1.1669289999999999E-2</v>
      </c>
      <c r="E94" s="203">
        <f t="shared" si="7"/>
        <v>9.8717019859908013E-5</v>
      </c>
      <c r="F94" s="483">
        <v>0.41413406999999997</v>
      </c>
      <c r="G94" s="203">
        <f>(Table2237392139[[#This Row],[Column6]]/$F$200)*100</f>
        <v>2.6672643231872859E-3</v>
      </c>
      <c r="H94" s="203">
        <f t="shared" si="4"/>
        <v>3448.9225994040771</v>
      </c>
      <c r="I94" s="202">
        <f t="shared" si="5"/>
        <v>560.4644624076567</v>
      </c>
      <c r="K94" s="204"/>
      <c r="P94" s="4"/>
      <c r="Q94" s="4"/>
      <c r="R94" s="4"/>
      <c r="S94" s="4"/>
      <c r="T94" s="4"/>
    </row>
    <row r="95" spans="1:20" ht="15" x14ac:dyDescent="0.25">
      <c r="A95" s="482" t="s">
        <v>269</v>
      </c>
      <c r="B95" s="483">
        <v>4.63474E-3</v>
      </c>
      <c r="C95" s="203">
        <f t="shared" si="6"/>
        <v>3.7397224072989785E-5</v>
      </c>
      <c r="D95" s="483">
        <v>0.24789496999999999</v>
      </c>
      <c r="E95" s="203">
        <f t="shared" si="7"/>
        <v>2.0970815428069146E-3</v>
      </c>
      <c r="F95" s="483">
        <v>0.31338533000000007</v>
      </c>
      <c r="G95" s="203">
        <f>(Table2237392139[[#This Row],[Column6]]/$F$200)*100</f>
        <v>2.0183838294668068E-3</v>
      </c>
      <c r="H95" s="203">
        <f t="shared" si="4"/>
        <v>26.418591712449867</v>
      </c>
      <c r="I95" s="202">
        <f t="shared" si="5"/>
        <v>6661.6593379563919</v>
      </c>
      <c r="K95" s="204"/>
      <c r="P95" s="4"/>
      <c r="Q95" s="4"/>
      <c r="R95" s="4"/>
      <c r="S95" s="4"/>
      <c r="T95" s="4"/>
    </row>
    <row r="96" spans="1:20" ht="15" x14ac:dyDescent="0.25">
      <c r="A96" s="482" t="s">
        <v>525</v>
      </c>
      <c r="B96" s="483">
        <v>0.3918774000000001</v>
      </c>
      <c r="C96" s="203">
        <f t="shared" si="6"/>
        <v>3.162017057470462E-3</v>
      </c>
      <c r="D96" s="483">
        <v>0.32467395999999998</v>
      </c>
      <c r="E96" s="203">
        <f t="shared" si="7"/>
        <v>2.7465977585024435E-3</v>
      </c>
      <c r="F96" s="483">
        <v>0.25074563999999999</v>
      </c>
      <c r="G96" s="203">
        <f>(Table2237392139[[#This Row],[Column6]]/$F$200)*100</f>
        <v>1.6149477867560206E-3</v>
      </c>
      <c r="H96" s="203">
        <f t="shared" si="4"/>
        <v>-22.770018266940784</v>
      </c>
      <c r="I96" s="202">
        <f t="shared" si="5"/>
        <v>-36.014263644701138</v>
      </c>
      <c r="K96" s="204"/>
      <c r="P96" s="4"/>
      <c r="Q96" s="4"/>
      <c r="R96" s="4"/>
      <c r="S96" s="4"/>
      <c r="T96" s="4"/>
    </row>
    <row r="97" spans="1:20" ht="15" x14ac:dyDescent="0.25">
      <c r="A97" s="482" t="s">
        <v>287</v>
      </c>
      <c r="B97" s="483">
        <v>0.16921109000000001</v>
      </c>
      <c r="C97" s="203">
        <f t="shared" si="6"/>
        <v>1.365346286601803E-3</v>
      </c>
      <c r="D97" s="483">
        <v>0.18557268000000002</v>
      </c>
      <c r="E97" s="203">
        <f t="shared" si="7"/>
        <v>1.5698625997825366E-3</v>
      </c>
      <c r="F97" s="483">
        <v>0.24782325999999999</v>
      </c>
      <c r="G97" s="203">
        <f>(Table2237392139[[#This Row],[Column6]]/$F$200)*100</f>
        <v>1.5961259595327834E-3</v>
      </c>
      <c r="H97" s="203">
        <f t="shared" si="4"/>
        <v>33.545120973626055</v>
      </c>
      <c r="I97" s="202">
        <f t="shared" si="5"/>
        <v>46.458048346594772</v>
      </c>
      <c r="K97" s="204"/>
      <c r="P97" s="4"/>
      <c r="Q97" s="4"/>
      <c r="R97" s="4"/>
      <c r="S97" s="4"/>
      <c r="T97" s="4"/>
    </row>
    <row r="98" spans="1:20" ht="15" x14ac:dyDescent="0.25">
      <c r="A98" s="482" t="s">
        <v>270</v>
      </c>
      <c r="B98" s="483"/>
      <c r="C98" s="203">
        <f t="shared" si="6"/>
        <v>0</v>
      </c>
      <c r="D98" s="483">
        <v>0.2135742199999999</v>
      </c>
      <c r="E98" s="203">
        <f t="shared" si="7"/>
        <v>1.8067432137948713E-3</v>
      </c>
      <c r="F98" s="483">
        <v>0.24630424000000001</v>
      </c>
      <c r="G98" s="203">
        <f>(Table2237392139[[#This Row],[Column6]]/$F$200)*100</f>
        <v>1.5863425870799735E-3</v>
      </c>
      <c r="H98" s="203">
        <f t="shared" si="4"/>
        <v>15.324892676653645</v>
      </c>
      <c r="I98" s="202" t="s">
        <v>240</v>
      </c>
      <c r="K98" s="204"/>
      <c r="P98" s="4"/>
      <c r="Q98" s="4"/>
      <c r="R98" s="4"/>
      <c r="S98" s="4"/>
      <c r="T98" s="4"/>
    </row>
    <row r="99" spans="1:20" ht="15" x14ac:dyDescent="0.25">
      <c r="A99" s="482" t="s">
        <v>283</v>
      </c>
      <c r="B99" s="483">
        <v>3.0608360000000001E-2</v>
      </c>
      <c r="C99" s="203">
        <f t="shared" si="6"/>
        <v>2.4697560109666075E-4</v>
      </c>
      <c r="D99" s="483"/>
      <c r="E99" s="203">
        <f t="shared" si="7"/>
        <v>0</v>
      </c>
      <c r="F99" s="483">
        <v>0.22836688999999993</v>
      </c>
      <c r="G99" s="203">
        <f>(Table2237392139[[#This Row],[Column6]]/$F$200)*100</f>
        <v>1.4708156184644148E-3</v>
      </c>
      <c r="H99" s="203" t="s">
        <v>240</v>
      </c>
      <c r="I99" s="202">
        <f t="shared" si="5"/>
        <v>646.09319153329329</v>
      </c>
      <c r="K99" s="204"/>
      <c r="P99" s="4"/>
      <c r="Q99" s="4"/>
      <c r="R99" s="4"/>
      <c r="S99" s="4"/>
      <c r="T99" s="4"/>
    </row>
    <row r="100" spans="1:20" ht="15" x14ac:dyDescent="0.25">
      <c r="A100" s="482" t="s">
        <v>533</v>
      </c>
      <c r="B100" s="483">
        <v>240.48466513000005</v>
      </c>
      <c r="C100" s="203">
        <f t="shared" si="6"/>
        <v>1.940445183113729</v>
      </c>
      <c r="D100" s="483">
        <v>0.21939944000000003</v>
      </c>
      <c r="E100" s="203">
        <f t="shared" si="7"/>
        <v>1.856021992403368E-3</v>
      </c>
      <c r="F100" s="483">
        <v>0.22743902999999999</v>
      </c>
      <c r="G100" s="203">
        <f>(Table2237392139[[#This Row],[Column6]]/$F$200)*100</f>
        <v>1.4648396603045069E-3</v>
      </c>
      <c r="H100" s="203">
        <f t="shared" si="4"/>
        <v>3.6643621332852705</v>
      </c>
      <c r="I100" s="202">
        <f t="shared" si="5"/>
        <v>-99.9054247264053</v>
      </c>
      <c r="K100" s="204"/>
      <c r="P100" s="4"/>
      <c r="Q100" s="4"/>
      <c r="R100" s="4"/>
      <c r="S100" s="4"/>
      <c r="T100" s="4"/>
    </row>
    <row r="101" spans="1:20" ht="15" x14ac:dyDescent="0.25">
      <c r="A101" s="482" t="s">
        <v>536</v>
      </c>
      <c r="B101" s="483">
        <v>5.5273864899999996</v>
      </c>
      <c r="C101" s="203">
        <f t="shared" si="6"/>
        <v>4.4599893651973248E-2</v>
      </c>
      <c r="D101" s="483">
        <v>3.9865879999999999E-2</v>
      </c>
      <c r="E101" s="203">
        <f t="shared" si="7"/>
        <v>3.372476703974886E-4</v>
      </c>
      <c r="F101" s="483">
        <v>0.18760505</v>
      </c>
      <c r="G101" s="203">
        <f>(Table2237392139[[#This Row],[Column6]]/$F$200)*100</f>
        <v>1.2082856566588858E-3</v>
      </c>
      <c r="H101" s="203">
        <f t="shared" si="4"/>
        <v>370.59051499678424</v>
      </c>
      <c r="I101" s="202">
        <f t="shared" si="5"/>
        <v>-96.60589954512119</v>
      </c>
      <c r="K101" s="204"/>
      <c r="P101" s="4"/>
      <c r="Q101" s="4"/>
      <c r="R101" s="4"/>
      <c r="S101" s="4"/>
      <c r="T101" s="4"/>
    </row>
    <row r="102" spans="1:20" ht="15" x14ac:dyDescent="0.25">
      <c r="A102" s="482" t="s">
        <v>534</v>
      </c>
      <c r="B102" s="483">
        <v>5.189212E-2</v>
      </c>
      <c r="C102" s="203">
        <f t="shared" si="6"/>
        <v>4.1871199663033408E-4</v>
      </c>
      <c r="D102" s="483">
        <v>0.10504435999999999</v>
      </c>
      <c r="E102" s="203">
        <f t="shared" si="7"/>
        <v>8.8862871453973015E-4</v>
      </c>
      <c r="F102" s="483">
        <v>0.17219521000000002</v>
      </c>
      <c r="G102" s="203">
        <f>(Table2237392139[[#This Row],[Column6]]/$F$200)*100</f>
        <v>1.10903732276058E-3</v>
      </c>
      <c r="H102" s="203">
        <f t="shared" si="4"/>
        <v>63.926183185846462</v>
      </c>
      <c r="I102" s="202">
        <f t="shared" si="5"/>
        <v>231.83306058800451</v>
      </c>
      <c r="K102" s="204"/>
      <c r="P102" s="4"/>
      <c r="Q102" s="4"/>
      <c r="R102" s="4"/>
      <c r="S102" s="4"/>
      <c r="T102" s="4"/>
    </row>
    <row r="103" spans="1:20" ht="15" x14ac:dyDescent="0.25">
      <c r="A103" s="482" t="s">
        <v>491</v>
      </c>
      <c r="B103" s="483">
        <v>0.86618675000000001</v>
      </c>
      <c r="C103" s="203">
        <f t="shared" si="6"/>
        <v>6.9891687513873018E-3</v>
      </c>
      <c r="D103" s="483">
        <v>0.749309</v>
      </c>
      <c r="E103" s="203">
        <f t="shared" si="7"/>
        <v>6.3388219363995427E-3</v>
      </c>
      <c r="F103" s="483">
        <v>0.16145007999999997</v>
      </c>
      <c r="G103" s="203">
        <f>(Table2237392139[[#This Row],[Column6]]/$F$200)*100</f>
        <v>1.039832434843463E-3</v>
      </c>
      <c r="H103" s="203">
        <f t="shared" si="4"/>
        <v>-78.453471131402395</v>
      </c>
      <c r="I103" s="202">
        <f t="shared" si="5"/>
        <v>-81.360823171215685</v>
      </c>
      <c r="K103" s="204"/>
      <c r="P103" s="4"/>
      <c r="Q103" s="4"/>
      <c r="R103" s="4"/>
      <c r="S103" s="4"/>
      <c r="T103" s="4"/>
    </row>
    <row r="104" spans="1:20" ht="15" x14ac:dyDescent="0.25">
      <c r="A104" s="482" t="s">
        <v>550</v>
      </c>
      <c r="B104" s="483">
        <v>4.2163719999999995E-2</v>
      </c>
      <c r="C104" s="203">
        <f t="shared" si="6"/>
        <v>3.4021457181865664E-4</v>
      </c>
      <c r="D104" s="483"/>
      <c r="E104" s="203">
        <f t="shared" si="7"/>
        <v>0</v>
      </c>
      <c r="F104" s="483">
        <v>0.14059535999999997</v>
      </c>
      <c r="G104" s="203">
        <f>(Table2237392139[[#This Row],[Column6]]/$F$200)*100</f>
        <v>9.055159063191125E-4</v>
      </c>
      <c r="H104" s="203" t="s">
        <v>240</v>
      </c>
      <c r="I104" s="202">
        <f t="shared" si="5"/>
        <v>233.45103325797626</v>
      </c>
      <c r="K104" s="204"/>
      <c r="P104" s="4"/>
      <c r="Q104" s="4"/>
      <c r="R104" s="4"/>
      <c r="S104" s="4"/>
      <c r="T104" s="4"/>
    </row>
    <row r="105" spans="1:20" ht="15" x14ac:dyDescent="0.25">
      <c r="A105" s="482" t="s">
        <v>540</v>
      </c>
      <c r="B105" s="483">
        <v>2.2279509999999999E-2</v>
      </c>
      <c r="C105" s="203">
        <f t="shared" si="6"/>
        <v>1.7977099636795518E-4</v>
      </c>
      <c r="D105" s="483">
        <v>3.2891990000000003E-2</v>
      </c>
      <c r="E105" s="203">
        <f t="shared" si="7"/>
        <v>2.7825165284793644E-4</v>
      </c>
      <c r="F105" s="483">
        <v>0.12762088999999999</v>
      </c>
      <c r="G105" s="203">
        <f>(Table2237392139[[#This Row],[Column6]]/$F$200)*100</f>
        <v>8.2195277193786317E-4</v>
      </c>
      <c r="H105" s="203">
        <f t="shared" si="4"/>
        <v>287.99990514407909</v>
      </c>
      <c r="I105" s="202">
        <f t="shared" si="5"/>
        <v>472.81731061410233</v>
      </c>
      <c r="K105" s="204"/>
      <c r="P105" s="4"/>
      <c r="Q105" s="4"/>
      <c r="R105" s="4"/>
      <c r="S105" s="4"/>
      <c r="T105" s="4"/>
    </row>
    <row r="106" spans="1:20" ht="15" x14ac:dyDescent="0.25">
      <c r="A106" s="482" t="s">
        <v>567</v>
      </c>
      <c r="B106" s="483">
        <v>4.0046399999999996E-2</v>
      </c>
      <c r="C106" s="203">
        <f t="shared" si="6"/>
        <v>3.231301419532871E-4</v>
      </c>
      <c r="D106" s="483">
        <v>6.7999129999999991E-2</v>
      </c>
      <c r="E106" s="203">
        <f t="shared" si="7"/>
        <v>5.7524249261664301E-4</v>
      </c>
      <c r="F106" s="483">
        <v>0.12625458000000001</v>
      </c>
      <c r="G106" s="203">
        <f>(Table2237392139[[#This Row],[Column6]]/$F$200)*100</f>
        <v>8.1315294072036894E-4</v>
      </c>
      <c r="H106" s="203">
        <f t="shared" si="4"/>
        <v>85.670875495024745</v>
      </c>
      <c r="I106" s="202">
        <f t="shared" si="5"/>
        <v>215.27073594630232</v>
      </c>
      <c r="K106" s="204"/>
      <c r="P106" s="4"/>
      <c r="Q106" s="4"/>
      <c r="R106" s="4"/>
      <c r="S106" s="4"/>
      <c r="T106" s="4"/>
    </row>
    <row r="107" spans="1:20" ht="15" x14ac:dyDescent="0.25">
      <c r="A107" s="482" t="s">
        <v>530</v>
      </c>
      <c r="B107" s="483">
        <v>2.57442E-3</v>
      </c>
      <c r="C107" s="203">
        <f t="shared" si="6"/>
        <v>2.0772721144656737E-5</v>
      </c>
      <c r="D107" s="483">
        <v>5.468597E-2</v>
      </c>
      <c r="E107" s="203">
        <f t="shared" si="7"/>
        <v>4.6261906136091689E-4</v>
      </c>
      <c r="F107" s="483">
        <v>0.10445600999999999</v>
      </c>
      <c r="G107" s="203">
        <f>(Table2237392139[[#This Row],[Column6]]/$F$200)*100</f>
        <v>6.7275746913431772E-4</v>
      </c>
      <c r="H107" s="203">
        <f t="shared" si="4"/>
        <v>91.010619359956465</v>
      </c>
      <c r="I107" s="202">
        <f t="shared" si="5"/>
        <v>3957.4579905376736</v>
      </c>
      <c r="K107" s="204"/>
      <c r="P107" s="4"/>
      <c r="Q107" s="4"/>
      <c r="R107" s="4"/>
      <c r="S107" s="4"/>
      <c r="T107" s="4"/>
    </row>
    <row r="108" spans="1:20" ht="15" x14ac:dyDescent="0.25">
      <c r="A108" s="482" t="s">
        <v>288</v>
      </c>
      <c r="B108" s="483"/>
      <c r="C108" s="203">
        <f t="shared" si="6"/>
        <v>0</v>
      </c>
      <c r="D108" s="483">
        <v>3.4051999999999999E-2</v>
      </c>
      <c r="E108" s="203">
        <f t="shared" si="7"/>
        <v>2.8806482316144237E-4</v>
      </c>
      <c r="F108" s="483">
        <v>0.10210722999999999</v>
      </c>
      <c r="G108" s="203">
        <f>(Table2237392139[[#This Row],[Column6]]/$F$200)*100</f>
        <v>6.5762995958888043E-4</v>
      </c>
      <c r="H108" s="203">
        <f t="shared" si="4"/>
        <v>199.8567778691413</v>
      </c>
      <c r="I108" s="202" t="s">
        <v>240</v>
      </c>
      <c r="K108" s="204"/>
      <c r="P108" s="4"/>
      <c r="Q108" s="4"/>
      <c r="R108" s="4"/>
      <c r="S108" s="4"/>
      <c r="T108" s="4"/>
    </row>
    <row r="109" spans="1:20" ht="15" x14ac:dyDescent="0.25">
      <c r="A109" s="482" t="s">
        <v>275</v>
      </c>
      <c r="B109" s="483"/>
      <c r="C109" s="203">
        <f t="shared" si="6"/>
        <v>0</v>
      </c>
      <c r="D109" s="483"/>
      <c r="E109" s="203">
        <f t="shared" si="7"/>
        <v>0</v>
      </c>
      <c r="F109" s="483">
        <v>9.7033680000000011E-2</v>
      </c>
      <c r="G109" s="203">
        <f>(Table2237392139[[#This Row],[Column6]]/$F$200)*100</f>
        <v>6.2495334617500016E-4</v>
      </c>
      <c r="H109" s="203" t="s">
        <v>240</v>
      </c>
      <c r="I109" s="202" t="s">
        <v>240</v>
      </c>
      <c r="K109" s="204"/>
      <c r="P109" s="4"/>
      <c r="Q109" s="4"/>
      <c r="R109" s="4"/>
      <c r="S109" s="4"/>
      <c r="T109" s="4"/>
    </row>
    <row r="110" spans="1:20" ht="15" x14ac:dyDescent="0.25">
      <c r="A110" s="482" t="s">
        <v>286</v>
      </c>
      <c r="B110" s="483">
        <v>0.16303930999999999</v>
      </c>
      <c r="C110" s="203">
        <f t="shared" si="6"/>
        <v>1.3155468502603477E-3</v>
      </c>
      <c r="D110" s="483">
        <v>42.149325679999997</v>
      </c>
      <c r="E110" s="203">
        <f t="shared" si="7"/>
        <v>0.35656460849240107</v>
      </c>
      <c r="F110" s="483">
        <v>8.814574E-2</v>
      </c>
      <c r="G110" s="203">
        <f>(Table2237392139[[#This Row],[Column6]]/$F$200)*100</f>
        <v>5.6770984223283654E-4</v>
      </c>
      <c r="H110" s="203">
        <f t="shared" si="4"/>
        <v>-99.790872716044831</v>
      </c>
      <c r="I110" s="202">
        <f t="shared" si="5"/>
        <v>-45.935897299859761</v>
      </c>
      <c r="K110" s="204"/>
      <c r="P110" s="4"/>
      <c r="Q110" s="4"/>
      <c r="R110" s="4"/>
      <c r="S110" s="4"/>
      <c r="T110" s="4"/>
    </row>
    <row r="111" spans="1:20" ht="15" x14ac:dyDescent="0.25">
      <c r="A111" s="482" t="s">
        <v>519</v>
      </c>
      <c r="B111" s="483">
        <v>0.19606667000000003</v>
      </c>
      <c r="C111" s="203">
        <f t="shared" si="6"/>
        <v>1.582041105053346E-3</v>
      </c>
      <c r="D111" s="483">
        <v>1.9441920000000001E-2</v>
      </c>
      <c r="E111" s="203">
        <f t="shared" si="7"/>
        <v>1.644700236907938E-4</v>
      </c>
      <c r="F111" s="483">
        <v>8.6434810000000015E-2</v>
      </c>
      <c r="G111" s="203">
        <f>(Table2237392139[[#This Row],[Column6]]/$F$200)*100</f>
        <v>5.5669045774106856E-4</v>
      </c>
      <c r="H111" s="203">
        <f t="shared" si="4"/>
        <v>344.5795991342419</v>
      </c>
      <c r="I111" s="202">
        <f t="shared" si="5"/>
        <v>-55.915602585589895</v>
      </c>
      <c r="K111" s="204"/>
      <c r="P111" s="4"/>
      <c r="Q111" s="4"/>
      <c r="R111" s="4"/>
      <c r="S111" s="4"/>
      <c r="T111" s="4"/>
    </row>
    <row r="112" spans="1:20" ht="15" x14ac:dyDescent="0.25">
      <c r="A112" s="482" t="s">
        <v>526</v>
      </c>
      <c r="B112" s="483">
        <v>0.23536371</v>
      </c>
      <c r="C112" s="203">
        <f t="shared" si="6"/>
        <v>1.8991247408743936E-3</v>
      </c>
      <c r="D112" s="483">
        <v>0.12170728</v>
      </c>
      <c r="E112" s="203">
        <f t="shared" si="7"/>
        <v>1.0295896302907363E-3</v>
      </c>
      <c r="F112" s="483">
        <v>8.4763700000000011E-2</v>
      </c>
      <c r="G112" s="203">
        <f>(Table2237392139[[#This Row],[Column6]]/$F$200)*100</f>
        <v>5.4592753721361353E-4</v>
      </c>
      <c r="H112" s="203">
        <f t="shared" si="4"/>
        <v>-30.354453735224375</v>
      </c>
      <c r="I112" s="202">
        <f t="shared" si="5"/>
        <v>-63.986079247306215</v>
      </c>
      <c r="K112" s="204"/>
      <c r="P112" s="4"/>
      <c r="Q112" s="4"/>
      <c r="R112" s="4"/>
      <c r="S112" s="4"/>
      <c r="T112" s="4"/>
    </row>
    <row r="113" spans="1:20" ht="15" x14ac:dyDescent="0.25">
      <c r="A113" s="482" t="s">
        <v>282</v>
      </c>
      <c r="B113" s="483">
        <v>1.8837000000000001E-3</v>
      </c>
      <c r="C113" s="203">
        <f t="shared" si="6"/>
        <v>1.5199374935010562E-5</v>
      </c>
      <c r="D113" s="483">
        <v>9.4362999999999982E-3</v>
      </c>
      <c r="E113" s="203">
        <f t="shared" si="7"/>
        <v>7.9826914448441155E-5</v>
      </c>
      <c r="F113" s="483">
        <v>8.141719E-2</v>
      </c>
      <c r="G113" s="203">
        <f>(Table2237392139[[#This Row],[Column6]]/$F$200)*100</f>
        <v>5.243740660631005E-4</v>
      </c>
      <c r="H113" s="203">
        <f t="shared" si="4"/>
        <v>762.80841007598337</v>
      </c>
      <c r="I113" s="202">
        <f t="shared" si="5"/>
        <v>4222.195147847322</v>
      </c>
      <c r="K113" s="204"/>
      <c r="P113" s="4"/>
      <c r="Q113" s="4"/>
      <c r="R113" s="4"/>
      <c r="S113" s="4"/>
      <c r="T113" s="4"/>
    </row>
    <row r="114" spans="1:20" ht="15" x14ac:dyDescent="0.25">
      <c r="A114" s="482" t="s">
        <v>574</v>
      </c>
      <c r="B114" s="483"/>
      <c r="C114" s="203">
        <f t="shared" si="6"/>
        <v>0</v>
      </c>
      <c r="D114" s="483"/>
      <c r="E114" s="203">
        <f t="shared" si="7"/>
        <v>0</v>
      </c>
      <c r="F114" s="483">
        <v>7.9743419999999995E-2</v>
      </c>
      <c r="G114" s="203">
        <f>(Table2237392139[[#This Row],[Column6]]/$F$200)*100</f>
        <v>5.1359401358825544E-4</v>
      </c>
      <c r="H114" s="203" t="s">
        <v>240</v>
      </c>
      <c r="I114" s="202" t="s">
        <v>240</v>
      </c>
      <c r="K114" s="204"/>
      <c r="P114" s="4"/>
      <c r="Q114" s="4"/>
      <c r="R114" s="4"/>
      <c r="S114" s="4"/>
      <c r="T114" s="4"/>
    </row>
    <row r="115" spans="1:20" ht="15" x14ac:dyDescent="0.25">
      <c r="A115" s="482" t="s">
        <v>549</v>
      </c>
      <c r="B115" s="483">
        <v>3.4945000000000001E-4</v>
      </c>
      <c r="C115" s="203">
        <f t="shared" si="6"/>
        <v>2.8196748797788611E-6</v>
      </c>
      <c r="D115" s="483">
        <v>7.1433900000000003E-3</v>
      </c>
      <c r="E115" s="203">
        <f t="shared" si="7"/>
        <v>6.0429912402302827E-5</v>
      </c>
      <c r="F115" s="483">
        <v>7.9175109999999993E-2</v>
      </c>
      <c r="G115" s="203">
        <f>(Table2237392139[[#This Row],[Column6]]/$F$200)*100</f>
        <v>5.0993376658778377E-4</v>
      </c>
      <c r="H115" s="203">
        <f t="shared" si="4"/>
        <v>1008.3688556833658</v>
      </c>
      <c r="I115" s="202">
        <f t="shared" si="5"/>
        <v>22557.06395764773</v>
      </c>
      <c r="K115" s="204"/>
      <c r="P115" s="4"/>
      <c r="Q115" s="4"/>
      <c r="R115" s="4"/>
      <c r="S115" s="4"/>
      <c r="T115" s="4"/>
    </row>
    <row r="116" spans="1:20" ht="15" x14ac:dyDescent="0.25">
      <c r="A116" s="482" t="s">
        <v>551</v>
      </c>
      <c r="B116" s="483"/>
      <c r="C116" s="203">
        <f t="shared" si="6"/>
        <v>0</v>
      </c>
      <c r="D116" s="483">
        <v>6.5210619999999997E-2</v>
      </c>
      <c r="E116" s="203">
        <f t="shared" si="7"/>
        <v>5.5165293429308173E-4</v>
      </c>
      <c r="F116" s="483">
        <v>7.7372669999999991E-2</v>
      </c>
      <c r="G116" s="203">
        <f>(Table2237392139[[#This Row],[Column6]]/$F$200)*100</f>
        <v>4.983250044623067E-4</v>
      </c>
      <c r="H116" s="203">
        <f t="shared" si="4"/>
        <v>18.650413076888395</v>
      </c>
      <c r="I116" s="202" t="s">
        <v>240</v>
      </c>
      <c r="K116" s="204"/>
      <c r="P116" s="4"/>
      <c r="Q116" s="4"/>
      <c r="R116" s="4"/>
      <c r="S116" s="4"/>
      <c r="T116" s="4"/>
    </row>
    <row r="117" spans="1:20" ht="15" x14ac:dyDescent="0.25">
      <c r="A117" s="482" t="s">
        <v>278</v>
      </c>
      <c r="B117" s="483">
        <v>1.07428E-2</v>
      </c>
      <c r="C117" s="203">
        <f t="shared" si="6"/>
        <v>8.6682510512200176E-5</v>
      </c>
      <c r="D117" s="483">
        <v>6.7342260000000001E-2</v>
      </c>
      <c r="E117" s="203">
        <f t="shared" si="7"/>
        <v>5.6968566363772681E-4</v>
      </c>
      <c r="F117" s="483">
        <v>7.6247510000000004E-2</v>
      </c>
      <c r="G117" s="203">
        <f>(Table2237392139[[#This Row],[Column6]]/$F$200)*100</f>
        <v>4.9107831952793898E-4</v>
      </c>
      <c r="H117" s="203">
        <f t="shared" si="4"/>
        <v>13.223865667709989</v>
      </c>
      <c r="I117" s="202">
        <f t="shared" si="5"/>
        <v>609.75453326879392</v>
      </c>
      <c r="K117" s="204"/>
      <c r="P117" s="4"/>
      <c r="Q117" s="4"/>
      <c r="R117" s="4"/>
      <c r="S117" s="4"/>
      <c r="T117" s="4"/>
    </row>
    <row r="118" spans="1:20" ht="15" x14ac:dyDescent="0.25">
      <c r="A118" s="482" t="s">
        <v>546</v>
      </c>
      <c r="B118" s="483">
        <v>4.5502220000000003E-2</v>
      </c>
      <c r="C118" s="203">
        <f t="shared" si="6"/>
        <v>3.6715257320981917E-4</v>
      </c>
      <c r="D118" s="483">
        <v>8.6228999999999993E-3</v>
      </c>
      <c r="E118" s="203">
        <f t="shared" si="7"/>
        <v>7.2945911066568813E-5</v>
      </c>
      <c r="F118" s="483">
        <v>7.1327710000000016E-2</v>
      </c>
      <c r="G118" s="203">
        <f>(Table2237392139[[#This Row],[Column6]]/$F$200)*100</f>
        <v>4.593919455543686E-4</v>
      </c>
      <c r="H118" s="203">
        <f t="shared" si="4"/>
        <v>727.18934465203142</v>
      </c>
      <c r="I118" s="202">
        <f t="shared" si="5"/>
        <v>56.756549460663706</v>
      </c>
      <c r="K118" s="204"/>
      <c r="P118" s="4"/>
      <c r="Q118" s="4"/>
      <c r="R118" s="4"/>
      <c r="S118" s="4"/>
      <c r="T118" s="4"/>
    </row>
    <row r="119" spans="1:20" ht="15" x14ac:dyDescent="0.25">
      <c r="A119" s="482" t="s">
        <v>585</v>
      </c>
      <c r="B119" s="483">
        <v>1.9054169999999999E-2</v>
      </c>
      <c r="C119" s="203">
        <f t="shared" si="6"/>
        <v>1.5374607098021456E-4</v>
      </c>
      <c r="D119" s="483">
        <v>0.15802770999999999</v>
      </c>
      <c r="E119" s="203">
        <f t="shared" si="7"/>
        <v>1.3368443655514418E-3</v>
      </c>
      <c r="F119" s="483">
        <v>5.6599590000000005E-2</v>
      </c>
      <c r="G119" s="203">
        <f>(Table2237392139[[#This Row],[Column6]]/$F$200)*100</f>
        <v>3.6453428503003366E-4</v>
      </c>
      <c r="H119" s="203">
        <f t="shared" si="4"/>
        <v>-64.183756127327285</v>
      </c>
      <c r="I119" s="202">
        <f t="shared" si="5"/>
        <v>197.045686062421</v>
      </c>
      <c r="K119" s="204"/>
      <c r="P119" s="4"/>
      <c r="Q119" s="4"/>
      <c r="R119" s="4"/>
      <c r="S119" s="4"/>
      <c r="T119" s="4"/>
    </row>
    <row r="120" spans="1:20" ht="15" x14ac:dyDescent="0.25">
      <c r="A120" s="482" t="s">
        <v>280</v>
      </c>
      <c r="B120" s="483">
        <v>2.7516570000000001E-2</v>
      </c>
      <c r="C120" s="203">
        <f t="shared" si="6"/>
        <v>2.22028276453503E-4</v>
      </c>
      <c r="D120" s="483">
        <v>2.2241570000000002E-2</v>
      </c>
      <c r="E120" s="203">
        <f t="shared" si="7"/>
        <v>1.8815382147547406E-4</v>
      </c>
      <c r="F120" s="483">
        <v>5.3818809999999995E-2</v>
      </c>
      <c r="G120" s="203">
        <f>(Table2237392139[[#This Row],[Column6]]/$F$200)*100</f>
        <v>3.4662444417914021E-4</v>
      </c>
      <c r="H120" s="203">
        <f t="shared" si="4"/>
        <v>141.97397036270365</v>
      </c>
      <c r="I120" s="202">
        <f t="shared" si="5"/>
        <v>95.586913630586935</v>
      </c>
      <c r="K120" s="204"/>
      <c r="P120" s="4"/>
      <c r="Q120" s="4"/>
      <c r="R120" s="4"/>
      <c r="S120" s="4"/>
      <c r="T120" s="4"/>
    </row>
    <row r="121" spans="1:20" ht="15" x14ac:dyDescent="0.25">
      <c r="A121" s="482" t="s">
        <v>615</v>
      </c>
      <c r="B121" s="483"/>
      <c r="C121" s="203">
        <f t="shared" si="6"/>
        <v>0</v>
      </c>
      <c r="D121" s="483">
        <v>4.0077559999999998E-2</v>
      </c>
      <c r="E121" s="203">
        <f t="shared" si="7"/>
        <v>3.3903838934987943E-4</v>
      </c>
      <c r="F121" s="483">
        <v>5.2286549999999994E-2</v>
      </c>
      <c r="G121" s="203">
        <f>(Table2237392139[[#This Row],[Column6]]/$F$200)*100</f>
        <v>3.3675579842428372E-4</v>
      </c>
      <c r="H121" s="203">
        <f t="shared" si="4"/>
        <v>30.463406454883966</v>
      </c>
      <c r="I121" s="202" t="s">
        <v>240</v>
      </c>
      <c r="K121" s="204"/>
      <c r="P121" s="4"/>
      <c r="Q121" s="4"/>
      <c r="R121" s="4"/>
      <c r="S121" s="4"/>
      <c r="T121" s="4"/>
    </row>
    <row r="122" spans="1:20" ht="15" x14ac:dyDescent="0.25">
      <c r="A122" s="482" t="s">
        <v>523</v>
      </c>
      <c r="B122" s="483">
        <v>0.13118760999999998</v>
      </c>
      <c r="C122" s="203">
        <f t="shared" si="6"/>
        <v>1.0585388709550038E-3</v>
      </c>
      <c r="D122" s="483">
        <v>0.16600517000000001</v>
      </c>
      <c r="E122" s="203">
        <f t="shared" si="7"/>
        <v>1.4043301403716428E-3</v>
      </c>
      <c r="F122" s="483">
        <v>4.384140999999999E-2</v>
      </c>
      <c r="G122" s="203">
        <f>(Table2237392139[[#This Row],[Column6]]/$F$200)*100</f>
        <v>2.8236418407021259E-4</v>
      </c>
      <c r="H122" s="203">
        <f t="shared" si="4"/>
        <v>-73.590334566086113</v>
      </c>
      <c r="I122" s="202">
        <f t="shared" si="5"/>
        <v>-66.581135215436888</v>
      </c>
      <c r="K122" s="204"/>
      <c r="P122" s="4"/>
      <c r="Q122" s="4"/>
      <c r="R122" s="4"/>
      <c r="S122" s="4"/>
      <c r="T122" s="4"/>
    </row>
    <row r="123" spans="1:20" ht="15" x14ac:dyDescent="0.25">
      <c r="A123" s="482" t="s">
        <v>535</v>
      </c>
      <c r="B123" s="483">
        <v>3.1658749999999999E-2</v>
      </c>
      <c r="C123" s="203">
        <f t="shared" si="6"/>
        <v>2.5545108627900707E-4</v>
      </c>
      <c r="D123" s="483">
        <v>2.391909E-2</v>
      </c>
      <c r="E123" s="203">
        <f t="shared" si="7"/>
        <v>2.0234489695267899E-4</v>
      </c>
      <c r="F123" s="483">
        <v>4.1356560000000001E-2</v>
      </c>
      <c r="G123" s="203">
        <f>(Table2237392139[[#This Row],[Column6]]/$F$200)*100</f>
        <v>2.6636030456937389E-4</v>
      </c>
      <c r="H123" s="203">
        <f t="shared" si="4"/>
        <v>72.901895515255816</v>
      </c>
      <c r="I123" s="202">
        <f t="shared" si="5"/>
        <v>30.632321238204298</v>
      </c>
      <c r="K123" s="204"/>
      <c r="P123" s="4"/>
      <c r="Q123" s="4"/>
      <c r="R123" s="4"/>
      <c r="S123" s="4"/>
      <c r="T123" s="4"/>
    </row>
    <row r="124" spans="1:20" ht="15" x14ac:dyDescent="0.25">
      <c r="A124" s="482" t="s">
        <v>566</v>
      </c>
      <c r="B124" s="483">
        <v>1.3596E-2</v>
      </c>
      <c r="C124" s="203">
        <f t="shared" si="6"/>
        <v>1.0970467782364687E-4</v>
      </c>
      <c r="D124" s="483"/>
      <c r="E124" s="203">
        <f t="shared" si="7"/>
        <v>0</v>
      </c>
      <c r="F124" s="483">
        <v>3.4931999999999998E-2</v>
      </c>
      <c r="G124" s="203">
        <f>(Table2237392139[[#This Row],[Column6]]/$F$200)*100</f>
        <v>2.2498240083840065E-4</v>
      </c>
      <c r="H124" s="203" t="s">
        <v>240</v>
      </c>
      <c r="I124" s="202">
        <f t="shared" si="5"/>
        <v>156.92850838481905</v>
      </c>
      <c r="K124" s="204"/>
      <c r="P124" s="4"/>
      <c r="Q124" s="4"/>
      <c r="R124" s="4"/>
      <c r="S124" s="4"/>
      <c r="T124" s="4"/>
    </row>
    <row r="125" spans="1:20" ht="15" x14ac:dyDescent="0.25">
      <c r="A125" s="482" t="s">
        <v>584</v>
      </c>
      <c r="B125" s="483"/>
      <c r="C125" s="203">
        <f t="shared" si="6"/>
        <v>0</v>
      </c>
      <c r="D125" s="483">
        <v>1.1953000000000001E-3</v>
      </c>
      <c r="E125" s="203">
        <f t="shared" si="7"/>
        <v>1.0111708067804302E-5</v>
      </c>
      <c r="F125" s="483">
        <v>3.201449E-2</v>
      </c>
      <c r="G125" s="203">
        <f>(Table2237392139[[#This Row],[Column6]]/$F$200)*100</f>
        <v>2.06191939248167E-4</v>
      </c>
      <c r="H125" s="203">
        <f t="shared" si="4"/>
        <v>2578.3644273404166</v>
      </c>
      <c r="I125" s="202" t="s">
        <v>240</v>
      </c>
      <c r="K125" s="204"/>
      <c r="P125" s="4"/>
      <c r="Q125" s="4"/>
      <c r="R125" s="4"/>
      <c r="S125" s="4"/>
      <c r="T125" s="4"/>
    </row>
    <row r="126" spans="1:20" ht="15" x14ac:dyDescent="0.25">
      <c r="A126" s="482" t="s">
        <v>543</v>
      </c>
      <c r="B126" s="483"/>
      <c r="C126" s="203">
        <f t="shared" si="6"/>
        <v>0</v>
      </c>
      <c r="D126" s="483">
        <v>0.13377359</v>
      </c>
      <c r="E126" s="203">
        <f t="shared" si="7"/>
        <v>1.1316652633331756E-3</v>
      </c>
      <c r="F126" s="483">
        <v>2.9309300000000003E-2</v>
      </c>
      <c r="G126" s="203">
        <f>(Table2237392139[[#This Row],[Column6]]/$F$200)*100</f>
        <v>1.8876894196991119E-4</v>
      </c>
      <c r="H126" s="203">
        <f t="shared" si="4"/>
        <v>-78.090368958476773</v>
      </c>
      <c r="I126" s="202" t="s">
        <v>240</v>
      </c>
      <c r="K126" s="204"/>
      <c r="P126" s="4"/>
      <c r="Q126" s="4"/>
      <c r="R126" s="4"/>
      <c r="S126" s="4"/>
      <c r="T126" s="4"/>
    </row>
    <row r="127" spans="1:20" ht="15" x14ac:dyDescent="0.25">
      <c r="A127" s="482" t="s">
        <v>544</v>
      </c>
      <c r="B127" s="483">
        <v>7.9888600000000004E-3</v>
      </c>
      <c r="C127" s="203">
        <f t="shared" si="6"/>
        <v>6.4461261582687523E-5</v>
      </c>
      <c r="D127" s="483">
        <v>1.7527490000000003E-2</v>
      </c>
      <c r="E127" s="203">
        <f t="shared" si="7"/>
        <v>1.4827479464683279E-4</v>
      </c>
      <c r="F127" s="483">
        <v>2.3059740000000002E-2</v>
      </c>
      <c r="G127" s="203">
        <f>(Table2237392139[[#This Row],[Column6]]/$F$200)*100</f>
        <v>1.4851814004091671E-4</v>
      </c>
      <c r="H127" s="203">
        <f t="shared" si="4"/>
        <v>31.563275745700036</v>
      </c>
      <c r="I127" s="202">
        <f t="shared" si="5"/>
        <v>188.64869330542783</v>
      </c>
      <c r="K127" s="204"/>
      <c r="P127" s="4"/>
      <c r="Q127" s="4"/>
      <c r="R127" s="4"/>
      <c r="S127" s="4"/>
      <c r="T127" s="4"/>
    </row>
    <row r="128" spans="1:20" s="3" customFormat="1" ht="15" x14ac:dyDescent="0.25">
      <c r="A128" s="482" t="s">
        <v>268</v>
      </c>
      <c r="B128" s="483">
        <v>3.2916500000000001E-3</v>
      </c>
      <c r="C128" s="203">
        <f t="shared" si="6"/>
        <v>2.6559973724493025E-5</v>
      </c>
      <c r="D128" s="483">
        <v>9.4500000000000001E-2</v>
      </c>
      <c r="E128" s="203">
        <f t="shared" si="7"/>
        <v>7.9942810374592681E-4</v>
      </c>
      <c r="F128" s="483">
        <v>2.0725760000000003E-2</v>
      </c>
      <c r="G128" s="203">
        <f>(Table2237392139[[#This Row],[Column6]]/$F$200)*100</f>
        <v>1.3348595110501809E-4</v>
      </c>
      <c r="H128" s="203">
        <f t="shared" si="4"/>
        <v>-78.067978835978835</v>
      </c>
      <c r="I128" s="202">
        <f t="shared" si="5"/>
        <v>529.64652985584746</v>
      </c>
      <c r="K128" s="204"/>
      <c r="P128" s="4"/>
      <c r="Q128" s="4"/>
      <c r="R128" s="4"/>
      <c r="S128" s="4"/>
      <c r="T128" s="4"/>
    </row>
    <row r="129" spans="1:20" ht="15" x14ac:dyDescent="0.25">
      <c r="A129" s="482" t="s">
        <v>294</v>
      </c>
      <c r="B129" s="483"/>
      <c r="C129" s="203">
        <f t="shared" si="6"/>
        <v>0</v>
      </c>
      <c r="D129" s="483">
        <v>1.16513E-2</v>
      </c>
      <c r="E129" s="203">
        <f t="shared" si="7"/>
        <v>9.8564832435713419E-5</v>
      </c>
      <c r="F129" s="483">
        <v>1.9593669999999997E-2</v>
      </c>
      <c r="G129" s="203">
        <f>(Table2237392139[[#This Row],[Column6]]/$F$200)*100</f>
        <v>1.2619463293929193E-4</v>
      </c>
      <c r="H129" s="203">
        <f t="shared" si="4"/>
        <v>68.16724314025042</v>
      </c>
      <c r="I129" s="202" t="s">
        <v>240</v>
      </c>
      <c r="K129" s="205"/>
      <c r="P129" s="4"/>
      <c r="Q129" s="4"/>
      <c r="R129" s="4"/>
      <c r="S129" s="4"/>
      <c r="T129" s="4"/>
    </row>
    <row r="130" spans="1:20" ht="15" x14ac:dyDescent="0.25">
      <c r="A130" s="482" t="s">
        <v>488</v>
      </c>
      <c r="B130" s="483">
        <v>3.281365E-2</v>
      </c>
      <c r="C130" s="203">
        <f t="shared" si="6"/>
        <v>2.6476985153485656E-4</v>
      </c>
      <c r="D130" s="483">
        <v>0.10458365</v>
      </c>
      <c r="E130" s="203">
        <f t="shared" si="7"/>
        <v>8.8473131219394402E-4</v>
      </c>
      <c r="F130" s="483">
        <v>1.5461989999999998E-2</v>
      </c>
      <c r="G130" s="203">
        <f>(Table2237392139[[#This Row],[Column6]]/$F$200)*100</f>
        <v>9.9584210235295495E-5</v>
      </c>
      <c r="H130" s="203">
        <f t="shared" si="4"/>
        <v>-85.215671856929845</v>
      </c>
      <c r="I130" s="202">
        <f t="shared" si="5"/>
        <v>-52.879396226875095</v>
      </c>
      <c r="K130" s="204"/>
      <c r="P130" s="4"/>
      <c r="Q130" s="4"/>
      <c r="R130" s="4"/>
      <c r="S130" s="4"/>
      <c r="T130" s="4"/>
    </row>
    <row r="131" spans="1:20" ht="15" x14ac:dyDescent="0.25">
      <c r="A131" s="482" t="s">
        <v>548</v>
      </c>
      <c r="B131" s="483">
        <v>3.04229E-3</v>
      </c>
      <c r="C131" s="203">
        <f t="shared" si="6"/>
        <v>2.454791440836295E-5</v>
      </c>
      <c r="D131" s="483">
        <v>2.86016E-3</v>
      </c>
      <c r="E131" s="203">
        <f t="shared" si="7"/>
        <v>2.4195685557777252E-5</v>
      </c>
      <c r="F131" s="483">
        <v>1.5284379999999998E-2</v>
      </c>
      <c r="G131" s="203">
        <f>(Table2237392139[[#This Row],[Column6]]/$F$200)*100</f>
        <v>9.8440298515013001E-5</v>
      </c>
      <c r="H131" s="203">
        <f t="shared" si="4"/>
        <v>434.38898523159537</v>
      </c>
      <c r="I131" s="202">
        <f t="shared" si="5"/>
        <v>402.39720736681903</v>
      </c>
      <c r="K131" s="204"/>
      <c r="P131" s="4"/>
      <c r="Q131" s="4"/>
      <c r="R131" s="4"/>
      <c r="S131" s="4"/>
      <c r="T131" s="4"/>
    </row>
    <row r="132" spans="1:20" ht="15" x14ac:dyDescent="0.25">
      <c r="A132" s="482" t="s">
        <v>541</v>
      </c>
      <c r="B132" s="483"/>
      <c r="C132" s="203">
        <f t="shared" si="6"/>
        <v>0</v>
      </c>
      <c r="D132" s="483">
        <v>6.9683000000000002E-3</v>
      </c>
      <c r="E132" s="203">
        <f t="shared" si="7"/>
        <v>5.8948728627859713E-5</v>
      </c>
      <c r="F132" s="483">
        <v>1.500954E-2</v>
      </c>
      <c r="G132" s="203">
        <f>(Table2237392139[[#This Row],[Column6]]/$F$200)*100</f>
        <v>9.6670169033551148E-5</v>
      </c>
      <c r="H132" s="203">
        <f t="shared" ref="H132:H195" si="8">((F132/D132)-1)*100</f>
        <v>115.39744270482038</v>
      </c>
      <c r="I132" s="202" t="s">
        <v>240</v>
      </c>
      <c r="K132" s="204"/>
      <c r="P132" s="4"/>
      <c r="Q132" s="4"/>
      <c r="R132" s="4"/>
      <c r="S132" s="4"/>
      <c r="T132" s="4"/>
    </row>
    <row r="133" spans="1:20" ht="15" x14ac:dyDescent="0.25">
      <c r="A133" s="482" t="s">
        <v>284</v>
      </c>
      <c r="B133" s="483">
        <v>3.3087230000000002E-2</v>
      </c>
      <c r="C133" s="203">
        <f t="shared" ref="C133:C196" si="9">(B133/$B$200)*100</f>
        <v>2.6697733945475901E-4</v>
      </c>
      <c r="D133" s="483">
        <v>1.0173079999999999E-2</v>
      </c>
      <c r="E133" s="203">
        <f t="shared" ref="E133:E196" si="10">(D133/$D$200)*100</f>
        <v>8.6059746599530311E-5</v>
      </c>
      <c r="F133" s="483">
        <v>1.4768360000000001E-2</v>
      </c>
      <c r="G133" s="203">
        <f>(Table2237392139[[#This Row],[Column6]]/$F$200)*100</f>
        <v>9.5116829532972724E-5</v>
      </c>
      <c r="H133" s="203">
        <f t="shared" si="8"/>
        <v>45.170980666622128</v>
      </c>
      <c r="I133" s="202">
        <f t="shared" ref="I133:I195" si="11">((F133/B133)-1)*100</f>
        <v>-55.365378123221554</v>
      </c>
      <c r="K133" s="204"/>
      <c r="P133" s="4"/>
      <c r="Q133" s="4"/>
      <c r="R133" s="4"/>
      <c r="S133" s="4"/>
      <c r="T133" s="4"/>
    </row>
    <row r="134" spans="1:20" ht="15" x14ac:dyDescent="0.25">
      <c r="A134" s="482" t="s">
        <v>605</v>
      </c>
      <c r="B134" s="483"/>
      <c r="C134" s="203">
        <f t="shared" si="9"/>
        <v>0</v>
      </c>
      <c r="D134" s="483"/>
      <c r="E134" s="203">
        <f t="shared" si="10"/>
        <v>0</v>
      </c>
      <c r="F134" s="483">
        <v>1.3123180000000002E-2</v>
      </c>
      <c r="G134" s="203">
        <f>(Table2237392139[[#This Row],[Column6]]/$F$200)*100</f>
        <v>8.4520913289662305E-5</v>
      </c>
      <c r="H134" s="203" t="s">
        <v>240</v>
      </c>
      <c r="I134" s="202" t="s">
        <v>240</v>
      </c>
      <c r="K134" s="204"/>
      <c r="P134" s="4"/>
      <c r="Q134" s="4"/>
      <c r="R134" s="4"/>
      <c r="S134" s="4"/>
      <c r="T134" s="4"/>
    </row>
    <row r="135" spans="1:20" ht="15" x14ac:dyDescent="0.25">
      <c r="A135" s="482" t="s">
        <v>328</v>
      </c>
      <c r="B135" s="483"/>
      <c r="C135" s="203">
        <f t="shared" si="9"/>
        <v>0</v>
      </c>
      <c r="D135" s="483">
        <v>1.922507E-2</v>
      </c>
      <c r="E135" s="203">
        <f t="shared" si="10"/>
        <v>1.6263556883050484E-4</v>
      </c>
      <c r="F135" s="483">
        <v>1.217063E-2</v>
      </c>
      <c r="G135" s="203">
        <f>(Table2237392139[[#This Row],[Column6]]/$F$200)*100</f>
        <v>7.8385937166949054E-5</v>
      </c>
      <c r="H135" s="203">
        <f t="shared" si="8"/>
        <v>-36.693962622762889</v>
      </c>
      <c r="I135" s="202" t="s">
        <v>240</v>
      </c>
      <c r="K135" s="204"/>
      <c r="P135" s="4"/>
      <c r="Q135" s="4"/>
      <c r="R135" s="4"/>
      <c r="S135" s="4"/>
      <c r="T135" s="4"/>
    </row>
    <row r="136" spans="1:20" ht="15" x14ac:dyDescent="0.25">
      <c r="A136" s="482" t="s">
        <v>561</v>
      </c>
      <c r="B136" s="483">
        <v>0.75297494999999992</v>
      </c>
      <c r="C136" s="203">
        <f t="shared" si="9"/>
        <v>6.0756747792752724E-3</v>
      </c>
      <c r="D136" s="483"/>
      <c r="E136" s="203">
        <f t="shared" si="10"/>
        <v>0</v>
      </c>
      <c r="F136" s="483">
        <v>9.0920500000000008E-3</v>
      </c>
      <c r="G136" s="203">
        <f>(Table2237392139[[#This Row],[Column6]]/$F$200)*100</f>
        <v>5.8558091078174202E-5</v>
      </c>
      <c r="H136" s="203" t="s">
        <v>240</v>
      </c>
      <c r="I136" s="202">
        <f t="shared" si="11"/>
        <v>-98.79251627162364</v>
      </c>
      <c r="K136" s="204"/>
      <c r="P136" s="4"/>
      <c r="Q136" s="4"/>
      <c r="R136" s="4"/>
      <c r="S136" s="4"/>
      <c r="T136" s="4"/>
    </row>
    <row r="137" spans="1:20" ht="15" x14ac:dyDescent="0.25">
      <c r="A137" s="482" t="s">
        <v>565</v>
      </c>
      <c r="B137" s="483">
        <v>0.22701748999999999</v>
      </c>
      <c r="C137" s="203">
        <f t="shared" si="9"/>
        <v>1.8317799794632962E-3</v>
      </c>
      <c r="D137" s="483">
        <v>3.4669399999999996E-2</v>
      </c>
      <c r="E137" s="203">
        <f t="shared" si="10"/>
        <v>2.9328775343924902E-4</v>
      </c>
      <c r="F137" s="483">
        <v>8.5993500000000004E-3</v>
      </c>
      <c r="G137" s="203">
        <f>(Table2237392139[[#This Row],[Column6]]/$F$200)*100</f>
        <v>5.5384816461974726E-5</v>
      </c>
      <c r="H137" s="203">
        <f t="shared" si="8"/>
        <v>-75.19613838139685</v>
      </c>
      <c r="I137" s="202">
        <f t="shared" si="11"/>
        <v>-96.212031945203876</v>
      </c>
      <c r="K137" s="204"/>
      <c r="P137" s="4"/>
      <c r="Q137" s="4"/>
      <c r="R137" s="4"/>
      <c r="S137" s="4"/>
      <c r="T137" s="4"/>
    </row>
    <row r="138" spans="1:20" ht="15" x14ac:dyDescent="0.25">
      <c r="A138" s="482" t="s">
        <v>274</v>
      </c>
      <c r="B138" s="483"/>
      <c r="C138" s="203">
        <f t="shared" si="9"/>
        <v>0</v>
      </c>
      <c r="D138" s="483">
        <v>3.06</v>
      </c>
      <c r="E138" s="203">
        <f t="shared" si="10"/>
        <v>2.5886243359391919E-2</v>
      </c>
      <c r="F138" s="483">
        <v>8.5240300000000001E-3</v>
      </c>
      <c r="G138" s="203">
        <f>(Table2237392139[[#This Row],[Column6]]/$F$200)*100</f>
        <v>5.4899711846403089E-5</v>
      </c>
      <c r="H138" s="203">
        <f t="shared" si="8"/>
        <v>-99.72143692810458</v>
      </c>
      <c r="I138" s="202" t="s">
        <v>240</v>
      </c>
      <c r="K138" s="204"/>
      <c r="P138" s="4"/>
      <c r="Q138" s="4"/>
      <c r="R138" s="4"/>
      <c r="S138" s="4"/>
      <c r="T138" s="4"/>
    </row>
    <row r="139" spans="1:20" ht="15" x14ac:dyDescent="0.25">
      <c r="A139" s="482" t="s">
        <v>279</v>
      </c>
      <c r="B139" s="483">
        <v>1.1489969999999999E-2</v>
      </c>
      <c r="C139" s="203">
        <f t="shared" si="9"/>
        <v>9.2711345767385088E-5</v>
      </c>
      <c r="D139" s="483">
        <v>1.084853E-2</v>
      </c>
      <c r="E139" s="203">
        <f t="shared" si="10"/>
        <v>9.1773754141066669E-5</v>
      </c>
      <c r="F139" s="483">
        <v>7.2093399999999998E-3</v>
      </c>
      <c r="G139" s="203">
        <f>(Table2237392139[[#This Row],[Column6]]/$F$200)*100</f>
        <v>4.6432343457583749E-5</v>
      </c>
      <c r="H139" s="203">
        <f t="shared" si="8"/>
        <v>-33.545466528644894</v>
      </c>
      <c r="I139" s="202">
        <f t="shared" si="11"/>
        <v>-37.255362720703353</v>
      </c>
      <c r="K139" s="204"/>
      <c r="P139" s="4"/>
      <c r="Q139" s="4"/>
      <c r="R139" s="4"/>
      <c r="S139" s="4"/>
      <c r="T139" s="4"/>
    </row>
    <row r="140" spans="1:20" ht="15" x14ac:dyDescent="0.25">
      <c r="A140" s="482" t="s">
        <v>889</v>
      </c>
      <c r="B140" s="483"/>
      <c r="C140" s="203">
        <f t="shared" si="9"/>
        <v>0</v>
      </c>
      <c r="D140" s="483">
        <v>5.6563300000000002E-3</v>
      </c>
      <c r="E140" s="203">
        <f t="shared" si="10"/>
        <v>4.785004408530369E-5</v>
      </c>
      <c r="F140" s="483">
        <v>6.6365900000000004E-3</v>
      </c>
      <c r="G140" s="203">
        <f>(Table2237392139[[#This Row],[Column6]]/$F$200)*100</f>
        <v>4.2743500274250588E-5</v>
      </c>
      <c r="H140" s="203">
        <f t="shared" si="8"/>
        <v>17.33031842201569</v>
      </c>
      <c r="I140" s="202" t="s">
        <v>240</v>
      </c>
      <c r="K140" s="204"/>
      <c r="P140" s="4"/>
      <c r="Q140" s="4"/>
      <c r="R140" s="4"/>
      <c r="S140" s="4"/>
      <c r="T140" s="4"/>
    </row>
    <row r="141" spans="1:20" ht="15" x14ac:dyDescent="0.25">
      <c r="A141" s="482" t="s">
        <v>586</v>
      </c>
      <c r="B141" s="483"/>
      <c r="C141" s="203">
        <f t="shared" si="9"/>
        <v>0</v>
      </c>
      <c r="D141" s="483"/>
      <c r="E141" s="203">
        <f t="shared" si="10"/>
        <v>0</v>
      </c>
      <c r="F141" s="483">
        <v>4.9313500000000001E-3</v>
      </c>
      <c r="G141" s="203">
        <f>(Table2237392139[[#This Row],[Column6]]/$F$200)*100</f>
        <v>3.1760762692501068E-5</v>
      </c>
      <c r="H141" s="203" t="s">
        <v>240</v>
      </c>
      <c r="I141" s="202" t="s">
        <v>240</v>
      </c>
      <c r="K141" s="204"/>
      <c r="P141" s="4"/>
      <c r="Q141" s="4"/>
      <c r="R141" s="4"/>
      <c r="S141" s="4"/>
      <c r="T141" s="4"/>
    </row>
    <row r="142" spans="1:20" ht="15" x14ac:dyDescent="0.25">
      <c r="A142" s="482" t="s">
        <v>894</v>
      </c>
      <c r="B142" s="483"/>
      <c r="C142" s="203">
        <f t="shared" si="9"/>
        <v>0</v>
      </c>
      <c r="D142" s="483">
        <v>0.22356700999999998</v>
      </c>
      <c r="E142" s="203">
        <f t="shared" si="10"/>
        <v>1.8912777869253617E-3</v>
      </c>
      <c r="F142" s="483">
        <v>4.921E-3</v>
      </c>
      <c r="G142" s="203">
        <f>(Table2237392139[[#This Row],[Column6]]/$F$200)*100</f>
        <v>3.169410267164118E-5</v>
      </c>
      <c r="H142" s="203">
        <f t="shared" si="8"/>
        <v>-97.798870235818782</v>
      </c>
      <c r="I142" s="202" t="s">
        <v>240</v>
      </c>
      <c r="K142" s="204"/>
      <c r="P142" s="4"/>
      <c r="Q142" s="4"/>
      <c r="R142" s="4"/>
      <c r="S142" s="4"/>
      <c r="T142" s="4"/>
    </row>
    <row r="143" spans="1:20" ht="15" x14ac:dyDescent="0.25">
      <c r="A143" s="482" t="s">
        <v>539</v>
      </c>
      <c r="B143" s="483">
        <v>2.7497500000000005E-3</v>
      </c>
      <c r="C143" s="203">
        <f t="shared" si="9"/>
        <v>2.2187440265193662E-5</v>
      </c>
      <c r="D143" s="483">
        <v>7.3640299999999988E-3</v>
      </c>
      <c r="E143" s="203">
        <f t="shared" si="10"/>
        <v>6.2296428982308119E-5</v>
      </c>
      <c r="F143" s="483">
        <v>3.6729800000000002E-3</v>
      </c>
      <c r="G143" s="203">
        <f>(Table2237392139[[#This Row],[Column6]]/$F$200)*100</f>
        <v>2.3656127866467108E-5</v>
      </c>
      <c r="H143" s="203">
        <f t="shared" si="8"/>
        <v>-50.122690972198633</v>
      </c>
      <c r="I143" s="202">
        <f t="shared" si="11"/>
        <v>33.575052277479742</v>
      </c>
      <c r="K143" s="204"/>
      <c r="P143" s="4"/>
      <c r="Q143" s="4"/>
      <c r="R143" s="4"/>
      <c r="S143" s="4"/>
      <c r="T143" s="4"/>
    </row>
    <row r="144" spans="1:20" ht="15" x14ac:dyDescent="0.25">
      <c r="A144" s="482" t="s">
        <v>587</v>
      </c>
      <c r="B144" s="483"/>
      <c r="C144" s="203">
        <f t="shared" si="9"/>
        <v>0</v>
      </c>
      <c r="D144" s="483"/>
      <c r="E144" s="203">
        <f t="shared" si="10"/>
        <v>0</v>
      </c>
      <c r="F144" s="483">
        <v>3.5974300000000004E-3</v>
      </c>
      <c r="G144" s="203">
        <f>(Table2237392139[[#This Row],[Column6]]/$F$200)*100</f>
        <v>2.3169541917098589E-5</v>
      </c>
      <c r="H144" s="203" t="s">
        <v>240</v>
      </c>
      <c r="I144" s="202" t="s">
        <v>240</v>
      </c>
      <c r="K144" s="204"/>
      <c r="P144" s="4"/>
      <c r="Q144" s="4"/>
      <c r="R144" s="4"/>
      <c r="S144" s="4"/>
      <c r="T144" s="4"/>
    </row>
    <row r="145" spans="1:20" ht="15" x14ac:dyDescent="0.25">
      <c r="A145" s="482" t="s">
        <v>989</v>
      </c>
      <c r="B145" s="483">
        <v>2.3615999999999999E-4</v>
      </c>
      <c r="C145" s="203">
        <f t="shared" si="9"/>
        <v>1.905549920184793E-6</v>
      </c>
      <c r="D145" s="483"/>
      <c r="E145" s="203">
        <f t="shared" si="10"/>
        <v>0</v>
      </c>
      <c r="F145" s="483">
        <v>3.47022E-3</v>
      </c>
      <c r="G145" s="203">
        <f>(Table2237392139[[#This Row],[Column6]]/$F$200)*100</f>
        <v>2.2350235515785948E-5</v>
      </c>
      <c r="H145" s="203" t="s">
        <v>240</v>
      </c>
      <c r="I145" s="202">
        <f t="shared" si="11"/>
        <v>1369.4359756097563</v>
      </c>
      <c r="K145" s="204"/>
      <c r="P145" s="4"/>
      <c r="Q145" s="4"/>
      <c r="R145" s="4"/>
      <c r="S145" s="4"/>
      <c r="T145" s="4"/>
    </row>
    <row r="146" spans="1:20" ht="15" x14ac:dyDescent="0.25">
      <c r="A146" s="482" t="s">
        <v>531</v>
      </c>
      <c r="B146" s="483">
        <v>0.15950430000000002</v>
      </c>
      <c r="C146" s="203">
        <f t="shared" si="9"/>
        <v>1.2870232305815178E-3</v>
      </c>
      <c r="D146" s="483">
        <v>9.3534599999999992E-3</v>
      </c>
      <c r="E146" s="203">
        <f t="shared" si="10"/>
        <v>7.9126124775273827E-5</v>
      </c>
      <c r="F146" s="483">
        <v>3.3323800000000002E-3</v>
      </c>
      <c r="G146" s="203">
        <f>(Table2237392139[[#This Row],[Column6]]/$F$200)*100</f>
        <v>2.1462465730730269E-5</v>
      </c>
      <c r="H146" s="203">
        <f t="shared" si="8"/>
        <v>-64.372756177927741</v>
      </c>
      <c r="I146" s="202">
        <f t="shared" si="11"/>
        <v>-97.910789865853147</v>
      </c>
      <c r="K146" s="204"/>
      <c r="P146" s="4"/>
      <c r="Q146" s="4"/>
      <c r="R146" s="4"/>
      <c r="S146" s="4"/>
      <c r="T146" s="4"/>
    </row>
    <row r="147" spans="1:20" ht="15" x14ac:dyDescent="0.25">
      <c r="A147" s="482" t="s">
        <v>520</v>
      </c>
      <c r="B147" s="483">
        <v>1.7539999999999999E-3</v>
      </c>
      <c r="C147" s="203">
        <f t="shared" si="9"/>
        <v>1.415283943091178E-5</v>
      </c>
      <c r="D147" s="483"/>
      <c r="E147" s="203">
        <f t="shared" si="10"/>
        <v>0</v>
      </c>
      <c r="F147" s="483">
        <v>3.2800099999999999E-3</v>
      </c>
      <c r="G147" s="203">
        <f>(Table2237392139[[#This Row],[Column6]]/$F$200)*100</f>
        <v>2.112517246576098E-5</v>
      </c>
      <c r="H147" s="203" t="s">
        <v>240</v>
      </c>
      <c r="I147" s="202">
        <f t="shared" si="11"/>
        <v>87.001710376282787</v>
      </c>
      <c r="K147" s="204"/>
      <c r="P147" s="4"/>
      <c r="Q147" s="4"/>
      <c r="R147" s="4"/>
      <c r="S147" s="4"/>
      <c r="T147" s="4"/>
    </row>
    <row r="148" spans="1:20" ht="15" x14ac:dyDescent="0.25">
      <c r="A148" s="482" t="s">
        <v>921</v>
      </c>
      <c r="B148" s="483">
        <v>2.6627000000000001E-2</v>
      </c>
      <c r="C148" s="203">
        <f t="shared" si="9"/>
        <v>2.1485043074509014E-4</v>
      </c>
      <c r="D148" s="483"/>
      <c r="E148" s="203">
        <f t="shared" si="10"/>
        <v>0</v>
      </c>
      <c r="F148" s="483">
        <v>3.0257399999999999E-3</v>
      </c>
      <c r="G148" s="203">
        <f>(Table2237392139[[#This Row],[Column6]]/$F$200)*100</f>
        <v>1.9487525750394549E-5</v>
      </c>
      <c r="H148" s="203" t="s">
        <v>240</v>
      </c>
      <c r="I148" s="202">
        <f t="shared" si="11"/>
        <v>-88.636571900702293</v>
      </c>
      <c r="K148" s="204"/>
      <c r="P148" s="4"/>
      <c r="Q148" s="4"/>
      <c r="R148" s="4"/>
      <c r="S148" s="4"/>
      <c r="T148" s="4"/>
    </row>
    <row r="149" spans="1:20" ht="15" x14ac:dyDescent="0.25">
      <c r="A149" s="482" t="s">
        <v>988</v>
      </c>
      <c r="B149" s="483"/>
      <c r="C149" s="203">
        <f t="shared" si="9"/>
        <v>0</v>
      </c>
      <c r="D149" s="483"/>
      <c r="E149" s="203">
        <f t="shared" si="10"/>
        <v>0</v>
      </c>
      <c r="F149" s="483">
        <v>2.8408699999999997E-3</v>
      </c>
      <c r="G149" s="203">
        <f>(Table2237392139[[#This Row],[Column6]]/$F$200)*100</f>
        <v>1.8296855406784244E-5</v>
      </c>
      <c r="H149" s="203" t="s">
        <v>240</v>
      </c>
      <c r="I149" s="202" t="s">
        <v>240</v>
      </c>
      <c r="K149" s="204"/>
      <c r="P149" s="4"/>
      <c r="Q149" s="4"/>
      <c r="R149" s="4"/>
      <c r="S149" s="4"/>
      <c r="T149" s="4"/>
    </row>
    <row r="150" spans="1:20" ht="15" x14ac:dyDescent="0.25">
      <c r="A150" s="482" t="s">
        <v>529</v>
      </c>
      <c r="B150" s="483">
        <v>1.9284736100000002</v>
      </c>
      <c r="C150" s="203">
        <f t="shared" si="9"/>
        <v>1.5560648431631012E-2</v>
      </c>
      <c r="D150" s="483">
        <v>147.23356312999999</v>
      </c>
      <c r="E150" s="203">
        <f t="shared" si="10"/>
        <v>1.245530668579599</v>
      </c>
      <c r="F150" s="483">
        <v>2.6142399999999999E-3</v>
      </c>
      <c r="G150" s="203">
        <f>(Table2237392139[[#This Row],[Column6]]/$F$200)*100</f>
        <v>1.6837226370313196E-5</v>
      </c>
      <c r="H150" s="203">
        <f t="shared" si="8"/>
        <v>-99.998224426588322</v>
      </c>
      <c r="I150" s="202">
        <f t="shared" si="11"/>
        <v>-99.864439939108109</v>
      </c>
      <c r="K150" s="204"/>
      <c r="P150" s="4"/>
      <c r="Q150" s="4"/>
      <c r="R150" s="4"/>
      <c r="S150" s="4"/>
      <c r="T150" s="4"/>
    </row>
    <row r="151" spans="1:20" ht="15" x14ac:dyDescent="0.25">
      <c r="A151" s="482" t="s">
        <v>538</v>
      </c>
      <c r="B151" s="483">
        <v>4.3392929999999996E-2</v>
      </c>
      <c r="C151" s="203">
        <f t="shared" si="9"/>
        <v>3.5013293656031635E-4</v>
      </c>
      <c r="D151" s="483">
        <v>8.1979700000000006E-3</v>
      </c>
      <c r="E151" s="203">
        <f t="shared" si="10"/>
        <v>6.935119165784123E-5</v>
      </c>
      <c r="F151" s="483">
        <v>2.248E-3</v>
      </c>
      <c r="G151" s="203">
        <f>(Table2237392139[[#This Row],[Column6]]/$F$200)*100</f>
        <v>1.4478427719132164E-5</v>
      </c>
      <c r="H151" s="203">
        <f t="shared" si="8"/>
        <v>-72.578577379522002</v>
      </c>
      <c r="I151" s="202">
        <f t="shared" si="11"/>
        <v>-94.819432566549438</v>
      </c>
      <c r="K151" s="204"/>
      <c r="P151" s="4"/>
      <c r="Q151" s="4"/>
      <c r="R151" s="4"/>
      <c r="S151" s="4"/>
      <c r="T151" s="4"/>
    </row>
    <row r="152" spans="1:20" ht="15" x14ac:dyDescent="0.25">
      <c r="A152" s="482" t="s">
        <v>329</v>
      </c>
      <c r="B152" s="483"/>
      <c r="C152" s="203">
        <f t="shared" si="9"/>
        <v>0</v>
      </c>
      <c r="D152" s="483"/>
      <c r="E152" s="203">
        <f t="shared" si="10"/>
        <v>0</v>
      </c>
      <c r="F152" s="483">
        <v>2.0570300000000001E-3</v>
      </c>
      <c r="G152" s="203">
        <f>(Table2237392139[[#This Row],[Column6]]/$F$200)*100</f>
        <v>1.3248469826995745E-5</v>
      </c>
      <c r="H152" s="203" t="s">
        <v>240</v>
      </c>
      <c r="I152" s="202" t="s">
        <v>240</v>
      </c>
      <c r="K152" s="204"/>
      <c r="P152" s="4"/>
      <c r="Q152" s="4"/>
      <c r="R152" s="4"/>
      <c r="S152" s="4"/>
      <c r="T152" s="4"/>
    </row>
    <row r="153" spans="1:20" ht="15" x14ac:dyDescent="0.25">
      <c r="A153" s="482" t="s">
        <v>552</v>
      </c>
      <c r="B153" s="483"/>
      <c r="C153" s="203">
        <f t="shared" si="9"/>
        <v>0</v>
      </c>
      <c r="D153" s="483">
        <v>0.14384835000000001</v>
      </c>
      <c r="E153" s="203">
        <f t="shared" si="10"/>
        <v>1.216893266322544E-3</v>
      </c>
      <c r="F153" s="483">
        <v>2.0023699999999998E-3</v>
      </c>
      <c r="G153" s="203">
        <f>(Table2237392139[[#This Row],[Column6]]/$F$200)*100</f>
        <v>1.2896427629874853E-5</v>
      </c>
      <c r="H153" s="203">
        <f t="shared" si="8"/>
        <v>-98.607999327069095</v>
      </c>
      <c r="I153" s="202" t="s">
        <v>240</v>
      </c>
      <c r="K153" s="204"/>
      <c r="P153" s="4"/>
      <c r="Q153" s="4"/>
      <c r="R153" s="4"/>
      <c r="S153" s="4"/>
      <c r="T153" s="4"/>
    </row>
    <row r="154" spans="1:20" ht="15" x14ac:dyDescent="0.25">
      <c r="A154" s="482" t="s">
        <v>987</v>
      </c>
      <c r="B154" s="483"/>
      <c r="C154" s="203">
        <f t="shared" si="9"/>
        <v>0</v>
      </c>
      <c r="D154" s="483"/>
      <c r="E154" s="203">
        <f t="shared" si="10"/>
        <v>0</v>
      </c>
      <c r="F154" s="483">
        <v>1.8129999999999999E-3</v>
      </c>
      <c r="G154" s="203">
        <f>(Table2237392139[[#This Row],[Column6]]/$F$200)*100</f>
        <v>1.1676774668499382E-5</v>
      </c>
      <c r="H154" s="203" t="s">
        <v>240</v>
      </c>
      <c r="I154" s="202" t="s">
        <v>240</v>
      </c>
      <c r="K154" s="204"/>
      <c r="P154" s="4"/>
      <c r="Q154" s="4"/>
      <c r="R154" s="4"/>
      <c r="S154" s="4"/>
      <c r="T154" s="4"/>
    </row>
    <row r="155" spans="1:20" ht="15" x14ac:dyDescent="0.25">
      <c r="A155" s="482" t="s">
        <v>537</v>
      </c>
      <c r="B155" s="483"/>
      <c r="C155" s="203">
        <f t="shared" si="9"/>
        <v>0</v>
      </c>
      <c r="D155" s="483">
        <v>9.4391299999999987E-3</v>
      </c>
      <c r="E155" s="203">
        <f t="shared" si="10"/>
        <v>7.9850854993770271E-5</v>
      </c>
      <c r="F155" s="483">
        <v>1.6265900000000002E-3</v>
      </c>
      <c r="G155" s="203">
        <f>(Table2237392139[[#This Row],[Column6]]/$F$200)*100</f>
        <v>1.0476185829031668E-5</v>
      </c>
      <c r="H155" s="203">
        <f t="shared" si="8"/>
        <v>-82.767585571975374</v>
      </c>
      <c r="I155" s="202" t="s">
        <v>240</v>
      </c>
      <c r="K155" s="204"/>
      <c r="P155" s="4"/>
      <c r="Q155" s="4"/>
      <c r="R155" s="4"/>
      <c r="S155" s="4"/>
      <c r="T155" s="4"/>
    </row>
    <row r="156" spans="1:20" ht="15" x14ac:dyDescent="0.25">
      <c r="A156" s="482" t="s">
        <v>986</v>
      </c>
      <c r="B156" s="483"/>
      <c r="C156" s="203">
        <f t="shared" si="9"/>
        <v>0</v>
      </c>
      <c r="D156" s="483"/>
      <c r="E156" s="203">
        <f t="shared" si="10"/>
        <v>0</v>
      </c>
      <c r="F156" s="483">
        <v>1.44046E-3</v>
      </c>
      <c r="G156" s="203">
        <f>(Table2237392139[[#This Row],[Column6]]/$F$200)*100</f>
        <v>9.2774003524471147E-6</v>
      </c>
      <c r="H156" s="203" t="s">
        <v>240</v>
      </c>
      <c r="I156" s="202" t="s">
        <v>240</v>
      </c>
      <c r="K156" s="204"/>
      <c r="P156" s="4"/>
      <c r="Q156" s="4"/>
      <c r="R156" s="4"/>
      <c r="S156" s="4"/>
      <c r="T156" s="4"/>
    </row>
    <row r="157" spans="1:20" ht="15" x14ac:dyDescent="0.25">
      <c r="A157" s="482" t="s">
        <v>324</v>
      </c>
      <c r="B157" s="483">
        <v>1.4387E-2</v>
      </c>
      <c r="C157" s="203">
        <f t="shared" si="9"/>
        <v>1.1608717268673195E-4</v>
      </c>
      <c r="D157" s="483"/>
      <c r="E157" s="203">
        <f t="shared" si="10"/>
        <v>0</v>
      </c>
      <c r="F157" s="483">
        <v>1.1383400000000001E-3</v>
      </c>
      <c r="G157" s="203">
        <f>(Table2237392139[[#This Row],[Column6]]/$F$200)*100</f>
        <v>7.3315718015110793E-6</v>
      </c>
      <c r="H157" s="203" t="s">
        <v>240</v>
      </c>
      <c r="I157" s="202">
        <f t="shared" si="11"/>
        <v>-92.087718078821155</v>
      </c>
      <c r="K157" s="204"/>
      <c r="P157" s="4"/>
      <c r="Q157" s="4"/>
      <c r="R157" s="4"/>
      <c r="S157" s="4"/>
      <c r="T157" s="4"/>
    </row>
    <row r="158" spans="1:20" ht="15" x14ac:dyDescent="0.25">
      <c r="A158" s="482" t="s">
        <v>618</v>
      </c>
      <c r="B158" s="483">
        <v>3.61839E-3</v>
      </c>
      <c r="C158" s="203">
        <f t="shared" si="9"/>
        <v>2.9196404029884198E-5</v>
      </c>
      <c r="D158" s="483">
        <v>1.1488989999999999E-2</v>
      </c>
      <c r="E158" s="203">
        <f t="shared" si="10"/>
        <v>9.7191761795300695E-5</v>
      </c>
      <c r="F158" s="483">
        <v>1.1061199999999999E-3</v>
      </c>
      <c r="G158" s="203">
        <f>(Table2237392139[[#This Row],[Column6]]/$F$200)*100</f>
        <v>7.1240562583124862E-6</v>
      </c>
      <c r="H158" s="203">
        <f t="shared" si="8"/>
        <v>-90.372347786881178</v>
      </c>
      <c r="I158" s="202">
        <f t="shared" si="11"/>
        <v>-69.430603113539448</v>
      </c>
      <c r="K158" s="204"/>
      <c r="P158" s="4"/>
      <c r="Q158" s="4"/>
      <c r="R158" s="4"/>
      <c r="S158" s="4"/>
      <c r="T158" s="4"/>
    </row>
    <row r="159" spans="1:20" ht="15" x14ac:dyDescent="0.25">
      <c r="A159" s="482" t="s">
        <v>609</v>
      </c>
      <c r="B159" s="483">
        <v>6.3982000000000004E-4</v>
      </c>
      <c r="C159" s="203">
        <f t="shared" si="9"/>
        <v>5.162639523766236E-6</v>
      </c>
      <c r="D159" s="483">
        <v>2.2976999999999997E-3</v>
      </c>
      <c r="E159" s="203">
        <f t="shared" si="10"/>
        <v>1.9437523322508107E-5</v>
      </c>
      <c r="F159" s="483">
        <v>7.8870000000000003E-4</v>
      </c>
      <c r="G159" s="203">
        <f>(Table2237392139[[#This Row],[Column6]]/$F$200)*100</f>
        <v>5.0796868069748837E-6</v>
      </c>
      <c r="H159" s="203">
        <f t="shared" si="8"/>
        <v>-65.674370022196101</v>
      </c>
      <c r="I159" s="202">
        <f t="shared" si="11"/>
        <v>23.26904441874278</v>
      </c>
      <c r="K159" s="204"/>
      <c r="P159" s="4"/>
      <c r="Q159" s="4"/>
      <c r="R159" s="4"/>
      <c r="S159" s="4"/>
      <c r="T159" s="4"/>
    </row>
    <row r="160" spans="1:20" ht="15" x14ac:dyDescent="0.25">
      <c r="A160" s="482" t="s">
        <v>613</v>
      </c>
      <c r="B160" s="483"/>
      <c r="C160" s="203">
        <f t="shared" si="9"/>
        <v>0</v>
      </c>
      <c r="D160" s="483"/>
      <c r="E160" s="203">
        <f t="shared" si="10"/>
        <v>0</v>
      </c>
      <c r="F160" s="483">
        <v>5.019E-4</v>
      </c>
      <c r="G160" s="203">
        <f>(Table2237392139[[#This Row],[Column6]]/$F$200)*100</f>
        <v>3.2325279680749253E-6</v>
      </c>
      <c r="H160" s="203" t="s">
        <v>240</v>
      </c>
      <c r="I160" s="202" t="s">
        <v>240</v>
      </c>
      <c r="K160" s="204"/>
      <c r="P160" s="4"/>
      <c r="Q160" s="4"/>
      <c r="R160" s="4"/>
      <c r="S160" s="4"/>
      <c r="T160" s="4"/>
    </row>
    <row r="161" spans="1:20" ht="15" x14ac:dyDescent="0.25">
      <c r="A161" s="482" t="s">
        <v>985</v>
      </c>
      <c r="B161" s="483"/>
      <c r="C161" s="203">
        <f t="shared" si="9"/>
        <v>0</v>
      </c>
      <c r="D161" s="483"/>
      <c r="E161" s="203">
        <f t="shared" si="10"/>
        <v>0</v>
      </c>
      <c r="F161" s="483">
        <v>4.9147000000000004E-4</v>
      </c>
      <c r="G161" s="203">
        <f>(Table2237392139[[#This Row],[Column6]]/$F$200)*100</f>
        <v>3.1653527006769951E-6</v>
      </c>
      <c r="H161" s="203" t="s">
        <v>240</v>
      </c>
      <c r="I161" s="202" t="s">
        <v>240</v>
      </c>
      <c r="K161" s="204"/>
      <c r="P161" s="4"/>
      <c r="Q161" s="4"/>
      <c r="R161" s="4"/>
      <c r="S161" s="4"/>
      <c r="T161" s="4"/>
    </row>
    <row r="162" spans="1:20" ht="15" x14ac:dyDescent="0.25">
      <c r="A162" s="482" t="s">
        <v>610</v>
      </c>
      <c r="B162" s="483"/>
      <c r="C162" s="203">
        <f t="shared" si="9"/>
        <v>0</v>
      </c>
      <c r="D162" s="483">
        <v>3.167E-5</v>
      </c>
      <c r="E162" s="203">
        <f t="shared" si="10"/>
        <v>2.6791415921305295E-7</v>
      </c>
      <c r="F162" s="483">
        <v>3.3801999999999997E-4</v>
      </c>
      <c r="G162" s="203">
        <f>(Table2237392139[[#This Row],[Column6]]/$F$200)*100</f>
        <v>2.1770454348848101E-6</v>
      </c>
      <c r="H162" s="203">
        <f t="shared" si="8"/>
        <v>967.31922955478353</v>
      </c>
      <c r="I162" s="202" t="s">
        <v>240</v>
      </c>
      <c r="K162" s="204"/>
      <c r="P162" s="4"/>
      <c r="Q162" s="4"/>
      <c r="R162" s="4"/>
      <c r="S162" s="4"/>
      <c r="T162" s="4"/>
    </row>
    <row r="163" spans="1:20" ht="15" x14ac:dyDescent="0.25">
      <c r="A163" s="482" t="s">
        <v>553</v>
      </c>
      <c r="B163" s="483">
        <v>4.7683400000000003E-3</v>
      </c>
      <c r="C163" s="203">
        <f t="shared" si="9"/>
        <v>3.8475228262254218E-5</v>
      </c>
      <c r="D163" s="483">
        <v>3.2680999999999995E-3</v>
      </c>
      <c r="E163" s="203">
        <f t="shared" si="10"/>
        <v>2.7646677098963631E-5</v>
      </c>
      <c r="F163" s="483">
        <v>2.8860000000000002E-4</v>
      </c>
      <c r="G163" s="203">
        <f>(Table2237392139[[#This Row],[Column6]]/$F$200)*100</f>
        <v>1.8587518860060244E-6</v>
      </c>
      <c r="H163" s="203">
        <f t="shared" si="8"/>
        <v>-91.16918086961843</v>
      </c>
      <c r="I163" s="202">
        <f t="shared" si="11"/>
        <v>-93.947579241413152</v>
      </c>
      <c r="K163" s="204"/>
      <c r="P163" s="4"/>
      <c r="Q163" s="4"/>
      <c r="R163" s="4"/>
      <c r="S163" s="4"/>
      <c r="T163" s="4"/>
    </row>
    <row r="164" spans="1:20" ht="15" x14ac:dyDescent="0.25">
      <c r="A164" s="482" t="s">
        <v>619</v>
      </c>
      <c r="B164" s="483"/>
      <c r="C164" s="203">
        <f t="shared" si="9"/>
        <v>0</v>
      </c>
      <c r="D164" s="483"/>
      <c r="E164" s="203">
        <f t="shared" si="10"/>
        <v>0</v>
      </c>
      <c r="F164" s="483">
        <v>2.4044E-4</v>
      </c>
      <c r="G164" s="203">
        <f>(Table2237392139[[#This Row],[Column6]]/$F$200)*100</f>
        <v>1.5485734701014845E-6</v>
      </c>
      <c r="H164" s="203" t="s">
        <v>240</v>
      </c>
      <c r="I164" s="202" t="s">
        <v>240</v>
      </c>
      <c r="K164" s="204"/>
      <c r="P164" s="4"/>
      <c r="Q164" s="4"/>
      <c r="R164" s="4"/>
      <c r="S164" s="4"/>
      <c r="T164" s="4"/>
    </row>
    <row r="165" spans="1:20" ht="15" x14ac:dyDescent="0.25">
      <c r="A165" s="482" t="s">
        <v>920</v>
      </c>
      <c r="B165" s="483"/>
      <c r="C165" s="203">
        <f t="shared" si="9"/>
        <v>0</v>
      </c>
      <c r="D165" s="483"/>
      <c r="E165" s="203">
        <f t="shared" si="10"/>
        <v>0</v>
      </c>
      <c r="F165" s="483">
        <v>1.449E-4</v>
      </c>
      <c r="G165" s="203">
        <f>(Table2237392139[[#This Row],[Column6]]/$F$200)*100</f>
        <v>9.3324029203836759E-7</v>
      </c>
      <c r="H165" s="203" t="s">
        <v>240</v>
      </c>
      <c r="I165" s="202" t="s">
        <v>240</v>
      </c>
      <c r="K165" s="204"/>
      <c r="P165" s="4"/>
      <c r="Q165" s="4"/>
      <c r="R165" s="4"/>
      <c r="S165" s="4"/>
      <c r="T165" s="4"/>
    </row>
    <row r="166" spans="1:20" ht="15" x14ac:dyDescent="0.25">
      <c r="A166" s="482" t="s">
        <v>884</v>
      </c>
      <c r="B166" s="483"/>
      <c r="C166" s="203">
        <f t="shared" si="9"/>
        <v>0</v>
      </c>
      <c r="D166" s="483">
        <v>0.22160200000000002</v>
      </c>
      <c r="E166" s="203">
        <f t="shared" si="10"/>
        <v>1.8746546735058723E-3</v>
      </c>
      <c r="F166" s="483">
        <v>1.0828E-4</v>
      </c>
      <c r="G166" s="203">
        <f>(Table2237392139[[#This Row],[Column6]]/$F$200)*100</f>
        <v>6.9738618924716662E-7</v>
      </c>
      <c r="H166" s="203">
        <f t="shared" si="8"/>
        <v>-99.951137625111684</v>
      </c>
      <c r="I166" s="202" t="s">
        <v>240</v>
      </c>
      <c r="K166" s="204"/>
      <c r="P166" s="4"/>
      <c r="Q166" s="4"/>
      <c r="R166" s="4"/>
      <c r="S166" s="4"/>
      <c r="T166" s="4"/>
    </row>
    <row r="167" spans="1:20" ht="15" x14ac:dyDescent="0.25">
      <c r="A167" s="482" t="s">
        <v>590</v>
      </c>
      <c r="B167" s="483">
        <v>1.049055E-2</v>
      </c>
      <c r="C167" s="203">
        <f t="shared" si="9"/>
        <v>8.4647132093472978E-5</v>
      </c>
      <c r="D167" s="483"/>
      <c r="E167" s="203">
        <f t="shared" si="10"/>
        <v>0</v>
      </c>
      <c r="F167" s="483"/>
      <c r="G167" s="203">
        <f>(Table2237392139[[#This Row],[Column6]]/$F$200)*100</f>
        <v>0</v>
      </c>
      <c r="H167" s="203" t="s">
        <v>240</v>
      </c>
      <c r="I167" s="202">
        <f t="shared" si="11"/>
        <v>-100</v>
      </c>
      <c r="K167" s="204"/>
      <c r="P167" s="4"/>
      <c r="Q167" s="4"/>
      <c r="R167" s="4"/>
      <c r="S167" s="4"/>
      <c r="T167" s="4"/>
    </row>
    <row r="168" spans="1:20" ht="15" x14ac:dyDescent="0.25">
      <c r="A168" s="482" t="s">
        <v>589</v>
      </c>
      <c r="B168" s="483"/>
      <c r="C168" s="203">
        <f t="shared" si="9"/>
        <v>0</v>
      </c>
      <c r="D168" s="483">
        <v>2.9359999999999998E-3</v>
      </c>
      <c r="E168" s="203">
        <f t="shared" si="10"/>
        <v>2.4837258334370808E-5</v>
      </c>
      <c r="F168" s="483"/>
      <c r="G168" s="203">
        <f>(Table2237392139[[#This Row],[Column6]]/$F$200)*100</f>
        <v>0</v>
      </c>
      <c r="H168" s="203">
        <f t="shared" si="8"/>
        <v>-100</v>
      </c>
      <c r="I168" s="202" t="s">
        <v>240</v>
      </c>
      <c r="K168" s="204"/>
      <c r="P168" s="4"/>
      <c r="Q168" s="4"/>
      <c r="R168" s="4"/>
      <c r="S168" s="4"/>
      <c r="T168" s="4"/>
    </row>
    <row r="169" spans="1:20" ht="15" x14ac:dyDescent="0.25">
      <c r="A169" s="482" t="s">
        <v>542</v>
      </c>
      <c r="B169" s="483">
        <v>4.2782899999999997E-3</v>
      </c>
      <c r="C169" s="203">
        <f t="shared" si="9"/>
        <v>3.452106693778539E-5</v>
      </c>
      <c r="D169" s="483">
        <v>2.9194209999999998E-2</v>
      </c>
      <c r="E169" s="203">
        <f t="shared" si="10"/>
        <v>2.4697007344614153E-4</v>
      </c>
      <c r="F169" s="483"/>
      <c r="G169" s="203">
        <f>(Table2237392139[[#This Row],[Column6]]/$F$200)*100</f>
        <v>0</v>
      </c>
      <c r="H169" s="203">
        <f t="shared" si="8"/>
        <v>-100</v>
      </c>
      <c r="I169" s="202">
        <f t="shared" si="11"/>
        <v>-100</v>
      </c>
      <c r="K169" s="204"/>
      <c r="P169" s="4"/>
      <c r="Q169" s="4"/>
      <c r="R169" s="4"/>
      <c r="S169" s="4"/>
      <c r="T169" s="4"/>
    </row>
    <row r="170" spans="1:20" ht="15" x14ac:dyDescent="0.25">
      <c r="A170" s="482" t="s">
        <v>984</v>
      </c>
      <c r="B170" s="483">
        <v>7.5821999999999999E-4</v>
      </c>
      <c r="C170" s="203">
        <f t="shared" si="9"/>
        <v>6.1179965298209428E-6</v>
      </c>
      <c r="D170" s="483"/>
      <c r="E170" s="203">
        <f t="shared" si="10"/>
        <v>0</v>
      </c>
      <c r="F170" s="483"/>
      <c r="G170" s="203">
        <f>(Table2237392139[[#This Row],[Column6]]/$F$200)*100</f>
        <v>0</v>
      </c>
      <c r="H170" s="203" t="s">
        <v>240</v>
      </c>
      <c r="I170" s="202">
        <f t="shared" si="11"/>
        <v>-100</v>
      </c>
      <c r="K170" s="204"/>
      <c r="P170" s="4"/>
      <c r="Q170" s="4"/>
      <c r="R170" s="4"/>
      <c r="S170" s="4"/>
      <c r="T170" s="4"/>
    </row>
    <row r="171" spans="1:20" ht="15" x14ac:dyDescent="0.25">
      <c r="A171" s="482" t="s">
        <v>557</v>
      </c>
      <c r="B171" s="483">
        <v>0.275528</v>
      </c>
      <c r="C171" s="203">
        <f t="shared" si="9"/>
        <v>2.223206124697983E-3</v>
      </c>
      <c r="D171" s="483"/>
      <c r="E171" s="203">
        <f t="shared" si="10"/>
        <v>0</v>
      </c>
      <c r="F171" s="483"/>
      <c r="G171" s="203">
        <f>(Table2237392139[[#This Row],[Column6]]/$F$200)*100</f>
        <v>0</v>
      </c>
      <c r="H171" s="203" t="s">
        <v>240</v>
      </c>
      <c r="I171" s="202">
        <f t="shared" si="11"/>
        <v>-100</v>
      </c>
      <c r="K171" s="204"/>
      <c r="P171" s="4"/>
      <c r="Q171" s="4"/>
      <c r="R171" s="4"/>
      <c r="S171" s="4"/>
      <c r="T171" s="4"/>
    </row>
    <row r="172" spans="1:20" ht="15" x14ac:dyDescent="0.25">
      <c r="A172" s="482" t="s">
        <v>578</v>
      </c>
      <c r="B172" s="483">
        <v>1.80068E-3</v>
      </c>
      <c r="C172" s="203">
        <f t="shared" si="9"/>
        <v>1.4529495385663757E-5</v>
      </c>
      <c r="D172" s="483"/>
      <c r="E172" s="203">
        <f t="shared" si="10"/>
        <v>0</v>
      </c>
      <c r="F172" s="483"/>
      <c r="G172" s="203">
        <f>(Table2237392139[[#This Row],[Column6]]/$F$200)*100</f>
        <v>0</v>
      </c>
      <c r="H172" s="203" t="s">
        <v>240</v>
      </c>
      <c r="I172" s="202">
        <f t="shared" si="11"/>
        <v>-100</v>
      </c>
      <c r="K172" s="204"/>
      <c r="P172" s="4"/>
      <c r="Q172" s="4"/>
      <c r="R172" s="4"/>
      <c r="S172" s="4"/>
      <c r="T172" s="4"/>
    </row>
    <row r="173" spans="1:20" ht="15" x14ac:dyDescent="0.25">
      <c r="A173" s="482" t="s">
        <v>577</v>
      </c>
      <c r="B173" s="483"/>
      <c r="C173" s="203">
        <f t="shared" si="9"/>
        <v>0</v>
      </c>
      <c r="D173" s="483">
        <v>3.9900000000000001E-5</v>
      </c>
      <c r="E173" s="203">
        <f t="shared" si="10"/>
        <v>3.375363104705025E-7</v>
      </c>
      <c r="F173" s="483"/>
      <c r="G173" s="203">
        <f>(Table2237392139[[#This Row],[Column6]]/$F$200)*100</f>
        <v>0</v>
      </c>
      <c r="H173" s="203">
        <f t="shared" si="8"/>
        <v>-100</v>
      </c>
      <c r="I173" s="202" t="s">
        <v>240</v>
      </c>
      <c r="K173" s="204"/>
      <c r="P173" s="4"/>
      <c r="Q173" s="4"/>
      <c r="R173" s="4"/>
      <c r="S173" s="4"/>
      <c r="T173" s="4"/>
    </row>
    <row r="174" spans="1:20" ht="15" x14ac:dyDescent="0.25">
      <c r="A174" s="482" t="s">
        <v>588</v>
      </c>
      <c r="B174" s="483">
        <v>1.9442499999999998E-3</v>
      </c>
      <c r="C174" s="203">
        <f t="shared" si="9"/>
        <v>1.5687946444441411E-5</v>
      </c>
      <c r="D174" s="483"/>
      <c r="E174" s="203">
        <f t="shared" si="10"/>
        <v>0</v>
      </c>
      <c r="F174" s="483"/>
      <c r="G174" s="203">
        <f>(Table2237392139[[#This Row],[Column6]]/$F$200)*100</f>
        <v>0</v>
      </c>
      <c r="H174" s="203" t="s">
        <v>240</v>
      </c>
      <c r="I174" s="202">
        <f t="shared" si="11"/>
        <v>-100</v>
      </c>
      <c r="K174" s="204"/>
      <c r="P174" s="4"/>
      <c r="Q174" s="4"/>
      <c r="R174" s="4"/>
      <c r="S174" s="4"/>
      <c r="T174" s="4"/>
    </row>
    <row r="175" spans="1:20" ht="15" x14ac:dyDescent="0.25">
      <c r="A175" s="482" t="s">
        <v>885</v>
      </c>
      <c r="B175" s="483">
        <v>9.5350799999999996E-3</v>
      </c>
      <c r="C175" s="203">
        <f t="shared" si="9"/>
        <v>7.6937546294696883E-5</v>
      </c>
      <c r="D175" s="483"/>
      <c r="E175" s="203">
        <f t="shared" si="10"/>
        <v>0</v>
      </c>
      <c r="F175" s="483"/>
      <c r="G175" s="203">
        <f>(Table2237392139[[#This Row],[Column6]]/$F$200)*100</f>
        <v>0</v>
      </c>
      <c r="H175" s="203" t="s">
        <v>240</v>
      </c>
      <c r="I175" s="202">
        <f t="shared" si="11"/>
        <v>-100</v>
      </c>
      <c r="K175" s="204"/>
      <c r="P175" s="4"/>
      <c r="Q175" s="4"/>
      <c r="R175" s="4"/>
      <c r="S175" s="4"/>
      <c r="T175" s="4"/>
    </row>
    <row r="176" spans="1:20" ht="15" x14ac:dyDescent="0.25">
      <c r="A176" s="482" t="s">
        <v>547</v>
      </c>
      <c r="B176" s="483">
        <v>3.1211300000000002E-3</v>
      </c>
      <c r="C176" s="203">
        <f t="shared" si="9"/>
        <v>2.518406598232708E-5</v>
      </c>
      <c r="D176" s="483"/>
      <c r="E176" s="203">
        <f t="shared" si="10"/>
        <v>0</v>
      </c>
      <c r="F176" s="483"/>
      <c r="G176" s="203">
        <f>(Table2237392139[[#This Row],[Column6]]/$F$200)*100</f>
        <v>0</v>
      </c>
      <c r="H176" s="203" t="s">
        <v>240</v>
      </c>
      <c r="I176" s="202">
        <f t="shared" si="11"/>
        <v>-100</v>
      </c>
      <c r="K176" s="204"/>
      <c r="P176" s="4"/>
      <c r="Q176" s="4"/>
      <c r="R176" s="4"/>
      <c r="S176" s="4"/>
      <c r="T176" s="4"/>
    </row>
    <row r="177" spans="1:20" ht="15" x14ac:dyDescent="0.25">
      <c r="A177" s="482" t="s">
        <v>1247</v>
      </c>
      <c r="B177" s="483">
        <v>5.6484300000000003E-3</v>
      </c>
      <c r="C177" s="203">
        <f t="shared" si="9"/>
        <v>4.5576580859033668E-5</v>
      </c>
      <c r="D177" s="483"/>
      <c r="E177" s="203">
        <f t="shared" si="10"/>
        <v>0</v>
      </c>
      <c r="F177" s="483"/>
      <c r="G177" s="203">
        <f>(Table2237392139[[#This Row],[Column6]]/$F$200)*100</f>
        <v>0</v>
      </c>
      <c r="H177" s="203" t="s">
        <v>240</v>
      </c>
      <c r="I177" s="202">
        <f t="shared" si="11"/>
        <v>-100</v>
      </c>
      <c r="K177" s="204"/>
      <c r="P177" s="4"/>
      <c r="Q177" s="4"/>
      <c r="R177" s="4"/>
      <c r="S177" s="4"/>
      <c r="T177" s="4"/>
    </row>
    <row r="178" spans="1:20" ht="15" x14ac:dyDescent="0.25">
      <c r="A178" s="482" t="s">
        <v>237</v>
      </c>
      <c r="B178" s="483">
        <v>4.170440000000001E-3</v>
      </c>
      <c r="C178" s="203">
        <f t="shared" si="9"/>
        <v>3.3650836759550597E-5</v>
      </c>
      <c r="D178" s="483"/>
      <c r="E178" s="203">
        <f t="shared" si="10"/>
        <v>0</v>
      </c>
      <c r="F178" s="483"/>
      <c r="G178" s="203">
        <f>(Table2237392139[[#This Row],[Column6]]/$F$200)*100</f>
        <v>0</v>
      </c>
      <c r="H178" s="203" t="s">
        <v>240</v>
      </c>
      <c r="I178" s="202">
        <f t="shared" si="11"/>
        <v>-100</v>
      </c>
      <c r="K178" s="204"/>
      <c r="P178" s="4"/>
      <c r="Q178" s="4"/>
      <c r="R178" s="4"/>
      <c r="S178" s="4"/>
      <c r="T178" s="4"/>
    </row>
    <row r="179" spans="1:20" ht="15" x14ac:dyDescent="0.25">
      <c r="A179" s="482" t="s">
        <v>892</v>
      </c>
      <c r="B179" s="483"/>
      <c r="C179" s="203">
        <f t="shared" si="9"/>
        <v>0</v>
      </c>
      <c r="D179" s="483">
        <v>3.227671E-2</v>
      </c>
      <c r="E179" s="203">
        <f t="shared" si="10"/>
        <v>2.7304665683023488E-4</v>
      </c>
      <c r="F179" s="483"/>
      <c r="G179" s="203">
        <f>(Table2237392139[[#This Row],[Column6]]/$F$200)*100</f>
        <v>0</v>
      </c>
      <c r="H179" s="203">
        <f t="shared" si="8"/>
        <v>-100</v>
      </c>
      <c r="I179" s="202" t="s">
        <v>240</v>
      </c>
      <c r="K179" s="204"/>
      <c r="P179" s="4"/>
      <c r="Q179" s="4"/>
      <c r="R179" s="4"/>
      <c r="S179" s="4"/>
      <c r="T179" s="4"/>
    </row>
    <row r="180" spans="1:20" ht="15" x14ac:dyDescent="0.25">
      <c r="A180" s="482" t="s">
        <v>576</v>
      </c>
      <c r="B180" s="483">
        <v>6.1414459999999997E-2</v>
      </c>
      <c r="C180" s="203">
        <f t="shared" si="9"/>
        <v>4.9554674522015645E-4</v>
      </c>
      <c r="D180" s="483"/>
      <c r="E180" s="203">
        <f t="shared" si="10"/>
        <v>0</v>
      </c>
      <c r="F180" s="483"/>
      <c r="G180" s="203">
        <f>(Table2237392139[[#This Row],[Column6]]/$F$200)*100</f>
        <v>0</v>
      </c>
      <c r="H180" s="203" t="s">
        <v>240</v>
      </c>
      <c r="I180" s="202">
        <f t="shared" si="11"/>
        <v>-100</v>
      </c>
      <c r="K180" s="204"/>
      <c r="P180" s="4"/>
      <c r="Q180" s="4"/>
      <c r="R180" s="4"/>
      <c r="S180" s="4"/>
      <c r="T180" s="4"/>
    </row>
    <row r="181" spans="1:20" ht="15" x14ac:dyDescent="0.25">
      <c r="A181" s="482" t="s">
        <v>886</v>
      </c>
      <c r="B181" s="483"/>
      <c r="C181" s="203">
        <f t="shared" si="9"/>
        <v>0</v>
      </c>
      <c r="D181" s="483">
        <v>9.5055600000000004E-2</v>
      </c>
      <c r="E181" s="203">
        <f t="shared" si="10"/>
        <v>8.0412823342255373E-4</v>
      </c>
      <c r="F181" s="483"/>
      <c r="G181" s="203">
        <f>(Table2237392139[[#This Row],[Column6]]/$F$200)*100</f>
        <v>0</v>
      </c>
      <c r="H181" s="203">
        <f t="shared" si="8"/>
        <v>-100</v>
      </c>
      <c r="I181" s="202" t="s">
        <v>240</v>
      </c>
      <c r="K181" s="204"/>
      <c r="P181" s="4"/>
      <c r="Q181" s="4"/>
      <c r="R181" s="4"/>
      <c r="S181" s="4"/>
      <c r="T181" s="4"/>
    </row>
    <row r="182" spans="1:20" ht="15" x14ac:dyDescent="0.25">
      <c r="A182" s="482" t="s">
        <v>554</v>
      </c>
      <c r="B182" s="483">
        <v>3.1218000000000001E-4</v>
      </c>
      <c r="C182" s="203">
        <f t="shared" si="9"/>
        <v>2.5189472141060664E-6</v>
      </c>
      <c r="D182" s="483"/>
      <c r="E182" s="203">
        <f t="shared" si="10"/>
        <v>0</v>
      </c>
      <c r="F182" s="483"/>
      <c r="G182" s="203">
        <f>(Table2237392139[[#This Row],[Column6]]/$F$200)*100</f>
        <v>0</v>
      </c>
      <c r="H182" s="203" t="s">
        <v>240</v>
      </c>
      <c r="I182" s="202">
        <f t="shared" si="11"/>
        <v>-100</v>
      </c>
      <c r="P182" s="4"/>
      <c r="Q182" s="4"/>
      <c r="R182" s="4"/>
      <c r="S182" s="4"/>
      <c r="T182" s="4"/>
    </row>
    <row r="183" spans="1:20" ht="15" x14ac:dyDescent="0.25">
      <c r="A183" s="482" t="s">
        <v>612</v>
      </c>
      <c r="B183" s="483"/>
      <c r="C183" s="203">
        <f t="shared" si="9"/>
        <v>0</v>
      </c>
      <c r="D183" s="483">
        <v>9.7788300000000005E-3</v>
      </c>
      <c r="E183" s="203">
        <f t="shared" si="10"/>
        <v>8.2724566388928924E-5</v>
      </c>
      <c r="F183" s="483"/>
      <c r="G183" s="203">
        <f>(Table2237392139[[#This Row],[Column6]]/$F$200)*100</f>
        <v>0</v>
      </c>
      <c r="H183" s="203">
        <f t="shared" si="8"/>
        <v>-100</v>
      </c>
      <c r="I183" s="202" t="s">
        <v>240</v>
      </c>
    </row>
    <row r="184" spans="1:20" ht="15" x14ac:dyDescent="0.25">
      <c r="A184" s="482" t="s">
        <v>897</v>
      </c>
      <c r="B184" s="483">
        <v>0.69247446000000001</v>
      </c>
      <c r="C184" s="203">
        <f t="shared" si="9"/>
        <v>5.5875027607681553E-3</v>
      </c>
      <c r="D184" s="483"/>
      <c r="E184" s="203">
        <f t="shared" si="10"/>
        <v>0</v>
      </c>
      <c r="F184" s="483"/>
      <c r="G184" s="203">
        <f>(Table2237392139[[#This Row],[Column6]]/$F$200)*100</f>
        <v>0</v>
      </c>
      <c r="H184" s="203" t="s">
        <v>240</v>
      </c>
      <c r="I184" s="202">
        <f t="shared" si="11"/>
        <v>-100</v>
      </c>
    </row>
    <row r="185" spans="1:20" ht="15" x14ac:dyDescent="0.25">
      <c r="A185" s="482" t="s">
        <v>1248</v>
      </c>
      <c r="B185" s="483">
        <v>7.4183599999999997E-3</v>
      </c>
      <c r="C185" s="203">
        <f t="shared" si="9"/>
        <v>5.9857957765506694E-5</v>
      </c>
      <c r="D185" s="483"/>
      <c r="E185" s="203">
        <f t="shared" si="10"/>
        <v>0</v>
      </c>
      <c r="F185" s="483"/>
      <c r="G185" s="203">
        <f>(Table2237392139[[#This Row],[Column6]]/$F$200)*100</f>
        <v>0</v>
      </c>
      <c r="H185" s="203" t="s">
        <v>240</v>
      </c>
      <c r="I185" s="202">
        <f t="shared" si="11"/>
        <v>-100</v>
      </c>
    </row>
    <row r="186" spans="1:20" ht="15" x14ac:dyDescent="0.25">
      <c r="A186" s="482" t="s">
        <v>891</v>
      </c>
      <c r="B186" s="483"/>
      <c r="C186" s="203">
        <f t="shared" si="9"/>
        <v>0</v>
      </c>
      <c r="D186" s="483">
        <v>1.5512389999999999E-2</v>
      </c>
      <c r="E186" s="203">
        <f t="shared" si="10"/>
        <v>1.3122794203457438E-4</v>
      </c>
      <c r="F186" s="483"/>
      <c r="G186" s="203">
        <f>(Table2237392139[[#This Row],[Column6]]/$F$200)*100</f>
        <v>0</v>
      </c>
      <c r="H186" s="203">
        <f t="shared" si="8"/>
        <v>-100</v>
      </c>
      <c r="I186" s="202" t="s">
        <v>240</v>
      </c>
    </row>
    <row r="187" spans="1:20" ht="15" x14ac:dyDescent="0.25">
      <c r="A187" s="482" t="s">
        <v>575</v>
      </c>
      <c r="B187" s="483"/>
      <c r="C187" s="203">
        <f t="shared" si="9"/>
        <v>0</v>
      </c>
      <c r="D187" s="483">
        <v>1.337941E-2</v>
      </c>
      <c r="E187" s="203">
        <f t="shared" si="10"/>
        <v>1.1318387688401367E-4</v>
      </c>
      <c r="F187" s="483"/>
      <c r="G187" s="203">
        <f>(Table2237392139[[#This Row],[Column6]]/$F$200)*100</f>
        <v>0</v>
      </c>
      <c r="H187" s="203">
        <f t="shared" si="8"/>
        <v>-100</v>
      </c>
      <c r="I187" s="202" t="s">
        <v>240</v>
      </c>
    </row>
    <row r="188" spans="1:20" ht="15" x14ac:dyDescent="0.25">
      <c r="A188" s="482" t="s">
        <v>608</v>
      </c>
      <c r="B188" s="483">
        <v>13.060869279999999</v>
      </c>
      <c r="C188" s="203">
        <f t="shared" si="9"/>
        <v>0.1053867649646342</v>
      </c>
      <c r="D188" s="483"/>
      <c r="E188" s="203">
        <f t="shared" si="10"/>
        <v>0</v>
      </c>
      <c r="F188" s="483"/>
      <c r="G188" s="203">
        <f>(Table2237392139[[#This Row],[Column6]]/$F$200)*100</f>
        <v>0</v>
      </c>
      <c r="H188" s="203" t="s">
        <v>240</v>
      </c>
      <c r="I188" s="202">
        <f t="shared" si="11"/>
        <v>-100</v>
      </c>
    </row>
    <row r="189" spans="1:20" ht="15" x14ac:dyDescent="0.25">
      <c r="A189" s="482" t="s">
        <v>545</v>
      </c>
      <c r="B189" s="483"/>
      <c r="C189" s="203">
        <f t="shared" si="9"/>
        <v>0</v>
      </c>
      <c r="D189" s="483">
        <v>0.56686354999999999</v>
      </c>
      <c r="E189" s="203">
        <f t="shared" si="10"/>
        <v>4.7954143159702062E-3</v>
      </c>
      <c r="F189" s="483"/>
      <c r="G189" s="203">
        <f>(Table2237392139[[#This Row],[Column6]]/$F$200)*100</f>
        <v>0</v>
      </c>
      <c r="H189" s="203">
        <f t="shared" si="8"/>
        <v>-100</v>
      </c>
      <c r="I189" s="202" t="s">
        <v>240</v>
      </c>
    </row>
    <row r="190" spans="1:20" ht="15" x14ac:dyDescent="0.25">
      <c r="A190" s="482" t="s">
        <v>898</v>
      </c>
      <c r="B190" s="483">
        <v>7.8709999999999995E-3</v>
      </c>
      <c r="C190" s="203">
        <f t="shared" si="9"/>
        <v>6.3510261779194208E-5</v>
      </c>
      <c r="D190" s="483"/>
      <c r="E190" s="203">
        <f t="shared" si="10"/>
        <v>0</v>
      </c>
      <c r="F190" s="483"/>
      <c r="G190" s="203">
        <f>(Table2237392139[[#This Row],[Column6]]/$F$200)*100</f>
        <v>0</v>
      </c>
      <c r="H190" s="203" t="s">
        <v>240</v>
      </c>
      <c r="I190" s="202">
        <f t="shared" si="11"/>
        <v>-100</v>
      </c>
    </row>
    <row r="191" spans="1:20" ht="15" x14ac:dyDescent="0.25">
      <c r="A191" s="482" t="s">
        <v>331</v>
      </c>
      <c r="B191" s="483">
        <v>9.9613720000000003E-2</v>
      </c>
      <c r="C191" s="203">
        <f t="shared" si="9"/>
        <v>8.0377251098962693E-4</v>
      </c>
      <c r="D191" s="483"/>
      <c r="E191" s="203">
        <f t="shared" si="10"/>
        <v>0</v>
      </c>
      <c r="F191" s="483"/>
      <c r="G191" s="203">
        <f>(Table2237392139[[#This Row],[Column6]]/$F$200)*100</f>
        <v>0</v>
      </c>
      <c r="H191" s="203" t="s">
        <v>240</v>
      </c>
      <c r="I191" s="202">
        <f t="shared" si="11"/>
        <v>-100</v>
      </c>
    </row>
    <row r="192" spans="1:20" ht="15" x14ac:dyDescent="0.25">
      <c r="A192" s="482" t="s">
        <v>556</v>
      </c>
      <c r="B192" s="483">
        <v>1.2145000000000001E-3</v>
      </c>
      <c r="C192" s="203">
        <f t="shared" si="9"/>
        <v>9.799671316329739E-6</v>
      </c>
      <c r="D192" s="483"/>
      <c r="E192" s="203">
        <f t="shared" si="10"/>
        <v>0</v>
      </c>
      <c r="F192" s="483"/>
      <c r="G192" s="203">
        <f>(Table2237392139[[#This Row],[Column6]]/$F$200)*100</f>
        <v>0</v>
      </c>
      <c r="H192" s="203" t="s">
        <v>240</v>
      </c>
      <c r="I192" s="202">
        <f t="shared" si="11"/>
        <v>-100</v>
      </c>
    </row>
    <row r="193" spans="1:9" ht="15" x14ac:dyDescent="0.25">
      <c r="A193" s="482" t="s">
        <v>583</v>
      </c>
      <c r="B193" s="483">
        <v>1.3356800000000001E-3</v>
      </c>
      <c r="C193" s="203">
        <f t="shared" si="9"/>
        <v>1.0777459846682014E-5</v>
      </c>
      <c r="D193" s="483">
        <v>7.2337220000000008E-2</v>
      </c>
      <c r="E193" s="203">
        <f t="shared" si="10"/>
        <v>6.1194081073917398E-4</v>
      </c>
      <c r="F193" s="483"/>
      <c r="G193" s="203">
        <f>(Table2237392139[[#This Row],[Column6]]/$F$200)*100</f>
        <v>0</v>
      </c>
      <c r="H193" s="203">
        <f t="shared" si="8"/>
        <v>-100</v>
      </c>
      <c r="I193" s="202">
        <f t="shared" si="11"/>
        <v>-100</v>
      </c>
    </row>
    <row r="194" spans="1:9" ht="15" x14ac:dyDescent="0.25">
      <c r="A194" s="482" t="s">
        <v>560</v>
      </c>
      <c r="B194" s="483">
        <v>3.4785209999999997E-2</v>
      </c>
      <c r="C194" s="203">
        <f t="shared" si="9"/>
        <v>2.8067815946439386E-4</v>
      </c>
      <c r="D194" s="483"/>
      <c r="E194" s="203">
        <f t="shared" si="10"/>
        <v>0</v>
      </c>
      <c r="F194" s="483"/>
      <c r="G194" s="203">
        <f>(Table2237392139[[#This Row],[Column6]]/$F$200)*100</f>
        <v>0</v>
      </c>
      <c r="H194" s="203" t="s">
        <v>240</v>
      </c>
      <c r="I194" s="202">
        <f t="shared" si="11"/>
        <v>-100</v>
      </c>
    </row>
    <row r="195" spans="1:9" ht="15" x14ac:dyDescent="0.25">
      <c r="A195" s="482" t="s">
        <v>527</v>
      </c>
      <c r="B195" s="483">
        <v>6.4965999999999999E-3</v>
      </c>
      <c r="C195" s="203">
        <f t="shared" si="9"/>
        <v>5.2420374371072685E-5</v>
      </c>
      <c r="D195" s="483">
        <v>4.2022700000000001E-3</v>
      </c>
      <c r="E195" s="203">
        <f t="shared" si="10"/>
        <v>3.5549341137866627E-5</v>
      </c>
      <c r="F195" s="483"/>
      <c r="G195" s="203">
        <f>(Table2237392139[[#This Row],[Column6]]/$F$200)*100</f>
        <v>0</v>
      </c>
      <c r="H195" s="203">
        <f t="shared" si="8"/>
        <v>-100</v>
      </c>
      <c r="I195" s="202">
        <f t="shared" si="11"/>
        <v>-100</v>
      </c>
    </row>
    <row r="196" spans="1:9" ht="15" x14ac:dyDescent="0.25">
      <c r="A196" s="482" t="s">
        <v>315</v>
      </c>
      <c r="B196" s="483">
        <v>49.917299159999992</v>
      </c>
      <c r="C196" s="203">
        <f t="shared" si="9"/>
        <v>0.40277737732968505</v>
      </c>
      <c r="D196" s="483"/>
      <c r="E196" s="203">
        <f t="shared" si="10"/>
        <v>0</v>
      </c>
      <c r="F196" s="483"/>
      <c r="G196" s="203">
        <f>(Table2237392139[[#This Row],[Column6]]/$F$200)*100</f>
        <v>0</v>
      </c>
      <c r="H196" s="203" t="s">
        <v>240</v>
      </c>
      <c r="I196" s="202">
        <f t="shared" ref="I196:I200" si="12">((F196/B196)-1)*100</f>
        <v>-100</v>
      </c>
    </row>
    <row r="197" spans="1:9" ht="15" x14ac:dyDescent="0.25">
      <c r="A197" s="482" t="s">
        <v>1249</v>
      </c>
      <c r="B197" s="483">
        <v>1.04353E-3</v>
      </c>
      <c r="C197" s="203">
        <f t="shared" ref="C197:C200" si="13">(B197/$B$200)*100</f>
        <v>8.4201325720292896E-6</v>
      </c>
      <c r="D197" s="483"/>
      <c r="E197" s="203">
        <f t="shared" ref="E197:E200" si="14">(D197/$D$200)*100</f>
        <v>0</v>
      </c>
      <c r="F197" s="483"/>
      <c r="G197" s="203">
        <f>(Table2237392139[[#This Row],[Column6]]/$F$200)*100</f>
        <v>0</v>
      </c>
      <c r="H197" s="203" t="s">
        <v>240</v>
      </c>
      <c r="I197" s="202">
        <f t="shared" si="12"/>
        <v>-100</v>
      </c>
    </row>
    <row r="198" spans="1:9" ht="15" x14ac:dyDescent="0.25">
      <c r="A198" s="482" t="s">
        <v>893</v>
      </c>
      <c r="B198" s="483"/>
      <c r="C198" s="203">
        <f t="shared" si="13"/>
        <v>0</v>
      </c>
      <c r="D198" s="483">
        <v>6.4975110000000003E-2</v>
      </c>
      <c r="E198" s="203">
        <f t="shared" si="14"/>
        <v>5.4966062410564042E-4</v>
      </c>
      <c r="F198" s="483"/>
      <c r="G198" s="203">
        <f>(Table2237392139[[#This Row],[Column6]]/$F$200)*100</f>
        <v>0</v>
      </c>
      <c r="H198" s="203">
        <f t="shared" ref="H198:H200" si="15">((F198/D198)-1)*100</f>
        <v>-100</v>
      </c>
      <c r="I198" s="202" t="s">
        <v>240</v>
      </c>
    </row>
    <row r="199" spans="1:9" ht="15" x14ac:dyDescent="0.25">
      <c r="A199" s="484" t="s">
        <v>1250</v>
      </c>
      <c r="B199" s="485">
        <v>2.3563E-3</v>
      </c>
      <c r="C199" s="203">
        <f t="shared" si="13"/>
        <v>1.9012734065597167E-5</v>
      </c>
      <c r="D199" s="483"/>
      <c r="E199" s="203">
        <f t="shared" si="14"/>
        <v>0</v>
      </c>
      <c r="F199" s="483"/>
      <c r="G199" s="203">
        <f>(Table2237392139[[#This Row],[Column6]]/$F$200)*100</f>
        <v>0</v>
      </c>
      <c r="H199" s="203" t="s">
        <v>240</v>
      </c>
      <c r="I199" s="202">
        <f t="shared" si="12"/>
        <v>-100</v>
      </c>
    </row>
    <row r="200" spans="1:9" x14ac:dyDescent="0.2">
      <c r="A200" s="5" t="s">
        <v>217</v>
      </c>
      <c r="B200" s="511">
        <f t="shared" ref="B200:F200" si="16">SUM(B4:B199)</f>
        <v>12393.272802692994</v>
      </c>
      <c r="C200" s="513">
        <f t="shared" si="13"/>
        <v>100</v>
      </c>
      <c r="D200" s="342">
        <f t="shared" si="16"/>
        <v>11820.950446599993</v>
      </c>
      <c r="E200" s="513">
        <f t="shared" si="14"/>
        <v>100</v>
      </c>
      <c r="F200" s="342">
        <f t="shared" si="16"/>
        <v>15526.547796550005</v>
      </c>
      <c r="G200" s="513">
        <f>(Table2237392139[[#This Row],[Column6]]/$F$200)*100</f>
        <v>100</v>
      </c>
      <c r="H200" s="513">
        <f t="shared" si="15"/>
        <v>31.347710716576405</v>
      </c>
      <c r="I200" s="512">
        <f t="shared" si="12"/>
        <v>25.282062645923254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4BD9545-54EC-472E-B951-AD81C627964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AL241"/>
  <sheetViews>
    <sheetView zoomScaleNormal="100" workbookViewId="0">
      <selection activeCell="A5" sqref="A5:L5"/>
    </sheetView>
  </sheetViews>
  <sheetFormatPr defaultColWidth="9.140625" defaultRowHeight="12.75" x14ac:dyDescent="0.2"/>
  <cols>
    <col min="1" max="1" width="56.140625" style="20" customWidth="1"/>
    <col min="2" max="2" width="13.42578125" style="20" bestFit="1" customWidth="1"/>
    <col min="3" max="3" width="12.42578125" style="40" customWidth="1"/>
    <col min="4" max="4" width="13.42578125" style="20" bestFit="1" customWidth="1"/>
    <col min="5" max="5" width="12.42578125" style="40" customWidth="1"/>
    <col min="6" max="6" width="14.85546875" style="38" customWidth="1"/>
    <col min="7" max="7" width="14.42578125" style="38" customWidth="1"/>
    <col min="8" max="8" width="17.42578125" style="20" customWidth="1"/>
    <col min="9" max="9" width="16.140625" style="40" bestFit="1" customWidth="1"/>
    <col min="10" max="11" width="13.5703125" style="40" customWidth="1"/>
    <col min="12" max="12" width="14.85546875" style="40" bestFit="1" customWidth="1"/>
    <col min="13" max="13" width="8.7109375" style="343" customWidth="1"/>
    <col min="14" max="19" width="9.140625" style="20"/>
    <col min="20" max="24" width="9.28515625" style="20" bestFit="1" customWidth="1"/>
    <col min="25" max="25" width="11.42578125" style="20" bestFit="1" customWidth="1"/>
    <col min="26" max="26" width="9.7109375" style="20" bestFit="1" customWidth="1"/>
    <col min="27" max="27" width="9.140625" style="20" bestFit="1" customWidth="1"/>
    <col min="28" max="30" width="9.140625" style="20"/>
    <col min="31" max="31" width="16.42578125" style="20" bestFit="1" customWidth="1"/>
    <col min="32" max="16384" width="9.140625" style="20"/>
  </cols>
  <sheetData>
    <row r="1" spans="1:38" x14ac:dyDescent="0.2">
      <c r="A1" s="11" t="s">
        <v>595</v>
      </c>
      <c r="F1" s="42"/>
      <c r="G1" s="34"/>
      <c r="N1" s="571" t="s">
        <v>239</v>
      </c>
      <c r="O1" s="571"/>
    </row>
    <row r="2" spans="1:38" ht="18.600000000000001" customHeight="1" x14ac:dyDescent="0.2">
      <c r="A2" s="567" t="s">
        <v>456</v>
      </c>
      <c r="B2" s="570">
        <v>45717</v>
      </c>
      <c r="C2" s="570"/>
      <c r="D2" s="570">
        <v>46057</v>
      </c>
      <c r="E2" s="570"/>
      <c r="F2" s="572">
        <v>46082</v>
      </c>
      <c r="G2" s="573"/>
      <c r="H2" s="573"/>
      <c r="I2" s="573"/>
      <c r="J2" s="574"/>
      <c r="K2" s="545" t="s">
        <v>233</v>
      </c>
      <c r="L2" s="545" t="s">
        <v>580</v>
      </c>
      <c r="M2" s="344"/>
    </row>
    <row r="3" spans="1:38" s="31" customFormat="1" ht="27.6" customHeight="1" x14ac:dyDescent="0.2">
      <c r="A3" s="568"/>
      <c r="B3" s="345" t="s">
        <v>579</v>
      </c>
      <c r="C3" s="346" t="s">
        <v>234</v>
      </c>
      <c r="D3" s="345" t="s">
        <v>579</v>
      </c>
      <c r="E3" s="346" t="s">
        <v>234</v>
      </c>
      <c r="F3" s="345" t="s">
        <v>298</v>
      </c>
      <c r="G3" s="345" t="s">
        <v>297</v>
      </c>
      <c r="H3" s="345" t="s">
        <v>594</v>
      </c>
      <c r="I3" s="346" t="s">
        <v>593</v>
      </c>
      <c r="J3" s="347" t="s">
        <v>592</v>
      </c>
      <c r="K3" s="546"/>
      <c r="L3" s="546"/>
      <c r="M3" s="344"/>
      <c r="U3" s="131"/>
      <c r="V3" s="131"/>
      <c r="W3" s="131"/>
      <c r="X3" s="131"/>
      <c r="AE3" s="131"/>
    </row>
    <row r="4" spans="1:38" s="30" customFormat="1" x14ac:dyDescent="0.2">
      <c r="A4" s="55" t="s">
        <v>937</v>
      </c>
      <c r="B4" s="44">
        <v>1113.2806294000002</v>
      </c>
      <c r="C4" s="348">
        <f t="shared" ref="C4:C67" si="0">(B4/$B$241)*100</f>
        <v>11.036840532637623</v>
      </c>
      <c r="D4" s="44">
        <v>1.5249999999999999E-3</v>
      </c>
      <c r="E4" s="348">
        <f t="shared" ref="E4:E67" si="1">(D4/$D$241)*100</f>
        <v>2.3082241593898807E-5</v>
      </c>
      <c r="F4" s="44">
        <v>3516.5126689999997</v>
      </c>
      <c r="G4" s="44"/>
      <c r="H4" s="336">
        <f t="shared" ref="H4:H67" si="2">F4+G4</f>
        <v>3516.5126689999997</v>
      </c>
      <c r="I4" s="348">
        <f t="shared" ref="I4:J67" si="3">(F4/$H$241)*100</f>
        <v>26.669025543925802</v>
      </c>
      <c r="J4" s="348">
        <f t="shared" si="3"/>
        <v>0</v>
      </c>
      <c r="K4" s="336">
        <f>((H4/D4)-1)*100</f>
        <v>230590894.68852457</v>
      </c>
      <c r="L4" s="349">
        <f>((H4/B4)-1)*100</f>
        <v>215.86938424458307</v>
      </c>
      <c r="M4" s="274"/>
      <c r="O4" s="350"/>
      <c r="T4" s="33"/>
      <c r="U4" s="161"/>
      <c r="V4" s="161"/>
      <c r="W4" s="161"/>
      <c r="X4" s="161"/>
      <c r="AE4" s="17"/>
      <c r="AL4" s="351"/>
    </row>
    <row r="5" spans="1:38" s="30" customFormat="1" x14ac:dyDescent="0.2">
      <c r="A5" s="21" t="s">
        <v>939</v>
      </c>
      <c r="B5" s="45">
        <v>1254.84789</v>
      </c>
      <c r="C5" s="348">
        <f t="shared" si="0"/>
        <v>12.440309917285619</v>
      </c>
      <c r="D5" s="45">
        <v>1683.07193704</v>
      </c>
      <c r="E5" s="348">
        <f t="shared" si="1"/>
        <v>25.474802013553127</v>
      </c>
      <c r="F5" s="45">
        <v>2128.7990927599999</v>
      </c>
      <c r="G5" s="45"/>
      <c r="H5" s="336">
        <f t="shared" si="2"/>
        <v>2128.7990927599999</v>
      </c>
      <c r="I5" s="348">
        <f t="shared" si="3"/>
        <v>16.144687287262695</v>
      </c>
      <c r="J5" s="348">
        <f t="shared" si="3"/>
        <v>0</v>
      </c>
      <c r="K5" s="336">
        <f t="shared" ref="K5:K68" si="4">((H5/D5)-1)*100</f>
        <v>26.482953337330038</v>
      </c>
      <c r="L5" s="349">
        <f t="shared" ref="L5:L68" si="5">((H5/B5)-1)*100</f>
        <v>69.645987352299727</v>
      </c>
      <c r="M5" s="274"/>
      <c r="T5" s="33"/>
      <c r="U5" s="161"/>
      <c r="V5" s="161"/>
      <c r="W5" s="161"/>
      <c r="X5" s="161"/>
      <c r="AE5" s="17"/>
      <c r="AL5" s="351"/>
    </row>
    <row r="6" spans="1:38" s="30" customFormat="1" x14ac:dyDescent="0.2">
      <c r="A6" s="21" t="s">
        <v>935</v>
      </c>
      <c r="B6" s="45">
        <v>1377.2902543700002</v>
      </c>
      <c r="C6" s="348">
        <f t="shared" si="0"/>
        <v>13.654178922371177</v>
      </c>
      <c r="D6" s="45">
        <v>1344.1105110999995</v>
      </c>
      <c r="E6" s="348">
        <f t="shared" si="1"/>
        <v>20.344317079415735</v>
      </c>
      <c r="F6" s="45">
        <v>1429.9082929300009</v>
      </c>
      <c r="G6" s="45">
        <v>4.1258103600000009</v>
      </c>
      <c r="H6" s="336">
        <f t="shared" si="2"/>
        <v>1434.034103290001</v>
      </c>
      <c r="I6" s="348">
        <f t="shared" si="3"/>
        <v>10.8443405097886</v>
      </c>
      <c r="J6" s="348">
        <f t="shared" si="3"/>
        <v>3.1289903446167201E-2</v>
      </c>
      <c r="K6" s="336">
        <f t="shared" si="4"/>
        <v>6.6901933618843223</v>
      </c>
      <c r="L6" s="349">
        <f t="shared" si="5"/>
        <v>4.1199630027119127</v>
      </c>
      <c r="M6" s="274"/>
      <c r="P6" s="352"/>
      <c r="T6" s="33"/>
      <c r="U6" s="161"/>
      <c r="V6" s="161"/>
      <c r="W6" s="161"/>
      <c r="X6" s="161"/>
      <c r="AE6" s="17"/>
      <c r="AL6" s="351"/>
    </row>
    <row r="7" spans="1:38" s="30" customFormat="1" x14ac:dyDescent="0.2">
      <c r="A7" s="21" t="s">
        <v>936</v>
      </c>
      <c r="B7" s="45">
        <v>239.23653894999998</v>
      </c>
      <c r="C7" s="348">
        <f t="shared" si="0"/>
        <v>2.3717429911578938</v>
      </c>
      <c r="D7" s="45">
        <v>197.61731786000001</v>
      </c>
      <c r="E7" s="348">
        <f t="shared" si="1"/>
        <v>2.9911151960543041</v>
      </c>
      <c r="F7" s="45"/>
      <c r="G7" s="45">
        <v>1249.3775581399991</v>
      </c>
      <c r="H7" s="336">
        <f t="shared" si="2"/>
        <v>1249.3775581399991</v>
      </c>
      <c r="I7" s="348">
        <f t="shared" si="3"/>
        <v>0</v>
      </c>
      <c r="J7" s="348">
        <f t="shared" si="3"/>
        <v>9.4752060203777067</v>
      </c>
      <c r="K7" s="336">
        <f t="shared" si="4"/>
        <v>532.22068372828937</v>
      </c>
      <c r="L7" s="349">
        <f t="shared" si="5"/>
        <v>422.23525872070775</v>
      </c>
      <c r="M7" s="274"/>
      <c r="T7" s="33"/>
      <c r="U7" s="161"/>
      <c r="V7" s="161"/>
      <c r="W7" s="161"/>
      <c r="X7" s="161"/>
      <c r="AE7" s="17"/>
      <c r="AL7" s="351"/>
    </row>
    <row r="8" spans="1:38" s="30" customFormat="1" x14ac:dyDescent="0.2">
      <c r="A8" s="21" t="s">
        <v>938</v>
      </c>
      <c r="B8" s="45">
        <v>2077.1461054699998</v>
      </c>
      <c r="C8" s="348">
        <f t="shared" si="0"/>
        <v>20.592409248526241</v>
      </c>
      <c r="D8" s="45">
        <v>463.27956984999997</v>
      </c>
      <c r="E8" s="348">
        <f t="shared" si="1"/>
        <v>7.0121514470788311</v>
      </c>
      <c r="F8" s="45">
        <v>644.72152318000008</v>
      </c>
      <c r="G8" s="45">
        <v>136.59773348000002</v>
      </c>
      <c r="H8" s="336">
        <f t="shared" si="2"/>
        <v>781.31925666000006</v>
      </c>
      <c r="I8" s="348">
        <f t="shared" si="3"/>
        <v>4.8895301649220855</v>
      </c>
      <c r="J8" s="348">
        <f t="shared" si="3"/>
        <v>1.0359491878231846</v>
      </c>
      <c r="K8" s="336">
        <f t="shared" si="4"/>
        <v>68.649624871861832</v>
      </c>
      <c r="L8" s="349">
        <f t="shared" si="5"/>
        <v>-62.384963936698647</v>
      </c>
      <c r="M8" s="274"/>
      <c r="N8" s="274"/>
      <c r="O8" s="569"/>
      <c r="P8" s="569"/>
      <c r="T8" s="33"/>
      <c r="U8" s="161"/>
      <c r="V8" s="161"/>
      <c r="W8" s="161"/>
      <c r="X8" s="161"/>
      <c r="AE8" s="17"/>
      <c r="AL8" s="351"/>
    </row>
    <row r="9" spans="1:38" s="30" customFormat="1" x14ac:dyDescent="0.2">
      <c r="A9" s="21" t="s">
        <v>992</v>
      </c>
      <c r="B9" s="45">
        <v>360.15514629999996</v>
      </c>
      <c r="C9" s="348">
        <f t="shared" si="0"/>
        <v>3.5705057752277392</v>
      </c>
      <c r="D9" s="45">
        <v>272.67688139000006</v>
      </c>
      <c r="E9" s="348">
        <f t="shared" si="1"/>
        <v>4.1272089529933584</v>
      </c>
      <c r="F9" s="45">
        <v>295.46687673000002</v>
      </c>
      <c r="G9" s="45">
        <v>285.99037923999998</v>
      </c>
      <c r="H9" s="336">
        <f t="shared" si="2"/>
        <v>581.45725597000001</v>
      </c>
      <c r="I9" s="348">
        <f t="shared" si="3"/>
        <v>2.2408034392599387</v>
      </c>
      <c r="J9" s="348">
        <f t="shared" si="3"/>
        <v>2.1689342388854582</v>
      </c>
      <c r="K9" s="336">
        <f t="shared" si="4"/>
        <v>113.24039390723497</v>
      </c>
      <c r="L9" s="349">
        <f t="shared" si="5"/>
        <v>61.446327213011998</v>
      </c>
      <c r="M9" s="274"/>
      <c r="N9" s="274"/>
      <c r="T9" s="33"/>
      <c r="U9" s="161"/>
      <c r="V9" s="161"/>
      <c r="W9" s="161"/>
      <c r="X9" s="161"/>
      <c r="AE9" s="17"/>
      <c r="AL9" s="351"/>
    </row>
    <row r="10" spans="1:38" s="30" customFormat="1" x14ac:dyDescent="0.2">
      <c r="A10" s="21" t="s">
        <v>1243</v>
      </c>
      <c r="B10" s="45">
        <v>428.94514354000006</v>
      </c>
      <c r="C10" s="348">
        <f t="shared" si="0"/>
        <v>4.2524759898605451</v>
      </c>
      <c r="D10" s="45">
        <v>383.96818671999995</v>
      </c>
      <c r="E10" s="348">
        <f t="shared" si="1"/>
        <v>5.8117025903228106</v>
      </c>
      <c r="F10" s="45">
        <v>44.242723730000009</v>
      </c>
      <c r="G10" s="45">
        <v>433.45964144999999</v>
      </c>
      <c r="H10" s="336">
        <f t="shared" si="2"/>
        <v>477.70236518000002</v>
      </c>
      <c r="I10" s="348">
        <f t="shared" si="3"/>
        <v>0.33553421822983415</v>
      </c>
      <c r="J10" s="348">
        <f t="shared" si="3"/>
        <v>3.2873324620719484</v>
      </c>
      <c r="K10" s="336">
        <f t="shared" si="4"/>
        <v>24.41196476737111</v>
      </c>
      <c r="L10" s="349">
        <f t="shared" si="5"/>
        <v>11.366773204987513</v>
      </c>
      <c r="M10" s="274"/>
      <c r="N10" s="274"/>
      <c r="T10" s="33"/>
      <c r="U10" s="161"/>
      <c r="V10" s="161"/>
      <c r="W10" s="161"/>
      <c r="X10" s="161"/>
      <c r="AE10" s="17"/>
      <c r="AL10" s="351"/>
    </row>
    <row r="11" spans="1:38" s="30" customFormat="1" x14ac:dyDescent="0.2">
      <c r="A11" s="21" t="s">
        <v>991</v>
      </c>
      <c r="B11" s="45">
        <v>76.150819670000004</v>
      </c>
      <c r="C11" s="348">
        <f t="shared" si="0"/>
        <v>0.75494392961853707</v>
      </c>
      <c r="D11" s="45">
        <v>191.8147898</v>
      </c>
      <c r="E11" s="348">
        <f t="shared" si="1"/>
        <v>2.9032887340632896</v>
      </c>
      <c r="F11" s="45">
        <v>299.81476423999999</v>
      </c>
      <c r="G11" s="45"/>
      <c r="H11" s="336">
        <f t="shared" si="2"/>
        <v>299.81476423999999</v>
      </c>
      <c r="I11" s="348">
        <f t="shared" si="3"/>
        <v>2.273777562768295</v>
      </c>
      <c r="J11" s="348">
        <f t="shared" si="3"/>
        <v>0</v>
      </c>
      <c r="K11" s="336">
        <f t="shared" si="4"/>
        <v>56.304299867913521</v>
      </c>
      <c r="L11" s="349">
        <f t="shared" si="5"/>
        <v>293.71180184172528</v>
      </c>
      <c r="M11" s="274"/>
      <c r="N11" s="274"/>
      <c r="T11" s="33"/>
      <c r="U11" s="161"/>
      <c r="V11" s="161"/>
      <c r="W11" s="161"/>
      <c r="X11" s="161"/>
      <c r="AE11" s="17"/>
      <c r="AL11" s="351"/>
    </row>
    <row r="12" spans="1:38" s="30" customFormat="1" x14ac:dyDescent="0.2">
      <c r="A12" s="21" t="s">
        <v>994</v>
      </c>
      <c r="B12" s="45">
        <v>72.015319770000062</v>
      </c>
      <c r="C12" s="348">
        <f t="shared" si="0"/>
        <v>0.71394541431728975</v>
      </c>
      <c r="D12" s="45">
        <v>2.9781183900000041</v>
      </c>
      <c r="E12" s="348">
        <f t="shared" si="1"/>
        <v>4.50764906053856E-2</v>
      </c>
      <c r="F12" s="45">
        <v>0.89554319000000016</v>
      </c>
      <c r="G12" s="45">
        <v>233.34056013999961</v>
      </c>
      <c r="H12" s="336">
        <f t="shared" si="2"/>
        <v>234.23610332999962</v>
      </c>
      <c r="I12" s="348">
        <f t="shared" si="3"/>
        <v>6.7917469544025695E-3</v>
      </c>
      <c r="J12" s="348">
        <f t="shared" si="3"/>
        <v>1.7696411031492874</v>
      </c>
      <c r="K12" s="336">
        <f t="shared" si="4"/>
        <v>7765.2381354792042</v>
      </c>
      <c r="L12" s="349">
        <f t="shared" si="5"/>
        <v>225.2587145042117</v>
      </c>
      <c r="M12" s="274"/>
      <c r="N12" s="274"/>
      <c r="T12" s="33"/>
      <c r="U12" s="161"/>
      <c r="V12" s="161"/>
      <c r="W12" s="161"/>
      <c r="X12" s="161"/>
      <c r="AE12" s="17"/>
      <c r="AL12" s="351"/>
    </row>
    <row r="13" spans="1:38" s="30" customFormat="1" x14ac:dyDescent="0.2">
      <c r="A13" s="21" t="s">
        <v>993</v>
      </c>
      <c r="B13" s="45">
        <v>102.78024051999999</v>
      </c>
      <c r="C13" s="348">
        <f t="shared" si="0"/>
        <v>1.0189426588125809</v>
      </c>
      <c r="D13" s="45">
        <v>123.58980300000002</v>
      </c>
      <c r="E13" s="348">
        <f t="shared" si="1"/>
        <v>1.8706424205825312</v>
      </c>
      <c r="F13" s="45">
        <v>233.74499182999998</v>
      </c>
      <c r="G13" s="45">
        <v>9.0499999999999997E-2</v>
      </c>
      <c r="H13" s="336">
        <f t="shared" si="2"/>
        <v>233.83549182999997</v>
      </c>
      <c r="I13" s="348">
        <f t="shared" si="3"/>
        <v>1.7727082893324839</v>
      </c>
      <c r="J13" s="348">
        <f t="shared" si="3"/>
        <v>6.8634668460092066E-4</v>
      </c>
      <c r="K13" s="336">
        <f t="shared" si="4"/>
        <v>89.202900363875443</v>
      </c>
      <c r="L13" s="349">
        <f t="shared" si="5"/>
        <v>127.51016211574048</v>
      </c>
      <c r="M13" s="274"/>
      <c r="N13" s="274"/>
      <c r="T13" s="33"/>
      <c r="U13" s="161"/>
      <c r="V13" s="161"/>
      <c r="W13" s="161"/>
      <c r="X13" s="161"/>
      <c r="AE13" s="17"/>
      <c r="AL13" s="351"/>
    </row>
    <row r="14" spans="1:38" s="30" customFormat="1" x14ac:dyDescent="0.2">
      <c r="A14" s="21" t="s">
        <v>1211</v>
      </c>
      <c r="B14" s="45">
        <v>81.643964980000007</v>
      </c>
      <c r="C14" s="348">
        <f t="shared" si="0"/>
        <v>0.80940186880117704</v>
      </c>
      <c r="D14" s="45">
        <v>66.287552140000017</v>
      </c>
      <c r="E14" s="348">
        <f t="shared" si="1"/>
        <v>1.0033215037138652</v>
      </c>
      <c r="F14" s="45">
        <v>0.67925915999999997</v>
      </c>
      <c r="G14" s="45">
        <v>201.01867987</v>
      </c>
      <c r="H14" s="336">
        <f t="shared" si="2"/>
        <v>201.69793902999999</v>
      </c>
      <c r="I14" s="348">
        <f t="shared" si="3"/>
        <v>5.1514615740420591E-3</v>
      </c>
      <c r="J14" s="348">
        <f t="shared" si="3"/>
        <v>1.5245138615649541</v>
      </c>
      <c r="K14" s="336">
        <f t="shared" si="4"/>
        <v>204.27724741443433</v>
      </c>
      <c r="L14" s="349">
        <f t="shared" si="5"/>
        <v>147.04574193500909</v>
      </c>
      <c r="M14" s="274"/>
      <c r="N14" s="274"/>
      <c r="T14" s="33"/>
      <c r="U14" s="161"/>
      <c r="V14" s="161"/>
      <c r="W14" s="161"/>
      <c r="X14" s="161"/>
      <c r="AE14" s="17"/>
      <c r="AL14" s="351"/>
    </row>
    <row r="15" spans="1:38" s="30" customFormat="1" x14ac:dyDescent="0.2">
      <c r="A15" s="21" t="s">
        <v>997</v>
      </c>
      <c r="B15" s="45">
        <v>212.15514827999991</v>
      </c>
      <c r="C15" s="348">
        <f t="shared" si="0"/>
        <v>2.103263523956584</v>
      </c>
      <c r="D15" s="45">
        <v>43.742846169999986</v>
      </c>
      <c r="E15" s="348">
        <f t="shared" si="1"/>
        <v>0.6620871759348792</v>
      </c>
      <c r="F15" s="45">
        <v>5.9921410000000001E-2</v>
      </c>
      <c r="G15" s="45">
        <v>177.70204426999979</v>
      </c>
      <c r="H15" s="336">
        <f t="shared" si="2"/>
        <v>177.76196567999978</v>
      </c>
      <c r="I15" s="348">
        <f t="shared" si="3"/>
        <v>4.5444045403439181E-4</v>
      </c>
      <c r="J15" s="348">
        <f t="shared" si="3"/>
        <v>1.3476818666466341</v>
      </c>
      <c r="K15" s="336">
        <f t="shared" si="4"/>
        <v>306.37951401048451</v>
      </c>
      <c r="L15" s="349">
        <f t="shared" si="5"/>
        <v>-16.211335373586323</v>
      </c>
      <c r="M15" s="274"/>
      <c r="N15" s="274"/>
      <c r="T15" s="33"/>
      <c r="U15" s="161"/>
      <c r="V15" s="161"/>
      <c r="W15" s="161"/>
      <c r="X15" s="161"/>
      <c r="AE15" s="17"/>
      <c r="AL15" s="351"/>
    </row>
    <row r="16" spans="1:38" s="30" customFormat="1" x14ac:dyDescent="0.2">
      <c r="A16" s="21" t="s">
        <v>995</v>
      </c>
      <c r="B16" s="45">
        <v>138.77237417999999</v>
      </c>
      <c r="C16" s="348">
        <f t="shared" si="0"/>
        <v>1.3757614420953639</v>
      </c>
      <c r="D16" s="45">
        <v>147.66860868000001</v>
      </c>
      <c r="E16" s="348">
        <f t="shared" si="1"/>
        <v>2.2350967222207623</v>
      </c>
      <c r="F16" s="45">
        <v>153.51101060999997</v>
      </c>
      <c r="G16" s="45"/>
      <c r="H16" s="336">
        <f t="shared" si="2"/>
        <v>153.51101060999997</v>
      </c>
      <c r="I16" s="348">
        <f t="shared" si="3"/>
        <v>1.1642184881979034</v>
      </c>
      <c r="J16" s="348">
        <f t="shared" si="3"/>
        <v>0</v>
      </c>
      <c r="K16" s="336">
        <f t="shared" si="4"/>
        <v>3.9564278300072031</v>
      </c>
      <c r="L16" s="349">
        <f t="shared" si="5"/>
        <v>10.620728021041614</v>
      </c>
      <c r="M16" s="274"/>
      <c r="N16" s="274"/>
      <c r="T16" s="33"/>
      <c r="U16" s="161"/>
      <c r="V16" s="161"/>
      <c r="W16" s="161"/>
      <c r="X16" s="161"/>
      <c r="AE16" s="17"/>
      <c r="AL16" s="351"/>
    </row>
    <row r="17" spans="1:38" s="30" customFormat="1" x14ac:dyDescent="0.2">
      <c r="A17" s="21" t="s">
        <v>996</v>
      </c>
      <c r="B17" s="45">
        <v>48.028143990000004</v>
      </c>
      <c r="C17" s="348">
        <f t="shared" si="0"/>
        <v>0.47614137199339657</v>
      </c>
      <c r="D17" s="45">
        <v>110.14418418000001</v>
      </c>
      <c r="E17" s="348">
        <f t="shared" si="1"/>
        <v>1.6671309307578013</v>
      </c>
      <c r="F17" s="45">
        <v>137.09920860000003</v>
      </c>
      <c r="G17" s="45">
        <v>0.24046451999999999</v>
      </c>
      <c r="H17" s="336">
        <f t="shared" si="2"/>
        <v>137.33967312000001</v>
      </c>
      <c r="I17" s="348">
        <f t="shared" si="3"/>
        <v>1.0397523456797797</v>
      </c>
      <c r="J17" s="348">
        <f t="shared" si="3"/>
        <v>1.8236687963110692E-3</v>
      </c>
      <c r="K17" s="336">
        <f t="shared" si="4"/>
        <v>24.690807910072255</v>
      </c>
      <c r="L17" s="349">
        <f t="shared" si="5"/>
        <v>185.95665314194875</v>
      </c>
      <c r="M17" s="274"/>
      <c r="N17" s="274"/>
      <c r="T17" s="33"/>
      <c r="U17" s="161"/>
      <c r="V17" s="161"/>
      <c r="W17" s="161"/>
      <c r="X17" s="161"/>
      <c r="AE17" s="17"/>
      <c r="AL17" s="351"/>
    </row>
    <row r="18" spans="1:38" s="30" customFormat="1" x14ac:dyDescent="0.2">
      <c r="A18" s="21" t="s">
        <v>1224</v>
      </c>
      <c r="B18" s="45">
        <v>163.44804820000019</v>
      </c>
      <c r="C18" s="348">
        <f t="shared" si="0"/>
        <v>1.6203911176703976</v>
      </c>
      <c r="D18" s="45">
        <v>137.73069572999992</v>
      </c>
      <c r="E18" s="348">
        <f t="shared" si="1"/>
        <v>2.0846775040889347</v>
      </c>
      <c r="F18" s="45"/>
      <c r="G18" s="45">
        <v>123.11594310000002</v>
      </c>
      <c r="H18" s="336">
        <f t="shared" si="2"/>
        <v>123.11594310000002</v>
      </c>
      <c r="I18" s="348">
        <f t="shared" si="3"/>
        <v>0</v>
      </c>
      <c r="J18" s="348">
        <f t="shared" si="3"/>
        <v>0.93370408141658146</v>
      </c>
      <c r="K18" s="336">
        <f t="shared" si="4"/>
        <v>-10.611107823523881</v>
      </c>
      <c r="L18" s="349">
        <f t="shared" si="5"/>
        <v>-24.675794874374102</v>
      </c>
      <c r="M18" s="274"/>
      <c r="N18" s="274"/>
      <c r="T18" s="33"/>
      <c r="U18" s="161"/>
      <c r="V18" s="161"/>
      <c r="W18" s="161"/>
      <c r="X18" s="161"/>
      <c r="AE18" s="17"/>
      <c r="AL18" s="351"/>
    </row>
    <row r="19" spans="1:38" s="30" customFormat="1" x14ac:dyDescent="0.2">
      <c r="A19" s="21" t="s">
        <v>1232</v>
      </c>
      <c r="B19" s="45">
        <v>1.3508120200000002</v>
      </c>
      <c r="C19" s="348">
        <f t="shared" si="0"/>
        <v>1.3391679025570678E-2</v>
      </c>
      <c r="D19" s="45">
        <v>2.1215081900000006</v>
      </c>
      <c r="E19" s="348">
        <f t="shared" si="1"/>
        <v>3.2110927596731134E-2</v>
      </c>
      <c r="F19" s="45"/>
      <c r="G19" s="45">
        <v>116.40031056000001</v>
      </c>
      <c r="H19" s="336">
        <f t="shared" si="2"/>
        <v>116.40031056000001</v>
      </c>
      <c r="I19" s="348">
        <f t="shared" si="3"/>
        <v>0</v>
      </c>
      <c r="J19" s="348">
        <f t="shared" si="3"/>
        <v>0.88277311866711106</v>
      </c>
      <c r="K19" s="336">
        <f t="shared" si="4"/>
        <v>5386.6774075475041</v>
      </c>
      <c r="L19" s="349">
        <f t="shared" si="5"/>
        <v>8517.0620957311294</v>
      </c>
      <c r="M19" s="274"/>
      <c r="N19" s="274"/>
      <c r="T19" s="33"/>
      <c r="U19" s="161"/>
      <c r="V19" s="161"/>
      <c r="W19" s="161"/>
      <c r="X19" s="161"/>
      <c r="AE19" s="17"/>
      <c r="AL19" s="351"/>
    </row>
    <row r="20" spans="1:38" s="30" customFormat="1" x14ac:dyDescent="0.2">
      <c r="A20" s="21" t="s">
        <v>999</v>
      </c>
      <c r="B20" s="45">
        <v>97.206946350000024</v>
      </c>
      <c r="C20" s="348">
        <f t="shared" si="0"/>
        <v>0.9636901399315867</v>
      </c>
      <c r="D20" s="45">
        <v>39.983475110000001</v>
      </c>
      <c r="E20" s="348">
        <f t="shared" si="1"/>
        <v>0.6051857260673178</v>
      </c>
      <c r="F20" s="45">
        <v>92.102700840000026</v>
      </c>
      <c r="G20" s="45"/>
      <c r="H20" s="336">
        <f t="shared" si="2"/>
        <v>92.102700840000026</v>
      </c>
      <c r="I20" s="348">
        <f t="shared" si="3"/>
        <v>0.69850147363894433</v>
      </c>
      <c r="J20" s="348">
        <f t="shared" si="3"/>
        <v>0</v>
      </c>
      <c r="K20" s="336">
        <f t="shared" si="4"/>
        <v>130.35191560166521</v>
      </c>
      <c r="L20" s="349">
        <f t="shared" si="5"/>
        <v>-5.2509061354749527</v>
      </c>
      <c r="M20" s="274"/>
      <c r="N20" s="274"/>
      <c r="T20" s="33"/>
      <c r="U20" s="161"/>
      <c r="V20" s="161"/>
      <c r="W20" s="161"/>
      <c r="X20" s="161"/>
      <c r="AE20" s="17"/>
      <c r="AL20" s="351"/>
    </row>
    <row r="21" spans="1:38" s="30" customFormat="1" x14ac:dyDescent="0.2">
      <c r="A21" s="21" t="s">
        <v>1226</v>
      </c>
      <c r="B21" s="45">
        <v>54.729647409999984</v>
      </c>
      <c r="C21" s="348">
        <f t="shared" si="0"/>
        <v>0.54257873075291063</v>
      </c>
      <c r="D21" s="45">
        <v>42.67643051999999</v>
      </c>
      <c r="E21" s="348">
        <f t="shared" si="1"/>
        <v>0.64594601942811558</v>
      </c>
      <c r="F21" s="45">
        <v>0.15985207999999995</v>
      </c>
      <c r="G21" s="45">
        <v>88.182327540000017</v>
      </c>
      <c r="H21" s="336">
        <f t="shared" si="2"/>
        <v>88.34217962000001</v>
      </c>
      <c r="I21" s="348">
        <f t="shared" si="3"/>
        <v>1.2123087860172498E-3</v>
      </c>
      <c r="J21" s="348">
        <f t="shared" si="3"/>
        <v>0.66876959278974013</v>
      </c>
      <c r="K21" s="336">
        <f t="shared" si="4"/>
        <v>107.00461248416526</v>
      </c>
      <c r="L21" s="349">
        <f t="shared" si="5"/>
        <v>61.415583327617917</v>
      </c>
      <c r="M21" s="274"/>
      <c r="N21" s="274"/>
      <c r="T21" s="33"/>
      <c r="U21" s="161"/>
      <c r="V21" s="161"/>
      <c r="W21" s="161"/>
      <c r="X21" s="161"/>
      <c r="AE21" s="17"/>
      <c r="AL21" s="351"/>
    </row>
    <row r="22" spans="1:38" s="30" customFormat="1" x14ac:dyDescent="0.2">
      <c r="A22" s="21" t="s">
        <v>998</v>
      </c>
      <c r="B22" s="45">
        <v>318.24851535000016</v>
      </c>
      <c r="C22" s="348">
        <f t="shared" si="0"/>
        <v>3.1550518538705363</v>
      </c>
      <c r="D22" s="45">
        <v>84.47083945</v>
      </c>
      <c r="E22" s="348">
        <f t="shared" si="1"/>
        <v>1.2785418516880906</v>
      </c>
      <c r="F22" s="45">
        <v>49.760126410000005</v>
      </c>
      <c r="G22" s="45">
        <v>36.239662339999974</v>
      </c>
      <c r="H22" s="336">
        <f t="shared" si="2"/>
        <v>85.999788749999979</v>
      </c>
      <c r="I22" s="348">
        <f t="shared" si="3"/>
        <v>0.37737787609752732</v>
      </c>
      <c r="J22" s="348">
        <f t="shared" si="3"/>
        <v>0.27483947069741244</v>
      </c>
      <c r="K22" s="336">
        <f t="shared" si="4"/>
        <v>1.8100320891270449</v>
      </c>
      <c r="L22" s="349">
        <f t="shared" si="5"/>
        <v>-72.977159483235937</v>
      </c>
      <c r="M22" s="274"/>
      <c r="N22" s="274"/>
      <c r="T22" s="33"/>
      <c r="U22" s="161"/>
      <c r="V22" s="161"/>
      <c r="W22" s="161"/>
      <c r="X22" s="161"/>
      <c r="AE22" s="17"/>
      <c r="AL22" s="351"/>
    </row>
    <row r="23" spans="1:38" s="30" customFormat="1" x14ac:dyDescent="0.2">
      <c r="A23" s="21" t="s">
        <v>1202</v>
      </c>
      <c r="B23" s="45">
        <v>71.958694749999992</v>
      </c>
      <c r="C23" s="348">
        <f t="shared" si="0"/>
        <v>0.71338404524340671</v>
      </c>
      <c r="D23" s="45">
        <v>50.855938810000005</v>
      </c>
      <c r="E23" s="348">
        <f t="shared" si="1"/>
        <v>0.76975020727669163</v>
      </c>
      <c r="F23" s="45">
        <v>49.384751370000004</v>
      </c>
      <c r="G23" s="45">
        <v>20.430058849999998</v>
      </c>
      <c r="H23" s="336">
        <f t="shared" si="2"/>
        <v>69.814810219999998</v>
      </c>
      <c r="I23" s="348">
        <f t="shared" si="3"/>
        <v>0.37453105384132906</v>
      </c>
      <c r="J23" s="348">
        <f t="shared" si="3"/>
        <v>0.1549403663856265</v>
      </c>
      <c r="K23" s="336">
        <f t="shared" si="4"/>
        <v>37.279562335543858</v>
      </c>
      <c r="L23" s="349">
        <f t="shared" si="5"/>
        <v>-2.9793265948587777</v>
      </c>
      <c r="M23" s="274"/>
      <c r="N23" s="274"/>
      <c r="T23" s="33"/>
      <c r="U23" s="161"/>
      <c r="V23" s="161"/>
      <c r="W23" s="161"/>
      <c r="X23" s="161"/>
      <c r="AE23" s="17"/>
      <c r="AL23" s="351"/>
    </row>
    <row r="24" spans="1:38" s="30" customFormat="1" x14ac:dyDescent="0.2">
      <c r="A24" s="21" t="s">
        <v>1005</v>
      </c>
      <c r="B24" s="45">
        <v>51.97169117</v>
      </c>
      <c r="C24" s="348">
        <f t="shared" si="0"/>
        <v>0.51523690658654764</v>
      </c>
      <c r="D24" s="45">
        <v>95.858204510000022</v>
      </c>
      <c r="E24" s="348">
        <f t="shared" si="1"/>
        <v>1.4508998263981512</v>
      </c>
      <c r="F24" s="45">
        <v>65.071820349999996</v>
      </c>
      <c r="G24" s="45">
        <v>0.15625</v>
      </c>
      <c r="H24" s="336">
        <f t="shared" si="2"/>
        <v>65.228070349999996</v>
      </c>
      <c r="I24" s="348">
        <f t="shared" si="3"/>
        <v>0.49350086362617929</v>
      </c>
      <c r="J24" s="348">
        <f t="shared" si="3"/>
        <v>1.1849908228607057E-3</v>
      </c>
      <c r="K24" s="336">
        <f t="shared" si="4"/>
        <v>-31.953586358697816</v>
      </c>
      <c r="L24" s="349">
        <f t="shared" si="5"/>
        <v>25.506922868140336</v>
      </c>
      <c r="M24" s="274"/>
      <c r="N24" s="274"/>
      <c r="T24" s="33"/>
      <c r="U24" s="161"/>
      <c r="V24" s="161"/>
      <c r="W24" s="161"/>
      <c r="X24" s="161"/>
      <c r="AE24" s="17"/>
      <c r="AL24" s="351"/>
    </row>
    <row r="25" spans="1:38" s="30" customFormat="1" x14ac:dyDescent="0.2">
      <c r="A25" s="21" t="s">
        <v>1198</v>
      </c>
      <c r="B25" s="45">
        <v>34.225860069999996</v>
      </c>
      <c r="C25" s="348">
        <f t="shared" si="0"/>
        <v>0.33930830170695098</v>
      </c>
      <c r="D25" s="45">
        <v>48.39054453</v>
      </c>
      <c r="E25" s="348">
        <f t="shared" si="1"/>
        <v>0.73243425554214969</v>
      </c>
      <c r="F25" s="45">
        <v>14.75636156</v>
      </c>
      <c r="G25" s="45">
        <v>46.534188279999988</v>
      </c>
      <c r="H25" s="336">
        <f t="shared" si="2"/>
        <v>61.29054983999999</v>
      </c>
      <c r="I25" s="348">
        <f t="shared" si="3"/>
        <v>0.1119113793754527</v>
      </c>
      <c r="J25" s="348">
        <f t="shared" si="3"/>
        <v>0.35291255079086203</v>
      </c>
      <c r="K25" s="336">
        <f t="shared" si="4"/>
        <v>26.658111487054171</v>
      </c>
      <c r="L25" s="349">
        <f t="shared" si="5"/>
        <v>79.076726529724283</v>
      </c>
      <c r="M25" s="274"/>
      <c r="N25" s="274"/>
      <c r="T25" s="33"/>
      <c r="U25" s="161"/>
      <c r="V25" s="161"/>
      <c r="W25" s="161"/>
      <c r="X25" s="161"/>
      <c r="AE25" s="17"/>
      <c r="AL25" s="351"/>
    </row>
    <row r="26" spans="1:38" s="30" customFormat="1" x14ac:dyDescent="0.2">
      <c r="A26" s="21" t="s">
        <v>1233</v>
      </c>
      <c r="B26" s="45">
        <v>41.88147574999995</v>
      </c>
      <c r="C26" s="348">
        <f t="shared" si="0"/>
        <v>0.4152045377573863</v>
      </c>
      <c r="D26" s="45">
        <v>91.568338299999866</v>
      </c>
      <c r="E26" s="348">
        <f t="shared" si="1"/>
        <v>1.3859688570442321</v>
      </c>
      <c r="F26" s="45">
        <v>14.35327932</v>
      </c>
      <c r="G26" s="45">
        <v>39.022364759999988</v>
      </c>
      <c r="H26" s="336">
        <f t="shared" si="2"/>
        <v>53.375644079999987</v>
      </c>
      <c r="I26" s="348">
        <f t="shared" si="3"/>
        <v>0.10885442734180065</v>
      </c>
      <c r="J26" s="348">
        <f t="shared" si="3"/>
        <v>0.29594332241230714</v>
      </c>
      <c r="K26" s="336">
        <f t="shared" si="4"/>
        <v>-41.709497987035036</v>
      </c>
      <c r="L26" s="349">
        <f t="shared" si="5"/>
        <v>27.444516040006171</v>
      </c>
      <c r="M26" s="274"/>
      <c r="N26" s="274"/>
      <c r="T26" s="33"/>
      <c r="U26" s="161"/>
      <c r="V26" s="161"/>
      <c r="W26" s="161"/>
      <c r="X26" s="161"/>
      <c r="AE26" s="17"/>
      <c r="AL26" s="351"/>
    </row>
    <row r="27" spans="1:38" s="30" customFormat="1" x14ac:dyDescent="0.2">
      <c r="A27" s="21" t="s">
        <v>1001</v>
      </c>
      <c r="B27" s="45">
        <v>43.502188310000001</v>
      </c>
      <c r="C27" s="348">
        <f t="shared" si="0"/>
        <v>0.43127195652097683</v>
      </c>
      <c r="D27" s="45">
        <v>59.180587009999996</v>
      </c>
      <c r="E27" s="348">
        <f t="shared" si="1"/>
        <v>0.89575121772693078</v>
      </c>
      <c r="F27" s="45">
        <v>48.034988809999994</v>
      </c>
      <c r="G27" s="45">
        <v>1.8769480000000002E-2</v>
      </c>
      <c r="H27" s="336">
        <f t="shared" si="2"/>
        <v>48.053758289999998</v>
      </c>
      <c r="I27" s="348">
        <f t="shared" si="3"/>
        <v>0.36429453386282679</v>
      </c>
      <c r="J27" s="348">
        <f t="shared" si="3"/>
        <v>1.423466339191524E-4</v>
      </c>
      <c r="K27" s="336">
        <f t="shared" si="4"/>
        <v>-18.801484206501449</v>
      </c>
      <c r="L27" s="349">
        <f t="shared" si="5"/>
        <v>10.462852920329313</v>
      </c>
      <c r="M27" s="274"/>
      <c r="N27" s="274"/>
      <c r="T27" s="33"/>
      <c r="U27" s="161"/>
      <c r="V27" s="161"/>
      <c r="W27" s="161"/>
      <c r="X27" s="161"/>
      <c r="AE27" s="17"/>
      <c r="AL27" s="351"/>
    </row>
    <row r="28" spans="1:38" s="30" customFormat="1" x14ac:dyDescent="0.2">
      <c r="A28" s="21" t="s">
        <v>1242</v>
      </c>
      <c r="B28" s="45">
        <v>51.339309669999992</v>
      </c>
      <c r="C28" s="348">
        <f t="shared" si="0"/>
        <v>0.50896760342347025</v>
      </c>
      <c r="D28" s="45">
        <v>88.620181029999969</v>
      </c>
      <c r="E28" s="348">
        <f t="shared" si="1"/>
        <v>1.3413458548390211</v>
      </c>
      <c r="F28" s="45"/>
      <c r="G28" s="45">
        <v>47.622459019999994</v>
      </c>
      <c r="H28" s="336">
        <f t="shared" si="2"/>
        <v>47.622459019999994</v>
      </c>
      <c r="I28" s="348">
        <f t="shared" si="3"/>
        <v>0</v>
      </c>
      <c r="J28" s="348">
        <f t="shared" si="3"/>
        <v>0.3611659321648642</v>
      </c>
      <c r="K28" s="336">
        <f t="shared" si="4"/>
        <v>-46.262286460598979</v>
      </c>
      <c r="L28" s="349">
        <f t="shared" si="5"/>
        <v>-7.2397752791988346</v>
      </c>
      <c r="M28" s="274"/>
      <c r="N28" s="274"/>
      <c r="T28" s="33"/>
      <c r="U28" s="161"/>
      <c r="V28" s="161"/>
      <c r="W28" s="161"/>
      <c r="X28" s="161"/>
      <c r="AE28" s="17"/>
      <c r="AL28" s="351"/>
    </row>
    <row r="29" spans="1:38" s="30" customFormat="1" x14ac:dyDescent="0.2">
      <c r="A29" s="21" t="s">
        <v>1240</v>
      </c>
      <c r="B29" s="45">
        <v>155.04604549999999</v>
      </c>
      <c r="C29" s="348">
        <f t="shared" si="0"/>
        <v>1.5370953506321527</v>
      </c>
      <c r="D29" s="45">
        <v>52.664169100000002</v>
      </c>
      <c r="E29" s="348">
        <f t="shared" si="1"/>
        <v>0.79711939312009195</v>
      </c>
      <c r="F29" s="45"/>
      <c r="G29" s="45">
        <v>42.413415380000011</v>
      </c>
      <c r="H29" s="336">
        <f t="shared" si="2"/>
        <v>42.413415380000011</v>
      </c>
      <c r="I29" s="348">
        <f t="shared" si="3"/>
        <v>0</v>
      </c>
      <c r="J29" s="348">
        <f t="shared" si="3"/>
        <v>0.32166085114546639</v>
      </c>
      <c r="K29" s="336">
        <f t="shared" si="4"/>
        <v>-19.464379473139715</v>
      </c>
      <c r="L29" s="349">
        <f t="shared" si="5"/>
        <v>-72.644632603673841</v>
      </c>
      <c r="M29" s="274"/>
      <c r="N29" s="274"/>
      <c r="T29" s="33"/>
      <c r="U29" s="161"/>
      <c r="V29" s="161"/>
      <c r="W29" s="161"/>
      <c r="X29" s="161"/>
      <c r="AE29" s="17"/>
      <c r="AL29" s="351"/>
    </row>
    <row r="30" spans="1:38" s="30" customFormat="1" x14ac:dyDescent="0.2">
      <c r="A30" s="21" t="s">
        <v>1193</v>
      </c>
      <c r="B30" s="45">
        <v>53.939931400000013</v>
      </c>
      <c r="C30" s="348">
        <f t="shared" si="0"/>
        <v>0.5347496448618374</v>
      </c>
      <c r="D30" s="45">
        <v>18.317965990000001</v>
      </c>
      <c r="E30" s="348">
        <f t="shared" si="1"/>
        <v>0.27725883048524702</v>
      </c>
      <c r="F30" s="45">
        <v>0.13828688</v>
      </c>
      <c r="G30" s="45">
        <v>42.130050149999953</v>
      </c>
      <c r="H30" s="336">
        <f t="shared" si="2"/>
        <v>42.268337029999955</v>
      </c>
      <c r="I30" s="348">
        <f t="shared" si="3"/>
        <v>1.0487595758210538E-3</v>
      </c>
      <c r="J30" s="348">
        <f t="shared" si="3"/>
        <v>0.31951182588423194</v>
      </c>
      <c r="K30" s="336">
        <f t="shared" si="4"/>
        <v>130.74798289872768</v>
      </c>
      <c r="L30" s="349">
        <f t="shared" si="5"/>
        <v>-21.638133507155434</v>
      </c>
      <c r="M30" s="274"/>
      <c r="N30" s="274"/>
      <c r="T30" s="33"/>
      <c r="U30" s="161"/>
      <c r="V30" s="161"/>
      <c r="W30" s="161"/>
      <c r="X30" s="161"/>
      <c r="AE30" s="17"/>
      <c r="AL30" s="351"/>
    </row>
    <row r="31" spans="1:38" s="30" customFormat="1" x14ac:dyDescent="0.2">
      <c r="A31" s="21" t="s">
        <v>1007</v>
      </c>
      <c r="B31" s="45"/>
      <c r="C31" s="348">
        <f t="shared" si="0"/>
        <v>0</v>
      </c>
      <c r="D31" s="45">
        <v>1.6892830000000001E-2</v>
      </c>
      <c r="E31" s="348">
        <f t="shared" si="1"/>
        <v>2.5568812017354858E-4</v>
      </c>
      <c r="F31" s="45"/>
      <c r="G31" s="45">
        <v>40.795961079999998</v>
      </c>
      <c r="H31" s="336">
        <f t="shared" si="2"/>
        <v>40.795961079999998</v>
      </c>
      <c r="I31" s="348">
        <f t="shared" si="3"/>
        <v>0</v>
      </c>
      <c r="J31" s="348">
        <f t="shared" si="3"/>
        <v>0.30939417273332814</v>
      </c>
      <c r="K31" s="336">
        <f t="shared" si="4"/>
        <v>241398.67772303396</v>
      </c>
      <c r="L31" s="349" t="e">
        <f t="shared" si="5"/>
        <v>#DIV/0!</v>
      </c>
      <c r="M31" s="274"/>
      <c r="N31" s="274"/>
      <c r="T31" s="33"/>
      <c r="U31" s="161"/>
      <c r="V31" s="161"/>
      <c r="W31" s="161"/>
      <c r="X31" s="161"/>
      <c r="AE31" s="17"/>
      <c r="AL31" s="351"/>
    </row>
    <row r="32" spans="1:38" s="30" customFormat="1" x14ac:dyDescent="0.2">
      <c r="A32" s="21" t="s">
        <v>1219</v>
      </c>
      <c r="B32" s="45">
        <v>28.470370490000004</v>
      </c>
      <c r="C32" s="348">
        <f t="shared" si="0"/>
        <v>0.28224953412922654</v>
      </c>
      <c r="D32" s="45">
        <v>24.73180662</v>
      </c>
      <c r="E32" s="348">
        <f t="shared" si="1"/>
        <v>0.3743380560370006</v>
      </c>
      <c r="F32" s="45">
        <v>38.960651870000007</v>
      </c>
      <c r="G32" s="45">
        <v>6.3612709999999989E-2</v>
      </c>
      <c r="H32" s="336">
        <f t="shared" si="2"/>
        <v>39.024264580000008</v>
      </c>
      <c r="I32" s="348">
        <f t="shared" si="3"/>
        <v>0.29547529547917312</v>
      </c>
      <c r="J32" s="348">
        <f t="shared" si="3"/>
        <v>4.8243505643071635E-4</v>
      </c>
      <c r="K32" s="336">
        <f t="shared" si="4"/>
        <v>57.789785354548464</v>
      </c>
      <c r="L32" s="349">
        <f t="shared" si="5"/>
        <v>37.069746225139497</v>
      </c>
      <c r="M32" s="274"/>
      <c r="N32" s="274"/>
      <c r="T32" s="33"/>
      <c r="U32" s="161"/>
      <c r="V32" s="161"/>
      <c r="W32" s="161"/>
      <c r="X32" s="161"/>
      <c r="AE32" s="17"/>
      <c r="AL32" s="351"/>
    </row>
    <row r="33" spans="1:38" s="30" customFormat="1" x14ac:dyDescent="0.2">
      <c r="A33" s="21" t="s">
        <v>1000</v>
      </c>
      <c r="B33" s="45">
        <v>12.204679259999999</v>
      </c>
      <c r="C33" s="348">
        <f t="shared" si="0"/>
        <v>0.12099473860171857</v>
      </c>
      <c r="D33" s="45">
        <v>78.608535009999997</v>
      </c>
      <c r="E33" s="348">
        <f t="shared" si="1"/>
        <v>1.1898106206185393</v>
      </c>
      <c r="F33" s="45">
        <v>18.834726540000002</v>
      </c>
      <c r="G33" s="45">
        <v>19.409170119999995</v>
      </c>
      <c r="H33" s="336">
        <f t="shared" si="2"/>
        <v>38.243896659999997</v>
      </c>
      <c r="I33" s="348">
        <f t="shared" si="3"/>
        <v>0.14284145984634222</v>
      </c>
      <c r="J33" s="348">
        <f t="shared" si="3"/>
        <v>0.14719800621787019</v>
      </c>
      <c r="K33" s="336">
        <f t="shared" si="4"/>
        <v>-51.348925844840011</v>
      </c>
      <c r="L33" s="349">
        <f t="shared" si="5"/>
        <v>213.3543769998262</v>
      </c>
      <c r="M33" s="274"/>
      <c r="N33" s="274"/>
      <c r="T33" s="33"/>
      <c r="U33" s="161"/>
      <c r="V33" s="161"/>
      <c r="W33" s="161"/>
      <c r="X33" s="161"/>
      <c r="AE33" s="17"/>
      <c r="AL33" s="351"/>
    </row>
    <row r="34" spans="1:38" s="30" customFormat="1" x14ac:dyDescent="0.2">
      <c r="A34" s="21" t="s">
        <v>1002</v>
      </c>
      <c r="B34" s="45">
        <v>30.528043739999994</v>
      </c>
      <c r="C34" s="348">
        <f t="shared" si="0"/>
        <v>0.3026488934001802</v>
      </c>
      <c r="D34" s="45">
        <v>39.589090009999993</v>
      </c>
      <c r="E34" s="348">
        <f t="shared" si="1"/>
        <v>0.59921635415962327</v>
      </c>
      <c r="F34" s="45">
        <v>33.15979943</v>
      </c>
      <c r="G34" s="45">
        <v>0.69159650000000006</v>
      </c>
      <c r="H34" s="336">
        <f t="shared" si="2"/>
        <v>33.851395930000002</v>
      </c>
      <c r="I34" s="348">
        <f t="shared" si="3"/>
        <v>0.25148197127969063</v>
      </c>
      <c r="J34" s="348">
        <f t="shared" si="3"/>
        <v>5.2450272359845385E-3</v>
      </c>
      <c r="K34" s="336">
        <f t="shared" si="4"/>
        <v>-14.493119388575693</v>
      </c>
      <c r="L34" s="349">
        <f t="shared" si="5"/>
        <v>10.886227163142848</v>
      </c>
      <c r="M34" s="274"/>
      <c r="N34" s="274"/>
      <c r="T34" s="33"/>
      <c r="U34" s="161"/>
      <c r="V34" s="161"/>
      <c r="W34" s="161"/>
      <c r="X34" s="161"/>
      <c r="AE34" s="17"/>
      <c r="AL34" s="351"/>
    </row>
    <row r="35" spans="1:38" s="30" customFormat="1" x14ac:dyDescent="0.2">
      <c r="A35" s="21" t="s">
        <v>1180</v>
      </c>
      <c r="B35" s="45">
        <v>15.401299109999998</v>
      </c>
      <c r="C35" s="348">
        <f t="shared" si="0"/>
        <v>0.15268538568225601</v>
      </c>
      <c r="D35" s="45">
        <v>32.781854239999987</v>
      </c>
      <c r="E35" s="348">
        <f t="shared" si="1"/>
        <v>0.49618274063190532</v>
      </c>
      <c r="F35" s="45">
        <v>2.8879579999999998E-2</v>
      </c>
      <c r="G35" s="45">
        <v>32.811441860000002</v>
      </c>
      <c r="H35" s="336">
        <f t="shared" si="2"/>
        <v>32.840321440000004</v>
      </c>
      <c r="I35" s="348">
        <f t="shared" si="3"/>
        <v>2.190210385156581E-4</v>
      </c>
      <c r="J35" s="348">
        <f t="shared" si="3"/>
        <v>0.24884004792913669</v>
      </c>
      <c r="K35" s="336">
        <f t="shared" si="4"/>
        <v>0.17835232739420448</v>
      </c>
      <c r="L35" s="349">
        <f t="shared" si="5"/>
        <v>113.23085283550478</v>
      </c>
      <c r="M35" s="274"/>
      <c r="N35" s="274"/>
      <c r="T35" s="33"/>
      <c r="U35" s="161"/>
      <c r="V35" s="161"/>
      <c r="W35" s="161"/>
      <c r="X35" s="161"/>
      <c r="AE35" s="17"/>
      <c r="AL35" s="351"/>
    </row>
    <row r="36" spans="1:38" s="30" customFormat="1" x14ac:dyDescent="0.2">
      <c r="A36" s="21" t="s">
        <v>1126</v>
      </c>
      <c r="B36" s="45">
        <v>27.230945250000005</v>
      </c>
      <c r="C36" s="348">
        <f t="shared" si="0"/>
        <v>0.26996212126605779</v>
      </c>
      <c r="D36" s="45">
        <v>35.245358629999998</v>
      </c>
      <c r="E36" s="348">
        <f t="shared" si="1"/>
        <v>0.5334700871877156</v>
      </c>
      <c r="F36" s="45"/>
      <c r="G36" s="45">
        <v>30.856399489999994</v>
      </c>
      <c r="H36" s="336">
        <f t="shared" si="2"/>
        <v>30.856399489999994</v>
      </c>
      <c r="I36" s="348">
        <f t="shared" si="3"/>
        <v>0</v>
      </c>
      <c r="J36" s="348">
        <f t="shared" si="3"/>
        <v>0.23401312142191205</v>
      </c>
      <c r="K36" s="336">
        <f t="shared" si="4"/>
        <v>-12.452587547979233</v>
      </c>
      <c r="L36" s="349">
        <f t="shared" si="5"/>
        <v>13.313728945931436</v>
      </c>
      <c r="M36" s="274"/>
      <c r="N36" s="274"/>
      <c r="T36" s="33"/>
      <c r="U36" s="161"/>
      <c r="V36" s="161"/>
      <c r="W36" s="161"/>
      <c r="X36" s="161"/>
      <c r="AE36" s="17"/>
      <c r="AL36" s="351"/>
    </row>
    <row r="37" spans="1:38" s="30" customFormat="1" x14ac:dyDescent="0.2">
      <c r="A37" s="21" t="s">
        <v>1003</v>
      </c>
      <c r="B37" s="45">
        <v>31.687897020000001</v>
      </c>
      <c r="C37" s="348">
        <f t="shared" si="0"/>
        <v>0.31414744583571114</v>
      </c>
      <c r="D37" s="45">
        <v>23.770593969999997</v>
      </c>
      <c r="E37" s="348">
        <f t="shared" si="1"/>
        <v>0.35978924121050104</v>
      </c>
      <c r="F37" s="45">
        <v>27.89650284</v>
      </c>
      <c r="G37" s="45">
        <v>3.6948300000000001E-3</v>
      </c>
      <c r="H37" s="336">
        <f t="shared" si="2"/>
        <v>27.900197670000001</v>
      </c>
      <c r="I37" s="348">
        <f t="shared" si="3"/>
        <v>0.21156543907396874</v>
      </c>
      <c r="J37" s="348">
        <f t="shared" si="3"/>
        <v>2.8021373708994697E-5</v>
      </c>
      <c r="K37" s="336">
        <f t="shared" si="4"/>
        <v>17.372740896638206</v>
      </c>
      <c r="L37" s="349">
        <f t="shared" si="5"/>
        <v>-11.953142070644107</v>
      </c>
      <c r="M37" s="274"/>
      <c r="N37" s="274"/>
      <c r="T37" s="33"/>
      <c r="U37" s="161"/>
      <c r="V37" s="161"/>
      <c r="W37" s="161"/>
      <c r="X37" s="161"/>
      <c r="AE37" s="17"/>
      <c r="AL37" s="351"/>
    </row>
    <row r="38" spans="1:38" s="30" customFormat="1" x14ac:dyDescent="0.2">
      <c r="A38" s="21" t="s">
        <v>1217</v>
      </c>
      <c r="B38" s="45">
        <v>34.915902079999995</v>
      </c>
      <c r="C38" s="348">
        <f t="shared" si="0"/>
        <v>0.34614923958376936</v>
      </c>
      <c r="D38" s="45">
        <v>58.625255610000004</v>
      </c>
      <c r="E38" s="348">
        <f t="shared" si="1"/>
        <v>0.88734577934038783</v>
      </c>
      <c r="F38" s="45">
        <v>10.30714658</v>
      </c>
      <c r="G38" s="45">
        <v>13.358246730000001</v>
      </c>
      <c r="H38" s="336">
        <f t="shared" si="2"/>
        <v>23.665393309999999</v>
      </c>
      <c r="I38" s="348">
        <f t="shared" si="3"/>
        <v>7.8168794285952692E-2</v>
      </c>
      <c r="J38" s="348">
        <f t="shared" si="3"/>
        <v>0.1013081586211778</v>
      </c>
      <c r="K38" s="336">
        <f t="shared" si="4"/>
        <v>-59.632767373447024</v>
      </c>
      <c r="L38" s="349">
        <f t="shared" si="5"/>
        <v>-32.221733078018758</v>
      </c>
      <c r="M38" s="274"/>
      <c r="N38" s="274"/>
      <c r="T38" s="33"/>
      <c r="U38" s="161"/>
      <c r="V38" s="161"/>
      <c r="W38" s="161"/>
      <c r="X38" s="161"/>
      <c r="AE38" s="17"/>
      <c r="AL38" s="351"/>
    </row>
    <row r="39" spans="1:38" s="30" customFormat="1" x14ac:dyDescent="0.2">
      <c r="A39" s="21" t="s">
        <v>1206</v>
      </c>
      <c r="B39" s="45">
        <v>10.41531131</v>
      </c>
      <c r="C39" s="348">
        <f t="shared" si="0"/>
        <v>0.10325530417986364</v>
      </c>
      <c r="D39" s="45">
        <v>37.97695015</v>
      </c>
      <c r="E39" s="348">
        <f t="shared" si="1"/>
        <v>0.5748151726962305</v>
      </c>
      <c r="F39" s="45">
        <v>21.637840120000003</v>
      </c>
      <c r="G39" s="45">
        <v>0.26187332000000002</v>
      </c>
      <c r="H39" s="336">
        <f t="shared" si="2"/>
        <v>21.899713440000003</v>
      </c>
      <c r="I39" s="348">
        <f t="shared" si="3"/>
        <v>0.16410010859985405</v>
      </c>
      <c r="J39" s="348">
        <f t="shared" si="3"/>
        <v>1.9860318780932154E-3</v>
      </c>
      <c r="K39" s="336">
        <f t="shared" si="4"/>
        <v>-42.334196523150759</v>
      </c>
      <c r="L39" s="349">
        <f t="shared" si="5"/>
        <v>110.26460744359645</v>
      </c>
      <c r="M39" s="274"/>
      <c r="N39" s="274"/>
      <c r="T39" s="33"/>
      <c r="U39" s="161"/>
      <c r="V39" s="161"/>
      <c r="W39" s="161"/>
      <c r="X39" s="161"/>
      <c r="AE39" s="17"/>
      <c r="AL39" s="351"/>
    </row>
    <row r="40" spans="1:38" s="30" customFormat="1" x14ac:dyDescent="0.2">
      <c r="A40" s="21" t="s">
        <v>1004</v>
      </c>
      <c r="B40" s="45">
        <v>13.641621880000002</v>
      </c>
      <c r="C40" s="348">
        <f t="shared" si="0"/>
        <v>0.13524029909443808</v>
      </c>
      <c r="D40" s="45">
        <v>12.672735659999997</v>
      </c>
      <c r="E40" s="348">
        <f t="shared" si="1"/>
        <v>0.1918132105965486</v>
      </c>
      <c r="F40" s="45">
        <v>21.079599110000004</v>
      </c>
      <c r="G40" s="45"/>
      <c r="H40" s="336">
        <f t="shared" si="2"/>
        <v>21.079599110000004</v>
      </c>
      <c r="I40" s="348">
        <f t="shared" si="3"/>
        <v>0.1598664415675693</v>
      </c>
      <c r="J40" s="348">
        <f t="shared" si="3"/>
        <v>0</v>
      </c>
      <c r="K40" s="336">
        <f t="shared" si="4"/>
        <v>66.338189918497889</v>
      </c>
      <c r="L40" s="349">
        <f t="shared" si="5"/>
        <v>54.524141597157374</v>
      </c>
      <c r="M40" s="274"/>
      <c r="N40" s="274"/>
      <c r="T40" s="33"/>
      <c r="U40" s="161"/>
      <c r="V40" s="161"/>
      <c r="W40" s="161"/>
      <c r="X40" s="161"/>
      <c r="AE40" s="17"/>
      <c r="AL40" s="351"/>
    </row>
    <row r="41" spans="1:38" s="30" customFormat="1" x14ac:dyDescent="0.2">
      <c r="A41" s="21" t="s">
        <v>1222</v>
      </c>
      <c r="B41" s="45">
        <v>14.094980209999997</v>
      </c>
      <c r="C41" s="348">
        <f t="shared" si="0"/>
        <v>0.13973480251093023</v>
      </c>
      <c r="D41" s="45">
        <v>14.712926170000003</v>
      </c>
      <c r="E41" s="348">
        <f t="shared" si="1"/>
        <v>0.22269332223549926</v>
      </c>
      <c r="F41" s="45">
        <v>4.4849254099999998</v>
      </c>
      <c r="G41" s="45">
        <v>13.559705480000002</v>
      </c>
      <c r="H41" s="336">
        <f t="shared" si="2"/>
        <v>18.044630890000001</v>
      </c>
      <c r="I41" s="348">
        <f t="shared" si="3"/>
        <v>3.4013410893214642E-2</v>
      </c>
      <c r="J41" s="348">
        <f t="shared" si="3"/>
        <v>0.10283600994876174</v>
      </c>
      <c r="K41" s="336">
        <f t="shared" si="4"/>
        <v>22.644745725656001</v>
      </c>
      <c r="L41" s="349">
        <f t="shared" si="5"/>
        <v>28.021683047116564</v>
      </c>
      <c r="M41" s="274"/>
      <c r="N41" s="274"/>
      <c r="T41" s="33"/>
      <c r="U41" s="161"/>
      <c r="V41" s="161"/>
      <c r="W41" s="161"/>
      <c r="X41" s="161"/>
      <c r="AE41" s="17"/>
      <c r="AL41" s="351"/>
    </row>
    <row r="42" spans="1:38" s="30" customFormat="1" x14ac:dyDescent="0.2">
      <c r="A42" s="21" t="s">
        <v>1144</v>
      </c>
      <c r="B42" s="45">
        <v>0.37390601000000001</v>
      </c>
      <c r="C42" s="348">
        <f t="shared" si="0"/>
        <v>3.7068290757820027E-3</v>
      </c>
      <c r="D42" s="45">
        <v>0.21523705000000001</v>
      </c>
      <c r="E42" s="348">
        <f t="shared" si="1"/>
        <v>3.2578056315134933E-3</v>
      </c>
      <c r="F42" s="45">
        <v>5.6600549999999999E-2</v>
      </c>
      <c r="G42" s="45">
        <v>17.362555499999999</v>
      </c>
      <c r="H42" s="336">
        <f t="shared" si="2"/>
        <v>17.419156049999998</v>
      </c>
      <c r="I42" s="348">
        <f t="shared" si="3"/>
        <v>4.2925524684075847E-4</v>
      </c>
      <c r="J42" s="348">
        <f t="shared" si="3"/>
        <v>0.13167660114502189</v>
      </c>
      <c r="K42" s="336">
        <f t="shared" si="4"/>
        <v>7993.010032427037</v>
      </c>
      <c r="L42" s="349">
        <f t="shared" si="5"/>
        <v>4558.6991340417335</v>
      </c>
      <c r="M42" s="274"/>
      <c r="N42" s="274"/>
      <c r="T42" s="33"/>
      <c r="U42" s="161"/>
      <c r="V42" s="161"/>
      <c r="W42" s="161"/>
      <c r="X42" s="161"/>
      <c r="AE42" s="17"/>
      <c r="AL42" s="351"/>
    </row>
    <row r="43" spans="1:38" s="30" customFormat="1" x14ac:dyDescent="0.2">
      <c r="A43" s="21" t="s">
        <v>1006</v>
      </c>
      <c r="B43" s="45">
        <v>15.70840288</v>
      </c>
      <c r="C43" s="348">
        <f t="shared" si="0"/>
        <v>0.15572995076939722</v>
      </c>
      <c r="D43" s="45">
        <v>12.952976649999997</v>
      </c>
      <c r="E43" s="348">
        <f t="shared" si="1"/>
        <v>0.19605490911175733</v>
      </c>
      <c r="F43" s="45">
        <v>14.2854543</v>
      </c>
      <c r="G43" s="45"/>
      <c r="H43" s="336">
        <f t="shared" si="2"/>
        <v>14.2854543</v>
      </c>
      <c r="I43" s="348">
        <f t="shared" si="3"/>
        <v>0.10834004637373443</v>
      </c>
      <c r="J43" s="348">
        <f t="shared" si="3"/>
        <v>0</v>
      </c>
      <c r="K43" s="336">
        <f t="shared" si="4"/>
        <v>10.287038153504312</v>
      </c>
      <c r="L43" s="349">
        <f t="shared" si="5"/>
        <v>-9.0585184940201842</v>
      </c>
      <c r="M43" s="274"/>
      <c r="N43" s="274"/>
      <c r="T43" s="33"/>
      <c r="U43" s="161"/>
      <c r="V43" s="161"/>
      <c r="W43" s="161"/>
      <c r="X43" s="161"/>
      <c r="AE43" s="17"/>
      <c r="AL43" s="351"/>
    </row>
    <row r="44" spans="1:38" s="30" customFormat="1" x14ac:dyDescent="0.2">
      <c r="A44" s="21" t="s">
        <v>1227</v>
      </c>
      <c r="B44" s="45">
        <v>39.646065899999996</v>
      </c>
      <c r="C44" s="348">
        <f t="shared" si="0"/>
        <v>0.39304313353639153</v>
      </c>
      <c r="D44" s="45">
        <v>12.676076580000004</v>
      </c>
      <c r="E44" s="348">
        <f t="shared" si="1"/>
        <v>0.19186377841463778</v>
      </c>
      <c r="F44" s="45">
        <v>0.84724089000000014</v>
      </c>
      <c r="G44" s="45">
        <v>13.304216519999999</v>
      </c>
      <c r="H44" s="336">
        <f t="shared" si="2"/>
        <v>14.151457409999999</v>
      </c>
      <c r="I44" s="348">
        <f t="shared" si="3"/>
        <v>6.4254251481749552E-3</v>
      </c>
      <c r="J44" s="348">
        <f t="shared" si="3"/>
        <v>0.10089839668193147</v>
      </c>
      <c r="K44" s="336">
        <f t="shared" si="4"/>
        <v>11.639096850580843</v>
      </c>
      <c r="L44" s="349">
        <f t="shared" si="5"/>
        <v>-64.305519125921634</v>
      </c>
      <c r="M44" s="274"/>
      <c r="N44" s="274"/>
      <c r="T44" s="33"/>
      <c r="U44" s="161"/>
      <c r="V44" s="161"/>
      <c r="W44" s="161"/>
      <c r="X44" s="161"/>
      <c r="AE44" s="17"/>
      <c r="AL44" s="351"/>
    </row>
    <row r="45" spans="1:38" s="30" customFormat="1" x14ac:dyDescent="0.2">
      <c r="A45" s="21" t="s">
        <v>1235</v>
      </c>
      <c r="B45" s="45">
        <v>2.8726528199999999</v>
      </c>
      <c r="C45" s="348">
        <f t="shared" si="0"/>
        <v>2.8478903021117961E-2</v>
      </c>
      <c r="D45" s="45">
        <v>5.395732490000003</v>
      </c>
      <c r="E45" s="348">
        <f t="shared" si="1"/>
        <v>8.1669246498510983E-2</v>
      </c>
      <c r="F45" s="45"/>
      <c r="G45" s="45">
        <v>13.379170390000001</v>
      </c>
      <c r="H45" s="336">
        <f t="shared" si="2"/>
        <v>13.379170390000001</v>
      </c>
      <c r="I45" s="348">
        <f t="shared" si="3"/>
        <v>0</v>
      </c>
      <c r="J45" s="348">
        <f t="shared" si="3"/>
        <v>0.101466842429694</v>
      </c>
      <c r="K45" s="336" t="s">
        <v>240</v>
      </c>
      <c r="L45" s="349">
        <f t="shared" si="5"/>
        <v>365.74268553622159</v>
      </c>
      <c r="M45" s="274"/>
      <c r="N45" s="274"/>
      <c r="T45" s="33"/>
      <c r="U45" s="161"/>
      <c r="V45" s="161"/>
      <c r="W45" s="161"/>
      <c r="X45" s="161"/>
      <c r="AE45" s="17"/>
      <c r="AL45" s="351"/>
    </row>
    <row r="46" spans="1:38" s="30" customFormat="1" x14ac:dyDescent="0.2">
      <c r="A46" s="21" t="s">
        <v>1225</v>
      </c>
      <c r="B46" s="45">
        <v>0.39672520999999999</v>
      </c>
      <c r="C46" s="348">
        <f t="shared" si="0"/>
        <v>3.9330540408369493E-3</v>
      </c>
      <c r="D46" s="45">
        <v>11.62325253</v>
      </c>
      <c r="E46" s="348">
        <f t="shared" si="1"/>
        <v>0.17592834295367576</v>
      </c>
      <c r="F46" s="45"/>
      <c r="G46" s="45">
        <v>12.343695</v>
      </c>
      <c r="H46" s="336">
        <f t="shared" si="2"/>
        <v>12.343695</v>
      </c>
      <c r="I46" s="348">
        <f t="shared" si="3"/>
        <v>0</v>
      </c>
      <c r="J46" s="348">
        <f t="shared" si="3"/>
        <v>9.3613857889226104E-2</v>
      </c>
      <c r="K46" s="336">
        <f t="shared" si="4"/>
        <v>6.198286307042844</v>
      </c>
      <c r="L46" s="349">
        <f t="shared" si="5"/>
        <v>3011.3966768081114</v>
      </c>
      <c r="M46" s="274"/>
      <c r="N46" s="274"/>
      <c r="T46" s="33"/>
      <c r="U46" s="161"/>
      <c r="V46" s="161"/>
      <c r="W46" s="161"/>
      <c r="X46" s="161"/>
      <c r="AE46" s="17"/>
      <c r="AL46" s="351"/>
    </row>
    <row r="47" spans="1:38" s="30" customFormat="1" x14ac:dyDescent="0.2">
      <c r="A47" s="21" t="s">
        <v>1230</v>
      </c>
      <c r="B47" s="45">
        <v>3.3257706499999991</v>
      </c>
      <c r="C47" s="348">
        <f t="shared" si="0"/>
        <v>3.297102216891995E-2</v>
      </c>
      <c r="D47" s="45">
        <v>3.5810914200000008</v>
      </c>
      <c r="E47" s="348">
        <f t="shared" si="1"/>
        <v>5.4203027754936496E-2</v>
      </c>
      <c r="F47" s="45"/>
      <c r="G47" s="45">
        <v>11.929165210000001</v>
      </c>
      <c r="H47" s="336">
        <f t="shared" si="2"/>
        <v>11.929165210000001</v>
      </c>
      <c r="I47" s="348">
        <f t="shared" si="3"/>
        <v>0</v>
      </c>
      <c r="J47" s="348">
        <f t="shared" si="3"/>
        <v>9.0470088308730906E-2</v>
      </c>
      <c r="K47" s="336">
        <f t="shared" si="4"/>
        <v>233.11534978908745</v>
      </c>
      <c r="L47" s="349">
        <f t="shared" si="5"/>
        <v>258.68875113201216</v>
      </c>
      <c r="M47" s="274"/>
      <c r="N47" s="274"/>
      <c r="T47" s="33"/>
      <c r="U47" s="161"/>
      <c r="V47" s="161"/>
      <c r="W47" s="161"/>
      <c r="X47" s="161"/>
      <c r="AE47" s="17"/>
      <c r="AL47" s="351"/>
    </row>
    <row r="48" spans="1:38" s="30" customFormat="1" x14ac:dyDescent="0.2">
      <c r="A48" s="21" t="s">
        <v>1147</v>
      </c>
      <c r="B48" s="45">
        <v>15.42148927</v>
      </c>
      <c r="C48" s="348">
        <f t="shared" si="0"/>
        <v>0.15288554687285225</v>
      </c>
      <c r="D48" s="45">
        <v>3.6638170399999996</v>
      </c>
      <c r="E48" s="348">
        <f t="shared" si="1"/>
        <v>5.545515414631029E-2</v>
      </c>
      <c r="F48" s="45">
        <v>4.85376882</v>
      </c>
      <c r="G48" s="45">
        <v>6.1188658700000005</v>
      </c>
      <c r="H48" s="336">
        <f t="shared" si="2"/>
        <v>10.97263469</v>
      </c>
      <c r="I48" s="348">
        <f t="shared" si="3"/>
        <v>3.6810697651119592E-2</v>
      </c>
      <c r="J48" s="348">
        <f t="shared" si="3"/>
        <v>4.6405119374499766E-2</v>
      </c>
      <c r="K48" s="336">
        <f t="shared" si="4"/>
        <v>199.48642550120351</v>
      </c>
      <c r="L48" s="349">
        <f t="shared" si="5"/>
        <v>-28.848410825370308</v>
      </c>
      <c r="M48" s="274"/>
      <c r="N48" s="274"/>
      <c r="T48" s="33"/>
      <c r="U48" s="161"/>
      <c r="V48" s="161"/>
      <c r="W48" s="161"/>
      <c r="X48" s="161"/>
      <c r="AE48" s="17"/>
      <c r="AL48" s="351"/>
    </row>
    <row r="49" spans="1:38" s="30" customFormat="1" x14ac:dyDescent="0.2">
      <c r="A49" s="21" t="s">
        <v>1201</v>
      </c>
      <c r="B49" s="45">
        <v>12.701505529999999</v>
      </c>
      <c r="C49" s="348">
        <f t="shared" si="0"/>
        <v>0.12592017444386594</v>
      </c>
      <c r="D49" s="45">
        <v>10.381785580000003</v>
      </c>
      <c r="E49" s="348">
        <f t="shared" si="1"/>
        <v>0.1571376281531901</v>
      </c>
      <c r="F49" s="45"/>
      <c r="G49" s="45">
        <v>10.007403510000003</v>
      </c>
      <c r="H49" s="336">
        <f t="shared" si="2"/>
        <v>10.007403510000003</v>
      </c>
      <c r="I49" s="348">
        <f t="shared" si="3"/>
        <v>0</v>
      </c>
      <c r="J49" s="348">
        <f t="shared" si="3"/>
        <v>7.5895560448089719E-2</v>
      </c>
      <c r="K49" s="336">
        <f t="shared" si="4"/>
        <v>-3.6061433470676585</v>
      </c>
      <c r="L49" s="349">
        <f t="shared" si="5"/>
        <v>-21.210887273455338</v>
      </c>
      <c r="M49" s="274"/>
      <c r="N49" s="274"/>
      <c r="T49" s="33"/>
      <c r="U49" s="161"/>
      <c r="V49" s="161"/>
      <c r="W49" s="161"/>
      <c r="X49" s="161"/>
      <c r="AE49" s="17"/>
      <c r="AL49" s="351"/>
    </row>
    <row r="50" spans="1:38" s="30" customFormat="1" x14ac:dyDescent="0.2">
      <c r="A50" s="21" t="s">
        <v>1016</v>
      </c>
      <c r="B50" s="45">
        <v>24.014498360000008</v>
      </c>
      <c r="C50" s="348">
        <f t="shared" si="0"/>
        <v>0.23807491289366342</v>
      </c>
      <c r="D50" s="45">
        <v>14.851582290000003</v>
      </c>
      <c r="E50" s="348">
        <f t="shared" si="1"/>
        <v>0.22479200686521245</v>
      </c>
      <c r="F50" s="45">
        <v>8.4539709500000004</v>
      </c>
      <c r="G50" s="45">
        <v>1.2219884700000003</v>
      </c>
      <c r="H50" s="336">
        <f t="shared" si="2"/>
        <v>9.6759594200000016</v>
      </c>
      <c r="I50" s="348">
        <f t="shared" si="3"/>
        <v>6.4114419151878418E-2</v>
      </c>
      <c r="J50" s="348">
        <f t="shared" si="3"/>
        <v>9.2674887845862076E-3</v>
      </c>
      <c r="K50" s="336">
        <f t="shared" si="4"/>
        <v>-34.848966049125266</v>
      </c>
      <c r="L50" s="349">
        <f t="shared" si="5"/>
        <v>-59.707842841652436</v>
      </c>
      <c r="M50" s="274"/>
      <c r="N50" s="274"/>
      <c r="T50" s="33"/>
      <c r="U50" s="161"/>
      <c r="V50" s="161"/>
      <c r="W50" s="161"/>
      <c r="X50" s="161"/>
      <c r="AE50" s="17"/>
      <c r="AL50" s="351"/>
    </row>
    <row r="51" spans="1:38" s="30" customFormat="1" x14ac:dyDescent="0.2">
      <c r="A51" s="21" t="s">
        <v>1082</v>
      </c>
      <c r="B51" s="45">
        <v>3.2143275499999979</v>
      </c>
      <c r="C51" s="348">
        <f t="shared" si="0"/>
        <v>3.1866197661351098E-2</v>
      </c>
      <c r="D51" s="45">
        <v>15.4637978</v>
      </c>
      <c r="E51" s="348">
        <f t="shared" si="1"/>
        <v>0.23405843723200057</v>
      </c>
      <c r="F51" s="45">
        <v>1E-4</v>
      </c>
      <c r="G51" s="45">
        <v>9.5087815999999918</v>
      </c>
      <c r="H51" s="336">
        <f t="shared" si="2"/>
        <v>9.5088815999999916</v>
      </c>
      <c r="I51" s="348">
        <f t="shared" si="3"/>
        <v>7.583941266308516E-7</v>
      </c>
      <c r="J51" s="348">
        <f t="shared" si="3"/>
        <v>7.2114041168555049E-2</v>
      </c>
      <c r="K51" s="336">
        <f t="shared" si="4"/>
        <v>-38.508756238393183</v>
      </c>
      <c r="L51" s="349">
        <f t="shared" si="5"/>
        <v>195.82802163394945</v>
      </c>
      <c r="M51" s="274"/>
      <c r="N51" s="274"/>
      <c r="T51" s="33"/>
      <c r="U51" s="161"/>
      <c r="V51" s="161"/>
      <c r="W51" s="161"/>
      <c r="X51" s="161"/>
      <c r="AE51" s="17"/>
      <c r="AL51" s="351"/>
    </row>
    <row r="52" spans="1:38" s="30" customFormat="1" x14ac:dyDescent="0.2">
      <c r="A52" s="21" t="s">
        <v>1185</v>
      </c>
      <c r="B52" s="45">
        <v>43.752290649999992</v>
      </c>
      <c r="C52" s="348">
        <f t="shared" si="0"/>
        <v>0.43375142088110596</v>
      </c>
      <c r="D52" s="45">
        <v>5.5516220000000001</v>
      </c>
      <c r="E52" s="348">
        <f t="shared" si="1"/>
        <v>8.4028773929182746E-2</v>
      </c>
      <c r="F52" s="45">
        <v>0.60284199999999988</v>
      </c>
      <c r="G52" s="45">
        <v>8.7661066400000021</v>
      </c>
      <c r="H52" s="336">
        <f t="shared" si="2"/>
        <v>9.3689486400000028</v>
      </c>
      <c r="I52" s="348">
        <f t="shared" si="3"/>
        <v>4.5719183208639581E-3</v>
      </c>
      <c r="J52" s="348">
        <f t="shared" si="3"/>
        <v>6.6481637891957115E-2</v>
      </c>
      <c r="K52" s="336">
        <f t="shared" si="4"/>
        <v>68.760564750265814</v>
      </c>
      <c r="L52" s="349">
        <f t="shared" si="5"/>
        <v>-78.586381419552026</v>
      </c>
      <c r="M52" s="274"/>
      <c r="N52" s="274"/>
      <c r="T52" s="33"/>
      <c r="U52" s="161"/>
      <c r="V52" s="161"/>
      <c r="W52" s="161"/>
      <c r="X52" s="161"/>
      <c r="AE52" s="17"/>
      <c r="AL52" s="351"/>
    </row>
    <row r="53" spans="1:38" s="30" customFormat="1" x14ac:dyDescent="0.2">
      <c r="A53" s="21" t="s">
        <v>1133</v>
      </c>
      <c r="B53" s="45">
        <v>3.0533489999999999</v>
      </c>
      <c r="C53" s="348">
        <f t="shared" si="0"/>
        <v>3.0270288652781755E-2</v>
      </c>
      <c r="D53" s="45">
        <v>9.3856820600000006</v>
      </c>
      <c r="E53" s="348">
        <f t="shared" si="1"/>
        <v>0.14206070874258481</v>
      </c>
      <c r="F53" s="45">
        <v>2.2786997099999997</v>
      </c>
      <c r="G53" s="45">
        <v>6.6171341300000002</v>
      </c>
      <c r="H53" s="336">
        <f t="shared" si="2"/>
        <v>8.8958338399999999</v>
      </c>
      <c r="I53" s="348">
        <f t="shared" si="3"/>
        <v>1.7281524764194249E-2</v>
      </c>
      <c r="J53" s="348">
        <f t="shared" si="3"/>
        <v>5.01839565932055E-2</v>
      </c>
      <c r="K53" s="336">
        <f t="shared" si="4"/>
        <v>-5.2191009334062288</v>
      </c>
      <c r="L53" s="349">
        <f t="shared" si="5"/>
        <v>191.346774967421</v>
      </c>
      <c r="M53" s="274"/>
      <c r="N53" s="274"/>
      <c r="T53" s="33"/>
      <c r="U53" s="161"/>
      <c r="V53" s="161"/>
      <c r="W53" s="161"/>
      <c r="X53" s="161"/>
      <c r="AE53" s="17"/>
      <c r="AL53" s="351"/>
    </row>
    <row r="54" spans="1:38" s="30" customFormat="1" x14ac:dyDescent="0.2">
      <c r="A54" s="21" t="s">
        <v>1213</v>
      </c>
      <c r="B54" s="45">
        <v>7.3761332999999993</v>
      </c>
      <c r="C54" s="348">
        <f t="shared" si="0"/>
        <v>7.3125503875382608E-2</v>
      </c>
      <c r="D54" s="45">
        <v>8.1297327899999967</v>
      </c>
      <c r="E54" s="348">
        <f t="shared" si="1"/>
        <v>0.12305079105089896</v>
      </c>
      <c r="F54" s="45">
        <v>7.1534449000000002</v>
      </c>
      <c r="G54" s="45">
        <v>1.5282331399999998</v>
      </c>
      <c r="H54" s="336">
        <f t="shared" si="2"/>
        <v>8.6816780399999995</v>
      </c>
      <c r="I54" s="348">
        <f t="shared" si="3"/>
        <v>5.4251305973374207E-2</v>
      </c>
      <c r="J54" s="348">
        <f t="shared" si="3"/>
        <v>1.1590030374986239E-2</v>
      </c>
      <c r="K54" s="336">
        <f t="shared" si="4"/>
        <v>6.7892176072370303</v>
      </c>
      <c r="L54" s="349">
        <f t="shared" si="5"/>
        <v>17.699581703600732</v>
      </c>
      <c r="M54" s="274"/>
      <c r="N54" s="274"/>
      <c r="T54" s="33"/>
      <c r="U54" s="161"/>
      <c r="V54" s="161"/>
      <c r="W54" s="161"/>
      <c r="X54" s="161"/>
      <c r="AE54" s="17"/>
      <c r="AL54" s="351"/>
    </row>
    <row r="55" spans="1:38" s="30" customFormat="1" x14ac:dyDescent="0.2">
      <c r="A55" s="21" t="s">
        <v>1187</v>
      </c>
      <c r="B55" s="45">
        <v>34.581706139999994</v>
      </c>
      <c r="C55" s="348">
        <f t="shared" si="0"/>
        <v>0.34283608816531452</v>
      </c>
      <c r="D55" s="45">
        <v>4.8838638999999988</v>
      </c>
      <c r="E55" s="348">
        <f t="shared" si="1"/>
        <v>7.3921656689521845E-2</v>
      </c>
      <c r="F55" s="45"/>
      <c r="G55" s="45">
        <v>6.7215529999999992</v>
      </c>
      <c r="H55" s="336">
        <f t="shared" si="2"/>
        <v>6.7215529999999992</v>
      </c>
      <c r="I55" s="348">
        <f t="shared" si="3"/>
        <v>0</v>
      </c>
      <c r="J55" s="348">
        <f t="shared" si="3"/>
        <v>5.0975863170379804E-2</v>
      </c>
      <c r="K55" s="336">
        <f t="shared" si="4"/>
        <v>37.627770503596558</v>
      </c>
      <c r="L55" s="349">
        <f t="shared" si="5"/>
        <v>-80.563269571522639</v>
      </c>
      <c r="M55" s="274"/>
      <c r="N55" s="274"/>
      <c r="T55" s="33"/>
      <c r="U55" s="161"/>
      <c r="V55" s="161"/>
      <c r="W55" s="161"/>
      <c r="X55" s="161"/>
      <c r="AE55" s="17"/>
      <c r="AL55" s="351"/>
    </row>
    <row r="56" spans="1:38" s="30" customFormat="1" x14ac:dyDescent="0.2">
      <c r="A56" s="21" t="s">
        <v>1012</v>
      </c>
      <c r="B56" s="45">
        <v>8.6774064000000006</v>
      </c>
      <c r="C56" s="348">
        <f t="shared" si="0"/>
        <v>8.6026063999069813E-2</v>
      </c>
      <c r="D56" s="45">
        <v>12.57616529</v>
      </c>
      <c r="E56" s="348">
        <f t="shared" si="1"/>
        <v>0.1903515315072685</v>
      </c>
      <c r="F56" s="45">
        <v>5.6780257500000006</v>
      </c>
      <c r="G56" s="45">
        <v>3.4000000000000002E-4</v>
      </c>
      <c r="H56" s="336">
        <f t="shared" si="2"/>
        <v>5.6783657500000002</v>
      </c>
      <c r="I56" s="348">
        <f t="shared" si="3"/>
        <v>4.306181379658737E-2</v>
      </c>
      <c r="J56" s="348">
        <f t="shared" si="3"/>
        <v>2.578540030544896E-6</v>
      </c>
      <c r="K56" s="336">
        <f t="shared" si="4"/>
        <v>-54.848194031648269</v>
      </c>
      <c r="L56" s="349">
        <f t="shared" si="5"/>
        <v>-34.561486598115309</v>
      </c>
      <c r="M56" s="274"/>
      <c r="N56" s="274"/>
      <c r="T56" s="33"/>
      <c r="U56" s="161"/>
      <c r="V56" s="161"/>
      <c r="W56" s="161"/>
      <c r="X56" s="161"/>
      <c r="AE56" s="17"/>
      <c r="AL56" s="351"/>
    </row>
    <row r="57" spans="1:38" s="30" customFormat="1" x14ac:dyDescent="0.2">
      <c r="A57" s="21" t="s">
        <v>1120</v>
      </c>
      <c r="B57" s="45">
        <v>3.79492173</v>
      </c>
      <c r="C57" s="348">
        <f t="shared" si="0"/>
        <v>3.7622091736586254E-2</v>
      </c>
      <c r="D57" s="45">
        <v>6.6276636999999994</v>
      </c>
      <c r="E57" s="348">
        <f t="shared" si="1"/>
        <v>0.10031562932886115</v>
      </c>
      <c r="F57" s="45">
        <v>5.0945676999999998</v>
      </c>
      <c r="G57" s="45">
        <v>0.34222479</v>
      </c>
      <c r="H57" s="336">
        <f t="shared" si="2"/>
        <v>5.4367924900000002</v>
      </c>
      <c r="I57" s="348">
        <f t="shared" si="3"/>
        <v>3.8636902214032466E-2</v>
      </c>
      <c r="J57" s="348">
        <f t="shared" si="3"/>
        <v>2.595412707234766E-3</v>
      </c>
      <c r="K57" s="336">
        <f t="shared" si="4"/>
        <v>-17.968190057682008</v>
      </c>
      <c r="L57" s="349">
        <f t="shared" si="5"/>
        <v>43.264943964997137</v>
      </c>
      <c r="M57" s="274"/>
      <c r="N57" s="274"/>
      <c r="T57" s="33"/>
      <c r="U57" s="161"/>
      <c r="V57" s="161"/>
      <c r="W57" s="161"/>
      <c r="X57" s="161"/>
      <c r="AE57" s="17"/>
      <c r="AL57" s="351"/>
    </row>
    <row r="58" spans="1:38" s="30" customFormat="1" x14ac:dyDescent="0.2">
      <c r="A58" s="21" t="s">
        <v>1218</v>
      </c>
      <c r="B58" s="45">
        <v>5.3116372700000012</v>
      </c>
      <c r="C58" s="348">
        <f t="shared" si="0"/>
        <v>5.2658504934016283E-2</v>
      </c>
      <c r="D58" s="45">
        <v>6.4708758399999997</v>
      </c>
      <c r="E58" s="348">
        <f t="shared" si="1"/>
        <v>9.7942504565903532E-2</v>
      </c>
      <c r="F58" s="45"/>
      <c r="G58" s="45">
        <v>5.1711560199999989</v>
      </c>
      <c r="H58" s="336">
        <f t="shared" si="2"/>
        <v>5.1711560199999989</v>
      </c>
      <c r="I58" s="348">
        <f t="shared" si="3"/>
        <v>0</v>
      </c>
      <c r="J58" s="348">
        <f t="shared" si="3"/>
        <v>3.9217743534597699E-2</v>
      </c>
      <c r="K58" s="336">
        <f t="shared" si="4"/>
        <v>-20.085686267780424</v>
      </c>
      <c r="L58" s="349">
        <f t="shared" si="5"/>
        <v>-2.6447824438885714</v>
      </c>
      <c r="M58" s="274"/>
      <c r="N58" s="274"/>
      <c r="T58" s="33"/>
      <c r="U58" s="161"/>
      <c r="V58" s="161"/>
      <c r="W58" s="161"/>
      <c r="X58" s="161"/>
      <c r="AE58" s="17"/>
      <c r="AL58" s="351"/>
    </row>
    <row r="59" spans="1:38" s="30" customFormat="1" x14ac:dyDescent="0.2">
      <c r="A59" s="21" t="s">
        <v>1008</v>
      </c>
      <c r="B59" s="45">
        <v>3.54478084</v>
      </c>
      <c r="C59" s="348">
        <f t="shared" si="0"/>
        <v>3.5142245199500668E-2</v>
      </c>
      <c r="D59" s="45">
        <v>0.63101308000000011</v>
      </c>
      <c r="E59" s="348">
        <f t="shared" si="1"/>
        <v>9.5509484337509502E-3</v>
      </c>
      <c r="F59" s="45">
        <v>5.16843334</v>
      </c>
      <c r="G59" s="45"/>
      <c r="H59" s="336">
        <f t="shared" si="2"/>
        <v>5.16843334</v>
      </c>
      <c r="I59" s="348">
        <f t="shared" si="3"/>
        <v>3.9197094889390757E-2</v>
      </c>
      <c r="J59" s="348">
        <f t="shared" si="3"/>
        <v>0</v>
      </c>
      <c r="K59" s="336">
        <f t="shared" si="4"/>
        <v>719.06912928017266</v>
      </c>
      <c r="L59" s="349">
        <f t="shared" si="5"/>
        <v>45.80403058147877</v>
      </c>
      <c r="M59" s="274"/>
      <c r="N59" s="274"/>
      <c r="T59" s="33"/>
      <c r="U59" s="161"/>
      <c r="V59" s="161"/>
      <c r="W59" s="161"/>
      <c r="X59" s="161"/>
      <c r="AE59" s="17"/>
      <c r="AL59" s="351"/>
    </row>
    <row r="60" spans="1:38" s="30" customFormat="1" x14ac:dyDescent="0.2">
      <c r="A60" s="21" t="s">
        <v>1154</v>
      </c>
      <c r="B60" s="45">
        <v>8.7361749500000023</v>
      </c>
      <c r="C60" s="348">
        <f t="shared" si="0"/>
        <v>8.6608683598796365E-2</v>
      </c>
      <c r="D60" s="45">
        <v>3.9660866100000001</v>
      </c>
      <c r="E60" s="348">
        <f t="shared" si="1"/>
        <v>6.0030274960227614E-2</v>
      </c>
      <c r="F60" s="45">
        <v>0.21548112</v>
      </c>
      <c r="G60" s="45">
        <v>4.4693008200000008</v>
      </c>
      <c r="H60" s="336">
        <f t="shared" si="2"/>
        <v>4.6847819400000006</v>
      </c>
      <c r="I60" s="348">
        <f t="shared" si="3"/>
        <v>1.6341961580783773E-3</v>
      </c>
      <c r="J60" s="348">
        <f t="shared" si="3"/>
        <v>3.3894914920344493E-2</v>
      </c>
      <c r="K60" s="336" t="s">
        <v>240</v>
      </c>
      <c r="L60" s="349">
        <f t="shared" si="5"/>
        <v>-46.374907018088052</v>
      </c>
      <c r="M60" s="274"/>
      <c r="N60" s="274"/>
      <c r="T60" s="33"/>
      <c r="U60" s="161"/>
      <c r="V60" s="161"/>
      <c r="W60" s="161"/>
      <c r="X60" s="161"/>
      <c r="AE60" s="17"/>
      <c r="AL60" s="351"/>
    </row>
    <row r="61" spans="1:38" s="30" customFormat="1" x14ac:dyDescent="0.2">
      <c r="A61" s="21" t="s">
        <v>1139</v>
      </c>
      <c r="B61" s="45">
        <v>4.0224848800000004</v>
      </c>
      <c r="C61" s="348">
        <f t="shared" si="0"/>
        <v>3.987810709455427E-2</v>
      </c>
      <c r="D61" s="45">
        <v>4.36466976</v>
      </c>
      <c r="E61" s="348">
        <f t="shared" si="1"/>
        <v>6.6063188116658567E-2</v>
      </c>
      <c r="F61" s="45">
        <v>1.7125470599999999</v>
      </c>
      <c r="G61" s="45">
        <v>2.8478232400000003</v>
      </c>
      <c r="H61" s="336">
        <f t="shared" si="2"/>
        <v>4.5603703000000007</v>
      </c>
      <c r="I61" s="348">
        <f t="shared" si="3"/>
        <v>1.2987856318829325E-2</v>
      </c>
      <c r="J61" s="348">
        <f t="shared" si="3"/>
        <v>2.1597724188988424E-2</v>
      </c>
      <c r="K61" s="336">
        <f t="shared" si="4"/>
        <v>4.4837422018384476</v>
      </c>
      <c r="L61" s="349">
        <f t="shared" si="5"/>
        <v>13.371968721980632</v>
      </c>
      <c r="M61" s="274"/>
      <c r="N61" s="274"/>
      <c r="T61" s="33"/>
      <c r="U61" s="161"/>
      <c r="V61" s="161"/>
      <c r="W61" s="161"/>
      <c r="X61" s="161"/>
      <c r="AE61" s="17"/>
      <c r="AL61" s="351"/>
    </row>
    <row r="62" spans="1:38" s="30" customFormat="1" x14ac:dyDescent="0.2">
      <c r="A62" s="21" t="s">
        <v>1095</v>
      </c>
      <c r="B62" s="45">
        <v>540.78639833</v>
      </c>
      <c r="C62" s="348">
        <f t="shared" si="0"/>
        <v>5.361247724039182</v>
      </c>
      <c r="D62" s="45">
        <v>98.500361550000008</v>
      </c>
      <c r="E62" s="348">
        <f t="shared" si="1"/>
        <v>1.4908912409072006</v>
      </c>
      <c r="F62" s="45">
        <v>2.9840413400000001</v>
      </c>
      <c r="G62" s="45">
        <v>1.46922193</v>
      </c>
      <c r="H62" s="336">
        <f t="shared" si="2"/>
        <v>4.4532632699999999</v>
      </c>
      <c r="I62" s="348">
        <f t="shared" si="3"/>
        <v>2.2630794258796563E-2</v>
      </c>
      <c r="J62" s="348">
        <f t="shared" si="3"/>
        <v>1.1142492824292444E-2</v>
      </c>
      <c r="K62" s="336">
        <f t="shared" si="4"/>
        <v>-95.478937132896235</v>
      </c>
      <c r="L62" s="349">
        <f t="shared" si="5"/>
        <v>-99.176520843765275</v>
      </c>
      <c r="M62" s="274"/>
      <c r="N62" s="274"/>
      <c r="T62" s="33"/>
      <c r="U62" s="161"/>
      <c r="V62" s="161"/>
      <c r="W62" s="161"/>
      <c r="X62" s="161"/>
      <c r="AE62" s="17"/>
      <c r="AL62" s="351"/>
    </row>
    <row r="63" spans="1:38" s="30" customFormat="1" x14ac:dyDescent="0.2">
      <c r="A63" s="21" t="s">
        <v>1234</v>
      </c>
      <c r="B63" s="45">
        <v>0.65575481999999996</v>
      </c>
      <c r="C63" s="348">
        <f t="shared" si="0"/>
        <v>6.5010215625049541E-3</v>
      </c>
      <c r="D63" s="45">
        <v>3.34493222</v>
      </c>
      <c r="E63" s="348">
        <f t="shared" si="1"/>
        <v>5.0628546634266414E-2</v>
      </c>
      <c r="F63" s="45"/>
      <c r="G63" s="45">
        <v>4.428222729999999</v>
      </c>
      <c r="H63" s="336">
        <f t="shared" si="2"/>
        <v>4.428222729999999</v>
      </c>
      <c r="I63" s="348">
        <f t="shared" si="3"/>
        <v>0</v>
      </c>
      <c r="J63" s="348">
        <f t="shared" si="3"/>
        <v>3.3583381098452346E-2</v>
      </c>
      <c r="K63" s="336">
        <f t="shared" si="4"/>
        <v>32.386022757734658</v>
      </c>
      <c r="L63" s="349">
        <f t="shared" si="5"/>
        <v>575.28634101385626</v>
      </c>
      <c r="M63" s="274"/>
      <c r="N63" s="274"/>
      <c r="T63" s="33"/>
      <c r="U63" s="161"/>
      <c r="V63" s="161"/>
      <c r="W63" s="161"/>
      <c r="X63" s="161"/>
      <c r="AE63" s="17"/>
      <c r="AL63" s="351"/>
    </row>
    <row r="64" spans="1:38" s="30" customFormat="1" x14ac:dyDescent="0.2">
      <c r="A64" s="21" t="s">
        <v>1174</v>
      </c>
      <c r="B64" s="45">
        <v>0.89643337000000012</v>
      </c>
      <c r="C64" s="348">
        <f t="shared" si="0"/>
        <v>8.8870603615524828E-3</v>
      </c>
      <c r="D64" s="45">
        <v>3.4527706900000004</v>
      </c>
      <c r="E64" s="348">
        <f t="shared" si="1"/>
        <v>5.2260778514696848E-2</v>
      </c>
      <c r="F64" s="45">
        <v>3.8077955399999994</v>
      </c>
      <c r="G64" s="45">
        <v>0.48054051999999992</v>
      </c>
      <c r="H64" s="336">
        <f t="shared" si="2"/>
        <v>4.2883360599999989</v>
      </c>
      <c r="I64" s="348">
        <f t="shared" si="3"/>
        <v>2.887809772947152E-2</v>
      </c>
      <c r="J64" s="348">
        <f t="shared" si="3"/>
        <v>3.6443910797613519E-3</v>
      </c>
      <c r="K64" s="336">
        <f t="shared" si="4"/>
        <v>24.199851221512738</v>
      </c>
      <c r="L64" s="349">
        <f t="shared" si="5"/>
        <v>378.37755749766416</v>
      </c>
      <c r="M64" s="274"/>
      <c r="N64" s="274"/>
      <c r="T64" s="33"/>
      <c r="U64" s="161"/>
      <c r="V64" s="161"/>
      <c r="W64" s="161"/>
      <c r="X64" s="161"/>
      <c r="AE64" s="17"/>
      <c r="AL64" s="351"/>
    </row>
    <row r="65" spans="1:38" s="30" customFormat="1" x14ac:dyDescent="0.2">
      <c r="A65" s="21" t="s">
        <v>1236</v>
      </c>
      <c r="B65" s="45">
        <v>15.81286811</v>
      </c>
      <c r="C65" s="348">
        <f t="shared" si="0"/>
        <v>0.15676559807544682</v>
      </c>
      <c r="D65" s="45">
        <v>4.6992912899999997</v>
      </c>
      <c r="E65" s="348">
        <f t="shared" si="1"/>
        <v>7.1127984836645494E-2</v>
      </c>
      <c r="F65" s="45">
        <v>1.08992395</v>
      </c>
      <c r="G65" s="45">
        <v>2.9876100399999994</v>
      </c>
      <c r="H65" s="336">
        <f t="shared" si="2"/>
        <v>4.0775339899999992</v>
      </c>
      <c r="I65" s="348">
        <f t="shared" si="3"/>
        <v>8.2659192215429802E-3</v>
      </c>
      <c r="J65" s="348">
        <f t="shared" si="3"/>
        <v>2.2657859069993631E-2</v>
      </c>
      <c r="K65" s="336">
        <f t="shared" si="4"/>
        <v>-13.230873798419097</v>
      </c>
      <c r="L65" s="349">
        <f t="shared" si="5"/>
        <v>-74.21382407267798</v>
      </c>
      <c r="M65" s="274"/>
      <c r="N65" s="274"/>
      <c r="T65" s="33"/>
      <c r="U65" s="161"/>
      <c r="V65" s="161"/>
      <c r="W65" s="161"/>
      <c r="X65" s="161"/>
      <c r="AE65" s="17"/>
      <c r="AL65" s="351"/>
    </row>
    <row r="66" spans="1:38" s="30" customFormat="1" x14ac:dyDescent="0.2">
      <c r="A66" s="21" t="s">
        <v>1110</v>
      </c>
      <c r="B66" s="45">
        <v>4.1964678099999997</v>
      </c>
      <c r="C66" s="348">
        <f t="shared" si="0"/>
        <v>4.1602938914223987E-2</v>
      </c>
      <c r="D66" s="45">
        <v>5.2484999999999999E-4</v>
      </c>
      <c r="E66" s="348">
        <f t="shared" si="1"/>
        <v>7.9440750823329753E-6</v>
      </c>
      <c r="F66" s="45">
        <v>4.0320209999999994</v>
      </c>
      <c r="G66" s="45"/>
      <c r="H66" s="336">
        <f t="shared" si="2"/>
        <v>4.0320209999999994</v>
      </c>
      <c r="I66" s="348">
        <f t="shared" si="3"/>
        <v>3.0578610448522527E-2</v>
      </c>
      <c r="J66" s="348">
        <f t="shared" si="3"/>
        <v>0</v>
      </c>
      <c r="K66" s="336">
        <f t="shared" si="4"/>
        <v>768123.49242640752</v>
      </c>
      <c r="L66" s="349">
        <f t="shared" si="5"/>
        <v>-3.918695851976528</v>
      </c>
      <c r="M66" s="274"/>
      <c r="N66" s="274"/>
      <c r="T66" s="33"/>
      <c r="U66" s="161"/>
      <c r="V66" s="161"/>
      <c r="W66" s="161"/>
      <c r="X66" s="161"/>
      <c r="AE66" s="17"/>
      <c r="AL66" s="351"/>
    </row>
    <row r="67" spans="1:38" s="30" customFormat="1" x14ac:dyDescent="0.2">
      <c r="A67" s="21" t="s">
        <v>1208</v>
      </c>
      <c r="B67" s="45">
        <v>2.3322512099999999</v>
      </c>
      <c r="C67" s="348">
        <f t="shared" si="0"/>
        <v>2.3121470011289082E-2</v>
      </c>
      <c r="D67" s="45">
        <v>3.75436858</v>
      </c>
      <c r="E67" s="348">
        <f t="shared" si="1"/>
        <v>5.6825732849903471E-2</v>
      </c>
      <c r="F67" s="45">
        <v>0.29258049999999997</v>
      </c>
      <c r="G67" s="45">
        <v>3.2157094099999992</v>
      </c>
      <c r="H67" s="336">
        <f t="shared" si="2"/>
        <v>3.5082899099999993</v>
      </c>
      <c r="I67" s="348">
        <f t="shared" si="3"/>
        <v>2.2189133276671789E-3</v>
      </c>
      <c r="J67" s="348">
        <f t="shared" si="3"/>
        <v>2.4387751294955604E-2</v>
      </c>
      <c r="K67" s="336">
        <f t="shared" si="4"/>
        <v>-6.5544622153214549</v>
      </c>
      <c r="L67" s="349">
        <f t="shared" si="5"/>
        <v>50.425044050036071</v>
      </c>
      <c r="M67" s="274"/>
      <c r="N67" s="274"/>
      <c r="T67" s="33"/>
      <c r="U67" s="161"/>
      <c r="V67" s="161"/>
      <c r="W67" s="161"/>
      <c r="X67" s="161"/>
      <c r="AE67" s="17"/>
      <c r="AL67" s="351"/>
    </row>
    <row r="68" spans="1:38" s="30" customFormat="1" x14ac:dyDescent="0.2">
      <c r="A68" s="21" t="s">
        <v>1085</v>
      </c>
      <c r="B68" s="45"/>
      <c r="C68" s="348">
        <f t="shared" ref="C68:C131" si="6">(B68/$B$241)*100</f>
        <v>0</v>
      </c>
      <c r="D68" s="45">
        <v>0.29346800000000001</v>
      </c>
      <c r="E68" s="348">
        <f t="shared" ref="E68:E131" si="7">(D68/$D$241)*100</f>
        <v>4.4419011646415051E-3</v>
      </c>
      <c r="F68" s="45">
        <v>3.3714013900000004</v>
      </c>
      <c r="G68" s="45">
        <v>9.390260000000001E-3</v>
      </c>
      <c r="H68" s="336">
        <f t="shared" ref="H68:H131" si="8">F68+G68</f>
        <v>3.3807916500000004</v>
      </c>
      <c r="I68" s="348">
        <f t="shared" ref="I68:J131" si="9">(F68/$H$241)*100</f>
        <v>2.5568510126910894E-2</v>
      </c>
      <c r="J68" s="348">
        <f t="shared" si="9"/>
        <v>7.121518031536621E-5</v>
      </c>
      <c r="K68" s="336">
        <f t="shared" si="4"/>
        <v>1052.0137289244485</v>
      </c>
      <c r="L68" s="349" t="e">
        <f t="shared" si="5"/>
        <v>#DIV/0!</v>
      </c>
      <c r="M68" s="274"/>
      <c r="N68" s="274"/>
      <c r="T68" s="33"/>
      <c r="U68" s="161"/>
      <c r="V68" s="161"/>
      <c r="W68" s="161"/>
      <c r="X68" s="161"/>
      <c r="AE68" s="17"/>
      <c r="AL68" s="351"/>
    </row>
    <row r="69" spans="1:38" s="30" customFormat="1" x14ac:dyDescent="0.2">
      <c r="A69" s="21" t="s">
        <v>1204</v>
      </c>
      <c r="B69" s="45">
        <v>1.93181461</v>
      </c>
      <c r="C69" s="348">
        <f t="shared" si="6"/>
        <v>1.9151621995507559E-2</v>
      </c>
      <c r="D69" s="45">
        <v>2.4291085900000002</v>
      </c>
      <c r="E69" s="348">
        <f t="shared" si="7"/>
        <v>3.676673529979993E-2</v>
      </c>
      <c r="F69" s="45"/>
      <c r="G69" s="45">
        <v>3.3003485700000001</v>
      </c>
      <c r="H69" s="336">
        <f t="shared" si="8"/>
        <v>3.3003485700000001</v>
      </c>
      <c r="I69" s="348">
        <f t="shared" si="9"/>
        <v>0</v>
      </c>
      <c r="J69" s="348">
        <f t="shared" si="9"/>
        <v>2.5029649713225299E-2</v>
      </c>
      <c r="K69" s="336">
        <f t="shared" ref="K69:K132" si="10">((H69/D69)-1)*100</f>
        <v>35.866654277485388</v>
      </c>
      <c r="L69" s="349">
        <f t="shared" ref="L69:L132" si="11">((H69/B69)-1)*100</f>
        <v>70.8418889118972</v>
      </c>
      <c r="M69" s="274"/>
      <c r="N69" s="274"/>
      <c r="T69" s="33"/>
      <c r="U69" s="161"/>
      <c r="V69" s="161"/>
      <c r="W69" s="161"/>
      <c r="X69" s="161"/>
      <c r="AE69" s="17"/>
      <c r="AL69" s="351"/>
    </row>
    <row r="70" spans="1:38" s="30" customFormat="1" x14ac:dyDescent="0.2">
      <c r="A70" s="21" t="s">
        <v>1141</v>
      </c>
      <c r="B70" s="45">
        <v>1.8379021799999999</v>
      </c>
      <c r="C70" s="348">
        <f t="shared" si="6"/>
        <v>1.8220593028892815E-2</v>
      </c>
      <c r="D70" s="45">
        <v>5.3613548200000007</v>
      </c>
      <c r="E70" s="348">
        <f t="shared" si="7"/>
        <v>8.1148909656297619E-2</v>
      </c>
      <c r="F70" s="45">
        <v>3.2481501699999997</v>
      </c>
      <c r="G70" s="45">
        <v>5.4925E-3</v>
      </c>
      <c r="H70" s="336">
        <f t="shared" si="8"/>
        <v>3.2536426699999996</v>
      </c>
      <c r="I70" s="348">
        <f t="shared" si="9"/>
        <v>2.463378011343002E-2</v>
      </c>
      <c r="J70" s="348">
        <f t="shared" si="9"/>
        <v>4.1654797405199527E-5</v>
      </c>
      <c r="K70" s="336">
        <f t="shared" si="10"/>
        <v>-39.313050912754186</v>
      </c>
      <c r="L70" s="349">
        <f t="shared" si="11"/>
        <v>77.030241620367406</v>
      </c>
      <c r="M70" s="274"/>
      <c r="N70" s="274"/>
      <c r="T70" s="33"/>
      <c r="U70" s="161"/>
      <c r="V70" s="161"/>
      <c r="W70" s="161"/>
      <c r="X70" s="161"/>
      <c r="AE70" s="17"/>
      <c r="AL70" s="351"/>
    </row>
    <row r="71" spans="1:38" s="30" customFormat="1" x14ac:dyDescent="0.2">
      <c r="A71" s="21" t="s">
        <v>1130</v>
      </c>
      <c r="B71" s="45">
        <v>17.704768239999996</v>
      </c>
      <c r="C71" s="348">
        <f t="shared" si="6"/>
        <v>0.17552151593394752</v>
      </c>
      <c r="D71" s="45">
        <v>3.3543996699999998</v>
      </c>
      <c r="E71" s="348">
        <f t="shared" si="7"/>
        <v>5.0771844974055361E-2</v>
      </c>
      <c r="F71" s="45"/>
      <c r="G71" s="45">
        <v>3.1705325199999992</v>
      </c>
      <c r="H71" s="336">
        <f t="shared" si="8"/>
        <v>3.1705325199999992</v>
      </c>
      <c r="I71" s="348">
        <f t="shared" si="9"/>
        <v>0</v>
      </c>
      <c r="J71" s="348">
        <f t="shared" si="9"/>
        <v>2.4045132414601125E-2</v>
      </c>
      <c r="K71" s="336">
        <f t="shared" si="10"/>
        <v>-5.481372766769943</v>
      </c>
      <c r="L71" s="349">
        <f t="shared" si="11"/>
        <v>-82.09221110933899</v>
      </c>
      <c r="M71" s="274"/>
      <c r="N71" s="274"/>
      <c r="T71" s="33"/>
      <c r="U71" s="161"/>
      <c r="V71" s="161"/>
      <c r="W71" s="161"/>
      <c r="X71" s="161"/>
      <c r="AE71" s="17"/>
      <c r="AL71" s="351"/>
    </row>
    <row r="72" spans="1:38" s="30" customFormat="1" x14ac:dyDescent="0.2">
      <c r="A72" s="21" t="s">
        <v>1205</v>
      </c>
      <c r="B72" s="45">
        <v>34.799890769999998</v>
      </c>
      <c r="C72" s="348">
        <f t="shared" si="6"/>
        <v>0.34499912675988742</v>
      </c>
      <c r="D72" s="45">
        <v>13.755972980000001</v>
      </c>
      <c r="E72" s="348">
        <f t="shared" si="7"/>
        <v>0.20820897815311745</v>
      </c>
      <c r="F72" s="45"/>
      <c r="G72" s="45">
        <v>3.1215551699999993</v>
      </c>
      <c r="H72" s="336">
        <f t="shared" si="8"/>
        <v>3.1215551699999993</v>
      </c>
      <c r="I72" s="348">
        <f t="shared" si="9"/>
        <v>0</v>
      </c>
      <c r="J72" s="348">
        <f t="shared" si="9"/>
        <v>2.3673691068821692E-2</v>
      </c>
      <c r="K72" s="336">
        <f t="shared" si="10"/>
        <v>-77.307638110815773</v>
      </c>
      <c r="L72" s="349">
        <f t="shared" si="11"/>
        <v>-91.029985724291393</v>
      </c>
      <c r="M72" s="274"/>
      <c r="N72" s="274"/>
      <c r="T72" s="33"/>
      <c r="U72" s="161"/>
      <c r="V72" s="161"/>
      <c r="W72" s="161"/>
      <c r="X72" s="161"/>
      <c r="AE72" s="17"/>
      <c r="AL72" s="351"/>
    </row>
    <row r="73" spans="1:38" s="30" customFormat="1" x14ac:dyDescent="0.2">
      <c r="A73" s="21" t="s">
        <v>1152</v>
      </c>
      <c r="B73" s="45">
        <v>0.12150929999999999</v>
      </c>
      <c r="C73" s="348">
        <f t="shared" si="6"/>
        <v>1.2046187923481571E-3</v>
      </c>
      <c r="D73" s="45">
        <v>1.3901039099999999</v>
      </c>
      <c r="E73" s="348">
        <f t="shared" si="7"/>
        <v>2.1040468387700566E-2</v>
      </c>
      <c r="F73" s="45">
        <v>2.8970424999999991</v>
      </c>
      <c r="G73" s="45">
        <v>7.4586929999999996E-2</v>
      </c>
      <c r="H73" s="336">
        <f t="shared" si="8"/>
        <v>2.9716294299999992</v>
      </c>
      <c r="I73" s="348">
        <f t="shared" si="9"/>
        <v>2.1971000165999583E-2</v>
      </c>
      <c r="J73" s="348">
        <f t="shared" si="9"/>
        <v>5.6566289635426455E-4</v>
      </c>
      <c r="K73" s="336">
        <f t="shared" si="10"/>
        <v>113.77030944398965</v>
      </c>
      <c r="L73" s="349">
        <f t="shared" si="11"/>
        <v>2345.5983451472434</v>
      </c>
      <c r="M73" s="274"/>
      <c r="N73" s="274"/>
      <c r="T73" s="33"/>
      <c r="U73" s="161"/>
      <c r="V73" s="161"/>
      <c r="W73" s="161"/>
      <c r="X73" s="161"/>
      <c r="AE73" s="17"/>
      <c r="AL73" s="351"/>
    </row>
    <row r="74" spans="1:38" s="30" customFormat="1" x14ac:dyDescent="0.2">
      <c r="A74" s="21" t="s">
        <v>1221</v>
      </c>
      <c r="B74" s="45">
        <v>15.89660527</v>
      </c>
      <c r="C74" s="348">
        <f t="shared" si="6"/>
        <v>0.1575957514592114</v>
      </c>
      <c r="D74" s="45">
        <v>1.4734588199999998</v>
      </c>
      <c r="E74" s="348">
        <f t="shared" si="7"/>
        <v>2.230211964714823E-2</v>
      </c>
      <c r="F74" s="45"/>
      <c r="G74" s="45">
        <v>2.9212917800000007</v>
      </c>
      <c r="H74" s="336">
        <f t="shared" si="8"/>
        <v>2.9212917800000007</v>
      </c>
      <c r="I74" s="348">
        <f t="shared" si="9"/>
        <v>0</v>
      </c>
      <c r="J74" s="348">
        <f t="shared" si="9"/>
        <v>2.2154905281269868E-2</v>
      </c>
      <c r="K74" s="336">
        <f t="shared" si="10"/>
        <v>98.260836363245033</v>
      </c>
      <c r="L74" s="349">
        <f t="shared" si="11"/>
        <v>-81.62317217806843</v>
      </c>
      <c r="M74" s="274"/>
      <c r="N74" s="274"/>
      <c r="T74" s="33"/>
      <c r="U74" s="161"/>
      <c r="V74" s="161"/>
      <c r="W74" s="161"/>
      <c r="X74" s="161"/>
      <c r="AE74" s="17"/>
      <c r="AL74" s="351"/>
    </row>
    <row r="75" spans="1:38" s="30" customFormat="1" x14ac:dyDescent="0.2">
      <c r="A75" s="21" t="s">
        <v>1049</v>
      </c>
      <c r="B75" s="45"/>
      <c r="C75" s="348">
        <f t="shared" si="6"/>
        <v>0</v>
      </c>
      <c r="D75" s="45"/>
      <c r="E75" s="348">
        <f t="shared" si="7"/>
        <v>0</v>
      </c>
      <c r="F75" s="45"/>
      <c r="G75" s="45">
        <v>2.7617713400000001</v>
      </c>
      <c r="H75" s="336">
        <f t="shared" si="8"/>
        <v>2.7617713400000001</v>
      </c>
      <c r="I75" s="348">
        <f t="shared" si="9"/>
        <v>0</v>
      </c>
      <c r="J75" s="348">
        <f t="shared" si="9"/>
        <v>2.0945111633534168E-2</v>
      </c>
      <c r="K75" s="336" t="e">
        <f t="shared" si="10"/>
        <v>#DIV/0!</v>
      </c>
      <c r="L75" s="349" t="e">
        <f t="shared" si="11"/>
        <v>#DIV/0!</v>
      </c>
      <c r="M75" s="274"/>
      <c r="N75" s="274"/>
      <c r="T75" s="33"/>
      <c r="U75" s="161"/>
      <c r="V75" s="161"/>
      <c r="W75" s="161"/>
      <c r="X75" s="161"/>
      <c r="AE75" s="17"/>
      <c r="AL75" s="351"/>
    </row>
    <row r="76" spans="1:38" s="30" customFormat="1" x14ac:dyDescent="0.2">
      <c r="A76" s="21" t="s">
        <v>1237</v>
      </c>
      <c r="B76" s="45">
        <v>111.31380143999995</v>
      </c>
      <c r="C76" s="348">
        <f t="shared" si="6"/>
        <v>1.1035426676175017</v>
      </c>
      <c r="D76" s="45">
        <v>5.1252671200000002</v>
      </c>
      <c r="E76" s="348">
        <f t="shared" si="7"/>
        <v>7.7575510752200622E-2</v>
      </c>
      <c r="F76" s="45"/>
      <c r="G76" s="45">
        <v>2.7248318999999994</v>
      </c>
      <c r="H76" s="336">
        <f t="shared" si="8"/>
        <v>2.7248318999999994</v>
      </c>
      <c r="I76" s="348">
        <f t="shared" si="9"/>
        <v>0</v>
      </c>
      <c r="J76" s="348">
        <f t="shared" si="9"/>
        <v>2.0664965090163835E-2</v>
      </c>
      <c r="K76" s="336">
        <f t="shared" si="10"/>
        <v>-46.835319287709645</v>
      </c>
      <c r="L76" s="349">
        <f t="shared" si="11"/>
        <v>-97.552116750348588</v>
      </c>
      <c r="M76" s="274"/>
      <c r="N76" s="274"/>
      <c r="T76" s="33"/>
      <c r="U76" s="161"/>
      <c r="V76" s="161"/>
      <c r="W76" s="161"/>
      <c r="X76" s="161"/>
      <c r="AE76" s="17"/>
      <c r="AL76" s="351"/>
    </row>
    <row r="77" spans="1:38" s="30" customFormat="1" x14ac:dyDescent="0.2">
      <c r="A77" s="21" t="s">
        <v>1189</v>
      </c>
      <c r="B77" s="45">
        <v>19.855823840000003</v>
      </c>
      <c r="C77" s="348">
        <f t="shared" si="6"/>
        <v>0.19684664906487451</v>
      </c>
      <c r="D77" s="45">
        <v>8.8049240399999995</v>
      </c>
      <c r="E77" s="348">
        <f t="shared" si="7"/>
        <v>0.13327041567685738</v>
      </c>
      <c r="F77" s="45"/>
      <c r="G77" s="45">
        <v>2.7102578300000002</v>
      </c>
      <c r="H77" s="336">
        <f t="shared" si="8"/>
        <v>2.7102578300000002</v>
      </c>
      <c r="I77" s="348">
        <f t="shared" si="9"/>
        <v>0</v>
      </c>
      <c r="J77" s="348">
        <f t="shared" si="9"/>
        <v>2.0554436199272774E-2</v>
      </c>
      <c r="K77" s="336">
        <f t="shared" si="10"/>
        <v>-69.21883916672607</v>
      </c>
      <c r="L77" s="349">
        <f t="shared" si="11"/>
        <v>-86.350312876264923</v>
      </c>
      <c r="M77" s="274"/>
      <c r="N77" s="274"/>
      <c r="T77" s="33"/>
      <c r="U77" s="161"/>
      <c r="V77" s="161"/>
      <c r="W77" s="161"/>
      <c r="X77" s="161"/>
      <c r="AE77" s="17"/>
      <c r="AL77" s="351"/>
    </row>
    <row r="78" spans="1:38" s="30" customFormat="1" x14ac:dyDescent="0.2">
      <c r="A78" s="21" t="s">
        <v>1177</v>
      </c>
      <c r="B78" s="45">
        <v>12.464678209999999</v>
      </c>
      <c r="C78" s="348">
        <f t="shared" si="6"/>
        <v>0.12357231596543301</v>
      </c>
      <c r="D78" s="45">
        <v>6.6492830000000003E-2</v>
      </c>
      <c r="E78" s="348">
        <f t="shared" si="7"/>
        <v>1.0064285680800279E-3</v>
      </c>
      <c r="F78" s="45">
        <v>0.13648707999999998</v>
      </c>
      <c r="G78" s="45">
        <v>2.5641769299999999</v>
      </c>
      <c r="H78" s="336">
        <f t="shared" si="8"/>
        <v>2.7006640099999997</v>
      </c>
      <c r="I78" s="348">
        <f t="shared" si="9"/>
        <v>1.0351099983299517E-3</v>
      </c>
      <c r="J78" s="348">
        <f t="shared" si="9"/>
        <v>1.9446567233543283E-2</v>
      </c>
      <c r="K78" s="336">
        <f t="shared" si="10"/>
        <v>3961.5868056751374</v>
      </c>
      <c r="L78" s="349">
        <f t="shared" si="11"/>
        <v>-78.333463852814532</v>
      </c>
      <c r="M78" s="274"/>
      <c r="N78" s="274"/>
      <c r="T78" s="33"/>
      <c r="U78" s="161"/>
      <c r="V78" s="161"/>
      <c r="W78" s="161"/>
      <c r="X78" s="161"/>
      <c r="AE78" s="17"/>
      <c r="AL78" s="351"/>
    </row>
    <row r="79" spans="1:38" s="30" customFormat="1" x14ac:dyDescent="0.2">
      <c r="A79" s="21" t="s">
        <v>1195</v>
      </c>
      <c r="B79" s="45">
        <v>2.8709748499999996</v>
      </c>
      <c r="C79" s="348">
        <f t="shared" si="6"/>
        <v>2.846226796359564E-2</v>
      </c>
      <c r="D79" s="45">
        <v>4.2981662900000002</v>
      </c>
      <c r="E79" s="348">
        <f t="shared" si="7"/>
        <v>6.5056598502643753E-2</v>
      </c>
      <c r="F79" s="45">
        <v>2.3915113900000002</v>
      </c>
      <c r="G79" s="45">
        <v>0.17446650000000002</v>
      </c>
      <c r="H79" s="336">
        <f t="shared" si="8"/>
        <v>2.5659778900000001</v>
      </c>
      <c r="I79" s="348">
        <f t="shared" si="9"/>
        <v>1.8137081919467845E-2</v>
      </c>
      <c r="J79" s="348">
        <f t="shared" si="9"/>
        <v>1.3231436889384149E-3</v>
      </c>
      <c r="K79" s="336">
        <f t="shared" si="10"/>
        <v>-40.300637135190975</v>
      </c>
      <c r="L79" s="349">
        <f t="shared" si="11"/>
        <v>-10.623463315953451</v>
      </c>
      <c r="M79" s="274"/>
      <c r="N79" s="274"/>
      <c r="T79" s="33"/>
      <c r="U79" s="161"/>
      <c r="V79" s="161"/>
      <c r="W79" s="161"/>
      <c r="X79" s="161"/>
      <c r="AE79" s="17"/>
      <c r="AL79" s="351"/>
    </row>
    <row r="80" spans="1:38" s="30" customFormat="1" x14ac:dyDescent="0.2">
      <c r="A80" s="21" t="s">
        <v>1214</v>
      </c>
      <c r="B80" s="45">
        <v>1.7173045300000001</v>
      </c>
      <c r="C80" s="348">
        <f t="shared" si="6"/>
        <v>1.7025012151519432E-2</v>
      </c>
      <c r="D80" s="45">
        <v>1.2290462100000001</v>
      </c>
      <c r="E80" s="348">
        <f t="shared" si="7"/>
        <v>1.8602715770023405E-2</v>
      </c>
      <c r="F80" s="45"/>
      <c r="G80" s="45">
        <v>2.5507648700000001</v>
      </c>
      <c r="H80" s="336">
        <f t="shared" si="8"/>
        <v>2.5507648700000001</v>
      </c>
      <c r="I80" s="348">
        <f t="shared" si="9"/>
        <v>0</v>
      </c>
      <c r="J80" s="348">
        <f t="shared" si="9"/>
        <v>1.9344850958243079E-2</v>
      </c>
      <c r="K80" s="336">
        <f t="shared" si="10"/>
        <v>107.54019248796185</v>
      </c>
      <c r="L80" s="349">
        <f t="shared" si="11"/>
        <v>48.533054297597403</v>
      </c>
      <c r="M80" s="274"/>
      <c r="N80" s="274"/>
      <c r="T80" s="33"/>
      <c r="U80" s="161"/>
      <c r="V80" s="161"/>
      <c r="W80" s="161"/>
      <c r="X80" s="161"/>
      <c r="AE80" s="17"/>
      <c r="AL80" s="351"/>
    </row>
    <row r="81" spans="1:38" s="30" customFormat="1" x14ac:dyDescent="0.2">
      <c r="A81" s="21" t="s">
        <v>1238</v>
      </c>
      <c r="B81" s="45">
        <v>1.0587450600000001</v>
      </c>
      <c r="C81" s="348">
        <f t="shared" si="6"/>
        <v>1.0496185852290956E-2</v>
      </c>
      <c r="D81" s="45">
        <v>1.8030249100000002</v>
      </c>
      <c r="E81" s="348">
        <f t="shared" si="7"/>
        <v>2.7290397752418136E-2</v>
      </c>
      <c r="F81" s="45">
        <v>8.3954219999999996E-2</v>
      </c>
      <c r="G81" s="45">
        <v>2.3846768800000002</v>
      </c>
      <c r="H81" s="336">
        <f t="shared" si="8"/>
        <v>2.4686311000000001</v>
      </c>
      <c r="I81" s="348">
        <f t="shared" si="9"/>
        <v>6.367038735387438E-4</v>
      </c>
      <c r="J81" s="348">
        <f t="shared" si="9"/>
        <v>1.8085249397043843E-2</v>
      </c>
      <c r="K81" s="336">
        <f t="shared" si="10"/>
        <v>36.916083982444789</v>
      </c>
      <c r="L81" s="349">
        <f t="shared" si="11"/>
        <v>133.16577269319203</v>
      </c>
      <c r="M81" s="274"/>
      <c r="N81" s="274"/>
      <c r="T81" s="33"/>
      <c r="U81" s="161"/>
      <c r="V81" s="161"/>
      <c r="W81" s="161"/>
      <c r="X81" s="161"/>
      <c r="AE81" s="17"/>
      <c r="AL81" s="351"/>
    </row>
    <row r="82" spans="1:38" s="30" customFormat="1" x14ac:dyDescent="0.2">
      <c r="A82" s="21" t="s">
        <v>1215</v>
      </c>
      <c r="B82" s="45">
        <v>8.3905359999999991</v>
      </c>
      <c r="C82" s="348">
        <f t="shared" si="6"/>
        <v>8.3182088477785146E-2</v>
      </c>
      <c r="D82" s="45">
        <v>7.8269462400000016</v>
      </c>
      <c r="E82" s="348">
        <f t="shared" si="7"/>
        <v>0.11846784528140192</v>
      </c>
      <c r="F82" s="45"/>
      <c r="G82" s="45">
        <v>2.4395937299999995</v>
      </c>
      <c r="H82" s="336">
        <f t="shared" si="8"/>
        <v>2.4395937299999995</v>
      </c>
      <c r="I82" s="348">
        <f t="shared" si="9"/>
        <v>0</v>
      </c>
      <c r="J82" s="348">
        <f t="shared" si="9"/>
        <v>1.8501735561974514E-2</v>
      </c>
      <c r="K82" s="336">
        <f t="shared" si="10"/>
        <v>-68.830835741117866</v>
      </c>
      <c r="L82" s="349">
        <f t="shared" si="11"/>
        <v>-70.924459057204459</v>
      </c>
      <c r="M82" s="274"/>
      <c r="N82" s="274"/>
      <c r="T82" s="33"/>
      <c r="U82" s="161"/>
      <c r="V82" s="161"/>
      <c r="W82" s="161"/>
      <c r="X82" s="161"/>
      <c r="AE82" s="17"/>
      <c r="AL82" s="351"/>
    </row>
    <row r="83" spans="1:38" s="30" customFormat="1" x14ac:dyDescent="0.2">
      <c r="A83" s="21" t="s">
        <v>1188</v>
      </c>
      <c r="B83" s="45">
        <v>1.3344708299999999</v>
      </c>
      <c r="C83" s="348">
        <f t="shared" si="6"/>
        <v>1.3229675750403E-2</v>
      </c>
      <c r="D83" s="45">
        <v>0.59840751000000003</v>
      </c>
      <c r="E83" s="348">
        <f t="shared" si="7"/>
        <v>9.0574339130645356E-3</v>
      </c>
      <c r="F83" s="45">
        <v>2.3176581500000002</v>
      </c>
      <c r="G83" s="45"/>
      <c r="H83" s="336">
        <f t="shared" si="8"/>
        <v>2.3176581500000002</v>
      </c>
      <c r="I83" s="348">
        <f t="shared" si="9"/>
        <v>1.7576983284981255E-2</v>
      </c>
      <c r="J83" s="348">
        <f t="shared" si="9"/>
        <v>0</v>
      </c>
      <c r="K83" s="336">
        <f t="shared" si="10"/>
        <v>287.30432209983462</v>
      </c>
      <c r="L83" s="349">
        <f t="shared" si="11"/>
        <v>73.676194181029814</v>
      </c>
      <c r="M83" s="274"/>
      <c r="N83" s="274"/>
      <c r="T83" s="33"/>
      <c r="U83" s="161"/>
      <c r="V83" s="161"/>
      <c r="W83" s="161"/>
      <c r="X83" s="161"/>
      <c r="AE83" s="17"/>
      <c r="AL83" s="351"/>
    </row>
    <row r="84" spans="1:38" s="30" customFormat="1" x14ac:dyDescent="0.2">
      <c r="A84" s="21" t="s">
        <v>1009</v>
      </c>
      <c r="B84" s="45">
        <v>2.3768959999999999</v>
      </c>
      <c r="C84" s="348">
        <f t="shared" si="6"/>
        <v>2.3564069491447698E-2</v>
      </c>
      <c r="D84" s="45">
        <v>2.01309</v>
      </c>
      <c r="E84" s="348">
        <f t="shared" si="7"/>
        <v>3.0469921134597865E-2</v>
      </c>
      <c r="F84" s="45">
        <v>2.2798860000000003</v>
      </c>
      <c r="G84" s="45"/>
      <c r="H84" s="336">
        <f t="shared" si="8"/>
        <v>2.2798860000000003</v>
      </c>
      <c r="I84" s="348">
        <f t="shared" si="9"/>
        <v>1.7290521517879062E-2</v>
      </c>
      <c r="J84" s="348">
        <f t="shared" si="9"/>
        <v>0</v>
      </c>
      <c r="K84" s="336">
        <f t="shared" si="10"/>
        <v>13.253058730608181</v>
      </c>
      <c r="L84" s="349">
        <f t="shared" si="11"/>
        <v>-4.0813733541559927</v>
      </c>
      <c r="M84" s="274"/>
      <c r="N84" s="274"/>
      <c r="T84" s="33"/>
      <c r="U84" s="161"/>
      <c r="V84" s="161"/>
      <c r="W84" s="161"/>
      <c r="X84" s="161"/>
      <c r="AE84" s="17"/>
      <c r="AL84" s="351"/>
    </row>
    <row r="85" spans="1:38" s="30" customFormat="1" x14ac:dyDescent="0.2">
      <c r="A85" s="21" t="s">
        <v>1194</v>
      </c>
      <c r="B85" s="45">
        <v>3.1501535899999995</v>
      </c>
      <c r="C85" s="348">
        <f t="shared" si="6"/>
        <v>3.1229989912681676E-2</v>
      </c>
      <c r="D85" s="45">
        <v>1.8428656100000003</v>
      </c>
      <c r="E85" s="348">
        <f t="shared" si="7"/>
        <v>2.7893422449250953E-2</v>
      </c>
      <c r="F85" s="45"/>
      <c r="G85" s="45">
        <v>2.1824372200000002</v>
      </c>
      <c r="H85" s="336">
        <f t="shared" si="8"/>
        <v>2.1824372200000002</v>
      </c>
      <c r="I85" s="348">
        <f t="shared" si="9"/>
        <v>0</v>
      </c>
      <c r="J85" s="348">
        <f t="shared" si="9"/>
        <v>1.6551475693885639E-2</v>
      </c>
      <c r="K85" s="336">
        <f t="shared" si="10"/>
        <v>18.426281773199939</v>
      </c>
      <c r="L85" s="349">
        <f t="shared" si="11"/>
        <v>-30.719656751720457</v>
      </c>
      <c r="M85" s="274"/>
      <c r="N85" s="274"/>
      <c r="T85" s="33"/>
      <c r="U85" s="161"/>
      <c r="V85" s="161"/>
      <c r="W85" s="161"/>
      <c r="X85" s="161"/>
      <c r="AE85" s="17"/>
      <c r="AL85" s="351"/>
    </row>
    <row r="86" spans="1:38" s="30" customFormat="1" x14ac:dyDescent="0.2">
      <c r="A86" s="21" t="s">
        <v>1094</v>
      </c>
      <c r="B86" s="45">
        <v>1.5472581399999996</v>
      </c>
      <c r="C86" s="348">
        <f t="shared" si="6"/>
        <v>1.5339206398667886E-2</v>
      </c>
      <c r="D86" s="45">
        <v>1.58380543</v>
      </c>
      <c r="E86" s="348">
        <f t="shared" si="7"/>
        <v>2.3972314474091004E-2</v>
      </c>
      <c r="F86" s="45">
        <v>2.15454941</v>
      </c>
      <c r="G86" s="45"/>
      <c r="H86" s="336">
        <f t="shared" si="8"/>
        <v>2.15454941</v>
      </c>
      <c r="I86" s="348">
        <f t="shared" si="9"/>
        <v>1.6339976180799666E-2</v>
      </c>
      <c r="J86" s="348">
        <f t="shared" si="9"/>
        <v>0</v>
      </c>
      <c r="K86" s="336">
        <f t="shared" si="10"/>
        <v>36.036243416591908</v>
      </c>
      <c r="L86" s="349">
        <f t="shared" si="11"/>
        <v>39.249512043284554</v>
      </c>
      <c r="M86" s="274"/>
      <c r="N86" s="274"/>
      <c r="T86" s="33"/>
      <c r="U86" s="161"/>
      <c r="V86" s="161"/>
      <c r="W86" s="161"/>
      <c r="X86" s="161"/>
      <c r="AE86" s="17"/>
      <c r="AL86" s="351"/>
    </row>
    <row r="87" spans="1:38" s="30" customFormat="1" x14ac:dyDescent="0.2">
      <c r="A87" s="21" t="s">
        <v>1229</v>
      </c>
      <c r="B87" s="45">
        <v>0.59637679999999993</v>
      </c>
      <c r="C87" s="348">
        <f t="shared" si="6"/>
        <v>5.9123597996240491E-3</v>
      </c>
      <c r="D87" s="45">
        <v>1.65992147</v>
      </c>
      <c r="E87" s="348">
        <f t="shared" si="7"/>
        <v>2.5124398949140755E-2</v>
      </c>
      <c r="F87" s="45">
        <v>1.1810696400000003</v>
      </c>
      <c r="G87" s="45">
        <v>0.66568048000000002</v>
      </c>
      <c r="H87" s="336">
        <f t="shared" si="8"/>
        <v>1.8467501200000003</v>
      </c>
      <c r="I87" s="348">
        <f t="shared" si="9"/>
        <v>8.957162781180146E-3</v>
      </c>
      <c r="J87" s="348">
        <f t="shared" si="9"/>
        <v>5.0484816624480613E-3</v>
      </c>
      <c r="K87" s="336">
        <f t="shared" si="10"/>
        <v>11.255270407460927</v>
      </c>
      <c r="L87" s="349">
        <f t="shared" si="11"/>
        <v>209.66163002987378</v>
      </c>
      <c r="M87" s="274"/>
      <c r="N87" s="274"/>
      <c r="T87" s="33"/>
      <c r="U87" s="161"/>
      <c r="V87" s="161"/>
      <c r="W87" s="161"/>
      <c r="X87" s="161"/>
      <c r="AE87" s="17"/>
      <c r="AL87" s="351"/>
    </row>
    <row r="88" spans="1:38" s="30" customFormat="1" x14ac:dyDescent="0.2">
      <c r="A88" s="21" t="s">
        <v>1241</v>
      </c>
      <c r="B88" s="45">
        <v>1.7999999999999999E-2</v>
      </c>
      <c r="C88" s="348">
        <f t="shared" si="6"/>
        <v>1.7844838429870662E-4</v>
      </c>
      <c r="D88" s="45">
        <v>1.4999999999999999E-2</v>
      </c>
      <c r="E88" s="348">
        <f t="shared" si="7"/>
        <v>2.2703844190720136E-4</v>
      </c>
      <c r="F88" s="45"/>
      <c r="G88" s="45">
        <v>1.82150963</v>
      </c>
      <c r="H88" s="336">
        <f t="shared" si="8"/>
        <v>1.82150963</v>
      </c>
      <c r="I88" s="348">
        <f t="shared" si="9"/>
        <v>0</v>
      </c>
      <c r="J88" s="348">
        <f t="shared" si="9"/>
        <v>1.3814222049935357E-2</v>
      </c>
      <c r="K88" s="336">
        <f t="shared" si="10"/>
        <v>12043.397533333333</v>
      </c>
      <c r="L88" s="349">
        <f t="shared" si="11"/>
        <v>10019.497944444445</v>
      </c>
      <c r="M88" s="274"/>
      <c r="N88" s="274"/>
      <c r="T88" s="33"/>
      <c r="U88" s="161"/>
      <c r="V88" s="161"/>
      <c r="W88" s="161"/>
      <c r="X88" s="161"/>
      <c r="AE88" s="17"/>
      <c r="AL88" s="351"/>
    </row>
    <row r="89" spans="1:38" s="30" customFormat="1" x14ac:dyDescent="0.2">
      <c r="A89" s="21" t="s">
        <v>1010</v>
      </c>
      <c r="B89" s="45">
        <v>1.0250649299999999</v>
      </c>
      <c r="C89" s="348">
        <f t="shared" si="6"/>
        <v>1.0162287808875932E-2</v>
      </c>
      <c r="D89" s="45">
        <v>0.89500236999999994</v>
      </c>
      <c r="E89" s="348">
        <f t="shared" si="7"/>
        <v>1.3546662905870168E-2</v>
      </c>
      <c r="F89" s="45">
        <v>1.71340476</v>
      </c>
      <c r="G89" s="45"/>
      <c r="H89" s="336">
        <f t="shared" si="8"/>
        <v>1.71340476</v>
      </c>
      <c r="I89" s="348">
        <f t="shared" si="9"/>
        <v>1.2994361065253437E-2</v>
      </c>
      <c r="J89" s="348">
        <f t="shared" si="9"/>
        <v>0</v>
      </c>
      <c r="K89" s="336">
        <f t="shared" si="10"/>
        <v>91.441365680405966</v>
      </c>
      <c r="L89" s="349">
        <f t="shared" si="11"/>
        <v>67.150851605078344</v>
      </c>
      <c r="M89" s="274"/>
      <c r="N89" s="274"/>
      <c r="T89" s="33"/>
      <c r="U89" s="161"/>
      <c r="V89" s="161"/>
      <c r="W89" s="161"/>
      <c r="X89" s="161"/>
      <c r="AE89" s="17"/>
      <c r="AL89" s="351"/>
    </row>
    <row r="90" spans="1:38" s="30" customFormat="1" x14ac:dyDescent="0.2">
      <c r="A90" s="21" t="s">
        <v>1015</v>
      </c>
      <c r="B90" s="45">
        <v>1.2607899999999999E-3</v>
      </c>
      <c r="C90" s="348">
        <f t="shared" si="6"/>
        <v>1.2499218802220349E-5</v>
      </c>
      <c r="D90" s="45">
        <v>0.62950400000000006</v>
      </c>
      <c r="E90" s="348">
        <f t="shared" si="7"/>
        <v>9.5281071556233953E-3</v>
      </c>
      <c r="F90" s="45">
        <v>1.575736</v>
      </c>
      <c r="G90" s="45">
        <v>6.1311999999999998E-4</v>
      </c>
      <c r="H90" s="336">
        <f t="shared" si="8"/>
        <v>1.5763491199999999</v>
      </c>
      <c r="I90" s="348">
        <f t="shared" si="9"/>
        <v>1.1950289275207917E-2</v>
      </c>
      <c r="J90" s="348">
        <f t="shared" si="9"/>
        <v>4.6498660691990779E-6</v>
      </c>
      <c r="K90" s="336">
        <f t="shared" si="10"/>
        <v>150.41129524196825</v>
      </c>
      <c r="L90" s="349">
        <f t="shared" si="11"/>
        <v>124928.68201683073</v>
      </c>
      <c r="M90" s="274"/>
      <c r="N90" s="274"/>
      <c r="T90" s="33"/>
      <c r="U90" s="161"/>
      <c r="V90" s="161"/>
      <c r="W90" s="161"/>
      <c r="X90" s="161"/>
      <c r="AE90" s="17"/>
      <c r="AL90" s="351"/>
    </row>
    <row r="91" spans="1:38" s="30" customFormat="1" x14ac:dyDescent="0.2">
      <c r="A91" s="21" t="s">
        <v>1056</v>
      </c>
      <c r="B91" s="45">
        <v>1.1489045400000002</v>
      </c>
      <c r="C91" s="348">
        <f t="shared" si="6"/>
        <v>1.1390008826469377E-2</v>
      </c>
      <c r="D91" s="45">
        <v>1.432816E-2</v>
      </c>
      <c r="E91" s="348">
        <f t="shared" si="7"/>
        <v>2.1686954145313909E-4</v>
      </c>
      <c r="F91" s="45">
        <v>1.49456806</v>
      </c>
      <c r="G91" s="45"/>
      <c r="H91" s="336">
        <f t="shared" si="8"/>
        <v>1.49456806</v>
      </c>
      <c r="I91" s="348">
        <f t="shared" si="9"/>
        <v>1.1334716385540664E-2</v>
      </c>
      <c r="J91" s="348">
        <f t="shared" si="9"/>
        <v>0</v>
      </c>
      <c r="K91" s="336">
        <f t="shared" si="10"/>
        <v>10330.983880693684</v>
      </c>
      <c r="L91" s="349">
        <f t="shared" si="11"/>
        <v>30.086356869997189</v>
      </c>
      <c r="M91" s="274"/>
      <c r="N91" s="274"/>
      <c r="T91" s="33"/>
      <c r="U91" s="161"/>
      <c r="V91" s="161"/>
      <c r="W91" s="161"/>
      <c r="X91" s="161"/>
      <c r="AE91" s="17"/>
      <c r="AL91" s="351"/>
    </row>
    <row r="92" spans="1:38" s="30" customFormat="1" x14ac:dyDescent="0.2">
      <c r="A92" s="21" t="s">
        <v>1173</v>
      </c>
      <c r="B92" s="45">
        <v>12.612539599999998</v>
      </c>
      <c r="C92" s="348">
        <f t="shared" si="6"/>
        <v>0.12503818408463641</v>
      </c>
      <c r="D92" s="45">
        <v>2.0861300199999997</v>
      </c>
      <c r="E92" s="348">
        <f t="shared" si="7"/>
        <v>3.1575447290442586E-2</v>
      </c>
      <c r="F92" s="45">
        <v>1.4479522200000001</v>
      </c>
      <c r="G92" s="45">
        <v>3.4524440000000003E-2</v>
      </c>
      <c r="H92" s="336">
        <f t="shared" si="8"/>
        <v>1.4824766600000001</v>
      </c>
      <c r="I92" s="348">
        <f t="shared" si="9"/>
        <v>1.0981184592901028E-2</v>
      </c>
      <c r="J92" s="348">
        <f t="shared" si="9"/>
        <v>2.6183132521219243E-4</v>
      </c>
      <c r="K92" s="336">
        <f t="shared" si="10"/>
        <v>-28.93651662229566</v>
      </c>
      <c r="L92" s="349">
        <f t="shared" si="11"/>
        <v>-88.246009867830267</v>
      </c>
      <c r="M92" s="274"/>
      <c r="N92" s="274"/>
      <c r="T92" s="33"/>
      <c r="U92" s="161"/>
      <c r="V92" s="161"/>
      <c r="W92" s="161"/>
      <c r="X92" s="161"/>
      <c r="AE92" s="17"/>
      <c r="AL92" s="351"/>
    </row>
    <row r="93" spans="1:38" s="30" customFormat="1" x14ac:dyDescent="0.2">
      <c r="A93" s="21" t="s">
        <v>1171</v>
      </c>
      <c r="B93" s="45">
        <v>3.0750924999999993</v>
      </c>
      <c r="C93" s="348">
        <f t="shared" si="6"/>
        <v>3.0485849344115024E-2</v>
      </c>
      <c r="D93" s="45">
        <v>0.96211994999999995</v>
      </c>
      <c r="E93" s="348">
        <f t="shared" si="7"/>
        <v>1.4562547625055633E-2</v>
      </c>
      <c r="F93" s="45"/>
      <c r="G93" s="45">
        <v>1.44418427</v>
      </c>
      <c r="H93" s="336">
        <f t="shared" si="8"/>
        <v>1.44418427</v>
      </c>
      <c r="I93" s="348">
        <f t="shared" si="9"/>
        <v>0</v>
      </c>
      <c r="J93" s="348">
        <f t="shared" si="9"/>
        <v>1.095260868140664E-2</v>
      </c>
      <c r="K93" s="336">
        <f t="shared" si="10"/>
        <v>50.104388751111564</v>
      </c>
      <c r="L93" s="349">
        <f t="shared" si="11"/>
        <v>-53.036070622265832</v>
      </c>
      <c r="M93" s="274"/>
      <c r="N93" s="274"/>
      <c r="T93" s="33"/>
      <c r="U93" s="161"/>
      <c r="V93" s="161"/>
      <c r="W93" s="161"/>
      <c r="X93" s="161"/>
      <c r="AE93" s="17"/>
      <c r="AL93" s="351"/>
    </row>
    <row r="94" spans="1:38" s="30" customFormat="1" x14ac:dyDescent="0.2">
      <c r="A94" s="21" t="s">
        <v>1136</v>
      </c>
      <c r="B94" s="45">
        <v>0.37356443</v>
      </c>
      <c r="C94" s="348">
        <f t="shared" si="6"/>
        <v>3.7034427202759603E-3</v>
      </c>
      <c r="D94" s="45">
        <v>2.0194707100000002</v>
      </c>
      <c r="E94" s="348">
        <f t="shared" si="7"/>
        <v>3.0566498898375316E-2</v>
      </c>
      <c r="F94" s="45"/>
      <c r="G94" s="45">
        <v>1.33749535</v>
      </c>
      <c r="H94" s="336">
        <f t="shared" si="8"/>
        <v>1.33749535</v>
      </c>
      <c r="I94" s="348">
        <f t="shared" si="9"/>
        <v>0</v>
      </c>
      <c r="J94" s="348">
        <f t="shared" si="9"/>
        <v>1.0143486178360752E-2</v>
      </c>
      <c r="K94" s="336">
        <f t="shared" si="10"/>
        <v>-33.770005012848145</v>
      </c>
      <c r="L94" s="349">
        <f t="shared" si="11"/>
        <v>258.03605552059656</v>
      </c>
      <c r="M94" s="274"/>
      <c r="N94" s="274"/>
      <c r="T94" s="33"/>
      <c r="U94" s="161"/>
      <c r="V94" s="161"/>
      <c r="W94" s="161"/>
      <c r="X94" s="161"/>
      <c r="AE94" s="17"/>
      <c r="AL94" s="351"/>
    </row>
    <row r="95" spans="1:38" s="30" customFormat="1" x14ac:dyDescent="0.2">
      <c r="A95" s="21" t="s">
        <v>1170</v>
      </c>
      <c r="B95" s="45">
        <v>0.75823959000000007</v>
      </c>
      <c r="C95" s="348">
        <f t="shared" si="6"/>
        <v>7.5170349859340971E-3</v>
      </c>
      <c r="D95" s="45">
        <v>1.6043728400000001</v>
      </c>
      <c r="E95" s="348">
        <f t="shared" si="7"/>
        <v>2.4283620655455449E-2</v>
      </c>
      <c r="F95" s="45">
        <v>7.8991169999999999E-2</v>
      </c>
      <c r="G95" s="45">
        <v>1.2567271100000001</v>
      </c>
      <c r="H95" s="336">
        <f t="shared" si="8"/>
        <v>1.33571828</v>
      </c>
      <c r="I95" s="348">
        <f t="shared" si="9"/>
        <v>5.9906439383699129E-4</v>
      </c>
      <c r="J95" s="348">
        <f t="shared" si="9"/>
        <v>9.5309445900176436E-3</v>
      </c>
      <c r="K95" s="336">
        <f t="shared" si="10"/>
        <v>-16.745145099813584</v>
      </c>
      <c r="L95" s="349">
        <f t="shared" si="11"/>
        <v>76.160450814761589</v>
      </c>
      <c r="M95" s="274"/>
      <c r="N95" s="274"/>
      <c r="T95" s="33"/>
      <c r="U95" s="161"/>
      <c r="V95" s="161"/>
      <c r="W95" s="161"/>
      <c r="X95" s="161"/>
      <c r="AE95" s="17"/>
      <c r="AL95" s="351"/>
    </row>
    <row r="96" spans="1:38" s="30" customFormat="1" x14ac:dyDescent="0.2">
      <c r="A96" s="21" t="s">
        <v>1200</v>
      </c>
      <c r="B96" s="45">
        <v>4.7825505999999995</v>
      </c>
      <c r="C96" s="348">
        <f t="shared" si="6"/>
        <v>4.7413245966489437E-2</v>
      </c>
      <c r="D96" s="45">
        <v>1.2416741800000002</v>
      </c>
      <c r="E96" s="348">
        <f t="shared" si="7"/>
        <v>1.8793851412240131E-2</v>
      </c>
      <c r="F96" s="45"/>
      <c r="G96" s="45">
        <v>1.2966617300000001</v>
      </c>
      <c r="H96" s="336">
        <f t="shared" si="8"/>
        <v>1.2966617300000001</v>
      </c>
      <c r="I96" s="348">
        <f t="shared" si="9"/>
        <v>0</v>
      </c>
      <c r="J96" s="348">
        <f t="shared" si="9"/>
        <v>9.8338064025899913E-3</v>
      </c>
      <c r="K96" s="336">
        <f t="shared" si="10"/>
        <v>4.4285007198909376</v>
      </c>
      <c r="L96" s="349">
        <f t="shared" si="11"/>
        <v>-72.887652668013587</v>
      </c>
      <c r="M96" s="274"/>
      <c r="N96" s="274"/>
      <c r="T96" s="33"/>
      <c r="U96" s="161"/>
      <c r="V96" s="161"/>
      <c r="W96" s="161"/>
      <c r="X96" s="161"/>
      <c r="AE96" s="17"/>
      <c r="AL96" s="351"/>
    </row>
    <row r="97" spans="1:38" s="30" customFormat="1" x14ac:dyDescent="0.2">
      <c r="A97" s="21" t="s">
        <v>1122</v>
      </c>
      <c r="B97" s="45">
        <v>7.4603959299999998</v>
      </c>
      <c r="C97" s="348">
        <f t="shared" si="6"/>
        <v>7.3960866663174821E-2</v>
      </c>
      <c r="D97" s="45">
        <v>1.5747838700000001</v>
      </c>
      <c r="E97" s="348">
        <f t="shared" si="7"/>
        <v>2.3835765079026183E-2</v>
      </c>
      <c r="F97" s="45"/>
      <c r="G97" s="45">
        <v>1.2852941900000001</v>
      </c>
      <c r="H97" s="336">
        <f t="shared" si="8"/>
        <v>1.2852941900000001</v>
      </c>
      <c r="I97" s="348">
        <f t="shared" si="9"/>
        <v>0</v>
      </c>
      <c r="J97" s="348">
        <f t="shared" si="9"/>
        <v>9.7475956468875795E-3</v>
      </c>
      <c r="K97" s="336">
        <f t="shared" si="10"/>
        <v>-18.382819732589716</v>
      </c>
      <c r="L97" s="349">
        <f t="shared" si="11"/>
        <v>-82.771769728312535</v>
      </c>
      <c r="M97" s="274"/>
      <c r="N97" s="274"/>
      <c r="T97" s="33"/>
      <c r="U97" s="161"/>
      <c r="V97" s="161"/>
      <c r="W97" s="161"/>
      <c r="X97" s="161"/>
      <c r="AE97" s="17"/>
      <c r="AL97" s="351"/>
    </row>
    <row r="98" spans="1:38" s="30" customFormat="1" x14ac:dyDescent="0.2">
      <c r="A98" s="21" t="s">
        <v>1169</v>
      </c>
      <c r="B98" s="45">
        <v>0.26477889999999998</v>
      </c>
      <c r="C98" s="348">
        <f t="shared" si="6"/>
        <v>2.6249648278549339E-3</v>
      </c>
      <c r="D98" s="45">
        <v>0.12654899999999999</v>
      </c>
      <c r="E98" s="348">
        <f t="shared" si="7"/>
        <v>1.9154325189942949E-3</v>
      </c>
      <c r="F98" s="45">
        <v>1.2310085499999999</v>
      </c>
      <c r="G98" s="45">
        <v>2.1338800000000003E-3</v>
      </c>
      <c r="H98" s="336">
        <f t="shared" si="8"/>
        <v>1.2331424299999998</v>
      </c>
      <c r="I98" s="348">
        <f t="shared" si="9"/>
        <v>9.3358965415236105E-3</v>
      </c>
      <c r="J98" s="348">
        <f t="shared" si="9"/>
        <v>1.618322058935042E-5</v>
      </c>
      <c r="K98" s="336">
        <f t="shared" si="10"/>
        <v>874.43869963413374</v>
      </c>
      <c r="L98" s="349">
        <f t="shared" si="11"/>
        <v>365.72533914144964</v>
      </c>
      <c r="M98" s="274"/>
      <c r="N98" s="274"/>
      <c r="T98" s="33"/>
      <c r="U98" s="161"/>
      <c r="V98" s="161"/>
      <c r="W98" s="161"/>
      <c r="X98" s="161"/>
      <c r="AE98" s="17"/>
      <c r="AL98" s="351"/>
    </row>
    <row r="99" spans="1:38" s="30" customFormat="1" x14ac:dyDescent="0.2">
      <c r="A99" s="21" t="s">
        <v>1172</v>
      </c>
      <c r="B99" s="45">
        <v>1.7237622100000001</v>
      </c>
      <c r="C99" s="348">
        <f t="shared" si="6"/>
        <v>1.7089032293870435E-2</v>
      </c>
      <c r="D99" s="45">
        <v>1.5838299700000003</v>
      </c>
      <c r="E99" s="348">
        <f t="shared" si="7"/>
        <v>2.397268590898197E-2</v>
      </c>
      <c r="F99" s="45">
        <v>1.05772211</v>
      </c>
      <c r="G99" s="45">
        <v>0.17334705</v>
      </c>
      <c r="H99" s="336">
        <f t="shared" si="8"/>
        <v>1.2310691600000001</v>
      </c>
      <c r="I99" s="348">
        <f t="shared" si="9"/>
        <v>8.0217023583159172E-3</v>
      </c>
      <c r="J99" s="348">
        <f t="shared" si="9"/>
        <v>1.3146538458878457E-3</v>
      </c>
      <c r="K99" s="336">
        <f t="shared" si="10"/>
        <v>-22.272643950537198</v>
      </c>
      <c r="L99" s="349">
        <f t="shared" si="11"/>
        <v>-28.582425530723288</v>
      </c>
      <c r="M99" s="274"/>
      <c r="N99" s="274"/>
      <c r="T99" s="33"/>
      <c r="U99" s="161"/>
      <c r="V99" s="161"/>
      <c r="W99" s="161"/>
      <c r="X99" s="161"/>
      <c r="AE99" s="17"/>
      <c r="AL99" s="351"/>
    </row>
    <row r="100" spans="1:38" s="30" customFormat="1" x14ac:dyDescent="0.2">
      <c r="A100" s="21" t="s">
        <v>1116</v>
      </c>
      <c r="B100" s="45">
        <v>5.2677741299999994</v>
      </c>
      <c r="C100" s="348">
        <f t="shared" si="6"/>
        <v>5.2223654574945821E-2</v>
      </c>
      <c r="D100" s="45">
        <v>1.4991373000000001</v>
      </c>
      <c r="E100" s="348">
        <f t="shared" si="7"/>
        <v>2.2690786453131249E-2</v>
      </c>
      <c r="F100" s="45">
        <v>1.1606025799999999</v>
      </c>
      <c r="G100" s="45"/>
      <c r="H100" s="336">
        <f t="shared" si="8"/>
        <v>1.1606025799999999</v>
      </c>
      <c r="I100" s="348">
        <f t="shared" si="9"/>
        <v>8.8019418002461304E-3</v>
      </c>
      <c r="J100" s="348">
        <f t="shared" si="9"/>
        <v>0</v>
      </c>
      <c r="K100" s="336">
        <f t="shared" si="10"/>
        <v>-22.581968976423983</v>
      </c>
      <c r="L100" s="349">
        <f t="shared" si="11"/>
        <v>-77.96787501972868</v>
      </c>
      <c r="M100" s="274"/>
      <c r="N100" s="274"/>
      <c r="T100" s="33"/>
      <c r="U100" s="161"/>
      <c r="V100" s="161"/>
      <c r="W100" s="161"/>
      <c r="X100" s="161"/>
      <c r="AE100" s="17"/>
      <c r="AL100" s="351"/>
    </row>
    <row r="101" spans="1:38" s="30" customFormat="1" x14ac:dyDescent="0.2">
      <c r="A101" s="21" t="s">
        <v>1013</v>
      </c>
      <c r="B101" s="45">
        <v>1.4867553899999999</v>
      </c>
      <c r="C101" s="348">
        <f t="shared" si="6"/>
        <v>1.4739394288494079E-2</v>
      </c>
      <c r="D101" s="45">
        <v>0.91042732999999998</v>
      </c>
      <c r="E101" s="348">
        <f t="shared" si="7"/>
        <v>1.3780133498195565E-2</v>
      </c>
      <c r="F101" s="45"/>
      <c r="G101" s="45">
        <v>1.1351687699999999</v>
      </c>
      <c r="H101" s="336">
        <f t="shared" si="8"/>
        <v>1.1351687699999999</v>
      </c>
      <c r="I101" s="348">
        <f t="shared" si="9"/>
        <v>0</v>
      </c>
      <c r="J101" s="348">
        <f t="shared" si="9"/>
        <v>8.6090532790276814E-3</v>
      </c>
      <c r="K101" s="336">
        <f t="shared" si="10"/>
        <v>24.685269498664987</v>
      </c>
      <c r="L101" s="349">
        <f t="shared" si="11"/>
        <v>-23.647912922649638</v>
      </c>
      <c r="M101" s="274"/>
      <c r="N101" s="274"/>
      <c r="T101" s="33"/>
      <c r="U101" s="161"/>
      <c r="V101" s="161"/>
      <c r="W101" s="161"/>
      <c r="X101" s="161"/>
      <c r="AE101" s="17"/>
      <c r="AL101" s="351"/>
    </row>
    <row r="102" spans="1:38" s="30" customFormat="1" x14ac:dyDescent="0.2">
      <c r="A102" s="21" t="s">
        <v>1181</v>
      </c>
      <c r="B102" s="45">
        <v>1.7661273499999997</v>
      </c>
      <c r="C102" s="348">
        <f t="shared" si="6"/>
        <v>1.7509031781847571E-2</v>
      </c>
      <c r="D102" s="45">
        <v>0.43256677999999993</v>
      </c>
      <c r="E102" s="348">
        <f t="shared" si="7"/>
        <v>6.547285850134343E-3</v>
      </c>
      <c r="F102" s="45"/>
      <c r="G102" s="45">
        <v>1.05404589</v>
      </c>
      <c r="H102" s="336">
        <f t="shared" si="8"/>
        <v>1.05404589</v>
      </c>
      <c r="I102" s="348">
        <f t="shared" si="9"/>
        <v>0</v>
      </c>
      <c r="J102" s="348">
        <f t="shared" si="9"/>
        <v>7.9938221217538876E-3</v>
      </c>
      <c r="K102" s="336">
        <f t="shared" si="10"/>
        <v>143.67240822330376</v>
      </c>
      <c r="L102" s="349">
        <f t="shared" si="11"/>
        <v>-40.318806002296483</v>
      </c>
      <c r="M102" s="274"/>
      <c r="N102" s="274"/>
      <c r="T102" s="33"/>
      <c r="U102" s="161"/>
      <c r="V102" s="161"/>
      <c r="W102" s="161"/>
      <c r="X102" s="161"/>
      <c r="AE102" s="17"/>
      <c r="AL102" s="351"/>
    </row>
    <row r="103" spans="1:38" s="30" customFormat="1" x14ac:dyDescent="0.2">
      <c r="A103" s="21" t="s">
        <v>1014</v>
      </c>
      <c r="B103" s="45">
        <v>0.66724984999999992</v>
      </c>
      <c r="C103" s="348">
        <f t="shared" si="6"/>
        <v>6.614980980891908E-3</v>
      </c>
      <c r="D103" s="45"/>
      <c r="E103" s="348">
        <f t="shared" si="7"/>
        <v>0</v>
      </c>
      <c r="F103" s="45">
        <v>0.99051</v>
      </c>
      <c r="G103" s="45"/>
      <c r="H103" s="336">
        <f t="shared" si="8"/>
        <v>0.99051</v>
      </c>
      <c r="I103" s="348">
        <f t="shared" si="9"/>
        <v>7.5119696636912489E-3</v>
      </c>
      <c r="J103" s="348">
        <f t="shared" si="9"/>
        <v>0</v>
      </c>
      <c r="K103" s="336" t="s">
        <v>240</v>
      </c>
      <c r="L103" s="349" t="s">
        <v>240</v>
      </c>
      <c r="M103" s="274"/>
      <c r="N103" s="274"/>
      <c r="T103" s="33"/>
      <c r="U103" s="161"/>
      <c r="V103" s="161"/>
      <c r="W103" s="161"/>
      <c r="X103" s="161"/>
      <c r="AE103" s="17"/>
      <c r="AL103" s="351"/>
    </row>
    <row r="104" spans="1:38" s="30" customFormat="1" x14ac:dyDescent="0.2">
      <c r="A104" s="21" t="s">
        <v>1209</v>
      </c>
      <c r="B104" s="45">
        <v>0.68439611</v>
      </c>
      <c r="C104" s="348">
        <f t="shared" si="6"/>
        <v>6.7849655583233272E-3</v>
      </c>
      <c r="D104" s="45">
        <v>2.5652760699999999</v>
      </c>
      <c r="E104" s="348">
        <f t="shared" si="7"/>
        <v>3.8827752132975256E-2</v>
      </c>
      <c r="F104" s="45"/>
      <c r="G104" s="45">
        <v>0.93584994999999993</v>
      </c>
      <c r="H104" s="336">
        <f t="shared" si="8"/>
        <v>0.93584994999999993</v>
      </c>
      <c r="I104" s="348">
        <f t="shared" si="9"/>
        <v>0</v>
      </c>
      <c r="J104" s="348">
        <f t="shared" si="9"/>
        <v>7.0974310548777616E-3</v>
      </c>
      <c r="K104" s="336">
        <f t="shared" si="10"/>
        <v>-63.518548317491621</v>
      </c>
      <c r="L104" s="349">
        <f t="shared" si="11"/>
        <v>36.740980307442129</v>
      </c>
      <c r="M104" s="274"/>
      <c r="N104" s="274"/>
      <c r="T104" s="33"/>
      <c r="U104" s="161"/>
      <c r="V104" s="161"/>
      <c r="W104" s="161"/>
      <c r="X104" s="161"/>
      <c r="AE104" s="17"/>
      <c r="AL104" s="351"/>
    </row>
    <row r="105" spans="1:38" s="30" customFormat="1" x14ac:dyDescent="0.2">
      <c r="A105" s="21" t="s">
        <v>1220</v>
      </c>
      <c r="B105" s="45">
        <v>1.5652717200000001</v>
      </c>
      <c r="C105" s="348">
        <f t="shared" si="6"/>
        <v>1.5517789412358754E-2</v>
      </c>
      <c r="D105" s="45">
        <v>3.5861999999999998</v>
      </c>
      <c r="E105" s="348">
        <f t="shared" si="7"/>
        <v>5.42803506911737E-2</v>
      </c>
      <c r="F105" s="45">
        <v>7.0100610000000008E-2</v>
      </c>
      <c r="G105" s="45">
        <v>0.86210006999999989</v>
      </c>
      <c r="H105" s="336">
        <f t="shared" si="8"/>
        <v>0.93220067999999989</v>
      </c>
      <c r="I105" s="348">
        <f t="shared" si="9"/>
        <v>5.3163890897239949E-4</v>
      </c>
      <c r="J105" s="348">
        <f t="shared" si="9"/>
        <v>6.5381162965604594E-3</v>
      </c>
      <c r="K105" s="336">
        <f t="shared" si="10"/>
        <v>-74.00589258825498</v>
      </c>
      <c r="L105" s="349">
        <f t="shared" si="11"/>
        <v>-40.444801494273477</v>
      </c>
      <c r="M105" s="274"/>
      <c r="N105" s="274"/>
      <c r="T105" s="33"/>
      <c r="U105" s="161"/>
      <c r="V105" s="161"/>
      <c r="W105" s="161"/>
      <c r="X105" s="161"/>
      <c r="AE105" s="17"/>
      <c r="AL105" s="351"/>
    </row>
    <row r="106" spans="1:38" s="30" customFormat="1" x14ac:dyDescent="0.2">
      <c r="A106" s="21" t="s">
        <v>1096</v>
      </c>
      <c r="B106" s="45">
        <v>1.57158664</v>
      </c>
      <c r="C106" s="348">
        <f t="shared" si="6"/>
        <v>1.5580394260746283E-2</v>
      </c>
      <c r="D106" s="45">
        <v>0.45461912999999998</v>
      </c>
      <c r="E106" s="348">
        <f t="shared" si="7"/>
        <v>6.8810679290938282E-3</v>
      </c>
      <c r="F106" s="45">
        <v>0.39524999999999999</v>
      </c>
      <c r="G106" s="45">
        <v>0.51589107999999995</v>
      </c>
      <c r="H106" s="336">
        <f t="shared" si="8"/>
        <v>0.91114107999999994</v>
      </c>
      <c r="I106" s="348">
        <f t="shared" si="9"/>
        <v>2.997552785508441E-3</v>
      </c>
      <c r="J106" s="348">
        <f t="shared" si="9"/>
        <v>3.9124876505324683E-3</v>
      </c>
      <c r="K106" s="336">
        <f t="shared" si="10"/>
        <v>100.41855255849002</v>
      </c>
      <c r="L106" s="349" t="s">
        <v>240</v>
      </c>
      <c r="M106" s="274"/>
      <c r="N106" s="274"/>
      <c r="T106" s="33"/>
      <c r="U106" s="161"/>
      <c r="V106" s="161"/>
      <c r="W106" s="161"/>
      <c r="X106" s="161"/>
      <c r="AE106" s="17"/>
      <c r="AL106" s="351"/>
    </row>
    <row r="107" spans="1:38" s="30" customFormat="1" x14ac:dyDescent="0.2">
      <c r="A107" s="21" t="s">
        <v>1155</v>
      </c>
      <c r="B107" s="45">
        <v>0.10273983</v>
      </c>
      <c r="C107" s="348">
        <f t="shared" si="6"/>
        <v>1.018542037034655E-3</v>
      </c>
      <c r="D107" s="45">
        <v>5.1385649999999998E-2</v>
      </c>
      <c r="E107" s="348">
        <f t="shared" si="7"/>
        <v>7.7776786082591875E-4</v>
      </c>
      <c r="F107" s="45">
        <v>0.58028760000000001</v>
      </c>
      <c r="G107" s="45">
        <v>0.30763353999999998</v>
      </c>
      <c r="H107" s="336">
        <f t="shared" si="8"/>
        <v>0.88792114</v>
      </c>
      <c r="I107" s="348">
        <f t="shared" si="9"/>
        <v>4.4008670759671303E-3</v>
      </c>
      <c r="J107" s="348">
        <f t="shared" si="9"/>
        <v>2.3330746989065716E-3</v>
      </c>
      <c r="K107" s="336">
        <f t="shared" si="10"/>
        <v>1627.9554505975891</v>
      </c>
      <c r="L107" s="349">
        <f t="shared" si="11"/>
        <v>764.24236832005658</v>
      </c>
      <c r="M107" s="274"/>
      <c r="N107" s="274"/>
      <c r="T107" s="33"/>
      <c r="U107" s="161"/>
      <c r="V107" s="161"/>
      <c r="W107" s="161"/>
      <c r="X107" s="161"/>
      <c r="AE107" s="17"/>
      <c r="AL107" s="351"/>
    </row>
    <row r="108" spans="1:38" s="30" customFormat="1" x14ac:dyDescent="0.2">
      <c r="A108" s="21" t="s">
        <v>1145</v>
      </c>
      <c r="B108" s="45">
        <v>0.57955869999999998</v>
      </c>
      <c r="C108" s="348">
        <f t="shared" si="6"/>
        <v>5.745628534514379E-3</v>
      </c>
      <c r="D108" s="45">
        <v>0.65127603999999994</v>
      </c>
      <c r="E108" s="348">
        <f t="shared" si="7"/>
        <v>9.8576464915394769E-3</v>
      </c>
      <c r="F108" s="45">
        <v>0.36664025</v>
      </c>
      <c r="G108" s="45">
        <v>0.51911359000000001</v>
      </c>
      <c r="H108" s="336">
        <f t="shared" si="8"/>
        <v>0.88575384000000001</v>
      </c>
      <c r="I108" s="348">
        <f t="shared" si="9"/>
        <v>2.7805781218646713E-3</v>
      </c>
      <c r="J108" s="348">
        <f t="shared" si="9"/>
        <v>3.9369269771025606E-3</v>
      </c>
      <c r="K108" s="336" t="s">
        <v>240</v>
      </c>
      <c r="L108" s="349" t="s">
        <v>240</v>
      </c>
      <c r="M108" s="274"/>
      <c r="N108" s="274"/>
      <c r="T108" s="33"/>
      <c r="U108" s="161"/>
      <c r="V108" s="161"/>
      <c r="W108" s="161"/>
      <c r="X108" s="161"/>
      <c r="AE108" s="17"/>
      <c r="AL108" s="351"/>
    </row>
    <row r="109" spans="1:38" s="30" customFormat="1" x14ac:dyDescent="0.2">
      <c r="A109" s="21" t="s">
        <v>1011</v>
      </c>
      <c r="B109" s="45">
        <v>1.1195370199999999</v>
      </c>
      <c r="C109" s="348">
        <f t="shared" si="6"/>
        <v>1.1098865132310488E-2</v>
      </c>
      <c r="D109" s="45">
        <v>0.94560644000000005</v>
      </c>
      <c r="E109" s="348">
        <f t="shared" si="7"/>
        <v>1.4312600853001034E-2</v>
      </c>
      <c r="F109" s="45">
        <v>0.87378248999999986</v>
      </c>
      <c r="G109" s="45"/>
      <c r="H109" s="336">
        <f t="shared" si="8"/>
        <v>0.87378248999999986</v>
      </c>
      <c r="I109" s="348">
        <f t="shared" si="9"/>
        <v>6.6267150836888077E-3</v>
      </c>
      <c r="J109" s="348">
        <f t="shared" si="9"/>
        <v>0</v>
      </c>
      <c r="K109" s="336" t="s">
        <v>240</v>
      </c>
      <c r="L109" s="349">
        <f t="shared" si="11"/>
        <v>-21.951442927720255</v>
      </c>
      <c r="M109" s="274"/>
      <c r="N109" s="274"/>
      <c r="T109" s="33"/>
      <c r="U109" s="161"/>
      <c r="V109" s="161"/>
      <c r="W109" s="161"/>
      <c r="X109" s="161"/>
      <c r="AE109" s="17"/>
      <c r="AL109" s="351"/>
    </row>
    <row r="110" spans="1:38" s="30" customFormat="1" x14ac:dyDescent="0.2">
      <c r="A110" s="21" t="s">
        <v>1119</v>
      </c>
      <c r="B110" s="45">
        <v>1.3401090000000001E-2</v>
      </c>
      <c r="C110" s="348">
        <f t="shared" si="6"/>
        <v>1.3285571435230859E-4</v>
      </c>
      <c r="D110" s="45">
        <v>1.0611523700000001</v>
      </c>
      <c r="E110" s="348">
        <f t="shared" si="7"/>
        <v>1.6061492047395605E-2</v>
      </c>
      <c r="F110" s="45">
        <v>5.6175909999999996E-2</v>
      </c>
      <c r="G110" s="45">
        <v>0.80973771999999999</v>
      </c>
      <c r="H110" s="336">
        <f t="shared" si="8"/>
        <v>0.86591362999999999</v>
      </c>
      <c r="I110" s="348">
        <f t="shared" si="9"/>
        <v>4.260348020214332E-4</v>
      </c>
      <c r="J110" s="348">
        <f t="shared" si="9"/>
        <v>6.1410033095945712E-3</v>
      </c>
      <c r="K110" s="336">
        <f t="shared" si="10"/>
        <v>-18.398747015002193</v>
      </c>
      <c r="L110" s="349">
        <f t="shared" si="11"/>
        <v>6361.5164139633407</v>
      </c>
      <c r="M110" s="274"/>
      <c r="N110" s="274"/>
      <c r="T110" s="33"/>
      <c r="U110" s="161"/>
      <c r="V110" s="161"/>
      <c r="W110" s="161"/>
      <c r="X110" s="161"/>
      <c r="AE110" s="17"/>
      <c r="AL110" s="351"/>
    </row>
    <row r="111" spans="1:38" s="30" customFormat="1" x14ac:dyDescent="0.2">
      <c r="A111" s="21" t="s">
        <v>1124</v>
      </c>
      <c r="B111" s="45">
        <v>0.97961816000000002</v>
      </c>
      <c r="C111" s="348">
        <f t="shared" si="6"/>
        <v>9.7117376600928829E-3</v>
      </c>
      <c r="D111" s="45">
        <v>1.9407759899999999</v>
      </c>
      <c r="E111" s="348">
        <f t="shared" si="7"/>
        <v>2.9375383790700416E-2</v>
      </c>
      <c r="F111" s="45"/>
      <c r="G111" s="45">
        <v>0.84758902000000014</v>
      </c>
      <c r="H111" s="336">
        <f t="shared" si="8"/>
        <v>0.84758902000000014</v>
      </c>
      <c r="I111" s="348">
        <f t="shared" si="9"/>
        <v>0</v>
      </c>
      <c r="J111" s="348">
        <f t="shared" si="9"/>
        <v>6.4280653456479956E-3</v>
      </c>
      <c r="K111" s="336">
        <f t="shared" si="10"/>
        <v>-56.327313179508153</v>
      </c>
      <c r="L111" s="349">
        <f t="shared" si="11"/>
        <v>-13.477612542421614</v>
      </c>
      <c r="M111" s="274"/>
      <c r="N111" s="274"/>
      <c r="T111" s="33"/>
      <c r="U111" s="161"/>
      <c r="V111" s="161"/>
      <c r="W111" s="161"/>
      <c r="X111" s="161"/>
      <c r="AE111" s="17"/>
      <c r="AL111" s="351"/>
    </row>
    <row r="112" spans="1:38" s="30" customFormat="1" x14ac:dyDescent="0.2">
      <c r="A112" s="21" t="s">
        <v>1178</v>
      </c>
      <c r="B112" s="45">
        <v>0.39279354999999999</v>
      </c>
      <c r="C112" s="348">
        <f t="shared" si="6"/>
        <v>3.8940763533585128E-3</v>
      </c>
      <c r="D112" s="45">
        <v>0.41102451000000007</v>
      </c>
      <c r="E112" s="348">
        <f t="shared" si="7"/>
        <v>6.2212242890713953E-3</v>
      </c>
      <c r="F112" s="45">
        <v>4.5642E-3</v>
      </c>
      <c r="G112" s="45">
        <v>0.82573999999999992</v>
      </c>
      <c r="H112" s="336">
        <f t="shared" si="8"/>
        <v>0.83030419999999994</v>
      </c>
      <c r="I112" s="348">
        <f t="shared" si="9"/>
        <v>3.4614624727685332E-5</v>
      </c>
      <c r="J112" s="348">
        <f t="shared" si="9"/>
        <v>6.2623636612415944E-3</v>
      </c>
      <c r="K112" s="336">
        <f t="shared" si="10"/>
        <v>102.00843983732253</v>
      </c>
      <c r="L112" s="349">
        <f t="shared" si="11"/>
        <v>111.38437736566699</v>
      </c>
      <c r="M112" s="274"/>
      <c r="N112" s="274"/>
      <c r="T112" s="33"/>
      <c r="U112" s="161"/>
      <c r="V112" s="161"/>
      <c r="W112" s="161"/>
      <c r="X112" s="161"/>
      <c r="AE112" s="17"/>
      <c r="AL112" s="351"/>
    </row>
    <row r="113" spans="1:38" s="30" customFormat="1" x14ac:dyDescent="0.2">
      <c r="A113" s="21" t="s">
        <v>1197</v>
      </c>
      <c r="B113" s="45">
        <v>0.57430505999999992</v>
      </c>
      <c r="C113" s="348">
        <f t="shared" si="6"/>
        <v>5.6935450028650974E-3</v>
      </c>
      <c r="D113" s="45">
        <v>1.1359030600000002</v>
      </c>
      <c r="E113" s="348">
        <f t="shared" si="7"/>
        <v>1.7192910726668155E-2</v>
      </c>
      <c r="F113" s="45"/>
      <c r="G113" s="45">
        <v>0.82455942000000004</v>
      </c>
      <c r="H113" s="336">
        <f t="shared" si="8"/>
        <v>0.82455942000000004</v>
      </c>
      <c r="I113" s="348">
        <f t="shared" si="9"/>
        <v>0</v>
      </c>
      <c r="J113" s="348">
        <f t="shared" si="9"/>
        <v>6.2534102118614165E-3</v>
      </c>
      <c r="K113" s="336">
        <f t="shared" si="10"/>
        <v>-27.409349526710503</v>
      </c>
      <c r="L113" s="349">
        <f t="shared" si="11"/>
        <v>43.575161953126475</v>
      </c>
      <c r="M113" s="274"/>
      <c r="N113" s="274"/>
      <c r="T113" s="33"/>
      <c r="U113" s="161"/>
      <c r="V113" s="161"/>
      <c r="W113" s="161"/>
      <c r="X113" s="161"/>
      <c r="AE113" s="17"/>
      <c r="AL113" s="351"/>
    </row>
    <row r="114" spans="1:38" s="30" customFormat="1" x14ac:dyDescent="0.2">
      <c r="A114" s="21" t="s">
        <v>1191</v>
      </c>
      <c r="B114" s="45">
        <v>1.4495995999999998</v>
      </c>
      <c r="C114" s="348">
        <f t="shared" si="6"/>
        <v>1.4371039250002854E-2</v>
      </c>
      <c r="D114" s="45">
        <v>1.0736612699999999</v>
      </c>
      <c r="E114" s="348">
        <f t="shared" si="7"/>
        <v>1.6250825458460467E-2</v>
      </c>
      <c r="F114" s="45">
        <v>0.11828352</v>
      </c>
      <c r="G114" s="45">
        <v>0.68233675000000005</v>
      </c>
      <c r="H114" s="336">
        <f t="shared" si="8"/>
        <v>0.80062027000000002</v>
      </c>
      <c r="I114" s="348">
        <f t="shared" si="9"/>
        <v>8.9705526845222877E-4</v>
      </c>
      <c r="J114" s="348">
        <f t="shared" si="9"/>
        <v>5.1748018358438383E-3</v>
      </c>
      <c r="K114" s="336">
        <f t="shared" si="10"/>
        <v>-25.430832575342865</v>
      </c>
      <c r="L114" s="349">
        <f t="shared" si="11"/>
        <v>-44.76955774546294</v>
      </c>
      <c r="M114" s="274"/>
      <c r="N114" s="274"/>
      <c r="T114" s="33"/>
      <c r="U114" s="161"/>
      <c r="V114" s="161"/>
      <c r="W114" s="161"/>
      <c r="X114" s="161"/>
      <c r="AE114" s="17"/>
      <c r="AL114" s="351"/>
    </row>
    <row r="115" spans="1:38" s="30" customFormat="1" x14ac:dyDescent="0.2">
      <c r="A115" s="21" t="s">
        <v>1127</v>
      </c>
      <c r="B115" s="45">
        <v>1.1219160800000001</v>
      </c>
      <c r="C115" s="348">
        <f t="shared" si="6"/>
        <v>1.1122450655263251E-2</v>
      </c>
      <c r="D115" s="45">
        <v>1.0545924100000001</v>
      </c>
      <c r="E115" s="348">
        <f t="shared" si="7"/>
        <v>1.5962201174237366E-2</v>
      </c>
      <c r="F115" s="45">
        <v>0.63437467000000014</v>
      </c>
      <c r="G115" s="45">
        <v>0.16362778000000003</v>
      </c>
      <c r="H115" s="336">
        <f t="shared" si="8"/>
        <v>0.79800245000000014</v>
      </c>
      <c r="I115" s="348">
        <f t="shared" si="9"/>
        <v>4.8110602381138488E-3</v>
      </c>
      <c r="J115" s="348">
        <f t="shared" si="9"/>
        <v>1.2409434730564516E-3</v>
      </c>
      <c r="K115" s="336">
        <f t="shared" si="10"/>
        <v>-24.330723184324832</v>
      </c>
      <c r="L115" s="349">
        <f t="shared" si="11"/>
        <v>-28.871466928257227</v>
      </c>
      <c r="M115" s="274"/>
      <c r="N115" s="274"/>
      <c r="T115" s="33"/>
      <c r="U115" s="161"/>
      <c r="V115" s="161"/>
      <c r="W115" s="161"/>
      <c r="X115" s="161"/>
      <c r="AE115" s="17"/>
      <c r="AL115" s="351"/>
    </row>
    <row r="116" spans="1:38" s="30" customFormat="1" x14ac:dyDescent="0.2">
      <c r="A116" s="21" t="s">
        <v>1161</v>
      </c>
      <c r="B116" s="45">
        <v>1.2372346799999998</v>
      </c>
      <c r="C116" s="348">
        <f t="shared" si="6"/>
        <v>1.2265696091351516E-2</v>
      </c>
      <c r="D116" s="45">
        <v>1.35822767</v>
      </c>
      <c r="E116" s="348">
        <f t="shared" si="7"/>
        <v>2.0557992930136566E-2</v>
      </c>
      <c r="F116" s="45">
        <v>0.20998515000000006</v>
      </c>
      <c r="G116" s="45">
        <v>0.52005867000000006</v>
      </c>
      <c r="H116" s="336">
        <f t="shared" si="8"/>
        <v>0.73004382000000012</v>
      </c>
      <c r="I116" s="348">
        <f t="shared" si="9"/>
        <v>1.5925150443969844E-3</v>
      </c>
      <c r="J116" s="348">
        <f t="shared" si="9"/>
        <v>3.9440944083145232E-3</v>
      </c>
      <c r="K116" s="336">
        <f t="shared" si="10"/>
        <v>-46.250261563291517</v>
      </c>
      <c r="L116" s="349" t="s">
        <v>240</v>
      </c>
      <c r="M116" s="274"/>
      <c r="N116" s="274"/>
      <c r="T116" s="33"/>
      <c r="U116" s="161"/>
      <c r="V116" s="161"/>
      <c r="W116" s="161"/>
      <c r="X116" s="161"/>
      <c r="AE116" s="17"/>
      <c r="AL116" s="351"/>
    </row>
    <row r="117" spans="1:38" s="30" customFormat="1" x14ac:dyDescent="0.2">
      <c r="A117" s="21" t="s">
        <v>1167</v>
      </c>
      <c r="B117" s="45">
        <v>0.28681985999999993</v>
      </c>
      <c r="C117" s="348">
        <f t="shared" si="6"/>
        <v>2.8434744778767346E-3</v>
      </c>
      <c r="D117" s="45">
        <v>0.53114605999999998</v>
      </c>
      <c r="E117" s="348">
        <f t="shared" si="7"/>
        <v>8.03937159250326E-3</v>
      </c>
      <c r="F117" s="45">
        <v>0.11180050999999999</v>
      </c>
      <c r="G117" s="45">
        <v>0.58700876999999996</v>
      </c>
      <c r="H117" s="336">
        <f t="shared" si="8"/>
        <v>0.69880927999999998</v>
      </c>
      <c r="I117" s="348">
        <f t="shared" si="9"/>
        <v>8.4788850138333793E-4</v>
      </c>
      <c r="J117" s="348">
        <f t="shared" si="9"/>
        <v>4.4518400344880048E-3</v>
      </c>
      <c r="K117" s="336" t="s">
        <v>240</v>
      </c>
      <c r="L117" s="349">
        <f t="shared" si="11"/>
        <v>143.64047873114512</v>
      </c>
      <c r="M117" s="274"/>
      <c r="N117" s="274"/>
      <c r="T117" s="33"/>
      <c r="U117" s="161"/>
      <c r="V117" s="161"/>
      <c r="W117" s="161"/>
      <c r="X117" s="161"/>
      <c r="AE117" s="17"/>
      <c r="AL117" s="351"/>
    </row>
    <row r="118" spans="1:38" s="30" customFormat="1" x14ac:dyDescent="0.2">
      <c r="A118" s="21" t="s">
        <v>1089</v>
      </c>
      <c r="B118" s="45">
        <v>0.23222134999999999</v>
      </c>
      <c r="C118" s="348">
        <f t="shared" si="6"/>
        <v>2.3021958170646919E-3</v>
      </c>
      <c r="D118" s="45">
        <v>0.30027084000000004</v>
      </c>
      <c r="E118" s="348">
        <f t="shared" si="7"/>
        <v>4.5448682442511042E-3</v>
      </c>
      <c r="F118" s="45">
        <v>0.26452388999999998</v>
      </c>
      <c r="G118" s="45">
        <v>0.37798214000000002</v>
      </c>
      <c r="H118" s="336">
        <f t="shared" si="8"/>
        <v>0.64250603000000006</v>
      </c>
      <c r="I118" s="348">
        <f t="shared" si="9"/>
        <v>2.0061336452954549E-3</v>
      </c>
      <c r="J118" s="348">
        <f t="shared" si="9"/>
        <v>2.8665943494736029E-3</v>
      </c>
      <c r="K118" s="336">
        <f t="shared" si="10"/>
        <v>113.97549958564075</v>
      </c>
      <c r="L118" s="349">
        <f t="shared" si="11"/>
        <v>176.67827699735622</v>
      </c>
      <c r="M118" s="274"/>
      <c r="N118" s="274"/>
      <c r="T118" s="33"/>
      <c r="U118" s="161"/>
      <c r="V118" s="161"/>
      <c r="W118" s="161"/>
      <c r="X118" s="161"/>
      <c r="AE118" s="17"/>
      <c r="AL118" s="351"/>
    </row>
    <row r="119" spans="1:38" s="30" customFormat="1" x14ac:dyDescent="0.2">
      <c r="A119" s="21" t="s">
        <v>1099</v>
      </c>
      <c r="B119" s="45">
        <v>0.40621886999999995</v>
      </c>
      <c r="C119" s="348">
        <f t="shared" si="6"/>
        <v>4.0271722790636852E-3</v>
      </c>
      <c r="D119" s="45">
        <v>0.15502818999999998</v>
      </c>
      <c r="E119" s="348">
        <f t="shared" si="7"/>
        <v>2.3464905806195716E-3</v>
      </c>
      <c r="F119" s="45"/>
      <c r="G119" s="45">
        <v>0.5714321</v>
      </c>
      <c r="H119" s="336">
        <f t="shared" si="8"/>
        <v>0.5714321</v>
      </c>
      <c r="I119" s="348">
        <f t="shared" si="9"/>
        <v>0</v>
      </c>
      <c r="J119" s="348">
        <f t="shared" si="9"/>
        <v>4.3337074840833351E-3</v>
      </c>
      <c r="K119" s="336">
        <f t="shared" si="10"/>
        <v>268.59883354117733</v>
      </c>
      <c r="L119" s="349">
        <f t="shared" si="11"/>
        <v>40.670988523994488</v>
      </c>
      <c r="M119" s="274"/>
      <c r="N119" s="274"/>
      <c r="T119" s="33"/>
      <c r="U119" s="161"/>
      <c r="V119" s="161"/>
      <c r="W119" s="161"/>
      <c r="X119" s="161"/>
      <c r="AE119" s="17"/>
      <c r="AL119" s="351"/>
    </row>
    <row r="120" spans="1:38" s="30" customFormat="1" x14ac:dyDescent="0.2">
      <c r="A120" s="21" t="s">
        <v>1158</v>
      </c>
      <c r="B120" s="45">
        <v>3.0554999999999999E-2</v>
      </c>
      <c r="C120" s="348">
        <f t="shared" si="6"/>
        <v>3.0291613234705446E-4</v>
      </c>
      <c r="D120" s="45">
        <v>3.7016441499999999</v>
      </c>
      <c r="E120" s="348">
        <f t="shared" si="7"/>
        <v>5.6027701354060447E-2</v>
      </c>
      <c r="F120" s="45">
        <v>0.53002700000000003</v>
      </c>
      <c r="G120" s="45">
        <v>2.8060000000000002E-2</v>
      </c>
      <c r="H120" s="336">
        <f t="shared" si="8"/>
        <v>0.558087</v>
      </c>
      <c r="I120" s="348">
        <f t="shared" si="9"/>
        <v>4.0196936375577041E-3</v>
      </c>
      <c r="J120" s="348">
        <f t="shared" si="9"/>
        <v>2.1280539193261697E-4</v>
      </c>
      <c r="K120" s="336">
        <f t="shared" si="10"/>
        <v>-84.92326713792842</v>
      </c>
      <c r="L120" s="349">
        <f t="shared" si="11"/>
        <v>1726.4997545409915</v>
      </c>
      <c r="M120" s="274"/>
      <c r="N120" s="274"/>
      <c r="T120" s="33"/>
      <c r="U120" s="161"/>
      <c r="V120" s="161"/>
      <c r="W120" s="161"/>
      <c r="X120" s="161"/>
      <c r="AE120" s="17"/>
      <c r="AL120" s="351"/>
    </row>
    <row r="121" spans="1:38" s="30" customFormat="1" x14ac:dyDescent="0.2">
      <c r="A121" s="21" t="s">
        <v>1166</v>
      </c>
      <c r="B121" s="45">
        <v>0.34052767000000006</v>
      </c>
      <c r="C121" s="348">
        <f t="shared" si="6"/>
        <v>3.3759229178057311E-3</v>
      </c>
      <c r="D121" s="45">
        <v>0.67908460999999987</v>
      </c>
      <c r="E121" s="348">
        <f t="shared" si="7"/>
        <v>1.0278554118503966E-2</v>
      </c>
      <c r="F121" s="45">
        <v>0.13994761</v>
      </c>
      <c r="G121" s="45">
        <v>0.41197557000000001</v>
      </c>
      <c r="H121" s="336">
        <f t="shared" si="8"/>
        <v>0.55192317999999996</v>
      </c>
      <c r="I121" s="348">
        <f t="shared" si="9"/>
        <v>1.0613544546002505E-3</v>
      </c>
      <c r="J121" s="348">
        <f t="shared" si="9"/>
        <v>3.1243985260339729E-3</v>
      </c>
      <c r="K121" s="336">
        <f t="shared" si="10"/>
        <v>-18.725417735501317</v>
      </c>
      <c r="L121" s="349">
        <f t="shared" si="11"/>
        <v>62.078805519680635</v>
      </c>
      <c r="M121" s="274"/>
      <c r="N121" s="274"/>
      <c r="T121" s="33"/>
      <c r="U121" s="161"/>
      <c r="V121" s="161"/>
      <c r="W121" s="161"/>
      <c r="X121" s="161"/>
      <c r="AE121" s="17"/>
      <c r="AL121" s="351"/>
    </row>
    <row r="122" spans="1:38" s="30" customFormat="1" x14ac:dyDescent="0.2">
      <c r="A122" s="21" t="s">
        <v>1108</v>
      </c>
      <c r="B122" s="45">
        <v>6.4544700000000003E-3</v>
      </c>
      <c r="C122" s="348">
        <f t="shared" si="6"/>
        <v>6.3988319055804059E-5</v>
      </c>
      <c r="D122" s="45">
        <v>0.10178813</v>
      </c>
      <c r="E122" s="348">
        <f t="shared" si="7"/>
        <v>1.540654562656511E-3</v>
      </c>
      <c r="F122" s="45">
        <v>0.21503975000000003</v>
      </c>
      <c r="G122" s="45">
        <v>0.32278129999999994</v>
      </c>
      <c r="H122" s="336">
        <f t="shared" si="8"/>
        <v>0.53782105000000002</v>
      </c>
      <c r="I122" s="348">
        <f t="shared" si="9"/>
        <v>1.630848833921667E-3</v>
      </c>
      <c r="J122" s="348">
        <f t="shared" si="9"/>
        <v>2.4479544210627086E-3</v>
      </c>
      <c r="K122" s="336">
        <f t="shared" si="10"/>
        <v>428.37305292866665</v>
      </c>
      <c r="L122" s="349">
        <f t="shared" si="11"/>
        <v>8232.5362113388073</v>
      </c>
      <c r="M122" s="274"/>
      <c r="N122" s="274"/>
      <c r="T122" s="33"/>
      <c r="U122" s="161"/>
      <c r="V122" s="161"/>
      <c r="W122" s="161"/>
      <c r="X122" s="161"/>
      <c r="AE122" s="17"/>
      <c r="AL122" s="351"/>
    </row>
    <row r="123" spans="1:38" s="30" customFormat="1" x14ac:dyDescent="0.2">
      <c r="A123" s="21" t="s">
        <v>1157</v>
      </c>
      <c r="B123" s="45">
        <v>0.30609538999999997</v>
      </c>
      <c r="C123" s="348">
        <f t="shared" si="6"/>
        <v>3.0345682103768042E-3</v>
      </c>
      <c r="D123" s="45">
        <v>0.38420621999999993</v>
      </c>
      <c r="E123" s="348">
        <f t="shared" si="7"/>
        <v>5.8153054373236944E-3</v>
      </c>
      <c r="F123" s="45">
        <v>0.22382769999999996</v>
      </c>
      <c r="G123" s="45">
        <v>0.25529045</v>
      </c>
      <c r="H123" s="336">
        <f t="shared" si="8"/>
        <v>0.47911814999999996</v>
      </c>
      <c r="I123" s="348">
        <f t="shared" si="9"/>
        <v>1.6974961305729224E-3</v>
      </c>
      <c r="J123" s="348">
        <f t="shared" si="9"/>
        <v>1.9361077786494709E-3</v>
      </c>
      <c r="K123" s="336">
        <f t="shared" si="10"/>
        <v>24.703381949412485</v>
      </c>
      <c r="L123" s="349">
        <f t="shared" si="11"/>
        <v>56.525764729746506</v>
      </c>
      <c r="M123" s="274"/>
      <c r="N123" s="274"/>
      <c r="T123" s="33"/>
      <c r="U123" s="161"/>
      <c r="V123" s="161"/>
      <c r="W123" s="161"/>
      <c r="X123" s="161"/>
      <c r="AE123" s="17"/>
      <c r="AL123" s="351"/>
    </row>
    <row r="124" spans="1:38" s="30" customFormat="1" x14ac:dyDescent="0.2">
      <c r="A124" s="21" t="s">
        <v>1196</v>
      </c>
      <c r="B124" s="45">
        <v>4.0200979999999997E-2</v>
      </c>
      <c r="C124" s="348">
        <f t="shared" si="6"/>
        <v>3.9854444045692324E-4</v>
      </c>
      <c r="D124" s="45">
        <v>0.67832665999999997</v>
      </c>
      <c r="E124" s="348">
        <f t="shared" si="7"/>
        <v>1.0267081866034396E-2</v>
      </c>
      <c r="F124" s="45"/>
      <c r="G124" s="45">
        <v>0.46185788999999999</v>
      </c>
      <c r="H124" s="336">
        <f t="shared" si="8"/>
        <v>0.46185788999999999</v>
      </c>
      <c r="I124" s="348">
        <f t="shared" si="9"/>
        <v>0</v>
      </c>
      <c r="J124" s="348">
        <f t="shared" si="9"/>
        <v>3.5027031111411794E-3</v>
      </c>
      <c r="K124" s="336">
        <f t="shared" si="10"/>
        <v>-31.91217193203051</v>
      </c>
      <c r="L124" s="349">
        <f t="shared" si="11"/>
        <v>1048.8722165479548</v>
      </c>
      <c r="M124" s="274"/>
      <c r="N124" s="274"/>
      <c r="T124" s="33"/>
      <c r="U124" s="161"/>
      <c r="V124" s="161"/>
      <c r="W124" s="161"/>
      <c r="X124" s="161"/>
      <c r="AE124" s="17"/>
      <c r="AL124" s="351"/>
    </row>
    <row r="125" spans="1:38" s="30" customFormat="1" x14ac:dyDescent="0.2">
      <c r="A125" s="21" t="s">
        <v>1159</v>
      </c>
      <c r="B125" s="45">
        <v>0.22591800000000001</v>
      </c>
      <c r="C125" s="348">
        <f t="shared" si="6"/>
        <v>2.2397056713330671E-3</v>
      </c>
      <c r="D125" s="45">
        <v>0.26580689000000002</v>
      </c>
      <c r="E125" s="348">
        <f t="shared" si="7"/>
        <v>4.0232254769199246E-3</v>
      </c>
      <c r="F125" s="45">
        <v>0.12601028</v>
      </c>
      <c r="G125" s="45">
        <v>0.30634071000000002</v>
      </c>
      <c r="H125" s="336">
        <f t="shared" si="8"/>
        <v>0.43235098999999999</v>
      </c>
      <c r="I125" s="348">
        <f t="shared" si="9"/>
        <v>9.5565456247109076E-4</v>
      </c>
      <c r="J125" s="348">
        <f t="shared" si="9"/>
        <v>2.32326995211925E-3</v>
      </c>
      <c r="K125" s="336">
        <f t="shared" si="10"/>
        <v>62.656050789353124</v>
      </c>
      <c r="L125" s="349">
        <f t="shared" si="11"/>
        <v>91.375184801565169</v>
      </c>
      <c r="M125" s="274"/>
      <c r="N125" s="274"/>
      <c r="T125" s="33"/>
      <c r="U125" s="161"/>
      <c r="V125" s="161"/>
      <c r="W125" s="161"/>
      <c r="X125" s="161"/>
      <c r="AE125" s="17"/>
      <c r="AL125" s="351"/>
    </row>
    <row r="126" spans="1:38" s="30" customFormat="1" x14ac:dyDescent="0.2">
      <c r="A126" s="21" t="s">
        <v>1142</v>
      </c>
      <c r="B126" s="45">
        <v>5.1549090000000006E-2</v>
      </c>
      <c r="C126" s="348">
        <f t="shared" si="6"/>
        <v>5.110473234760342E-4</v>
      </c>
      <c r="D126" s="45">
        <v>0.20738013000000002</v>
      </c>
      <c r="E126" s="348">
        <f t="shared" si="7"/>
        <v>3.1388841065141913E-3</v>
      </c>
      <c r="F126" s="45">
        <v>0.26835109000000001</v>
      </c>
      <c r="G126" s="45">
        <v>0.16024091000000001</v>
      </c>
      <c r="H126" s="336">
        <f t="shared" si="8"/>
        <v>0.42859200000000003</v>
      </c>
      <c r="I126" s="348">
        <f t="shared" si="9"/>
        <v>2.0351589053098705E-3</v>
      </c>
      <c r="J126" s="348">
        <f t="shared" si="9"/>
        <v>1.215257649899829E-3</v>
      </c>
      <c r="K126" s="336">
        <f t="shared" si="10"/>
        <v>106.66975182241423</v>
      </c>
      <c r="L126" s="349">
        <f t="shared" si="11"/>
        <v>731.42495822913656</v>
      </c>
      <c r="M126" s="274"/>
      <c r="N126" s="274"/>
      <c r="T126" s="33"/>
      <c r="U126" s="161"/>
      <c r="V126" s="161"/>
      <c r="W126" s="161"/>
      <c r="X126" s="161"/>
      <c r="AE126" s="17"/>
      <c r="AL126" s="351"/>
    </row>
    <row r="127" spans="1:38" s="30" customFormat="1" x14ac:dyDescent="0.2">
      <c r="A127" s="21" t="s">
        <v>1184</v>
      </c>
      <c r="B127" s="45">
        <v>0.37675444000000002</v>
      </c>
      <c r="C127" s="348">
        <f t="shared" si="6"/>
        <v>3.7350678386313335E-3</v>
      </c>
      <c r="D127" s="45">
        <v>2.9565199999999998E-3</v>
      </c>
      <c r="E127" s="348">
        <f t="shared" si="7"/>
        <v>4.4749579617831936E-5</v>
      </c>
      <c r="F127" s="45">
        <v>0.38712642999999997</v>
      </c>
      <c r="G127" s="45">
        <v>1.421975E-2</v>
      </c>
      <c r="H127" s="336">
        <f t="shared" si="8"/>
        <v>0.40134617999999994</v>
      </c>
      <c r="I127" s="348">
        <f t="shared" si="9"/>
        <v>2.9359441077556948E-3</v>
      </c>
      <c r="J127" s="348">
        <f t="shared" si="9"/>
        <v>1.0784174882159054E-4</v>
      </c>
      <c r="K127" s="336">
        <f t="shared" si="10"/>
        <v>13474.952308795475</v>
      </c>
      <c r="L127" s="349">
        <f t="shared" si="11"/>
        <v>6.5272595062183969</v>
      </c>
      <c r="M127" s="274"/>
      <c r="N127" s="274"/>
      <c r="T127" s="33"/>
      <c r="U127" s="161"/>
      <c r="V127" s="161"/>
      <c r="W127" s="161"/>
      <c r="X127" s="161"/>
      <c r="AE127" s="17"/>
      <c r="AL127" s="351"/>
    </row>
    <row r="128" spans="1:38" s="30" customFormat="1" x14ac:dyDescent="0.2">
      <c r="A128" s="21" t="s">
        <v>1107</v>
      </c>
      <c r="B128" s="45">
        <v>0.34281871999999997</v>
      </c>
      <c r="C128" s="348">
        <f t="shared" si="6"/>
        <v>3.3986359272972608E-3</v>
      </c>
      <c r="D128" s="45">
        <v>0.36423899999999998</v>
      </c>
      <c r="E128" s="348">
        <f t="shared" si="7"/>
        <v>5.5130836694558078E-3</v>
      </c>
      <c r="F128" s="45"/>
      <c r="G128" s="45">
        <v>0.36938699999999997</v>
      </c>
      <c r="H128" s="336">
        <f t="shared" si="8"/>
        <v>0.36938699999999997</v>
      </c>
      <c r="I128" s="348">
        <f t="shared" si="9"/>
        <v>0</v>
      </c>
      <c r="J128" s="348">
        <f t="shared" si="9"/>
        <v>2.8014093125379039E-3</v>
      </c>
      <c r="K128" s="336" t="s">
        <v>240</v>
      </c>
      <c r="L128" s="349">
        <f t="shared" si="11"/>
        <v>7.7499501777499313</v>
      </c>
      <c r="M128" s="274"/>
      <c r="N128" s="274"/>
      <c r="T128" s="33"/>
      <c r="U128" s="161"/>
      <c r="V128" s="161"/>
      <c r="W128" s="161"/>
      <c r="X128" s="161"/>
      <c r="AE128" s="17"/>
      <c r="AL128" s="351"/>
    </row>
    <row r="129" spans="1:38" s="30" customFormat="1" x14ac:dyDescent="0.2">
      <c r="A129" s="21" t="s">
        <v>1036</v>
      </c>
      <c r="B129" s="45">
        <v>4.6675393900000008</v>
      </c>
      <c r="C129" s="348">
        <f t="shared" si="6"/>
        <v>4.6273047933115048E-2</v>
      </c>
      <c r="D129" s="45">
        <v>0.14817264999999999</v>
      </c>
      <c r="E129" s="348">
        <f t="shared" si="7"/>
        <v>2.242725839284072E-3</v>
      </c>
      <c r="F129" s="45">
        <v>0.35689790000000005</v>
      </c>
      <c r="G129" s="45"/>
      <c r="H129" s="336">
        <f t="shared" si="8"/>
        <v>0.35689790000000005</v>
      </c>
      <c r="I129" s="348">
        <f t="shared" si="9"/>
        <v>2.7066927116688507E-3</v>
      </c>
      <c r="J129" s="348">
        <f t="shared" si="9"/>
        <v>0</v>
      </c>
      <c r="K129" s="336" t="s">
        <v>240</v>
      </c>
      <c r="L129" s="349" t="s">
        <v>240</v>
      </c>
      <c r="M129" s="274"/>
      <c r="N129" s="274"/>
      <c r="T129" s="33"/>
      <c r="U129" s="161"/>
      <c r="V129" s="161"/>
      <c r="W129" s="161"/>
      <c r="X129" s="161"/>
      <c r="AE129" s="17"/>
      <c r="AL129" s="351"/>
    </row>
    <row r="130" spans="1:38" s="30" customFormat="1" x14ac:dyDescent="0.2">
      <c r="A130" s="21" t="s">
        <v>1164</v>
      </c>
      <c r="B130" s="45">
        <v>2.8868400899999997</v>
      </c>
      <c r="C130" s="348">
        <f t="shared" si="6"/>
        <v>2.8619552766068489E-2</v>
      </c>
      <c r="D130" s="45">
        <v>0.38147449000000005</v>
      </c>
      <c r="E130" s="348">
        <f t="shared" si="7"/>
        <v>5.7739582557962861E-3</v>
      </c>
      <c r="F130" s="45">
        <v>0.23991719</v>
      </c>
      <c r="G130" s="45">
        <v>0.11027448000000001</v>
      </c>
      <c r="H130" s="336">
        <f t="shared" si="8"/>
        <v>0.35019167000000001</v>
      </c>
      <c r="I130" s="348">
        <f t="shared" si="9"/>
        <v>1.819517877737781E-3</v>
      </c>
      <c r="J130" s="348">
        <f t="shared" si="9"/>
        <v>8.3631517949271314E-4</v>
      </c>
      <c r="K130" s="336">
        <f t="shared" si="10"/>
        <v>-8.200501165883999</v>
      </c>
      <c r="L130" s="349">
        <f t="shared" si="11"/>
        <v>-87.869377621120677</v>
      </c>
      <c r="M130" s="274"/>
      <c r="N130" s="274"/>
      <c r="T130" s="33"/>
      <c r="U130" s="161"/>
      <c r="V130" s="161"/>
      <c r="W130" s="161"/>
      <c r="X130" s="161"/>
      <c r="AE130" s="17"/>
      <c r="AL130" s="351"/>
    </row>
    <row r="131" spans="1:38" s="30" customFormat="1" x14ac:dyDescent="0.2">
      <c r="A131" s="21" t="s">
        <v>1058</v>
      </c>
      <c r="B131" s="45">
        <v>3.9999999999999998E-6</v>
      </c>
      <c r="C131" s="348">
        <f t="shared" si="6"/>
        <v>3.965519651082369E-8</v>
      </c>
      <c r="D131" s="45">
        <v>0.2104</v>
      </c>
      <c r="E131" s="348">
        <f t="shared" si="7"/>
        <v>3.1845925451516781E-3</v>
      </c>
      <c r="F131" s="45">
        <v>0.35</v>
      </c>
      <c r="G131" s="45"/>
      <c r="H131" s="336">
        <f t="shared" si="8"/>
        <v>0.35</v>
      </c>
      <c r="I131" s="348">
        <f t="shared" si="9"/>
        <v>2.6543794432079804E-3</v>
      </c>
      <c r="J131" s="348">
        <f t="shared" si="9"/>
        <v>0</v>
      </c>
      <c r="K131" s="336">
        <f t="shared" si="10"/>
        <v>66.349809885931549</v>
      </c>
      <c r="L131" s="349">
        <f t="shared" si="11"/>
        <v>8749900</v>
      </c>
      <c r="M131" s="274"/>
      <c r="N131" s="274"/>
      <c r="T131" s="33"/>
      <c r="U131" s="161"/>
      <c r="V131" s="161"/>
      <c r="W131" s="161"/>
      <c r="X131" s="161"/>
      <c r="AE131" s="17"/>
      <c r="AL131" s="351"/>
    </row>
    <row r="132" spans="1:38" s="30" customFormat="1" x14ac:dyDescent="0.2">
      <c r="A132" s="21" t="s">
        <v>1118</v>
      </c>
      <c r="B132" s="45">
        <v>0.59989990999999998</v>
      </c>
      <c r="C132" s="348">
        <f t="shared" ref="C132:C195" si="12">(B132/$B$241)*100</f>
        <v>5.9472872044688619E-3</v>
      </c>
      <c r="D132" s="45">
        <v>0.46795483000000004</v>
      </c>
      <c r="E132" s="348">
        <f t="shared" ref="E132:E195" si="13">(D132/$D$241)*100</f>
        <v>7.0829156990766208E-3</v>
      </c>
      <c r="F132" s="45">
        <v>7.2203299999999998E-2</v>
      </c>
      <c r="G132" s="45">
        <v>0.27148380000000005</v>
      </c>
      <c r="H132" s="336">
        <f t="shared" ref="H132:H195" si="14">F132+G132</f>
        <v>0.34368710000000002</v>
      </c>
      <c r="I132" s="348">
        <f t="shared" ref="I132:J195" si="15">(F132/$H$241)*100</f>
        <v>5.4758558643365365E-4</v>
      </c>
      <c r="J132" s="348">
        <f t="shared" si="15"/>
        <v>2.0589171939542484E-3</v>
      </c>
      <c r="K132" s="336">
        <f t="shared" si="10"/>
        <v>-26.555496820067013</v>
      </c>
      <c r="L132" s="349">
        <f t="shared" si="11"/>
        <v>-42.709259616324992</v>
      </c>
      <c r="M132" s="274"/>
      <c r="N132" s="274"/>
      <c r="T132" s="33"/>
      <c r="U132" s="161"/>
      <c r="V132" s="161"/>
      <c r="W132" s="161"/>
      <c r="X132" s="161"/>
      <c r="AE132" s="17"/>
      <c r="AL132" s="351"/>
    </row>
    <row r="133" spans="1:38" s="30" customFormat="1" x14ac:dyDescent="0.2">
      <c r="A133" s="21" t="s">
        <v>1129</v>
      </c>
      <c r="B133" s="45">
        <v>3.5587655599999999</v>
      </c>
      <c r="C133" s="348">
        <f t="shared" si="12"/>
        <v>3.5280886904437883E-2</v>
      </c>
      <c r="D133" s="45">
        <v>1.2750450499999997</v>
      </c>
      <c r="E133" s="348">
        <f t="shared" si="13"/>
        <v>1.9298949434232639E-2</v>
      </c>
      <c r="F133" s="45">
        <v>9.503977999999999E-2</v>
      </c>
      <c r="G133" s="45">
        <v>0.24376967999999999</v>
      </c>
      <c r="H133" s="336">
        <f t="shared" si="14"/>
        <v>0.33880946000000001</v>
      </c>
      <c r="I133" s="348">
        <f t="shared" si="15"/>
        <v>7.2077610948288273E-4</v>
      </c>
      <c r="J133" s="348">
        <f t="shared" si="15"/>
        <v>1.8487349356268216E-3</v>
      </c>
      <c r="K133" s="336">
        <f t="shared" ref="K133:K196" si="16">((H133/D133)-1)*100</f>
        <v>-73.427647909381704</v>
      </c>
      <c r="L133" s="349" t="s">
        <v>240</v>
      </c>
      <c r="M133" s="274"/>
      <c r="N133" s="274"/>
      <c r="T133" s="33"/>
      <c r="U133" s="161"/>
      <c r="V133" s="161"/>
      <c r="W133" s="161"/>
      <c r="X133" s="161"/>
      <c r="AE133" s="17"/>
      <c r="AL133" s="351"/>
    </row>
    <row r="134" spans="1:38" s="30" customFormat="1" x14ac:dyDescent="0.2">
      <c r="A134" s="21" t="s">
        <v>1162</v>
      </c>
      <c r="B134" s="45">
        <v>0.6372681899999999</v>
      </c>
      <c r="C134" s="348">
        <f t="shared" si="12"/>
        <v>6.3177488261367317E-3</v>
      </c>
      <c r="D134" s="45">
        <v>0.22364399000000001</v>
      </c>
      <c r="E134" s="348">
        <f t="shared" si="13"/>
        <v>3.3850522021006491E-3</v>
      </c>
      <c r="F134" s="45"/>
      <c r="G134" s="45">
        <v>0.33636768</v>
      </c>
      <c r="H134" s="336">
        <f t="shared" si="14"/>
        <v>0.33636768</v>
      </c>
      <c r="I134" s="348">
        <f t="shared" si="15"/>
        <v>0</v>
      </c>
      <c r="J134" s="348">
        <f t="shared" si="15"/>
        <v>2.5509927290044577E-3</v>
      </c>
      <c r="K134" s="336">
        <f t="shared" si="16"/>
        <v>50.403183202016734</v>
      </c>
      <c r="L134" s="349">
        <f t="shared" ref="L134:L196" si="17">((H134/B134)-1)*100</f>
        <v>-47.2172493028406</v>
      </c>
      <c r="M134" s="274"/>
      <c r="N134" s="274"/>
      <c r="T134" s="33"/>
      <c r="U134" s="161"/>
      <c r="V134" s="161"/>
      <c r="W134" s="161"/>
      <c r="X134" s="161"/>
      <c r="AE134" s="17"/>
      <c r="AL134" s="351"/>
    </row>
    <row r="135" spans="1:38" s="30" customFormat="1" x14ac:dyDescent="0.2">
      <c r="A135" s="21" t="s">
        <v>1149</v>
      </c>
      <c r="B135" s="45"/>
      <c r="C135" s="348">
        <f t="shared" si="12"/>
        <v>0</v>
      </c>
      <c r="D135" s="45">
        <v>0.98012460999999995</v>
      </c>
      <c r="E135" s="348">
        <f t="shared" si="13"/>
        <v>1.4835064288620225E-2</v>
      </c>
      <c r="F135" s="45">
        <v>0.3337215</v>
      </c>
      <c r="G135" s="45"/>
      <c r="H135" s="336">
        <f t="shared" si="14"/>
        <v>0.3337215</v>
      </c>
      <c r="I135" s="348">
        <f t="shared" si="15"/>
        <v>2.5309242553043774E-3</v>
      </c>
      <c r="J135" s="348">
        <f t="shared" si="15"/>
        <v>0</v>
      </c>
      <c r="K135" s="336">
        <f t="shared" si="16"/>
        <v>-65.951115134227678</v>
      </c>
      <c r="L135" s="349" t="e">
        <f t="shared" si="17"/>
        <v>#DIV/0!</v>
      </c>
      <c r="M135" s="274"/>
      <c r="N135" s="274"/>
      <c r="T135" s="33"/>
      <c r="U135" s="161"/>
      <c r="V135" s="161"/>
      <c r="W135" s="161"/>
      <c r="X135" s="161"/>
      <c r="AE135" s="17"/>
      <c r="AL135" s="351"/>
    </row>
    <row r="136" spans="1:38" s="30" customFormat="1" x14ac:dyDescent="0.2">
      <c r="A136" s="21" t="s">
        <v>1210</v>
      </c>
      <c r="B136" s="45">
        <v>0.95375177000000011</v>
      </c>
      <c r="C136" s="348">
        <f t="shared" si="12"/>
        <v>9.4553034654739805E-3</v>
      </c>
      <c r="D136" s="45">
        <v>0.77271287000000011</v>
      </c>
      <c r="E136" s="348">
        <f t="shared" si="13"/>
        <v>1.1695701736429458E-2</v>
      </c>
      <c r="F136" s="45">
        <v>5.7785740000000002E-2</v>
      </c>
      <c r="G136" s="45">
        <v>0.26875265999999998</v>
      </c>
      <c r="H136" s="336">
        <f t="shared" si="14"/>
        <v>0.32653840000000001</v>
      </c>
      <c r="I136" s="348">
        <f t="shared" si="15"/>
        <v>4.3824365819017472E-4</v>
      </c>
      <c r="J136" s="348">
        <f t="shared" si="15"/>
        <v>2.0382043886041819E-3</v>
      </c>
      <c r="K136" s="336">
        <f t="shared" si="16"/>
        <v>-57.741301759345617</v>
      </c>
      <c r="L136" s="349">
        <f t="shared" si="17"/>
        <v>-65.762747680143235</v>
      </c>
      <c r="M136" s="274"/>
      <c r="N136" s="274"/>
      <c r="T136" s="33"/>
      <c r="U136" s="161"/>
      <c r="V136" s="161"/>
      <c r="W136" s="161"/>
      <c r="X136" s="161"/>
      <c r="AE136" s="17"/>
      <c r="AL136" s="351"/>
    </row>
    <row r="137" spans="1:38" s="30" customFormat="1" x14ac:dyDescent="0.2">
      <c r="A137" s="21" t="s">
        <v>1231</v>
      </c>
      <c r="B137" s="45">
        <v>0.93363267999999999</v>
      </c>
      <c r="C137" s="348">
        <f t="shared" si="12"/>
        <v>9.2558468485817429E-3</v>
      </c>
      <c r="D137" s="45">
        <v>1.7711959999999999E-2</v>
      </c>
      <c r="E137" s="348">
        <f t="shared" si="13"/>
        <v>2.6808638676817826E-4</v>
      </c>
      <c r="F137" s="45">
        <v>0.28826731999999999</v>
      </c>
      <c r="G137" s="45">
        <v>1.6913859999999999E-2</v>
      </c>
      <c r="H137" s="336">
        <f t="shared" si="14"/>
        <v>0.30518118</v>
      </c>
      <c r="I137" s="348">
        <f t="shared" si="15"/>
        <v>2.1862024238761624E-3</v>
      </c>
      <c r="J137" s="348">
        <f t="shared" si="15"/>
        <v>1.2827372082656495E-4</v>
      </c>
      <c r="K137" s="336">
        <f t="shared" si="16"/>
        <v>1623.0232001427287</v>
      </c>
      <c r="L137" s="349">
        <f t="shared" si="17"/>
        <v>-67.312500243671849</v>
      </c>
      <c r="M137" s="274"/>
      <c r="N137" s="274"/>
      <c r="T137" s="33"/>
      <c r="U137" s="161"/>
      <c r="V137" s="161"/>
      <c r="W137" s="161"/>
      <c r="X137" s="161"/>
      <c r="AE137" s="17"/>
      <c r="AL137" s="351"/>
    </row>
    <row r="138" spans="1:38" s="30" customFormat="1" x14ac:dyDescent="0.2">
      <c r="A138" s="21" t="s">
        <v>1091</v>
      </c>
      <c r="B138" s="45">
        <v>0.7786609699999999</v>
      </c>
      <c r="C138" s="348">
        <f t="shared" si="12"/>
        <v>7.7194884451646474E-3</v>
      </c>
      <c r="D138" s="45">
        <v>0.23277774000000001</v>
      </c>
      <c r="E138" s="348">
        <f t="shared" si="13"/>
        <v>3.5232996933519749E-3</v>
      </c>
      <c r="F138" s="45"/>
      <c r="G138" s="45">
        <v>0.30406317999999988</v>
      </c>
      <c r="H138" s="336">
        <f t="shared" si="14"/>
        <v>0.30406317999999988</v>
      </c>
      <c r="I138" s="348">
        <f t="shared" si="15"/>
        <v>0</v>
      </c>
      <c r="J138" s="348">
        <f t="shared" si="15"/>
        <v>2.3059972983669936E-3</v>
      </c>
      <c r="K138" s="336" t="s">
        <v>240</v>
      </c>
      <c r="L138" s="349">
        <f t="shared" si="17"/>
        <v>-60.950504556559459</v>
      </c>
      <c r="M138" s="274"/>
      <c r="N138" s="274"/>
      <c r="T138" s="33"/>
      <c r="U138" s="161"/>
      <c r="V138" s="161"/>
      <c r="W138" s="161"/>
      <c r="X138" s="161"/>
      <c r="AE138" s="17"/>
      <c r="AL138" s="351"/>
    </row>
    <row r="139" spans="1:38" s="30" customFormat="1" x14ac:dyDescent="0.2">
      <c r="A139" s="21" t="s">
        <v>1156</v>
      </c>
      <c r="B139" s="45">
        <v>8.0211423200000027</v>
      </c>
      <c r="C139" s="348">
        <f t="shared" si="12"/>
        <v>7.9519993735221089E-2</v>
      </c>
      <c r="D139" s="45">
        <v>0.45783134999999997</v>
      </c>
      <c r="E139" s="348">
        <f t="shared" si="13"/>
        <v>6.9296877573513721E-3</v>
      </c>
      <c r="F139" s="45">
        <v>0.1006729</v>
      </c>
      <c r="G139" s="45">
        <v>0.19664589000000002</v>
      </c>
      <c r="H139" s="336">
        <f t="shared" si="14"/>
        <v>0.29731879</v>
      </c>
      <c r="I139" s="348">
        <f t="shared" si="15"/>
        <v>7.6349736070895058E-4</v>
      </c>
      <c r="J139" s="348">
        <f t="shared" si="15"/>
        <v>1.4913508800209654E-3</v>
      </c>
      <c r="K139" s="336">
        <f t="shared" si="16"/>
        <v>-35.059320424431398</v>
      </c>
      <c r="L139" s="349">
        <f t="shared" si="17"/>
        <v>-96.293311125291197</v>
      </c>
      <c r="M139" s="274"/>
      <c r="N139" s="274"/>
      <c r="T139" s="33"/>
      <c r="U139" s="161"/>
      <c r="V139" s="161"/>
      <c r="W139" s="161"/>
      <c r="X139" s="161"/>
      <c r="AE139" s="17"/>
      <c r="AL139" s="351"/>
    </row>
    <row r="140" spans="1:38" s="30" customFormat="1" x14ac:dyDescent="0.2">
      <c r="A140" s="21" t="s">
        <v>1117</v>
      </c>
      <c r="B140" s="45">
        <v>4.5830346599999991</v>
      </c>
      <c r="C140" s="348">
        <f t="shared" si="12"/>
        <v>4.5435285014554003E-2</v>
      </c>
      <c r="D140" s="45">
        <v>0.17361545</v>
      </c>
      <c r="E140" s="348">
        <f t="shared" si="13"/>
        <v>2.6278254172678417E-3</v>
      </c>
      <c r="F140" s="45">
        <v>7.6505020000000007E-2</v>
      </c>
      <c r="G140" s="45">
        <v>0.20341491</v>
      </c>
      <c r="H140" s="336">
        <f t="shared" si="14"/>
        <v>0.27991993000000004</v>
      </c>
      <c r="I140" s="348">
        <f t="shared" si="15"/>
        <v>5.8020957825775845E-4</v>
      </c>
      <c r="J140" s="348">
        <f t="shared" si="15"/>
        <v>1.5426867301314329E-3</v>
      </c>
      <c r="K140" s="336">
        <f t="shared" si="16"/>
        <v>61.229850223583227</v>
      </c>
      <c r="L140" s="349">
        <f t="shared" si="17"/>
        <v>-93.892258061168576</v>
      </c>
      <c r="M140" s="274"/>
      <c r="N140" s="274"/>
      <c r="T140" s="33"/>
      <c r="U140" s="161"/>
      <c r="V140" s="161"/>
      <c r="W140" s="161"/>
      <c r="X140" s="161"/>
      <c r="AE140" s="17"/>
      <c r="AL140" s="351"/>
    </row>
    <row r="141" spans="1:38" s="30" customFormat="1" x14ac:dyDescent="0.2">
      <c r="A141" s="21" t="s">
        <v>1212</v>
      </c>
      <c r="B141" s="45">
        <v>1.17076066</v>
      </c>
      <c r="C141" s="348">
        <f t="shared" si="12"/>
        <v>1.1606686009860411E-2</v>
      </c>
      <c r="D141" s="45"/>
      <c r="E141" s="348">
        <f t="shared" si="13"/>
        <v>0</v>
      </c>
      <c r="F141" s="45">
        <v>0.27060871999999997</v>
      </c>
      <c r="G141" s="45"/>
      <c r="H141" s="336">
        <f t="shared" si="14"/>
        <v>0.27060871999999997</v>
      </c>
      <c r="I141" s="348">
        <f t="shared" si="15"/>
        <v>2.0522806386309269E-3</v>
      </c>
      <c r="J141" s="348">
        <f t="shared" si="15"/>
        <v>0</v>
      </c>
      <c r="K141" s="336" t="e">
        <f t="shared" si="16"/>
        <v>#DIV/0!</v>
      </c>
      <c r="L141" s="349">
        <f t="shared" si="17"/>
        <v>-76.886076783618606</v>
      </c>
      <c r="M141" s="274"/>
      <c r="N141" s="274"/>
      <c r="T141" s="33"/>
      <c r="U141" s="161"/>
      <c r="V141" s="161"/>
      <c r="W141" s="161"/>
      <c r="X141" s="161"/>
      <c r="AE141" s="17"/>
      <c r="AL141" s="351"/>
    </row>
    <row r="142" spans="1:38" s="30" customFormat="1" x14ac:dyDescent="0.2">
      <c r="A142" s="21" t="s">
        <v>1199</v>
      </c>
      <c r="B142" s="45">
        <v>1.29115359</v>
      </c>
      <c r="C142" s="348">
        <f t="shared" si="12"/>
        <v>1.2800237334276371E-2</v>
      </c>
      <c r="D142" s="45">
        <v>6.7305229999999994E-2</v>
      </c>
      <c r="E142" s="348">
        <f t="shared" si="13"/>
        <v>1.0187249700937216E-3</v>
      </c>
      <c r="F142" s="45">
        <v>0.12852685999999999</v>
      </c>
      <c r="G142" s="45">
        <v>0.12318309000000001</v>
      </c>
      <c r="H142" s="336">
        <f t="shared" si="14"/>
        <v>0.25170995000000002</v>
      </c>
      <c r="I142" s="348">
        <f t="shared" si="15"/>
        <v>9.7474015738305731E-4</v>
      </c>
      <c r="J142" s="348">
        <f t="shared" si="15"/>
        <v>9.34213319562396E-4</v>
      </c>
      <c r="K142" s="336">
        <f t="shared" si="16"/>
        <v>273.98274992894318</v>
      </c>
      <c r="L142" s="349">
        <f t="shared" si="17"/>
        <v>-80.505034261648149</v>
      </c>
      <c r="M142" s="274"/>
      <c r="N142" s="274"/>
      <c r="T142" s="33"/>
      <c r="U142" s="161"/>
      <c r="V142" s="161"/>
      <c r="W142" s="161"/>
      <c r="X142" s="161"/>
      <c r="AE142" s="17"/>
      <c r="AL142" s="351"/>
    </row>
    <row r="143" spans="1:38" s="30" customFormat="1" x14ac:dyDescent="0.2">
      <c r="A143" s="21" t="s">
        <v>1103</v>
      </c>
      <c r="B143" s="45">
        <v>3.7507159999999998E-2</v>
      </c>
      <c r="C143" s="348">
        <f t="shared" si="12"/>
        <v>3.718384500907265E-4</v>
      </c>
      <c r="D143" s="45">
        <v>2.4939679999999999E-2</v>
      </c>
      <c r="E143" s="348">
        <f t="shared" si="13"/>
        <v>3.7748440592427947E-4</v>
      </c>
      <c r="F143" s="45">
        <v>2.9427000000000002E-2</v>
      </c>
      <c r="G143" s="45">
        <v>0.22066029999999989</v>
      </c>
      <c r="H143" s="336">
        <f t="shared" si="14"/>
        <v>0.2500872999999999</v>
      </c>
      <c r="I143" s="348">
        <f t="shared" si="15"/>
        <v>2.2317263964366071E-4</v>
      </c>
      <c r="J143" s="348">
        <f t="shared" si="15"/>
        <v>1.6734747550060164E-3</v>
      </c>
      <c r="K143" s="336">
        <f t="shared" si="16"/>
        <v>902.76868027175931</v>
      </c>
      <c r="L143" s="349">
        <f t="shared" si="17"/>
        <v>566.77215763603522</v>
      </c>
      <c r="M143" s="274"/>
      <c r="N143" s="274"/>
      <c r="T143" s="33"/>
      <c r="U143" s="161"/>
      <c r="V143" s="161"/>
      <c r="W143" s="161"/>
      <c r="X143" s="161"/>
      <c r="AE143" s="17"/>
      <c r="AL143" s="351"/>
    </row>
    <row r="144" spans="1:38" s="30" customFormat="1" x14ac:dyDescent="0.2">
      <c r="A144" s="21" t="s">
        <v>1203</v>
      </c>
      <c r="B144" s="45">
        <v>0.47393502999999998</v>
      </c>
      <c r="C144" s="348">
        <f t="shared" si="12"/>
        <v>4.6984966870032806E-3</v>
      </c>
      <c r="D144" s="45">
        <v>1.6199922899999997</v>
      </c>
      <c r="E144" s="348">
        <f t="shared" si="13"/>
        <v>2.45200350282186E-2</v>
      </c>
      <c r="F144" s="45">
        <v>0.24046586000000006</v>
      </c>
      <c r="G144" s="45">
        <v>2.49877E-3</v>
      </c>
      <c r="H144" s="336">
        <f t="shared" si="14"/>
        <v>0.24296463000000007</v>
      </c>
      <c r="I144" s="348">
        <f t="shared" si="15"/>
        <v>1.8236789587923669E-3</v>
      </c>
      <c r="J144" s="348">
        <f t="shared" si="15"/>
        <v>1.8950524918013732E-5</v>
      </c>
      <c r="K144" s="336">
        <f t="shared" si="16"/>
        <v>-85.002111954495774</v>
      </c>
      <c r="L144" s="349">
        <f t="shared" si="17"/>
        <v>-48.734612421453619</v>
      </c>
      <c r="M144" s="274"/>
      <c r="N144" s="274"/>
      <c r="T144" s="33"/>
      <c r="U144" s="161"/>
      <c r="V144" s="161"/>
      <c r="W144" s="161"/>
      <c r="X144" s="161"/>
      <c r="AE144" s="17"/>
      <c r="AL144" s="351"/>
    </row>
    <row r="145" spans="1:38" s="30" customFormat="1" x14ac:dyDescent="0.2">
      <c r="A145" s="21" t="s">
        <v>1121</v>
      </c>
      <c r="B145" s="45">
        <v>4.819408E-2</v>
      </c>
      <c r="C145" s="348">
        <f t="shared" si="12"/>
        <v>4.7778642826458949E-4</v>
      </c>
      <c r="D145" s="45">
        <v>0.19060317999999998</v>
      </c>
      <c r="E145" s="348">
        <f t="shared" si="13"/>
        <v>2.8849499339838563E-3</v>
      </c>
      <c r="F145" s="45"/>
      <c r="G145" s="45">
        <v>0.24282900000000002</v>
      </c>
      <c r="H145" s="336">
        <f t="shared" si="14"/>
        <v>0.24282900000000002</v>
      </c>
      <c r="I145" s="348">
        <f t="shared" si="15"/>
        <v>0</v>
      </c>
      <c r="J145" s="348">
        <f t="shared" si="15"/>
        <v>1.841600873756431E-3</v>
      </c>
      <c r="K145" s="336">
        <f t="shared" si="16"/>
        <v>27.400287865081818</v>
      </c>
      <c r="L145" s="349" t="s">
        <v>240</v>
      </c>
      <c r="M145" s="274"/>
      <c r="N145" s="274"/>
      <c r="T145" s="33"/>
      <c r="U145" s="161"/>
      <c r="V145" s="161"/>
      <c r="W145" s="161"/>
      <c r="X145" s="161"/>
      <c r="AE145" s="17"/>
      <c r="AL145" s="351"/>
    </row>
    <row r="146" spans="1:38" s="30" customFormat="1" x14ac:dyDescent="0.2">
      <c r="A146" s="21" t="s">
        <v>1207</v>
      </c>
      <c r="B146" s="45">
        <v>0.80616443000000004</v>
      </c>
      <c r="C146" s="348">
        <f t="shared" si="12"/>
        <v>7.992152222921543E-3</v>
      </c>
      <c r="D146" s="45">
        <v>0.55904823999999997</v>
      </c>
      <c r="E146" s="348">
        <f t="shared" si="13"/>
        <v>8.461696090704211E-3</v>
      </c>
      <c r="F146" s="45"/>
      <c r="G146" s="45">
        <v>0.23937878000000001</v>
      </c>
      <c r="H146" s="336">
        <f t="shared" si="14"/>
        <v>0.23937878000000001</v>
      </c>
      <c r="I146" s="348">
        <f t="shared" si="15"/>
        <v>0</v>
      </c>
      <c r="J146" s="348">
        <f t="shared" si="15"/>
        <v>1.8154346079205877E-3</v>
      </c>
      <c r="K146" s="336">
        <f t="shared" si="16"/>
        <v>-57.181015362824496</v>
      </c>
      <c r="L146" s="349">
        <f t="shared" si="17"/>
        <v>-70.306457207495498</v>
      </c>
      <c r="M146" s="274"/>
      <c r="N146" s="274"/>
      <c r="T146" s="33"/>
      <c r="U146" s="161"/>
      <c r="V146" s="161"/>
      <c r="W146" s="161"/>
      <c r="X146" s="161"/>
      <c r="AE146" s="17"/>
      <c r="AL146" s="351"/>
    </row>
    <row r="147" spans="1:38" s="30" customFormat="1" x14ac:dyDescent="0.2">
      <c r="A147" s="21" t="s">
        <v>1114</v>
      </c>
      <c r="B147" s="45">
        <v>6.4242369999999993E-2</v>
      </c>
      <c r="C147" s="348">
        <f t="shared" si="12"/>
        <v>6.368859516677611E-4</v>
      </c>
      <c r="D147" s="45">
        <v>0.21387714000000002</v>
      </c>
      <c r="E147" s="348">
        <f t="shared" si="13"/>
        <v>3.2372221750112252E-3</v>
      </c>
      <c r="F147" s="45">
        <v>9.300971999999999E-2</v>
      </c>
      <c r="G147" s="45">
        <v>0.14593013000000002</v>
      </c>
      <c r="H147" s="336">
        <f t="shared" si="14"/>
        <v>0.23893985000000001</v>
      </c>
      <c r="I147" s="348">
        <f t="shared" si="15"/>
        <v>7.0538025367580044E-4</v>
      </c>
      <c r="J147" s="348">
        <f t="shared" si="15"/>
        <v>1.1067255349047666E-3</v>
      </c>
      <c r="K147" s="336">
        <f t="shared" si="16"/>
        <v>11.718274332637879</v>
      </c>
      <c r="L147" s="349">
        <f t="shared" si="17"/>
        <v>271.93498620925726</v>
      </c>
      <c r="M147" s="274"/>
      <c r="N147" s="274"/>
      <c r="T147" s="33"/>
      <c r="U147" s="161"/>
      <c r="V147" s="161"/>
      <c r="W147" s="161"/>
      <c r="X147" s="161"/>
      <c r="AE147" s="17"/>
      <c r="AL147" s="351"/>
    </row>
    <row r="148" spans="1:38" s="30" customFormat="1" x14ac:dyDescent="0.2">
      <c r="A148" s="21" t="s">
        <v>1097</v>
      </c>
      <c r="B148" s="45">
        <v>4.560049E-2</v>
      </c>
      <c r="C148" s="348">
        <f t="shared" si="12"/>
        <v>4.5207409798496271E-4</v>
      </c>
      <c r="D148" s="45">
        <v>6.8318089999999998E-2</v>
      </c>
      <c r="E148" s="348">
        <f t="shared" si="13"/>
        <v>1.0340555138450636E-3</v>
      </c>
      <c r="F148" s="45">
        <v>5.8664300000000006E-3</v>
      </c>
      <c r="G148" s="45">
        <v>0.20435015000000001</v>
      </c>
      <c r="H148" s="336">
        <f t="shared" si="14"/>
        <v>0.21021658000000001</v>
      </c>
      <c r="I148" s="348">
        <f t="shared" si="15"/>
        <v>4.4490660562910275E-5</v>
      </c>
      <c r="J148" s="348">
        <f t="shared" si="15"/>
        <v>1.5497795353613354E-3</v>
      </c>
      <c r="K148" s="336">
        <f t="shared" si="16"/>
        <v>207.7026597201415</v>
      </c>
      <c r="L148" s="349">
        <f t="shared" si="17"/>
        <v>360.99631824131711</v>
      </c>
      <c r="M148" s="274"/>
      <c r="N148" s="274"/>
      <c r="T148" s="33"/>
      <c r="U148" s="161"/>
      <c r="V148" s="161"/>
      <c r="W148" s="161"/>
      <c r="X148" s="161"/>
      <c r="AE148" s="17"/>
      <c r="AL148" s="351"/>
    </row>
    <row r="149" spans="1:38" s="30" customFormat="1" x14ac:dyDescent="0.2">
      <c r="A149" s="21" t="s">
        <v>1138</v>
      </c>
      <c r="B149" s="45">
        <v>0.50276728999999998</v>
      </c>
      <c r="C149" s="348">
        <f t="shared" si="12"/>
        <v>4.9843339210410703E-3</v>
      </c>
      <c r="D149" s="45">
        <v>0.29754533999999994</v>
      </c>
      <c r="E149" s="348">
        <f t="shared" si="13"/>
        <v>4.5036153593565643E-3</v>
      </c>
      <c r="F149" s="45"/>
      <c r="G149" s="45">
        <v>0.20638353000000001</v>
      </c>
      <c r="H149" s="336">
        <f t="shared" si="14"/>
        <v>0.20638353000000001</v>
      </c>
      <c r="I149" s="348">
        <f t="shared" si="15"/>
        <v>0</v>
      </c>
      <c r="J149" s="348">
        <f t="shared" si="15"/>
        <v>1.5652005698534217E-3</v>
      </c>
      <c r="K149" s="336">
        <f t="shared" si="16"/>
        <v>-30.63795588262278</v>
      </c>
      <c r="L149" s="349" t="s">
        <v>240</v>
      </c>
      <c r="M149" s="274"/>
      <c r="N149" s="274"/>
      <c r="T149" s="33"/>
      <c r="U149" s="161"/>
      <c r="V149" s="161"/>
      <c r="W149" s="161"/>
      <c r="X149" s="161"/>
      <c r="AE149" s="17"/>
      <c r="AL149" s="351"/>
    </row>
    <row r="150" spans="1:38" s="30" customFormat="1" x14ac:dyDescent="0.2">
      <c r="A150" s="21" t="s">
        <v>1101</v>
      </c>
      <c r="B150" s="45">
        <v>2.9956E-2</v>
      </c>
      <c r="C150" s="348">
        <f t="shared" si="12"/>
        <v>2.9697776666955865E-4</v>
      </c>
      <c r="D150" s="45">
        <v>5.4000000000000003E-3</v>
      </c>
      <c r="E150" s="348">
        <f t="shared" si="13"/>
        <v>8.1733839086592497E-5</v>
      </c>
      <c r="F150" s="45"/>
      <c r="G150" s="45">
        <v>0.19848950000000001</v>
      </c>
      <c r="H150" s="336">
        <f t="shared" si="14"/>
        <v>0.19848950000000001</v>
      </c>
      <c r="I150" s="348">
        <f t="shared" si="15"/>
        <v>0</v>
      </c>
      <c r="J150" s="348">
        <f t="shared" si="15"/>
        <v>1.5053327099789444E-3</v>
      </c>
      <c r="K150" s="336">
        <f t="shared" si="16"/>
        <v>3575.7314814814813</v>
      </c>
      <c r="L150" s="349">
        <f t="shared" si="17"/>
        <v>562.60348511149698</v>
      </c>
      <c r="M150" s="274"/>
      <c r="N150" s="274"/>
      <c r="T150" s="33"/>
      <c r="U150" s="161"/>
      <c r="V150" s="161"/>
      <c r="W150" s="161"/>
      <c r="X150" s="161"/>
      <c r="AE150" s="17"/>
      <c r="AL150" s="351"/>
    </row>
    <row r="151" spans="1:38" s="30" customFormat="1" x14ac:dyDescent="0.2">
      <c r="A151" s="21" t="s">
        <v>1176</v>
      </c>
      <c r="B151" s="45">
        <v>1.433711E-2</v>
      </c>
      <c r="C151" s="348">
        <f t="shared" si="12"/>
        <v>1.4213522861182388E-4</v>
      </c>
      <c r="D151" s="45">
        <v>1.0114646599999999</v>
      </c>
      <c r="E151" s="348">
        <f t="shared" si="13"/>
        <v>1.5309424030039811E-2</v>
      </c>
      <c r="F151" s="45">
        <v>1.5115989999999998E-2</v>
      </c>
      <c r="G151" s="45">
        <v>0.16986867000000003</v>
      </c>
      <c r="H151" s="336">
        <f t="shared" si="14"/>
        <v>0.18498466000000002</v>
      </c>
      <c r="I151" s="348">
        <f t="shared" si="15"/>
        <v>1.1463878034210686E-4</v>
      </c>
      <c r="J151" s="348">
        <f t="shared" si="15"/>
        <v>1.2882740162659437E-3</v>
      </c>
      <c r="K151" s="336">
        <f t="shared" si="16"/>
        <v>-81.711208773225934</v>
      </c>
      <c r="L151" s="349">
        <f t="shared" si="17"/>
        <v>1190.2506851101793</v>
      </c>
      <c r="M151" s="274"/>
      <c r="N151" s="274"/>
      <c r="T151" s="33"/>
      <c r="U151" s="161"/>
      <c r="V151" s="161"/>
      <c r="W151" s="161"/>
      <c r="X151" s="161"/>
      <c r="AE151" s="17"/>
      <c r="AL151" s="351"/>
    </row>
    <row r="152" spans="1:38" s="30" customFormat="1" x14ac:dyDescent="0.2">
      <c r="A152" s="21" t="s">
        <v>1017</v>
      </c>
      <c r="B152" s="45">
        <v>0.18198600000000001</v>
      </c>
      <c r="C152" s="348">
        <f t="shared" si="12"/>
        <v>1.8041726480546901E-3</v>
      </c>
      <c r="D152" s="45">
        <v>0.11686200000000001</v>
      </c>
      <c r="E152" s="348">
        <f t="shared" si="13"/>
        <v>1.7688110932106245E-3</v>
      </c>
      <c r="F152" s="45">
        <v>0.18180399999999999</v>
      </c>
      <c r="G152" s="45"/>
      <c r="H152" s="336">
        <f t="shared" si="14"/>
        <v>0.18180399999999999</v>
      </c>
      <c r="I152" s="348">
        <f t="shared" si="15"/>
        <v>1.3787908579799535E-3</v>
      </c>
      <c r="J152" s="348">
        <f t="shared" si="15"/>
        <v>0</v>
      </c>
      <c r="K152" s="336">
        <f t="shared" si="16"/>
        <v>55.571528811760864</v>
      </c>
      <c r="L152" s="349">
        <f t="shared" si="17"/>
        <v>-0.10000769289946199</v>
      </c>
      <c r="M152" s="274"/>
      <c r="N152" s="274"/>
      <c r="T152" s="33"/>
      <c r="U152" s="161"/>
      <c r="V152" s="161"/>
      <c r="W152" s="161"/>
      <c r="X152" s="161"/>
      <c r="AE152" s="17"/>
      <c r="AL152" s="351"/>
    </row>
    <row r="153" spans="1:38" s="30" customFormat="1" x14ac:dyDescent="0.2">
      <c r="A153" s="21" t="s">
        <v>1080</v>
      </c>
      <c r="B153" s="45"/>
      <c r="C153" s="348">
        <f t="shared" si="12"/>
        <v>0</v>
      </c>
      <c r="D153" s="45">
        <v>5.4000000000000001E-4</v>
      </c>
      <c r="E153" s="348">
        <f t="shared" si="13"/>
        <v>8.1733839086592483E-6</v>
      </c>
      <c r="F153" s="45"/>
      <c r="G153" s="45">
        <v>0.17399999999999999</v>
      </c>
      <c r="H153" s="336">
        <f t="shared" si="14"/>
        <v>0.17399999999999999</v>
      </c>
      <c r="I153" s="348">
        <f t="shared" si="15"/>
        <v>0</v>
      </c>
      <c r="J153" s="348">
        <f t="shared" si="15"/>
        <v>1.3196057803376818E-3</v>
      </c>
      <c r="K153" s="336" t="s">
        <v>240</v>
      </c>
      <c r="L153" s="349" t="e">
        <f t="shared" si="17"/>
        <v>#DIV/0!</v>
      </c>
      <c r="M153" s="274"/>
      <c r="N153" s="274"/>
      <c r="T153" s="33"/>
      <c r="U153" s="161"/>
      <c r="V153" s="161"/>
      <c r="W153" s="161"/>
      <c r="X153" s="161"/>
      <c r="AE153" s="17"/>
      <c r="AL153" s="351"/>
    </row>
    <row r="154" spans="1:38" s="30" customFormat="1" x14ac:dyDescent="0.2">
      <c r="A154" s="21" t="s">
        <v>1123</v>
      </c>
      <c r="B154" s="45">
        <v>5.9845189999999999E-2</v>
      </c>
      <c r="C154" s="348">
        <f t="shared" si="12"/>
        <v>5.9329319241939525E-4</v>
      </c>
      <c r="D154" s="45">
        <v>0.73001936000000001</v>
      </c>
      <c r="E154" s="348">
        <f t="shared" si="13"/>
        <v>1.1049497203766155E-2</v>
      </c>
      <c r="F154" s="45"/>
      <c r="G154" s="45">
        <v>0.11678263</v>
      </c>
      <c r="H154" s="336">
        <f t="shared" si="14"/>
        <v>0.11678263</v>
      </c>
      <c r="I154" s="348">
        <f t="shared" si="15"/>
        <v>0</v>
      </c>
      <c r="J154" s="348">
        <f t="shared" si="15"/>
        <v>8.8567260684503895E-4</v>
      </c>
      <c r="K154" s="336">
        <f t="shared" si="16"/>
        <v>-84.002803706466096</v>
      </c>
      <c r="L154" s="349">
        <f t="shared" si="17"/>
        <v>95.141213521086669</v>
      </c>
      <c r="M154" s="274"/>
      <c r="N154" s="274"/>
      <c r="T154" s="33"/>
      <c r="U154" s="161"/>
      <c r="V154" s="161"/>
      <c r="W154" s="161"/>
      <c r="X154" s="161"/>
      <c r="AE154" s="17"/>
      <c r="AL154" s="351"/>
    </row>
    <row r="155" spans="1:38" s="30" customFormat="1" x14ac:dyDescent="0.2">
      <c r="A155" s="21" t="s">
        <v>1071</v>
      </c>
      <c r="B155" s="45">
        <v>0.19045428999999997</v>
      </c>
      <c r="C155" s="348">
        <f t="shared" si="12"/>
        <v>1.8881255740698507E-3</v>
      </c>
      <c r="D155" s="45">
        <v>5.8820000000000003E-5</v>
      </c>
      <c r="E155" s="348">
        <f t="shared" si="13"/>
        <v>8.9029341019877237E-7</v>
      </c>
      <c r="F155" s="45">
        <v>9.4784500000000011E-3</v>
      </c>
      <c r="G155" s="45">
        <v>0.10148235</v>
      </c>
      <c r="H155" s="336">
        <f t="shared" si="14"/>
        <v>0.1109608</v>
      </c>
      <c r="I155" s="348">
        <f t="shared" si="15"/>
        <v>7.188400809564196E-5</v>
      </c>
      <c r="J155" s="348">
        <f t="shared" si="15"/>
        <v>7.6963618196696404E-4</v>
      </c>
      <c r="K155" s="336">
        <f t="shared" si="16"/>
        <v>188544.67868072083</v>
      </c>
      <c r="L155" s="349">
        <f t="shared" si="17"/>
        <v>-41.738881282222614</v>
      </c>
      <c r="M155" s="274"/>
      <c r="N155" s="274"/>
      <c r="T155" s="33"/>
      <c r="U155" s="161"/>
      <c r="V155" s="161"/>
      <c r="W155" s="161"/>
      <c r="X155" s="161"/>
      <c r="AE155" s="17"/>
      <c r="AL155" s="351"/>
    </row>
    <row r="156" spans="1:38" s="30" customFormat="1" x14ac:dyDescent="0.2">
      <c r="A156" s="21" t="s">
        <v>1192</v>
      </c>
      <c r="B156" s="45">
        <v>0.25417423</v>
      </c>
      <c r="C156" s="348">
        <f t="shared" si="12"/>
        <v>2.5198322596593249E-3</v>
      </c>
      <c r="D156" s="45">
        <v>5.9048081200000002</v>
      </c>
      <c r="E156" s="348">
        <f t="shared" si="13"/>
        <v>8.9374562355052728E-2</v>
      </c>
      <c r="F156" s="45">
        <v>5.5836350000000007E-2</v>
      </c>
      <c r="G156" s="45">
        <v>5.1385839999999995E-2</v>
      </c>
      <c r="H156" s="336">
        <f t="shared" si="14"/>
        <v>0.10722219</v>
      </c>
      <c r="I156" s="348">
        <f t="shared" si="15"/>
        <v>4.2345959892504557E-4</v>
      </c>
      <c r="J156" s="348">
        <f t="shared" si="15"/>
        <v>3.8970719247992679E-4</v>
      </c>
      <c r="K156" s="336">
        <f t="shared" si="16"/>
        <v>-98.184154542857527</v>
      </c>
      <c r="L156" s="349">
        <f t="shared" si="17"/>
        <v>-57.815475628666213</v>
      </c>
      <c r="M156" s="274"/>
      <c r="N156" s="274"/>
      <c r="T156" s="33"/>
      <c r="U156" s="161"/>
      <c r="V156" s="161"/>
      <c r="W156" s="161"/>
      <c r="X156" s="161"/>
      <c r="AE156" s="17"/>
      <c r="AL156" s="351"/>
    </row>
    <row r="157" spans="1:38" s="30" customFormat="1" x14ac:dyDescent="0.2">
      <c r="A157" s="21" t="s">
        <v>1105</v>
      </c>
      <c r="B157" s="45">
        <v>4.6826199999999991E-2</v>
      </c>
      <c r="C157" s="348">
        <f t="shared" si="12"/>
        <v>4.6422554071378301E-4</v>
      </c>
      <c r="D157" s="45">
        <v>0.21556302999999999</v>
      </c>
      <c r="E157" s="348">
        <f t="shared" si="13"/>
        <v>3.2627396309330204E-3</v>
      </c>
      <c r="F157" s="45">
        <v>9.12665E-3</v>
      </c>
      <c r="G157" s="45">
        <v>7.9896389999999998E-2</v>
      </c>
      <c r="H157" s="336">
        <f t="shared" si="14"/>
        <v>8.9023039999999998E-2</v>
      </c>
      <c r="I157" s="348">
        <f t="shared" si="15"/>
        <v>6.921597755815463E-5</v>
      </c>
      <c r="J157" s="348">
        <f t="shared" si="15"/>
        <v>6.0592952915007907E-4</v>
      </c>
      <c r="K157" s="336">
        <f t="shared" si="16"/>
        <v>-58.702083562288024</v>
      </c>
      <c r="L157" s="349">
        <f t="shared" si="17"/>
        <v>90.113739743989512</v>
      </c>
      <c r="M157" s="274"/>
      <c r="N157" s="274"/>
      <c r="T157" s="33"/>
      <c r="U157" s="161"/>
      <c r="V157" s="161"/>
      <c r="W157" s="161"/>
      <c r="X157" s="161"/>
      <c r="AE157" s="17"/>
      <c r="AL157" s="351"/>
    </row>
    <row r="158" spans="1:38" s="30" customFormat="1" x14ac:dyDescent="0.2">
      <c r="A158" s="21" t="s">
        <v>1057</v>
      </c>
      <c r="B158" s="45">
        <v>4.8021980000000006E-2</v>
      </c>
      <c r="C158" s="348">
        <f t="shared" si="12"/>
        <v>4.7608026343471136E-4</v>
      </c>
      <c r="D158" s="45">
        <v>5.2790969999999993E-2</v>
      </c>
      <c r="E158" s="348">
        <f t="shared" si="13"/>
        <v>7.990386383713205E-4</v>
      </c>
      <c r="F158" s="45">
        <v>7.5840089999999999E-2</v>
      </c>
      <c r="G158" s="45">
        <v>8.7671800000000012E-3</v>
      </c>
      <c r="H158" s="336">
        <f t="shared" si="14"/>
        <v>8.4607269999999998E-2</v>
      </c>
      <c r="I158" s="348">
        <f t="shared" si="15"/>
        <v>5.7516678819155185E-4</v>
      </c>
      <c r="J158" s="348">
        <f t="shared" si="15"/>
        <v>6.6489778191154711E-5</v>
      </c>
      <c r="K158" s="336">
        <f t="shared" si="16"/>
        <v>60.268451214289122</v>
      </c>
      <c r="L158" s="349">
        <f t="shared" si="17"/>
        <v>76.184468029015022</v>
      </c>
      <c r="M158" s="274"/>
      <c r="N158" s="274"/>
      <c r="T158" s="33"/>
      <c r="U158" s="161"/>
      <c r="V158" s="161"/>
      <c r="W158" s="161"/>
      <c r="X158" s="161"/>
      <c r="AE158" s="17"/>
      <c r="AL158" s="351"/>
    </row>
    <row r="159" spans="1:38" s="30" customFormat="1" x14ac:dyDescent="0.2">
      <c r="A159" s="21" t="s">
        <v>1143</v>
      </c>
      <c r="B159" s="45">
        <v>0.45172372</v>
      </c>
      <c r="C159" s="348">
        <f t="shared" si="12"/>
        <v>4.4782982213000741E-3</v>
      </c>
      <c r="D159" s="45">
        <v>0.40825859999999992</v>
      </c>
      <c r="E159" s="348">
        <f t="shared" si="13"/>
        <v>6.1793597626143568E-3</v>
      </c>
      <c r="F159" s="45">
        <v>3.288845E-2</v>
      </c>
      <c r="G159" s="45">
        <v>4.9578410000000003E-2</v>
      </c>
      <c r="H159" s="336">
        <f t="shared" si="14"/>
        <v>8.2466860000000003E-2</v>
      </c>
      <c r="I159" s="348">
        <f t="shared" si="15"/>
        <v>2.4942407313992434E-4</v>
      </c>
      <c r="J159" s="348">
        <f t="shared" si="15"/>
        <v>3.7599974951696283E-4</v>
      </c>
      <c r="K159" s="336">
        <f t="shared" si="16"/>
        <v>-79.80033733520861</v>
      </c>
      <c r="L159" s="349">
        <f t="shared" si="17"/>
        <v>-81.743960666931542</v>
      </c>
      <c r="M159" s="274"/>
      <c r="N159" s="274"/>
      <c r="T159" s="33"/>
      <c r="U159" s="161"/>
      <c r="V159" s="161"/>
      <c r="W159" s="161"/>
      <c r="X159" s="161"/>
      <c r="AE159" s="17"/>
      <c r="AL159" s="351"/>
    </row>
    <row r="160" spans="1:38" s="30" customFormat="1" x14ac:dyDescent="0.2">
      <c r="A160" s="21" t="s">
        <v>1148</v>
      </c>
      <c r="B160" s="45">
        <v>0.47565413000000001</v>
      </c>
      <c r="C160" s="348">
        <f t="shared" si="12"/>
        <v>4.71553949908372E-3</v>
      </c>
      <c r="D160" s="45">
        <v>0.76368182999999989</v>
      </c>
      <c r="E160" s="348">
        <f t="shared" si="13"/>
        <v>1.1559008853069347E-2</v>
      </c>
      <c r="F160" s="45">
        <v>3.3602690000000004E-2</v>
      </c>
      <c r="G160" s="45">
        <v>4.2823279999999998E-2</v>
      </c>
      <c r="H160" s="336">
        <f t="shared" si="14"/>
        <v>7.642597000000001E-2</v>
      </c>
      <c r="I160" s="348">
        <f t="shared" si="15"/>
        <v>2.5484082734997254E-4</v>
      </c>
      <c r="J160" s="348">
        <f t="shared" si="15"/>
        <v>3.2476924035068416E-4</v>
      </c>
      <c r="K160" s="336">
        <f t="shared" si="16"/>
        <v>-89.992433105289408</v>
      </c>
      <c r="L160" s="349">
        <f t="shared" si="17"/>
        <v>-83.932448983466202</v>
      </c>
      <c r="M160" s="274"/>
      <c r="N160" s="274"/>
      <c r="T160" s="33"/>
      <c r="U160" s="161"/>
      <c r="V160" s="161"/>
      <c r="W160" s="161"/>
      <c r="X160" s="161"/>
      <c r="AE160" s="17"/>
      <c r="AL160" s="351"/>
    </row>
    <row r="161" spans="1:38" s="30" customFormat="1" x14ac:dyDescent="0.2">
      <c r="A161" s="21" t="s">
        <v>1042</v>
      </c>
      <c r="B161" s="45">
        <v>7.2239999999999999E-2</v>
      </c>
      <c r="C161" s="348">
        <f t="shared" si="12"/>
        <v>7.1617284898547583E-4</v>
      </c>
      <c r="D161" s="45">
        <v>0.17871674999999998</v>
      </c>
      <c r="E161" s="348">
        <f t="shared" si="13"/>
        <v>2.7050381641812548E-3</v>
      </c>
      <c r="F161" s="45">
        <v>7.5400000000000009E-2</v>
      </c>
      <c r="G161" s="45">
        <v>4.1185000000000001E-4</v>
      </c>
      <c r="H161" s="336">
        <f t="shared" si="14"/>
        <v>7.5811850000000014E-2</v>
      </c>
      <c r="I161" s="348">
        <f t="shared" si="15"/>
        <v>5.7182917147966222E-4</v>
      </c>
      <c r="J161" s="348">
        <f t="shared" si="15"/>
        <v>3.1234462105291624E-6</v>
      </c>
      <c r="K161" s="336">
        <f t="shared" si="16"/>
        <v>-57.579885489188889</v>
      </c>
      <c r="L161" s="349">
        <f t="shared" si="17"/>
        <v>4.9444213732004583</v>
      </c>
      <c r="M161" s="274"/>
      <c r="N161" s="274"/>
      <c r="T161" s="33"/>
      <c r="U161" s="161"/>
      <c r="V161" s="161"/>
      <c r="W161" s="161"/>
      <c r="X161" s="161"/>
      <c r="AE161" s="17"/>
      <c r="AL161" s="351"/>
    </row>
    <row r="162" spans="1:38" s="30" customFormat="1" x14ac:dyDescent="0.2">
      <c r="A162" s="21" t="s">
        <v>1087</v>
      </c>
      <c r="B162" s="45">
        <v>0.35268347999999999</v>
      </c>
      <c r="C162" s="348">
        <f t="shared" si="12"/>
        <v>3.496433176380289E-3</v>
      </c>
      <c r="D162" s="45">
        <v>4.3390600000000005E-3</v>
      </c>
      <c r="E162" s="348">
        <f t="shared" si="13"/>
        <v>6.5675561449457425E-5</v>
      </c>
      <c r="F162" s="45"/>
      <c r="G162" s="45">
        <v>7.1021060000000011E-2</v>
      </c>
      <c r="H162" s="336">
        <f t="shared" si="14"/>
        <v>7.1021060000000011E-2</v>
      </c>
      <c r="I162" s="348">
        <f t="shared" si="15"/>
        <v>0</v>
      </c>
      <c r="J162" s="348">
        <f t="shared" si="15"/>
        <v>5.386195477109732E-4</v>
      </c>
      <c r="K162" s="336">
        <f t="shared" si="16"/>
        <v>1536.7844648380064</v>
      </c>
      <c r="L162" s="349">
        <f t="shared" si="17"/>
        <v>-79.862663258284726</v>
      </c>
      <c r="M162" s="274"/>
      <c r="N162" s="274"/>
      <c r="T162" s="33"/>
      <c r="U162" s="161"/>
      <c r="V162" s="161"/>
      <c r="W162" s="161"/>
      <c r="X162" s="161"/>
      <c r="AE162" s="17"/>
      <c r="AL162" s="351"/>
    </row>
    <row r="163" spans="1:38" s="30" customFormat="1" x14ac:dyDescent="0.2">
      <c r="A163" s="21" t="s">
        <v>1035</v>
      </c>
      <c r="B163" s="45">
        <v>1.7945220000000001E-2</v>
      </c>
      <c r="C163" s="348">
        <f t="shared" si="12"/>
        <v>1.779053063824909E-4</v>
      </c>
      <c r="D163" s="45">
        <v>0.1627789</v>
      </c>
      <c r="E163" s="348">
        <f t="shared" si="13"/>
        <v>2.4638045220912097E-3</v>
      </c>
      <c r="F163" s="45">
        <v>1.56E-3</v>
      </c>
      <c r="G163" s="45">
        <v>6.8599999999999994E-2</v>
      </c>
      <c r="H163" s="336">
        <f t="shared" si="14"/>
        <v>7.016E-2</v>
      </c>
      <c r="I163" s="348">
        <f t="shared" si="15"/>
        <v>1.1830948375441286E-5</v>
      </c>
      <c r="J163" s="348">
        <f t="shared" si="15"/>
        <v>5.202583708687642E-4</v>
      </c>
      <c r="K163" s="336">
        <f t="shared" si="16"/>
        <v>-56.898590665006331</v>
      </c>
      <c r="L163" s="349">
        <f t="shared" si="17"/>
        <v>290.96762257581685</v>
      </c>
      <c r="M163" s="274"/>
      <c r="N163" s="274"/>
      <c r="T163" s="33"/>
      <c r="U163" s="161"/>
      <c r="V163" s="161"/>
      <c r="W163" s="161"/>
      <c r="X163" s="161"/>
      <c r="AE163" s="17"/>
      <c r="AL163" s="351"/>
    </row>
    <row r="164" spans="1:38" s="30" customFormat="1" x14ac:dyDescent="0.2">
      <c r="A164" s="21" t="s">
        <v>1135</v>
      </c>
      <c r="B164" s="45">
        <v>0.89065307000000005</v>
      </c>
      <c r="C164" s="348">
        <f t="shared" si="12"/>
        <v>8.8297556284546025E-3</v>
      </c>
      <c r="D164" s="45">
        <v>8.9678019999999997E-2</v>
      </c>
      <c r="E164" s="348">
        <f t="shared" si="13"/>
        <v>1.3573571956081896E-3</v>
      </c>
      <c r="F164" s="45">
        <v>6.78425E-2</v>
      </c>
      <c r="G164" s="45"/>
      <c r="H164" s="336">
        <f t="shared" si="14"/>
        <v>6.78425E-2</v>
      </c>
      <c r="I164" s="348">
        <f t="shared" si="15"/>
        <v>5.1451353535953554E-4</v>
      </c>
      <c r="J164" s="348">
        <f t="shared" si="15"/>
        <v>0</v>
      </c>
      <c r="K164" s="336">
        <f t="shared" si="16"/>
        <v>-24.348798066683454</v>
      </c>
      <c r="L164" s="349">
        <f t="shared" si="17"/>
        <v>-92.382836562838094</v>
      </c>
      <c r="M164" s="274"/>
      <c r="N164" s="274"/>
      <c r="T164" s="33"/>
      <c r="U164" s="161"/>
      <c r="V164" s="161"/>
      <c r="W164" s="161"/>
      <c r="X164" s="161"/>
      <c r="AE164" s="17"/>
      <c r="AL164" s="351"/>
    </row>
    <row r="165" spans="1:38" s="30" customFormat="1" x14ac:dyDescent="0.2">
      <c r="A165" s="21" t="s">
        <v>1052</v>
      </c>
      <c r="B165" s="45">
        <v>2.8623500000000001E-3</v>
      </c>
      <c r="C165" s="348">
        <f t="shared" si="12"/>
        <v>2.8376762933189051E-5</v>
      </c>
      <c r="D165" s="45"/>
      <c r="E165" s="348">
        <f t="shared" si="13"/>
        <v>0</v>
      </c>
      <c r="F165" s="45"/>
      <c r="G165" s="45">
        <v>6.3950800000000002E-2</v>
      </c>
      <c r="H165" s="336">
        <f t="shared" si="14"/>
        <v>6.3950800000000002E-2</v>
      </c>
      <c r="I165" s="348">
        <f t="shared" si="15"/>
        <v>0</v>
      </c>
      <c r="J165" s="348">
        <f t="shared" si="15"/>
        <v>4.8499911113344268E-4</v>
      </c>
      <c r="K165" s="336" t="e">
        <f t="shared" si="16"/>
        <v>#DIV/0!</v>
      </c>
      <c r="L165" s="349">
        <f t="shared" si="17"/>
        <v>2134.2061592747218</v>
      </c>
      <c r="M165" s="274"/>
      <c r="N165" s="274"/>
      <c r="T165" s="33"/>
      <c r="U165" s="161"/>
      <c r="V165" s="161"/>
      <c r="W165" s="161"/>
      <c r="X165" s="161"/>
      <c r="AE165" s="17"/>
      <c r="AL165" s="351"/>
    </row>
    <row r="166" spans="1:38" s="30" customFormat="1" x14ac:dyDescent="0.2">
      <c r="A166" s="21" t="s">
        <v>1151</v>
      </c>
      <c r="B166" s="45">
        <v>5.8913499999999992E-3</v>
      </c>
      <c r="C166" s="348">
        <f t="shared" si="12"/>
        <v>5.8405660491010288E-5</v>
      </c>
      <c r="D166" s="45"/>
      <c r="E166" s="348">
        <f t="shared" si="13"/>
        <v>0</v>
      </c>
      <c r="F166" s="45">
        <v>3.3620010000000006E-2</v>
      </c>
      <c r="G166" s="45">
        <v>2.3849559999999999E-2</v>
      </c>
      <c r="H166" s="336">
        <f t="shared" si="14"/>
        <v>5.7469570000000005E-2</v>
      </c>
      <c r="I166" s="348">
        <f t="shared" si="15"/>
        <v>2.5497218121270501E-4</v>
      </c>
      <c r="J166" s="348">
        <f t="shared" si="15"/>
        <v>1.8087366226730094E-4</v>
      </c>
      <c r="K166" s="336" t="e">
        <f t="shared" si="16"/>
        <v>#DIV/0!</v>
      </c>
      <c r="L166" s="349">
        <f t="shared" si="17"/>
        <v>875.49067700951412</v>
      </c>
      <c r="M166" s="274"/>
      <c r="N166" s="274"/>
      <c r="T166" s="33"/>
      <c r="U166" s="161"/>
      <c r="V166" s="161"/>
      <c r="W166" s="161"/>
      <c r="X166" s="161"/>
      <c r="AE166" s="17"/>
      <c r="AL166" s="351"/>
    </row>
    <row r="167" spans="1:38" s="30" customFormat="1" x14ac:dyDescent="0.2">
      <c r="A167" s="21" t="s">
        <v>1163</v>
      </c>
      <c r="B167" s="45">
        <v>4.6283640000000001E-2</v>
      </c>
      <c r="C167" s="348">
        <f t="shared" si="12"/>
        <v>4.5884670985905495E-4</v>
      </c>
      <c r="D167" s="45">
        <v>2.1159999999999998E-3</v>
      </c>
      <c r="E167" s="348">
        <f t="shared" si="13"/>
        <v>3.2027556205042537E-5</v>
      </c>
      <c r="F167" s="45">
        <v>4.8904719999999999E-2</v>
      </c>
      <c r="G167" s="45">
        <v>4.6529499999999994E-3</v>
      </c>
      <c r="H167" s="336">
        <f t="shared" si="14"/>
        <v>5.3557670000000002E-2</v>
      </c>
      <c r="I167" s="348">
        <f t="shared" si="15"/>
        <v>3.7089052412526345E-4</v>
      </c>
      <c r="J167" s="348">
        <f t="shared" si="15"/>
        <v>3.5287699515070206E-5</v>
      </c>
      <c r="K167" s="336" t="s">
        <v>240</v>
      </c>
      <c r="L167" s="349">
        <f t="shared" si="17"/>
        <v>15.716201232228055</v>
      </c>
      <c r="M167" s="274"/>
      <c r="N167" s="274"/>
      <c r="T167" s="33"/>
      <c r="U167" s="161"/>
      <c r="V167" s="161"/>
      <c r="W167" s="161"/>
      <c r="X167" s="161"/>
      <c r="AE167" s="17"/>
      <c r="AL167" s="351"/>
    </row>
    <row r="168" spans="1:38" s="30" customFormat="1" x14ac:dyDescent="0.2">
      <c r="A168" s="21" t="s">
        <v>1065</v>
      </c>
      <c r="B168" s="45">
        <v>8.5092069999999992E-2</v>
      </c>
      <c r="C168" s="348">
        <f t="shared" si="12"/>
        <v>8.4358568934069129E-4</v>
      </c>
      <c r="D168" s="45">
        <v>0.11365460000000001</v>
      </c>
      <c r="E168" s="348">
        <f t="shared" si="13"/>
        <v>1.720264219972414E-3</v>
      </c>
      <c r="F168" s="45"/>
      <c r="G168" s="45">
        <v>5.0743059999999993E-2</v>
      </c>
      <c r="H168" s="336">
        <f t="shared" si="14"/>
        <v>5.0743059999999993E-2</v>
      </c>
      <c r="I168" s="348">
        <f t="shared" si="15"/>
        <v>0</v>
      </c>
      <c r="J168" s="348">
        <f t="shared" si="15"/>
        <v>3.8483238671276895E-4</v>
      </c>
      <c r="K168" s="336">
        <f t="shared" si="16"/>
        <v>-55.353272106892291</v>
      </c>
      <c r="L168" s="349">
        <f t="shared" si="17"/>
        <v>-40.366875550212846</v>
      </c>
      <c r="M168" s="274"/>
      <c r="N168" s="274"/>
      <c r="T168" s="33"/>
      <c r="U168" s="161"/>
      <c r="V168" s="161"/>
      <c r="W168" s="161"/>
      <c r="X168" s="161"/>
      <c r="AE168" s="17"/>
      <c r="AL168" s="351"/>
    </row>
    <row r="169" spans="1:38" s="30" customFormat="1" x14ac:dyDescent="0.2">
      <c r="A169" s="21" t="s">
        <v>1090</v>
      </c>
      <c r="B169" s="45">
        <v>2.0411949999999998E-2</v>
      </c>
      <c r="C169" s="348">
        <f t="shared" si="12"/>
        <v>2.023599721047769E-4</v>
      </c>
      <c r="D169" s="45">
        <v>5.1761300000000001E-3</v>
      </c>
      <c r="E169" s="348">
        <f t="shared" si="13"/>
        <v>7.834536602060816E-5</v>
      </c>
      <c r="F169" s="45"/>
      <c r="G169" s="45">
        <v>4.8889340000000003E-2</v>
      </c>
      <c r="H169" s="336">
        <f t="shared" si="14"/>
        <v>4.8889340000000003E-2</v>
      </c>
      <c r="I169" s="348">
        <f t="shared" si="15"/>
        <v>0</v>
      </c>
      <c r="J169" s="348">
        <f t="shared" si="15"/>
        <v>3.7077388310858764E-4</v>
      </c>
      <c r="K169" s="336">
        <f t="shared" si="16"/>
        <v>844.51530390465473</v>
      </c>
      <c r="L169" s="349">
        <f t="shared" si="17"/>
        <v>139.5133243026757</v>
      </c>
      <c r="M169" s="274"/>
      <c r="N169" s="274"/>
      <c r="T169" s="33"/>
      <c r="U169" s="161"/>
      <c r="V169" s="161"/>
      <c r="W169" s="161"/>
      <c r="X169" s="161"/>
      <c r="AE169" s="17"/>
      <c r="AL169" s="351"/>
    </row>
    <row r="170" spans="1:38" s="30" customFormat="1" x14ac:dyDescent="0.2">
      <c r="A170" s="21" t="s">
        <v>1179</v>
      </c>
      <c r="B170" s="45">
        <v>8.6291099999999989E-3</v>
      </c>
      <c r="C170" s="348">
        <f t="shared" si="12"/>
        <v>8.554726319087846E-5</v>
      </c>
      <c r="D170" s="45">
        <v>1.2234456100000002</v>
      </c>
      <c r="E170" s="348">
        <f t="shared" si="13"/>
        <v>1.8517945670173706E-2</v>
      </c>
      <c r="F170" s="45">
        <v>2.6875450000000002E-2</v>
      </c>
      <c r="G170" s="45">
        <v>1.7908690000000001E-2</v>
      </c>
      <c r="H170" s="336">
        <f t="shared" si="14"/>
        <v>4.478414E-2</v>
      </c>
      <c r="I170" s="348">
        <f t="shared" si="15"/>
        <v>2.0382183430561125E-4</v>
      </c>
      <c r="J170" s="348">
        <f t="shared" si="15"/>
        <v>1.3581845311652667E-4</v>
      </c>
      <c r="K170" s="336" t="s">
        <v>240</v>
      </c>
      <c r="L170" s="349">
        <f t="shared" si="17"/>
        <v>418.98909621038564</v>
      </c>
      <c r="M170" s="274"/>
      <c r="N170" s="274"/>
      <c r="T170" s="33"/>
      <c r="U170" s="161"/>
      <c r="V170" s="161"/>
      <c r="W170" s="161"/>
      <c r="X170" s="161"/>
      <c r="AE170" s="17"/>
      <c r="AL170" s="351"/>
    </row>
    <row r="171" spans="1:38" s="30" customFormat="1" x14ac:dyDescent="0.2">
      <c r="A171" s="21" t="s">
        <v>1092</v>
      </c>
      <c r="B171" s="45">
        <v>0.36466367999999999</v>
      </c>
      <c r="C171" s="348">
        <f t="shared" si="12"/>
        <v>3.6152024726900317E-3</v>
      </c>
      <c r="D171" s="45">
        <v>1.89036E-3</v>
      </c>
      <c r="E171" s="348">
        <f t="shared" si="13"/>
        <v>2.8612292602913148E-5</v>
      </c>
      <c r="F171" s="45"/>
      <c r="G171" s="45">
        <v>3.8882720000000003E-2</v>
      </c>
      <c r="H171" s="336">
        <f t="shared" si="14"/>
        <v>3.8882720000000003E-2</v>
      </c>
      <c r="I171" s="348">
        <f t="shared" si="15"/>
        <v>0</v>
      </c>
      <c r="J171" s="348">
        <f t="shared" si="15"/>
        <v>2.9488426475431947E-4</v>
      </c>
      <c r="K171" s="336" t="s">
        <v>240</v>
      </c>
      <c r="L171" s="349">
        <f t="shared" si="17"/>
        <v>-89.337375194590265</v>
      </c>
      <c r="M171" s="274"/>
      <c r="N171" s="274"/>
      <c r="T171" s="33"/>
      <c r="U171" s="161"/>
      <c r="V171" s="161"/>
      <c r="W171" s="161"/>
      <c r="X171" s="161"/>
      <c r="AE171" s="17"/>
      <c r="AL171" s="351"/>
    </row>
    <row r="172" spans="1:38" s="30" customFormat="1" x14ac:dyDescent="0.2">
      <c r="A172" s="21" t="s">
        <v>1064</v>
      </c>
      <c r="B172" s="45">
        <v>1.7639999999999999E-3</v>
      </c>
      <c r="C172" s="348">
        <f t="shared" si="12"/>
        <v>1.7487941661273246E-5</v>
      </c>
      <c r="D172" s="45"/>
      <c r="E172" s="348">
        <f t="shared" si="13"/>
        <v>0</v>
      </c>
      <c r="F172" s="45">
        <v>2.1428850000000003E-2</v>
      </c>
      <c r="G172" s="45">
        <v>1.6664089999999999E-2</v>
      </c>
      <c r="H172" s="336">
        <f t="shared" si="14"/>
        <v>3.8092940000000006E-2</v>
      </c>
      <c r="I172" s="348">
        <f t="shared" si="15"/>
        <v>1.6251513980453526E-4</v>
      </c>
      <c r="J172" s="348">
        <f t="shared" si="15"/>
        <v>1.2637947981647906E-4</v>
      </c>
      <c r="K172" s="336" t="e">
        <f t="shared" si="16"/>
        <v>#DIV/0!</v>
      </c>
      <c r="L172" s="349">
        <f t="shared" si="17"/>
        <v>2059.4637188208617</v>
      </c>
      <c r="M172" s="274"/>
      <c r="N172" s="274"/>
      <c r="T172" s="33"/>
      <c r="U172" s="161"/>
      <c r="V172" s="161"/>
      <c r="W172" s="161"/>
      <c r="X172" s="161"/>
      <c r="AE172" s="17"/>
      <c r="AL172" s="351"/>
    </row>
    <row r="173" spans="1:38" s="30" customFormat="1" x14ac:dyDescent="0.2">
      <c r="A173" s="21" t="s">
        <v>1160</v>
      </c>
      <c r="B173" s="45">
        <v>0.41404296999999984</v>
      </c>
      <c r="C173" s="348">
        <f t="shared" si="12"/>
        <v>4.1047388348187681E-3</v>
      </c>
      <c r="D173" s="45">
        <v>3.9286889999999998E-2</v>
      </c>
      <c r="E173" s="348">
        <f t="shared" si="13"/>
        <v>5.9464228619864068E-4</v>
      </c>
      <c r="F173" s="45">
        <v>6.2128600000000006E-3</v>
      </c>
      <c r="G173" s="45">
        <v>3.143965E-2</v>
      </c>
      <c r="H173" s="336">
        <f t="shared" si="14"/>
        <v>3.765251E-2</v>
      </c>
      <c r="I173" s="348">
        <f t="shared" si="15"/>
        <v>4.7117965335797534E-5</v>
      </c>
      <c r="J173" s="348">
        <f t="shared" si="15"/>
        <v>2.3843645903329653E-4</v>
      </c>
      <c r="K173" s="336" t="s">
        <v>240</v>
      </c>
      <c r="L173" s="349" t="s">
        <v>240</v>
      </c>
      <c r="M173" s="274"/>
      <c r="N173" s="274"/>
      <c r="T173" s="33"/>
      <c r="U173" s="161"/>
      <c r="V173" s="161"/>
      <c r="W173" s="161"/>
      <c r="X173" s="161"/>
      <c r="AE173" s="17"/>
      <c r="AL173" s="351"/>
    </row>
    <row r="174" spans="1:38" s="30" customFormat="1" x14ac:dyDescent="0.2">
      <c r="A174" s="21" t="s">
        <v>1140</v>
      </c>
      <c r="B174" s="45">
        <v>0.1134375</v>
      </c>
      <c r="C174" s="348">
        <f t="shared" si="12"/>
        <v>1.1245965885491407E-3</v>
      </c>
      <c r="D174" s="45">
        <v>4.2581200000000007E-3</v>
      </c>
      <c r="E174" s="348">
        <f t="shared" si="13"/>
        <v>6.4450462016926163E-5</v>
      </c>
      <c r="F174" s="45">
        <v>6.2411999999999997E-3</v>
      </c>
      <c r="G174" s="45">
        <v>2.852325E-2</v>
      </c>
      <c r="H174" s="336">
        <f t="shared" si="14"/>
        <v>3.4764450000000002E-2</v>
      </c>
      <c r="I174" s="348">
        <f t="shared" si="15"/>
        <v>4.733289423128471E-5</v>
      </c>
      <c r="J174" s="348">
        <f t="shared" si="15"/>
        <v>2.163186527242344E-4</v>
      </c>
      <c r="K174" s="336" t="s">
        <v>240</v>
      </c>
      <c r="L174" s="349">
        <f t="shared" si="17"/>
        <v>-69.353652892561982</v>
      </c>
      <c r="M174" s="274"/>
      <c r="N174" s="274"/>
      <c r="T174" s="33"/>
      <c r="U174" s="161"/>
      <c r="V174" s="161"/>
      <c r="W174" s="161"/>
      <c r="X174" s="161"/>
      <c r="AE174" s="17"/>
      <c r="AL174" s="351"/>
    </row>
    <row r="175" spans="1:38" s="30" customFormat="1" x14ac:dyDescent="0.2">
      <c r="A175" s="21" t="s">
        <v>1134</v>
      </c>
      <c r="B175" s="45">
        <v>0.50768508000000001</v>
      </c>
      <c r="C175" s="348">
        <f t="shared" si="12"/>
        <v>5.0330879032533119E-3</v>
      </c>
      <c r="D175" s="45">
        <v>1.3679999999999999E-2</v>
      </c>
      <c r="E175" s="348">
        <f t="shared" si="13"/>
        <v>2.0705905901936762E-4</v>
      </c>
      <c r="F175" s="45"/>
      <c r="G175" s="45">
        <v>3.4662900000000003E-2</v>
      </c>
      <c r="H175" s="336">
        <f t="shared" si="14"/>
        <v>3.4662900000000003E-2</v>
      </c>
      <c r="I175" s="348">
        <f t="shared" si="15"/>
        <v>0</v>
      </c>
      <c r="J175" s="348">
        <f t="shared" si="15"/>
        <v>2.6288139771992554E-4</v>
      </c>
      <c r="K175" s="336">
        <f t="shared" si="16"/>
        <v>153.3837719298246</v>
      </c>
      <c r="L175" s="349">
        <f t="shared" si="17"/>
        <v>-93.17236189017018</v>
      </c>
      <c r="M175" s="274"/>
      <c r="N175" s="274"/>
      <c r="T175" s="33"/>
      <c r="U175" s="161"/>
      <c r="V175" s="161"/>
      <c r="W175" s="161"/>
      <c r="X175" s="161"/>
      <c r="AE175" s="17"/>
      <c r="AL175" s="351"/>
    </row>
    <row r="176" spans="1:38" s="30" customFormat="1" x14ac:dyDescent="0.2">
      <c r="A176" s="21" t="s">
        <v>1182</v>
      </c>
      <c r="B176" s="45">
        <v>5.5339999999999999E-3</v>
      </c>
      <c r="C176" s="348">
        <f t="shared" si="12"/>
        <v>5.4862964372724571E-5</v>
      </c>
      <c r="D176" s="45">
        <v>0.13062541</v>
      </c>
      <c r="E176" s="348">
        <f t="shared" si="13"/>
        <v>1.9771326373259576E-3</v>
      </c>
      <c r="F176" s="45">
        <v>2.3445000000000001E-2</v>
      </c>
      <c r="G176" s="45">
        <v>1.1202E-2</v>
      </c>
      <c r="H176" s="336">
        <f t="shared" si="14"/>
        <v>3.4646999999999997E-2</v>
      </c>
      <c r="I176" s="348">
        <f t="shared" si="15"/>
        <v>1.7780550298860317E-4</v>
      </c>
      <c r="J176" s="348">
        <f t="shared" si="15"/>
        <v>8.4955310065188005E-5</v>
      </c>
      <c r="K176" s="336">
        <f t="shared" si="16"/>
        <v>-73.476064113406409</v>
      </c>
      <c r="L176" s="349">
        <f t="shared" si="17"/>
        <v>526.07517166606431</v>
      </c>
      <c r="M176" s="274"/>
      <c r="N176" s="274"/>
      <c r="T176" s="33"/>
      <c r="U176" s="161"/>
      <c r="V176" s="161"/>
      <c r="W176" s="161"/>
      <c r="X176" s="161"/>
      <c r="AE176" s="17"/>
      <c r="AL176" s="351"/>
    </row>
    <row r="177" spans="1:38" s="30" customFormat="1" x14ac:dyDescent="0.2">
      <c r="A177" s="21" t="s">
        <v>1039</v>
      </c>
      <c r="B177" s="45">
        <v>3.37974E-3</v>
      </c>
      <c r="C177" s="348">
        <f t="shared" si="12"/>
        <v>3.3506063463872816E-5</v>
      </c>
      <c r="D177" s="45">
        <v>6.0294099999999998E-3</v>
      </c>
      <c r="E177" s="348">
        <f t="shared" si="13"/>
        <v>9.1260523467979931E-5</v>
      </c>
      <c r="F177" s="45">
        <v>2.8145450000000002E-2</v>
      </c>
      <c r="G177" s="45">
        <v>2.499E-4</v>
      </c>
      <c r="H177" s="336">
        <f t="shared" si="14"/>
        <v>2.8395350000000003E-2</v>
      </c>
      <c r="I177" s="348">
        <f t="shared" si="15"/>
        <v>2.1345343971382306E-4</v>
      </c>
      <c r="J177" s="348">
        <f t="shared" si="15"/>
        <v>1.8952269224504984E-6</v>
      </c>
      <c r="K177" s="336">
        <f t="shared" si="16"/>
        <v>370.9474061309482</v>
      </c>
      <c r="L177" s="349">
        <f t="shared" si="17"/>
        <v>740.16374040606684</v>
      </c>
      <c r="M177" s="274"/>
      <c r="N177" s="274"/>
      <c r="T177" s="33"/>
      <c r="U177" s="161"/>
      <c r="V177" s="161"/>
      <c r="W177" s="161"/>
      <c r="X177" s="161"/>
      <c r="AE177" s="17"/>
      <c r="AL177" s="351"/>
    </row>
    <row r="178" spans="1:38" s="30" customFormat="1" x14ac:dyDescent="0.2">
      <c r="A178" s="21" t="s">
        <v>1100</v>
      </c>
      <c r="B178" s="45">
        <v>8.0544000000000004E-2</v>
      </c>
      <c r="C178" s="348">
        <f t="shared" si="12"/>
        <v>7.9849703694194593E-4</v>
      </c>
      <c r="D178" s="45">
        <v>5.8771879999999999E-2</v>
      </c>
      <c r="E178" s="348">
        <f t="shared" si="13"/>
        <v>8.8956507087713395E-4</v>
      </c>
      <c r="F178" s="45">
        <v>2.3828680000000001E-2</v>
      </c>
      <c r="G178" s="45">
        <v>2.7550000000000001E-3</v>
      </c>
      <c r="H178" s="336">
        <f t="shared" si="14"/>
        <v>2.6583680000000002E-2</v>
      </c>
      <c r="I178" s="348">
        <f t="shared" si="15"/>
        <v>1.8071530957366043E-4</v>
      </c>
      <c r="J178" s="348">
        <f t="shared" si="15"/>
        <v>2.0893758188679965E-5</v>
      </c>
      <c r="K178" s="336" t="s">
        <v>240</v>
      </c>
      <c r="L178" s="349">
        <f t="shared" si="17"/>
        <v>-66.99483512117601</v>
      </c>
      <c r="M178" s="274"/>
      <c r="N178" s="274"/>
      <c r="T178" s="33"/>
      <c r="U178" s="161"/>
      <c r="V178" s="161"/>
      <c r="W178" s="161"/>
      <c r="X178" s="161"/>
      <c r="AE178" s="17"/>
      <c r="AL178" s="351"/>
    </row>
    <row r="179" spans="1:38" s="30" customFormat="1" x14ac:dyDescent="0.2">
      <c r="A179" s="21" t="s">
        <v>1128</v>
      </c>
      <c r="B179" s="45">
        <v>0.10714132999999999</v>
      </c>
      <c r="C179" s="348">
        <f t="shared" si="12"/>
        <v>1.0621776238952524E-3</v>
      </c>
      <c r="D179" s="45">
        <v>7.3960370000000011E-2</v>
      </c>
      <c r="E179" s="348">
        <f t="shared" si="13"/>
        <v>1.1194564778453414E-3</v>
      </c>
      <c r="F179" s="45">
        <v>1.1765349999999999E-2</v>
      </c>
      <c r="G179" s="45">
        <v>1.3444790000000002E-2</v>
      </c>
      <c r="H179" s="336">
        <f t="shared" si="14"/>
        <v>2.5210139999999999E-2</v>
      </c>
      <c r="I179" s="348">
        <f t="shared" si="15"/>
        <v>8.9227723377562892E-5</v>
      </c>
      <c r="J179" s="348">
        <f t="shared" si="15"/>
        <v>1.0196449769785209E-4</v>
      </c>
      <c r="K179" s="336">
        <f t="shared" si="16"/>
        <v>-65.91398880238161</v>
      </c>
      <c r="L179" s="349">
        <f t="shared" si="17"/>
        <v>-76.470200621926196</v>
      </c>
      <c r="M179" s="274"/>
      <c r="N179" s="274"/>
      <c r="T179" s="33"/>
      <c r="U179" s="161"/>
      <c r="V179" s="161"/>
      <c r="W179" s="161"/>
      <c r="X179" s="161"/>
      <c r="AE179" s="17"/>
      <c r="AL179" s="351"/>
    </row>
    <row r="180" spans="1:38" s="30" customFormat="1" x14ac:dyDescent="0.2">
      <c r="A180" s="21" t="s">
        <v>1070</v>
      </c>
      <c r="B180" s="45">
        <v>9.2359999999999994E-3</v>
      </c>
      <c r="C180" s="348">
        <f t="shared" si="12"/>
        <v>9.1563848743491901E-5</v>
      </c>
      <c r="D180" s="45"/>
      <c r="E180" s="348">
        <f t="shared" si="13"/>
        <v>0</v>
      </c>
      <c r="F180" s="45"/>
      <c r="G180" s="45">
        <v>2.4910559999999998E-2</v>
      </c>
      <c r="H180" s="336">
        <f t="shared" si="14"/>
        <v>2.4910559999999998E-2</v>
      </c>
      <c r="I180" s="348">
        <f t="shared" si="15"/>
        <v>0</v>
      </c>
      <c r="J180" s="348">
        <f t="shared" si="15"/>
        <v>1.8892022395085428E-4</v>
      </c>
      <c r="K180" s="336" t="e">
        <f t="shared" si="16"/>
        <v>#DIV/0!</v>
      </c>
      <c r="L180" s="349">
        <f t="shared" si="17"/>
        <v>169.7115634473798</v>
      </c>
      <c r="M180" s="274"/>
      <c r="N180" s="274"/>
      <c r="T180" s="33"/>
      <c r="U180" s="161"/>
      <c r="V180" s="161"/>
      <c r="W180" s="161"/>
      <c r="X180" s="161"/>
      <c r="AE180" s="17"/>
      <c r="AL180" s="351"/>
    </row>
    <row r="181" spans="1:38" s="30" customFormat="1" x14ac:dyDescent="0.2">
      <c r="A181" s="21" t="s">
        <v>1077</v>
      </c>
      <c r="B181" s="45">
        <v>5.0000000000000002E-5</v>
      </c>
      <c r="C181" s="348">
        <f t="shared" si="12"/>
        <v>4.9568995638529619E-7</v>
      </c>
      <c r="D181" s="45">
        <v>2.5999999999999999E-3</v>
      </c>
      <c r="E181" s="348">
        <f t="shared" si="13"/>
        <v>3.9353329930581567E-5</v>
      </c>
      <c r="F181" s="45">
        <v>1.0000000000000001E-5</v>
      </c>
      <c r="G181" s="45">
        <v>2.3251000000000001E-2</v>
      </c>
      <c r="H181" s="336">
        <f t="shared" si="14"/>
        <v>2.3261E-2</v>
      </c>
      <c r="I181" s="348">
        <f t="shared" si="15"/>
        <v>7.5839412663085165E-8</v>
      </c>
      <c r="J181" s="348">
        <f t="shared" si="15"/>
        <v>1.7633421838293933E-4</v>
      </c>
      <c r="K181" s="336">
        <f t="shared" si="16"/>
        <v>794.6538461538463</v>
      </c>
      <c r="L181" s="349">
        <f t="shared" si="17"/>
        <v>46422</v>
      </c>
      <c r="M181" s="274"/>
      <c r="N181" s="274"/>
      <c r="T181" s="33"/>
      <c r="U181" s="161"/>
      <c r="V181" s="161"/>
      <c r="W181" s="161"/>
      <c r="X181" s="161"/>
      <c r="AE181" s="17"/>
      <c r="AL181" s="351"/>
    </row>
    <row r="182" spans="1:38" s="30" customFormat="1" x14ac:dyDescent="0.2">
      <c r="A182" s="21" t="s">
        <v>1223</v>
      </c>
      <c r="B182" s="45">
        <v>6.0000000000000002E-6</v>
      </c>
      <c r="C182" s="348">
        <f t="shared" si="12"/>
        <v>5.9482794766235538E-8</v>
      </c>
      <c r="D182" s="45">
        <v>4.0349399999999999E-3</v>
      </c>
      <c r="E182" s="348">
        <f t="shared" si="13"/>
        <v>6.1072432719269543E-5</v>
      </c>
      <c r="F182" s="45">
        <v>2.0374839999999998E-2</v>
      </c>
      <c r="G182" s="45"/>
      <c r="H182" s="336">
        <f t="shared" si="14"/>
        <v>2.0374839999999998E-2</v>
      </c>
      <c r="I182" s="348">
        <f t="shared" si="15"/>
        <v>1.5452158987043342E-4</v>
      </c>
      <c r="J182" s="348">
        <f t="shared" si="15"/>
        <v>0</v>
      </c>
      <c r="K182" s="336">
        <f t="shared" si="16"/>
        <v>404.9601728898075</v>
      </c>
      <c r="L182" s="349">
        <f t="shared" si="17"/>
        <v>339480.66666666663</v>
      </c>
      <c r="M182" s="274"/>
      <c r="N182" s="274"/>
      <c r="T182" s="33"/>
      <c r="U182" s="161"/>
      <c r="V182" s="161"/>
      <c r="W182" s="161"/>
      <c r="X182" s="161"/>
      <c r="AE182" s="17"/>
      <c r="AL182" s="351"/>
    </row>
    <row r="183" spans="1:38" s="30" customFormat="1" x14ac:dyDescent="0.2">
      <c r="A183" s="21" t="s">
        <v>1109</v>
      </c>
      <c r="B183" s="45">
        <v>2.842213E-2</v>
      </c>
      <c r="C183" s="348">
        <f t="shared" si="12"/>
        <v>2.8177128760154436E-4</v>
      </c>
      <c r="D183" s="45">
        <v>2.1104579999999998E-2</v>
      </c>
      <c r="E183" s="348">
        <f t="shared" si="13"/>
        <v>3.1943673068705891E-4</v>
      </c>
      <c r="F183" s="45"/>
      <c r="G183" s="45">
        <v>2.010584E-2</v>
      </c>
      <c r="H183" s="336">
        <f t="shared" si="14"/>
        <v>2.010584E-2</v>
      </c>
      <c r="I183" s="348">
        <f t="shared" si="15"/>
        <v>0</v>
      </c>
      <c r="J183" s="348">
        <f t="shared" si="15"/>
        <v>1.524815096697964E-4</v>
      </c>
      <c r="K183" s="336">
        <f t="shared" si="16"/>
        <v>-4.7323377200588546</v>
      </c>
      <c r="L183" s="349">
        <f t="shared" si="17"/>
        <v>-29.259911202995692</v>
      </c>
      <c r="M183" s="274"/>
      <c r="N183" s="274"/>
      <c r="T183" s="33"/>
      <c r="U183" s="161"/>
      <c r="V183" s="161"/>
      <c r="W183" s="161"/>
      <c r="X183" s="161"/>
      <c r="AE183" s="17"/>
      <c r="AL183" s="351"/>
    </row>
    <row r="184" spans="1:38" s="30" customFormat="1" x14ac:dyDescent="0.2">
      <c r="A184" s="21" t="s">
        <v>1190</v>
      </c>
      <c r="B184" s="45">
        <v>0.51041800000000004</v>
      </c>
      <c r="C184" s="348">
        <f t="shared" si="12"/>
        <v>5.0601815231654029E-3</v>
      </c>
      <c r="D184" s="45">
        <v>0.17967079000000002</v>
      </c>
      <c r="E184" s="348">
        <f t="shared" si="13"/>
        <v>2.7194784145223986E-3</v>
      </c>
      <c r="F184" s="45">
        <v>1.7545640000000001E-2</v>
      </c>
      <c r="G184" s="45"/>
      <c r="H184" s="336">
        <f t="shared" si="14"/>
        <v>1.7545640000000001E-2</v>
      </c>
      <c r="I184" s="348">
        <f t="shared" si="15"/>
        <v>1.3306510323979337E-4</v>
      </c>
      <c r="J184" s="348">
        <f t="shared" si="15"/>
        <v>0</v>
      </c>
      <c r="K184" s="336">
        <f t="shared" si="16"/>
        <v>-90.23456177823897</v>
      </c>
      <c r="L184" s="349">
        <f t="shared" si="17"/>
        <v>-96.562495836745569</v>
      </c>
      <c r="M184" s="274"/>
      <c r="N184" s="274"/>
      <c r="T184" s="33"/>
      <c r="U184" s="161"/>
      <c r="V184" s="161"/>
      <c r="W184" s="161"/>
      <c r="X184" s="161"/>
      <c r="AE184" s="17"/>
      <c r="AL184" s="351"/>
    </row>
    <row r="185" spans="1:38" s="30" customFormat="1" x14ac:dyDescent="0.2">
      <c r="A185" s="21" t="s">
        <v>1067</v>
      </c>
      <c r="B185" s="45">
        <v>2.6086899999999999E-3</v>
      </c>
      <c r="C185" s="348">
        <f t="shared" si="12"/>
        <v>2.5862028646455163E-5</v>
      </c>
      <c r="D185" s="45"/>
      <c r="E185" s="348">
        <f t="shared" si="13"/>
        <v>0</v>
      </c>
      <c r="F185" s="45">
        <v>1.393E-2</v>
      </c>
      <c r="G185" s="45"/>
      <c r="H185" s="336">
        <f t="shared" si="14"/>
        <v>1.393E-2</v>
      </c>
      <c r="I185" s="348">
        <f t="shared" si="15"/>
        <v>1.0564430183967762E-4</v>
      </c>
      <c r="J185" s="348">
        <f t="shared" si="15"/>
        <v>0</v>
      </c>
      <c r="K185" s="336" t="s">
        <v>240</v>
      </c>
      <c r="L185" s="349" t="s">
        <v>240</v>
      </c>
      <c r="M185" s="274"/>
      <c r="N185" s="274"/>
      <c r="T185" s="33"/>
      <c r="U185" s="161"/>
      <c r="V185" s="161"/>
      <c r="W185" s="161"/>
      <c r="X185" s="161"/>
      <c r="AE185" s="17"/>
      <c r="AL185" s="351"/>
    </row>
    <row r="186" spans="1:38" s="30" customFormat="1" x14ac:dyDescent="0.2">
      <c r="A186" s="21" t="s">
        <v>1186</v>
      </c>
      <c r="B186" s="45">
        <v>0.65195200000000009</v>
      </c>
      <c r="C186" s="348">
        <f t="shared" si="12"/>
        <v>6.4633211689061332E-3</v>
      </c>
      <c r="D186" s="45">
        <v>8.8548599999999991E-3</v>
      </c>
      <c r="E186" s="348">
        <f t="shared" si="13"/>
        <v>1.3402624118042674E-4</v>
      </c>
      <c r="F186" s="45">
        <v>1.1734999999999999E-4</v>
      </c>
      <c r="G186" s="45">
        <v>1.342289E-2</v>
      </c>
      <c r="H186" s="336">
        <f t="shared" si="14"/>
        <v>1.354024E-2</v>
      </c>
      <c r="I186" s="348">
        <f t="shared" si="15"/>
        <v>8.8997550760130428E-7</v>
      </c>
      <c r="J186" s="348">
        <f t="shared" si="15"/>
        <v>1.0179840938411992E-4</v>
      </c>
      <c r="K186" s="336" t="s">
        <v>240</v>
      </c>
      <c r="L186" s="349">
        <f t="shared" si="17"/>
        <v>-97.923123174712245</v>
      </c>
      <c r="M186" s="274"/>
      <c r="N186" s="274"/>
      <c r="T186" s="33"/>
      <c r="U186" s="161"/>
      <c r="V186" s="161"/>
      <c r="W186" s="161"/>
      <c r="X186" s="161"/>
      <c r="AE186" s="17"/>
      <c r="AL186" s="351"/>
    </row>
    <row r="187" spans="1:38" s="30" customFormat="1" x14ac:dyDescent="0.2">
      <c r="A187" s="21" t="s">
        <v>1115</v>
      </c>
      <c r="B187" s="45">
        <v>5.6282770000000003E-2</v>
      </c>
      <c r="C187" s="348">
        <f t="shared" si="12"/>
        <v>5.5797607613087316E-4</v>
      </c>
      <c r="D187" s="45">
        <v>1.6731430000000002E-2</v>
      </c>
      <c r="E187" s="348">
        <f t="shared" si="13"/>
        <v>2.5324518653862713E-4</v>
      </c>
      <c r="F187" s="45"/>
      <c r="G187" s="45">
        <v>1.3482040000000001E-2</v>
      </c>
      <c r="H187" s="336">
        <f t="shared" si="14"/>
        <v>1.3482040000000001E-2</v>
      </c>
      <c r="I187" s="348">
        <f t="shared" si="15"/>
        <v>0</v>
      </c>
      <c r="J187" s="348">
        <f t="shared" si="15"/>
        <v>1.0224699951002208E-4</v>
      </c>
      <c r="K187" s="336">
        <f t="shared" si="16"/>
        <v>-19.420874366387096</v>
      </c>
      <c r="L187" s="349">
        <f t="shared" si="17"/>
        <v>-76.045884024542502</v>
      </c>
      <c r="M187" s="274"/>
      <c r="N187" s="274"/>
      <c r="T187" s="33"/>
      <c r="U187" s="161"/>
      <c r="V187" s="161"/>
      <c r="W187" s="161"/>
      <c r="X187" s="161"/>
      <c r="AE187" s="17"/>
      <c r="AL187" s="351"/>
    </row>
    <row r="188" spans="1:38" s="30" customFormat="1" x14ac:dyDescent="0.2">
      <c r="A188" s="21" t="s">
        <v>1165</v>
      </c>
      <c r="B188" s="45">
        <v>2.9E-4</v>
      </c>
      <c r="C188" s="348">
        <f t="shared" si="12"/>
        <v>2.8750017470347179E-6</v>
      </c>
      <c r="D188" s="45">
        <v>0.68965358999999993</v>
      </c>
      <c r="E188" s="348">
        <f t="shared" si="13"/>
        <v>1.0438525101953857E-2</v>
      </c>
      <c r="F188" s="45">
        <v>5.9999999999999995E-4</v>
      </c>
      <c r="G188" s="45">
        <v>1.1388000000000001E-2</v>
      </c>
      <c r="H188" s="336">
        <f t="shared" si="14"/>
        <v>1.1988E-2</v>
      </c>
      <c r="I188" s="348">
        <f t="shared" si="15"/>
        <v>4.5503647597851092E-6</v>
      </c>
      <c r="J188" s="348">
        <f t="shared" si="15"/>
        <v>8.636592314072138E-5</v>
      </c>
      <c r="K188" s="336">
        <f t="shared" si="16"/>
        <v>-98.261736011553282</v>
      </c>
      <c r="L188" s="349">
        <f t="shared" si="17"/>
        <v>4033.7931034482758</v>
      </c>
      <c r="M188" s="274"/>
      <c r="N188" s="274"/>
      <c r="T188" s="33"/>
      <c r="U188" s="161"/>
      <c r="V188" s="161"/>
      <c r="W188" s="161"/>
      <c r="X188" s="161"/>
      <c r="AE188" s="17"/>
      <c r="AL188" s="351"/>
    </row>
    <row r="189" spans="1:38" s="30" customFormat="1" x14ac:dyDescent="0.2">
      <c r="A189" s="21" t="s">
        <v>1150</v>
      </c>
      <c r="B189" s="45"/>
      <c r="C189" s="348">
        <f t="shared" si="12"/>
        <v>0</v>
      </c>
      <c r="D189" s="45">
        <v>4.6698198699999995</v>
      </c>
      <c r="E189" s="348">
        <f t="shared" si="13"/>
        <v>7.0681908484805975E-2</v>
      </c>
      <c r="F189" s="45">
        <v>1.0500000000000001E-2</v>
      </c>
      <c r="G189" s="45"/>
      <c r="H189" s="336">
        <f t="shared" si="14"/>
        <v>1.0500000000000001E-2</v>
      </c>
      <c r="I189" s="348">
        <f t="shared" si="15"/>
        <v>7.9631383296239431E-5</v>
      </c>
      <c r="J189" s="348">
        <f t="shared" si="15"/>
        <v>0</v>
      </c>
      <c r="K189" s="336" t="s">
        <v>240</v>
      </c>
      <c r="L189" s="349" t="s">
        <v>240</v>
      </c>
      <c r="M189" s="274"/>
      <c r="N189" s="274"/>
      <c r="T189" s="33"/>
      <c r="U189" s="161"/>
      <c r="V189" s="161"/>
      <c r="W189" s="161"/>
      <c r="X189" s="161"/>
      <c r="AE189" s="17"/>
      <c r="AL189" s="351"/>
    </row>
    <row r="190" spans="1:38" s="30" customFormat="1" x14ac:dyDescent="0.2">
      <c r="A190" s="21" t="s">
        <v>1081</v>
      </c>
      <c r="B190" s="45">
        <v>1.55E-2</v>
      </c>
      <c r="C190" s="348">
        <f t="shared" si="12"/>
        <v>1.5366388647944181E-4</v>
      </c>
      <c r="D190" s="45"/>
      <c r="E190" s="348">
        <f t="shared" si="13"/>
        <v>0</v>
      </c>
      <c r="F190" s="45"/>
      <c r="G190" s="45">
        <v>1.009293E-2</v>
      </c>
      <c r="H190" s="336">
        <f t="shared" si="14"/>
        <v>1.009293E-2</v>
      </c>
      <c r="I190" s="348">
        <f t="shared" si="15"/>
        <v>0</v>
      </c>
      <c r="J190" s="348">
        <f t="shared" si="15"/>
        <v>7.6544188324963213E-5</v>
      </c>
      <c r="K190" s="336" t="e">
        <f t="shared" si="16"/>
        <v>#DIV/0!</v>
      </c>
      <c r="L190" s="349">
        <f t="shared" si="17"/>
        <v>-34.884322580645168</v>
      </c>
      <c r="M190" s="274"/>
      <c r="N190" s="274"/>
      <c r="T190" s="33"/>
      <c r="U190" s="161"/>
      <c r="V190" s="161"/>
      <c r="W190" s="161"/>
      <c r="X190" s="161"/>
      <c r="AE190" s="17"/>
      <c r="AL190" s="351"/>
    </row>
    <row r="191" spans="1:38" s="30" customFormat="1" x14ac:dyDescent="0.2">
      <c r="A191" s="21" t="s">
        <v>1125</v>
      </c>
      <c r="B191" s="45">
        <v>1.3100000000000001E-2</v>
      </c>
      <c r="C191" s="348">
        <f t="shared" si="12"/>
        <v>1.2987076857294761E-4</v>
      </c>
      <c r="D191" s="45">
        <v>3.852E-3</v>
      </c>
      <c r="E191" s="348">
        <f t="shared" si="13"/>
        <v>5.830347188176931E-5</v>
      </c>
      <c r="F191" s="45"/>
      <c r="G191" s="45">
        <v>9.323399999999999E-3</v>
      </c>
      <c r="H191" s="336">
        <f t="shared" si="14"/>
        <v>9.323399999999999E-3</v>
      </c>
      <c r="I191" s="348">
        <f t="shared" si="15"/>
        <v>0</v>
      </c>
      <c r="J191" s="348">
        <f t="shared" si="15"/>
        <v>7.0708118002300817E-5</v>
      </c>
      <c r="K191" s="336">
        <f t="shared" si="16"/>
        <v>142.04049844236758</v>
      </c>
      <c r="L191" s="349" t="s">
        <v>240</v>
      </c>
      <c r="M191" s="274"/>
      <c r="N191" s="274"/>
      <c r="T191" s="33"/>
      <c r="U191" s="161"/>
      <c r="V191" s="161"/>
      <c r="W191" s="161"/>
      <c r="X191" s="161"/>
      <c r="AE191" s="17"/>
      <c r="AL191" s="351"/>
    </row>
    <row r="192" spans="1:38" s="30" customFormat="1" x14ac:dyDescent="0.2">
      <c r="A192" s="21" t="s">
        <v>1068</v>
      </c>
      <c r="B192" s="45"/>
      <c r="C192" s="348">
        <f t="shared" si="12"/>
        <v>0</v>
      </c>
      <c r="D192" s="45"/>
      <c r="E192" s="348">
        <f t="shared" si="13"/>
        <v>0</v>
      </c>
      <c r="F192" s="45">
        <v>6.7200000000000003E-3</v>
      </c>
      <c r="G192" s="45"/>
      <c r="H192" s="336">
        <f t="shared" si="14"/>
        <v>6.7200000000000003E-3</v>
      </c>
      <c r="I192" s="348">
        <f t="shared" si="15"/>
        <v>5.0964085309593234E-5</v>
      </c>
      <c r="J192" s="348">
        <f t="shared" si="15"/>
        <v>0</v>
      </c>
      <c r="K192" s="336" t="e">
        <f t="shared" si="16"/>
        <v>#DIV/0!</v>
      </c>
      <c r="L192" s="349" t="e">
        <f t="shared" si="17"/>
        <v>#DIV/0!</v>
      </c>
      <c r="M192" s="274"/>
      <c r="N192" s="274"/>
      <c r="T192" s="33"/>
      <c r="U192" s="161"/>
      <c r="V192" s="161"/>
      <c r="W192" s="161"/>
      <c r="X192" s="161"/>
      <c r="AE192" s="17"/>
      <c r="AL192" s="351"/>
    </row>
    <row r="193" spans="1:38" s="30" customFormat="1" x14ac:dyDescent="0.2">
      <c r="A193" s="21" t="s">
        <v>1054</v>
      </c>
      <c r="B193" s="45">
        <v>2.2262290000000001E-2</v>
      </c>
      <c r="C193" s="348">
        <f t="shared" si="12"/>
        <v>2.2070387118273632E-4</v>
      </c>
      <c r="D193" s="45">
        <v>0.23578795</v>
      </c>
      <c r="E193" s="348">
        <f t="shared" si="13"/>
        <v>3.5688619192328734E-3</v>
      </c>
      <c r="F193" s="45">
        <v>6.1456699999999998E-3</v>
      </c>
      <c r="G193" s="45"/>
      <c r="H193" s="336">
        <f t="shared" si="14"/>
        <v>6.1456699999999998E-3</v>
      </c>
      <c r="I193" s="348">
        <f t="shared" si="15"/>
        <v>4.6608400322114256E-5</v>
      </c>
      <c r="J193" s="348">
        <f t="shared" si="15"/>
        <v>0</v>
      </c>
      <c r="K193" s="336">
        <f t="shared" si="16"/>
        <v>-97.393560612406191</v>
      </c>
      <c r="L193" s="349">
        <f t="shared" si="17"/>
        <v>-72.394259530353793</v>
      </c>
      <c r="M193" s="274"/>
      <c r="N193" s="274"/>
      <c r="T193" s="33"/>
      <c r="U193" s="161"/>
      <c r="V193" s="161"/>
      <c r="W193" s="161"/>
      <c r="X193" s="161"/>
      <c r="AE193" s="17"/>
      <c r="AL193" s="351"/>
    </row>
    <row r="194" spans="1:38" s="30" customFormat="1" x14ac:dyDescent="0.2">
      <c r="A194" s="21" t="s">
        <v>1075</v>
      </c>
      <c r="B194" s="45">
        <v>8.2008000000000005E-4</v>
      </c>
      <c r="C194" s="348">
        <f t="shared" si="12"/>
        <v>8.1301083886490744E-6</v>
      </c>
      <c r="D194" s="45"/>
      <c r="E194" s="348">
        <f t="shared" si="13"/>
        <v>0</v>
      </c>
      <c r="F194" s="45">
        <v>5.4478199999999999E-3</v>
      </c>
      <c r="G194" s="45">
        <v>3.0891000000000002E-4</v>
      </c>
      <c r="H194" s="336">
        <f t="shared" si="14"/>
        <v>5.7567299999999998E-3</v>
      </c>
      <c r="I194" s="348">
        <f t="shared" si="15"/>
        <v>4.1315946909420862E-5</v>
      </c>
      <c r="J194" s="348">
        <f t="shared" si="15"/>
        <v>2.3427552965753639E-6</v>
      </c>
      <c r="K194" s="336" t="s">
        <v>240</v>
      </c>
      <c r="L194" s="349">
        <f t="shared" si="17"/>
        <v>601.97175885279478</v>
      </c>
      <c r="M194" s="274"/>
      <c r="N194" s="274"/>
      <c r="T194" s="33"/>
      <c r="U194" s="161"/>
      <c r="V194" s="161"/>
      <c r="W194" s="161"/>
      <c r="X194" s="161"/>
      <c r="AE194" s="17"/>
      <c r="AL194" s="351"/>
    </row>
    <row r="195" spans="1:38" s="30" customFormat="1" x14ac:dyDescent="0.2">
      <c r="A195" s="21" t="s">
        <v>1060</v>
      </c>
      <c r="B195" s="45">
        <v>2.8999999999999998E-3</v>
      </c>
      <c r="C195" s="348">
        <f t="shared" si="12"/>
        <v>2.8750017470347178E-5</v>
      </c>
      <c r="D195" s="45">
        <v>4.5236000000000005E-2</v>
      </c>
      <c r="E195" s="348">
        <f t="shared" si="13"/>
        <v>6.8468739720761078E-4</v>
      </c>
      <c r="F195" s="45"/>
      <c r="G195" s="45">
        <v>3.9919999999999999E-3</v>
      </c>
      <c r="H195" s="336">
        <f t="shared" si="14"/>
        <v>3.9919999999999999E-3</v>
      </c>
      <c r="I195" s="348">
        <f t="shared" si="15"/>
        <v>0</v>
      </c>
      <c r="J195" s="348">
        <f t="shared" si="15"/>
        <v>3.0275093535103596E-5</v>
      </c>
      <c r="K195" s="336" t="s">
        <v>240</v>
      </c>
      <c r="L195" s="349">
        <f t="shared" si="17"/>
        <v>37.655172413793103</v>
      </c>
      <c r="M195" s="274"/>
      <c r="N195" s="274"/>
      <c r="T195" s="33"/>
      <c r="U195" s="161"/>
      <c r="V195" s="161"/>
      <c r="W195" s="161"/>
      <c r="X195" s="161"/>
      <c r="AE195" s="17"/>
      <c r="AL195" s="351"/>
    </row>
    <row r="196" spans="1:38" s="30" customFormat="1" x14ac:dyDescent="0.2">
      <c r="A196" s="21" t="s">
        <v>1131</v>
      </c>
      <c r="B196" s="45">
        <v>2.882769E-2</v>
      </c>
      <c r="C196" s="348">
        <f t="shared" ref="C196:C238" si="18">(B196/$B$241)*100</f>
        <v>2.8579192797577682E-4</v>
      </c>
      <c r="D196" s="45">
        <v>6.2130799999999984E-3</v>
      </c>
      <c r="E196" s="348">
        <f t="shared" ref="E196:E238" si="19">(D196/$D$241)*100</f>
        <v>9.4040533509652961E-5</v>
      </c>
      <c r="F196" s="45"/>
      <c r="G196" s="45">
        <v>3.8799699999999995E-3</v>
      </c>
      <c r="H196" s="336">
        <f t="shared" ref="H196:H238" si="20">F196+G196</f>
        <v>3.8799699999999995E-3</v>
      </c>
      <c r="I196" s="348">
        <f t="shared" ref="I196:J233" si="21">(F196/$H$241)*100</f>
        <v>0</v>
      </c>
      <c r="J196" s="348">
        <f t="shared" si="21"/>
        <v>2.9425464595039049E-5</v>
      </c>
      <c r="K196" s="336">
        <f t="shared" si="16"/>
        <v>-37.551584721265449</v>
      </c>
      <c r="L196" s="349">
        <f t="shared" si="17"/>
        <v>-86.540822382924205</v>
      </c>
      <c r="M196" s="274"/>
      <c r="N196" s="274"/>
      <c r="T196" s="33"/>
      <c r="U196" s="161"/>
      <c r="V196" s="161"/>
      <c r="W196" s="161"/>
      <c r="X196" s="161"/>
      <c r="AE196" s="17"/>
      <c r="AL196" s="351"/>
    </row>
    <row r="197" spans="1:38" s="30" customFormat="1" x14ac:dyDescent="0.2">
      <c r="A197" s="21" t="s">
        <v>1025</v>
      </c>
      <c r="B197" s="45">
        <v>1.34E-3</v>
      </c>
      <c r="C197" s="348">
        <f t="shared" si="18"/>
        <v>1.3284490831125938E-5</v>
      </c>
      <c r="D197" s="45"/>
      <c r="E197" s="348">
        <f t="shared" si="19"/>
        <v>0</v>
      </c>
      <c r="F197" s="45">
        <v>3.7000000000000002E-3</v>
      </c>
      <c r="G197" s="45"/>
      <c r="H197" s="336">
        <f t="shared" si="20"/>
        <v>3.7000000000000002E-3</v>
      </c>
      <c r="I197" s="348">
        <f t="shared" si="21"/>
        <v>2.8060582685341511E-5</v>
      </c>
      <c r="J197" s="348">
        <f t="shared" si="21"/>
        <v>0</v>
      </c>
      <c r="K197" s="336" t="e">
        <f t="shared" ref="K197:K226" si="22">((H197/D197)-1)*100</f>
        <v>#DIV/0!</v>
      </c>
      <c r="L197" s="349" t="s">
        <v>240</v>
      </c>
      <c r="M197" s="274"/>
      <c r="N197" s="274"/>
      <c r="T197" s="33"/>
      <c r="U197" s="161"/>
      <c r="V197" s="161"/>
      <c r="W197" s="161"/>
      <c r="X197" s="161"/>
      <c r="AE197" s="17"/>
      <c r="AL197" s="351"/>
    </row>
    <row r="198" spans="1:38" s="30" customFormat="1" x14ac:dyDescent="0.2">
      <c r="A198" s="21" t="s">
        <v>1106</v>
      </c>
      <c r="B198" s="45">
        <v>4.4348890000000002E-2</v>
      </c>
      <c r="C198" s="348">
        <f t="shared" si="18"/>
        <v>4.3966598699672599E-4</v>
      </c>
      <c r="D198" s="45">
        <v>2.1208879999999999E-2</v>
      </c>
      <c r="E198" s="348">
        <f t="shared" si="19"/>
        <v>3.2101540465312033E-4</v>
      </c>
      <c r="F198" s="45"/>
      <c r="G198" s="45">
        <v>3.2075300000000001E-3</v>
      </c>
      <c r="H198" s="336">
        <f t="shared" si="20"/>
        <v>3.2075300000000001E-3</v>
      </c>
      <c r="I198" s="348">
        <f t="shared" si="21"/>
        <v>0</v>
      </c>
      <c r="J198" s="348">
        <f t="shared" si="21"/>
        <v>2.4325719129922557E-5</v>
      </c>
      <c r="K198" s="336" t="s">
        <v>240</v>
      </c>
      <c r="L198" s="349">
        <f t="shared" ref="L198:L238" si="23">((H198/B198)-1)*100</f>
        <v>-92.767507822630961</v>
      </c>
      <c r="M198" s="274"/>
      <c r="N198" s="274"/>
      <c r="T198" s="33"/>
      <c r="U198" s="161"/>
      <c r="V198" s="161"/>
      <c r="W198" s="161"/>
      <c r="X198" s="161"/>
      <c r="AE198" s="17"/>
      <c r="AL198" s="351"/>
    </row>
    <row r="199" spans="1:38" s="30" customFormat="1" x14ac:dyDescent="0.2">
      <c r="A199" s="21" t="s">
        <v>1132</v>
      </c>
      <c r="B199" s="45"/>
      <c r="C199" s="348">
        <f t="shared" si="18"/>
        <v>0</v>
      </c>
      <c r="D199" s="45">
        <v>4.1011369999999998E-2</v>
      </c>
      <c r="E199" s="348">
        <f t="shared" si="19"/>
        <v>6.2074383635198267E-4</v>
      </c>
      <c r="F199" s="45">
        <v>2.2016800000000001E-3</v>
      </c>
      <c r="G199" s="45">
        <v>6.2100000000000002E-4</v>
      </c>
      <c r="H199" s="336">
        <f t="shared" si="20"/>
        <v>2.8226800000000002E-3</v>
      </c>
      <c r="I199" s="348">
        <f t="shared" si="21"/>
        <v>1.6697411807206136E-5</v>
      </c>
      <c r="J199" s="348">
        <f t="shared" si="21"/>
        <v>4.7096275263775894E-6</v>
      </c>
      <c r="K199" s="336">
        <f t="shared" si="22"/>
        <v>-93.117323317899405</v>
      </c>
      <c r="L199" s="349" t="s">
        <v>240</v>
      </c>
      <c r="M199" s="274"/>
      <c r="N199" s="274"/>
      <c r="T199" s="33"/>
      <c r="U199" s="161"/>
      <c r="V199" s="161"/>
      <c r="W199" s="161"/>
      <c r="X199" s="161"/>
      <c r="AE199" s="17"/>
      <c r="AL199" s="351"/>
    </row>
    <row r="200" spans="1:38" s="30" customFormat="1" x14ac:dyDescent="0.2">
      <c r="A200" s="21" t="s">
        <v>1168</v>
      </c>
      <c r="B200" s="45">
        <v>0.10597189000000001</v>
      </c>
      <c r="C200" s="348">
        <f t="shared" si="18"/>
        <v>1.0505840306433483E-3</v>
      </c>
      <c r="D200" s="45">
        <v>1.28406</v>
      </c>
      <c r="E200" s="348">
        <f t="shared" si="19"/>
        <v>1.9435398781024068E-2</v>
      </c>
      <c r="F200" s="45">
        <v>2.6123699999999997E-3</v>
      </c>
      <c r="G200" s="45"/>
      <c r="H200" s="336">
        <f t="shared" si="20"/>
        <v>2.6123699999999997E-3</v>
      </c>
      <c r="I200" s="348">
        <f t="shared" si="21"/>
        <v>1.9812060645866377E-5</v>
      </c>
      <c r="J200" s="348">
        <f t="shared" si="21"/>
        <v>0</v>
      </c>
      <c r="K200" s="336">
        <f t="shared" si="22"/>
        <v>-99.796553899350499</v>
      </c>
      <c r="L200" s="349">
        <f t="shared" si="23"/>
        <v>-97.534846269137972</v>
      </c>
      <c r="M200" s="274"/>
      <c r="N200" s="274"/>
      <c r="T200" s="33"/>
      <c r="U200" s="161"/>
      <c r="V200" s="161"/>
      <c r="W200" s="161"/>
      <c r="X200" s="161"/>
      <c r="AE200" s="17"/>
      <c r="AL200" s="351"/>
    </row>
    <row r="201" spans="1:38" s="30" customFormat="1" x14ac:dyDescent="0.2">
      <c r="A201" s="21" t="s">
        <v>1037</v>
      </c>
      <c r="B201" s="45">
        <v>3.3673810000000005E-2</v>
      </c>
      <c r="C201" s="348">
        <f t="shared" si="18"/>
        <v>3.3383538820453502E-4</v>
      </c>
      <c r="D201" s="45"/>
      <c r="E201" s="348">
        <f t="shared" si="19"/>
        <v>0</v>
      </c>
      <c r="F201" s="45"/>
      <c r="G201" s="45">
        <v>2E-3</v>
      </c>
      <c r="H201" s="336">
        <f t="shared" si="20"/>
        <v>2E-3</v>
      </c>
      <c r="I201" s="348">
        <f t="shared" si="21"/>
        <v>0</v>
      </c>
      <c r="J201" s="348">
        <f t="shared" si="21"/>
        <v>1.5167882532617033E-5</v>
      </c>
      <c r="K201" s="336" t="s">
        <v>240</v>
      </c>
      <c r="L201" s="349">
        <f t="shared" si="23"/>
        <v>-94.060666137867983</v>
      </c>
      <c r="M201" s="274"/>
      <c r="N201" s="274"/>
      <c r="T201" s="33"/>
      <c r="U201" s="161"/>
      <c r="V201" s="161"/>
      <c r="W201" s="161"/>
      <c r="X201" s="161"/>
      <c r="AE201" s="17"/>
      <c r="AL201" s="351"/>
    </row>
    <row r="202" spans="1:38" s="30" customFormat="1" x14ac:dyDescent="0.2">
      <c r="A202" s="21" t="s">
        <v>1079</v>
      </c>
      <c r="B202" s="45">
        <v>2.3437629999999997E-2</v>
      </c>
      <c r="C202" s="348">
        <f t="shared" si="18"/>
        <v>2.3235595584949413E-4</v>
      </c>
      <c r="D202" s="45">
        <v>1.7926300000000001E-3</v>
      </c>
      <c r="E202" s="348">
        <f t="shared" si="19"/>
        <v>2.7133061474407093E-5</v>
      </c>
      <c r="F202" s="45">
        <v>1.8211300000000002E-3</v>
      </c>
      <c r="G202" s="45">
        <v>8.5000000000000006E-5</v>
      </c>
      <c r="H202" s="336">
        <f t="shared" si="20"/>
        <v>1.9061300000000002E-3</v>
      </c>
      <c r="I202" s="348">
        <f t="shared" si="21"/>
        <v>1.381134295831243E-5</v>
      </c>
      <c r="J202" s="348">
        <f t="shared" si="21"/>
        <v>6.44635007636224E-7</v>
      </c>
      <c r="K202" s="336" t="s">
        <v>240</v>
      </c>
      <c r="L202" s="349" t="s">
        <v>240</v>
      </c>
      <c r="M202" s="274"/>
      <c r="N202" s="274"/>
      <c r="T202" s="33"/>
      <c r="U202" s="161"/>
      <c r="V202" s="161"/>
      <c r="W202" s="161"/>
      <c r="X202" s="161"/>
      <c r="AE202" s="17"/>
      <c r="AL202" s="351"/>
    </row>
    <row r="203" spans="1:38" s="30" customFormat="1" x14ac:dyDescent="0.2">
      <c r="A203" s="21" t="s">
        <v>1030</v>
      </c>
      <c r="B203" s="45">
        <v>0.22615138000000001</v>
      </c>
      <c r="C203" s="348">
        <f t="shared" si="18"/>
        <v>2.242019353773491E-3</v>
      </c>
      <c r="D203" s="45">
        <v>8.0000000000000007E-5</v>
      </c>
      <c r="E203" s="348">
        <f t="shared" si="19"/>
        <v>1.2108716901717407E-6</v>
      </c>
      <c r="F203" s="45">
        <v>1.8E-3</v>
      </c>
      <c r="G203" s="45"/>
      <c r="H203" s="336">
        <f t="shared" si="20"/>
        <v>1.8E-3</v>
      </c>
      <c r="I203" s="348">
        <f t="shared" si="21"/>
        <v>1.3651094279355329E-5</v>
      </c>
      <c r="J203" s="348">
        <f t="shared" si="21"/>
        <v>0</v>
      </c>
      <c r="K203" s="336" t="s">
        <v>240</v>
      </c>
      <c r="L203" s="349" t="s">
        <v>240</v>
      </c>
      <c r="M203" s="274"/>
      <c r="N203" s="274"/>
      <c r="T203" s="33"/>
      <c r="U203" s="161"/>
      <c r="V203" s="161"/>
      <c r="W203" s="161"/>
      <c r="X203" s="161"/>
      <c r="AE203" s="17"/>
      <c r="AL203" s="351"/>
    </row>
    <row r="204" spans="1:38" s="30" customFormat="1" x14ac:dyDescent="0.2">
      <c r="A204" s="21" t="s">
        <v>1111</v>
      </c>
      <c r="B204" s="45">
        <v>6.4999999999999997E-4</v>
      </c>
      <c r="C204" s="348">
        <f t="shared" si="18"/>
        <v>6.4439694330088507E-6</v>
      </c>
      <c r="D204" s="45"/>
      <c r="E204" s="348">
        <f t="shared" si="19"/>
        <v>0</v>
      </c>
      <c r="F204" s="45"/>
      <c r="G204" s="45">
        <v>1.475E-3</v>
      </c>
      <c r="H204" s="336">
        <f t="shared" si="20"/>
        <v>1.475E-3</v>
      </c>
      <c r="I204" s="348">
        <f t="shared" si="21"/>
        <v>0</v>
      </c>
      <c r="J204" s="348">
        <f t="shared" si="21"/>
        <v>1.1186313367805061E-5</v>
      </c>
      <c r="K204" s="336" t="e">
        <f t="shared" si="22"/>
        <v>#DIV/0!</v>
      </c>
      <c r="L204" s="349">
        <f t="shared" si="23"/>
        <v>126.92307692307692</v>
      </c>
      <c r="M204" s="274"/>
      <c r="N204" s="274"/>
      <c r="T204" s="33"/>
      <c r="U204" s="161"/>
      <c r="V204" s="161"/>
      <c r="W204" s="161"/>
      <c r="X204" s="161"/>
      <c r="AE204" s="17"/>
      <c r="AL204" s="351"/>
    </row>
    <row r="205" spans="1:38" s="30" customFormat="1" x14ac:dyDescent="0.2">
      <c r="A205" s="21" t="s">
        <v>1062</v>
      </c>
      <c r="B205" s="45">
        <v>1E-4</v>
      </c>
      <c r="C205" s="348">
        <f t="shared" si="18"/>
        <v>9.9137991277059238E-7</v>
      </c>
      <c r="D205" s="45">
        <v>3.1800999999999997E-4</v>
      </c>
      <c r="E205" s="348">
        <f t="shared" si="19"/>
        <v>4.8133663273939405E-6</v>
      </c>
      <c r="F205" s="45">
        <v>1.108E-3</v>
      </c>
      <c r="G205" s="45"/>
      <c r="H205" s="336">
        <f t="shared" si="20"/>
        <v>1.108E-3</v>
      </c>
      <c r="I205" s="348">
        <f t="shared" si="21"/>
        <v>8.4030069230698367E-6</v>
      </c>
      <c r="J205" s="348">
        <f t="shared" si="21"/>
        <v>0</v>
      </c>
      <c r="K205" s="336" t="s">
        <v>240</v>
      </c>
      <c r="L205" s="349">
        <f t="shared" si="23"/>
        <v>1008</v>
      </c>
      <c r="M205" s="274"/>
      <c r="N205" s="274"/>
      <c r="T205" s="33"/>
      <c r="U205" s="161"/>
      <c r="V205" s="161"/>
      <c r="W205" s="161"/>
      <c r="X205" s="161"/>
      <c r="AE205" s="17"/>
      <c r="AL205" s="351"/>
    </row>
    <row r="206" spans="1:38" s="30" customFormat="1" x14ac:dyDescent="0.2">
      <c r="A206" s="21" t="s">
        <v>1084</v>
      </c>
      <c r="B206" s="45">
        <v>1.27673357</v>
      </c>
      <c r="C206" s="348">
        <f t="shared" si="18"/>
        <v>1.265728015257887E-2</v>
      </c>
      <c r="D206" s="45">
        <v>0.15266187999999997</v>
      </c>
      <c r="E206" s="348">
        <f t="shared" si="19"/>
        <v>2.3106743582549426E-3</v>
      </c>
      <c r="F206" s="45">
        <v>1.0280000000000001E-3</v>
      </c>
      <c r="G206" s="45">
        <v>7.5500000000000006E-5</v>
      </c>
      <c r="H206" s="336">
        <f t="shared" si="20"/>
        <v>1.1035000000000001E-3</v>
      </c>
      <c r="I206" s="348">
        <f t="shared" si="21"/>
        <v>7.7962916217651556E-6</v>
      </c>
      <c r="J206" s="348">
        <f t="shared" si="21"/>
        <v>5.7258756560629308E-7</v>
      </c>
      <c r="K206" s="336" t="s">
        <v>240</v>
      </c>
      <c r="L206" s="349" t="s">
        <v>240</v>
      </c>
      <c r="M206" s="274"/>
      <c r="N206" s="274"/>
      <c r="T206" s="33"/>
      <c r="U206" s="161"/>
      <c r="V206" s="161"/>
      <c r="W206" s="161"/>
      <c r="X206" s="161"/>
      <c r="AE206" s="17"/>
      <c r="AL206" s="351"/>
    </row>
    <row r="207" spans="1:38" s="30" customFormat="1" x14ac:dyDescent="0.2">
      <c r="A207" s="21" t="s">
        <v>1228</v>
      </c>
      <c r="B207" s="45">
        <v>3.1982675199999999</v>
      </c>
      <c r="C207" s="348">
        <f t="shared" si="18"/>
        <v>3.1706981749946184E-2</v>
      </c>
      <c r="D207" s="45"/>
      <c r="E207" s="348">
        <f t="shared" si="19"/>
        <v>0</v>
      </c>
      <c r="F207" s="45">
        <v>1.0120000000000001E-3</v>
      </c>
      <c r="G207" s="45"/>
      <c r="H207" s="336">
        <f t="shared" si="20"/>
        <v>1.0120000000000001E-3</v>
      </c>
      <c r="I207" s="348">
        <f t="shared" si="21"/>
        <v>7.6749485615042204E-6</v>
      </c>
      <c r="J207" s="348">
        <f t="shared" si="21"/>
        <v>0</v>
      </c>
      <c r="K207" s="336" t="e">
        <f t="shared" si="22"/>
        <v>#DIV/0!</v>
      </c>
      <c r="L207" s="349">
        <f t="shared" si="23"/>
        <v>-99.96835786895025</v>
      </c>
      <c r="M207" s="274"/>
      <c r="N207" s="274"/>
      <c r="T207" s="33"/>
      <c r="U207" s="161"/>
      <c r="V207" s="161"/>
      <c r="W207" s="161"/>
      <c r="X207" s="161"/>
      <c r="AE207" s="17"/>
      <c r="AL207" s="351"/>
    </row>
    <row r="208" spans="1:38" s="30" customFormat="1" x14ac:dyDescent="0.2">
      <c r="A208" s="21" t="s">
        <v>1098</v>
      </c>
      <c r="B208" s="45"/>
      <c r="C208" s="348">
        <f t="shared" si="18"/>
        <v>0</v>
      </c>
      <c r="D208" s="45"/>
      <c r="E208" s="348">
        <f t="shared" si="19"/>
        <v>0</v>
      </c>
      <c r="F208" s="45"/>
      <c r="G208" s="45">
        <v>5.8E-4</v>
      </c>
      <c r="H208" s="336">
        <f t="shared" si="20"/>
        <v>5.8E-4</v>
      </c>
      <c r="I208" s="348">
        <f t="shared" si="21"/>
        <v>0</v>
      </c>
      <c r="J208" s="348">
        <f t="shared" si="21"/>
        <v>4.3986859344589393E-6</v>
      </c>
      <c r="K208" s="336" t="s">
        <v>240</v>
      </c>
      <c r="L208" s="349" t="s">
        <v>240</v>
      </c>
      <c r="M208" s="274"/>
      <c r="N208" s="274"/>
      <c r="T208" s="33"/>
      <c r="U208" s="161"/>
      <c r="V208" s="161"/>
      <c r="W208" s="161"/>
      <c r="X208" s="161"/>
      <c r="AE208" s="17"/>
      <c r="AL208" s="351"/>
    </row>
    <row r="209" spans="1:38" s="30" customFormat="1" x14ac:dyDescent="0.2">
      <c r="A209" s="21" t="s">
        <v>1076</v>
      </c>
      <c r="B209" s="45">
        <v>7.332E-3</v>
      </c>
      <c r="C209" s="348">
        <f t="shared" si="18"/>
        <v>7.2687975204339825E-5</v>
      </c>
      <c r="D209" s="45">
        <v>6.0592259999999995E-2</v>
      </c>
      <c r="E209" s="348">
        <f t="shared" si="19"/>
        <v>9.1711815346906945E-4</v>
      </c>
      <c r="F209" s="45"/>
      <c r="G209" s="45">
        <v>5.0000000000000001E-4</v>
      </c>
      <c r="H209" s="336">
        <f t="shared" si="20"/>
        <v>5.0000000000000001E-4</v>
      </c>
      <c r="I209" s="348">
        <f t="shared" si="21"/>
        <v>0</v>
      </c>
      <c r="J209" s="348">
        <f t="shared" si="21"/>
        <v>3.7919706331542582E-6</v>
      </c>
      <c r="K209" s="336">
        <f t="shared" si="22"/>
        <v>-99.174812096462489</v>
      </c>
      <c r="L209" s="349" t="s">
        <v>240</v>
      </c>
      <c r="M209" s="274"/>
      <c r="N209" s="274"/>
      <c r="T209" s="33"/>
      <c r="U209" s="161"/>
      <c r="V209" s="161"/>
      <c r="W209" s="161"/>
      <c r="X209" s="161"/>
      <c r="AE209" s="17"/>
      <c r="AL209" s="351"/>
    </row>
    <row r="210" spans="1:38" s="30" customFormat="1" x14ac:dyDescent="0.2">
      <c r="A210" s="21" t="s">
        <v>1093</v>
      </c>
      <c r="B210" s="45">
        <v>0.12662999999999999</v>
      </c>
      <c r="C210" s="348">
        <f t="shared" si="18"/>
        <v>1.2553843835414011E-3</v>
      </c>
      <c r="D210" s="45">
        <v>1.2800000000000001E-3</v>
      </c>
      <c r="E210" s="348">
        <f t="shared" si="19"/>
        <v>1.9373947042747852E-5</v>
      </c>
      <c r="F210" s="45"/>
      <c r="G210" s="45">
        <v>3.1500000000000001E-4</v>
      </c>
      <c r="H210" s="336">
        <f t="shared" si="20"/>
        <v>3.1500000000000001E-4</v>
      </c>
      <c r="I210" s="348">
        <f t="shared" si="21"/>
        <v>0</v>
      </c>
      <c r="J210" s="348">
        <f t="shared" si="21"/>
        <v>2.3889414988871828E-6</v>
      </c>
      <c r="K210" s="336" t="s">
        <v>240</v>
      </c>
      <c r="L210" s="349" t="s">
        <v>240</v>
      </c>
      <c r="M210" s="274"/>
      <c r="N210" s="274"/>
      <c r="T210" s="33"/>
      <c r="U210" s="161"/>
      <c r="V210" s="161"/>
      <c r="W210" s="161"/>
      <c r="X210" s="161"/>
      <c r="AE210" s="17"/>
      <c r="AL210" s="351"/>
    </row>
    <row r="211" spans="1:38" s="30" customFormat="1" x14ac:dyDescent="0.2">
      <c r="A211" s="21" t="s">
        <v>1137</v>
      </c>
      <c r="B211" s="45"/>
      <c r="C211" s="348">
        <f t="shared" si="18"/>
        <v>0</v>
      </c>
      <c r="D211" s="45"/>
      <c r="E211" s="348">
        <f t="shared" si="19"/>
        <v>0</v>
      </c>
      <c r="F211" s="45">
        <v>2.2608E-4</v>
      </c>
      <c r="G211" s="45"/>
      <c r="H211" s="336">
        <f t="shared" si="20"/>
        <v>2.2608E-4</v>
      </c>
      <c r="I211" s="348">
        <f t="shared" si="21"/>
        <v>1.7145774414870294E-6</v>
      </c>
      <c r="J211" s="348">
        <f t="shared" si="21"/>
        <v>0</v>
      </c>
      <c r="K211" s="336" t="s">
        <v>240</v>
      </c>
      <c r="L211" s="349" t="s">
        <v>240</v>
      </c>
      <c r="M211" s="274"/>
      <c r="N211" s="274"/>
      <c r="T211" s="33"/>
      <c r="U211" s="161"/>
      <c r="V211" s="161"/>
      <c r="W211" s="161"/>
      <c r="X211" s="161"/>
      <c r="AE211" s="17"/>
      <c r="AL211" s="351"/>
    </row>
    <row r="212" spans="1:38" s="30" customFormat="1" x14ac:dyDescent="0.2">
      <c r="A212" s="21" t="s">
        <v>1088</v>
      </c>
      <c r="B212" s="45">
        <v>8.9899999999999995E-4</v>
      </c>
      <c r="C212" s="348">
        <f t="shared" si="18"/>
        <v>8.9125054158076252E-6</v>
      </c>
      <c r="D212" s="45">
        <v>2.2304000000000001E-2</v>
      </c>
      <c r="E212" s="348">
        <f t="shared" si="19"/>
        <v>3.3759102721988134E-4</v>
      </c>
      <c r="F212" s="45"/>
      <c r="G212" s="45">
        <v>1.6699999999999999E-4</v>
      </c>
      <c r="H212" s="336">
        <f t="shared" si="20"/>
        <v>1.6699999999999999E-4</v>
      </c>
      <c r="I212" s="348">
        <f t="shared" si="21"/>
        <v>0</v>
      </c>
      <c r="J212" s="348">
        <f t="shared" si="21"/>
        <v>1.2665181914735222E-6</v>
      </c>
      <c r="K212" s="336" t="s">
        <v>240</v>
      </c>
      <c r="L212" s="349">
        <f t="shared" si="23"/>
        <v>-81.42380422691879</v>
      </c>
      <c r="M212" s="274"/>
      <c r="N212" s="274"/>
      <c r="T212" s="33"/>
      <c r="U212" s="161"/>
      <c r="V212" s="161"/>
      <c r="W212" s="161"/>
      <c r="X212" s="161"/>
      <c r="AE212" s="17"/>
      <c r="AL212" s="351"/>
    </row>
    <row r="213" spans="1:38" s="30" customFormat="1" x14ac:dyDescent="0.2">
      <c r="A213" s="21" t="s">
        <v>1045</v>
      </c>
      <c r="B213" s="45">
        <v>2.1459461000000002</v>
      </c>
      <c r="C213" s="348">
        <f t="shared" si="18"/>
        <v>2.1274478574283929E-2</v>
      </c>
      <c r="D213" s="45"/>
      <c r="E213" s="348">
        <f t="shared" si="19"/>
        <v>0</v>
      </c>
      <c r="F213" s="45">
        <v>1.1011E-4</v>
      </c>
      <c r="G213" s="45"/>
      <c r="H213" s="336">
        <f t="shared" si="20"/>
        <v>1.1011E-4</v>
      </c>
      <c r="I213" s="348">
        <f t="shared" si="21"/>
        <v>8.3506777283323069E-7</v>
      </c>
      <c r="J213" s="348">
        <f t="shared" si="21"/>
        <v>0</v>
      </c>
      <c r="K213" s="336" t="s">
        <v>240</v>
      </c>
      <c r="L213" s="349">
        <f t="shared" si="23"/>
        <v>-99.994868929839384</v>
      </c>
      <c r="M213" s="274"/>
      <c r="N213" s="274"/>
      <c r="T213" s="33"/>
      <c r="U213" s="161"/>
      <c r="V213" s="161"/>
      <c r="W213" s="161"/>
      <c r="X213" s="161"/>
      <c r="AE213" s="17"/>
      <c r="AL213" s="351"/>
    </row>
    <row r="214" spans="1:38" s="30" customFormat="1" x14ac:dyDescent="0.2">
      <c r="A214" s="21" t="s">
        <v>1146</v>
      </c>
      <c r="B214" s="45"/>
      <c r="C214" s="348">
        <f t="shared" si="18"/>
        <v>0</v>
      </c>
      <c r="D214" s="45">
        <v>0.364979</v>
      </c>
      <c r="E214" s="348">
        <f t="shared" si="19"/>
        <v>5.524284232589897E-3</v>
      </c>
      <c r="F214" s="45"/>
      <c r="G214" s="45"/>
      <c r="H214" s="336">
        <f t="shared" si="20"/>
        <v>0</v>
      </c>
      <c r="I214" s="348">
        <f t="shared" si="21"/>
        <v>0</v>
      </c>
      <c r="J214" s="348">
        <f t="shared" si="21"/>
        <v>0</v>
      </c>
      <c r="K214" s="336" t="s">
        <v>240</v>
      </c>
      <c r="L214" s="349" t="e">
        <f t="shared" si="23"/>
        <v>#DIV/0!</v>
      </c>
      <c r="M214" s="274"/>
      <c r="N214" s="274"/>
      <c r="T214" s="33"/>
      <c r="U214" s="161"/>
      <c r="V214" s="161"/>
      <c r="W214" s="161"/>
      <c r="X214" s="161"/>
      <c r="AE214" s="17"/>
      <c r="AL214" s="351"/>
    </row>
    <row r="215" spans="1:38" s="30" customFormat="1" x14ac:dyDescent="0.2">
      <c r="A215" s="21" t="s">
        <v>1175</v>
      </c>
      <c r="B215" s="45"/>
      <c r="C215" s="348">
        <f t="shared" si="18"/>
        <v>0</v>
      </c>
      <c r="D215" s="45">
        <v>6.7999999999999999E-5</v>
      </c>
      <c r="E215" s="348">
        <f t="shared" si="19"/>
        <v>1.0292409366459796E-6</v>
      </c>
      <c r="F215" s="45"/>
      <c r="G215" s="45"/>
      <c r="H215" s="336">
        <f t="shared" si="20"/>
        <v>0</v>
      </c>
      <c r="I215" s="348">
        <f t="shared" si="21"/>
        <v>0</v>
      </c>
      <c r="J215" s="348">
        <f t="shared" si="21"/>
        <v>0</v>
      </c>
      <c r="K215" s="336">
        <f t="shared" si="22"/>
        <v>-100</v>
      </c>
      <c r="L215" s="349" t="s">
        <v>240</v>
      </c>
      <c r="M215" s="274"/>
      <c r="N215" s="274"/>
      <c r="T215" s="33"/>
      <c r="U215" s="161"/>
      <c r="V215" s="161"/>
      <c r="W215" s="161"/>
      <c r="X215" s="161"/>
      <c r="AE215" s="17"/>
      <c r="AL215" s="351"/>
    </row>
    <row r="216" spans="1:38" s="30" customFormat="1" x14ac:dyDescent="0.2">
      <c r="A216" s="21" t="s">
        <v>1018</v>
      </c>
      <c r="B216" s="45"/>
      <c r="C216" s="348">
        <f t="shared" si="18"/>
        <v>0</v>
      </c>
      <c r="D216" s="45">
        <v>4.6861499999999996</v>
      </c>
      <c r="E216" s="348">
        <f t="shared" si="19"/>
        <v>7.092907963622877E-2</v>
      </c>
      <c r="F216" s="45"/>
      <c r="G216" s="45"/>
      <c r="H216" s="336">
        <f t="shared" si="20"/>
        <v>0</v>
      </c>
      <c r="I216" s="348">
        <f t="shared" si="21"/>
        <v>0</v>
      </c>
      <c r="J216" s="348">
        <f t="shared" si="21"/>
        <v>0</v>
      </c>
      <c r="K216" s="336" t="s">
        <v>240</v>
      </c>
      <c r="L216" s="349" t="e">
        <f t="shared" si="23"/>
        <v>#DIV/0!</v>
      </c>
      <c r="M216" s="274"/>
      <c r="N216" s="274"/>
      <c r="T216" s="33"/>
      <c r="U216" s="161"/>
      <c r="V216" s="161"/>
      <c r="W216" s="161"/>
      <c r="X216" s="161"/>
      <c r="AE216" s="17"/>
      <c r="AL216" s="351"/>
    </row>
    <row r="217" spans="1:38" s="30" customFormat="1" x14ac:dyDescent="0.2">
      <c r="A217" s="21" t="s">
        <v>1046</v>
      </c>
      <c r="B217" s="45"/>
      <c r="C217" s="348">
        <f t="shared" si="18"/>
        <v>0</v>
      </c>
      <c r="D217" s="45">
        <v>2.1734800000000002E-3</v>
      </c>
      <c r="E217" s="348">
        <f t="shared" si="19"/>
        <v>3.2897567514430937E-5</v>
      </c>
      <c r="F217" s="45"/>
      <c r="G217" s="45"/>
      <c r="H217" s="336">
        <f t="shared" si="20"/>
        <v>0</v>
      </c>
      <c r="I217" s="348">
        <f t="shared" si="21"/>
        <v>0</v>
      </c>
      <c r="J217" s="348">
        <f t="shared" si="21"/>
        <v>0</v>
      </c>
      <c r="K217" s="336" t="s">
        <v>240</v>
      </c>
      <c r="L217" s="349" t="e">
        <f t="shared" si="23"/>
        <v>#DIV/0!</v>
      </c>
      <c r="M217" s="274"/>
      <c r="N217" s="274"/>
      <c r="T217" s="33"/>
      <c r="U217" s="161"/>
      <c r="V217" s="161"/>
      <c r="W217" s="161"/>
      <c r="X217" s="161"/>
      <c r="AE217" s="17"/>
      <c r="AL217" s="351"/>
    </row>
    <row r="218" spans="1:38" s="30" customFormat="1" x14ac:dyDescent="0.2">
      <c r="A218" s="21" t="s">
        <v>1072</v>
      </c>
      <c r="B218" s="45">
        <v>2.0000000000000001E-4</v>
      </c>
      <c r="C218" s="348">
        <f t="shared" si="18"/>
        <v>1.9827598255411848E-6</v>
      </c>
      <c r="D218" s="45"/>
      <c r="E218" s="348">
        <f t="shared" si="19"/>
        <v>0</v>
      </c>
      <c r="F218" s="45"/>
      <c r="G218" s="45"/>
      <c r="H218" s="336">
        <f t="shared" si="20"/>
        <v>0</v>
      </c>
      <c r="I218" s="348">
        <f t="shared" si="21"/>
        <v>0</v>
      </c>
      <c r="J218" s="348">
        <f t="shared" si="21"/>
        <v>0</v>
      </c>
      <c r="K218" s="336" t="e">
        <f t="shared" si="22"/>
        <v>#DIV/0!</v>
      </c>
      <c r="L218" s="349">
        <f t="shared" si="23"/>
        <v>-100</v>
      </c>
      <c r="M218" s="274"/>
      <c r="N218" s="274"/>
      <c r="T218" s="33"/>
      <c r="U218" s="161"/>
      <c r="V218" s="161"/>
      <c r="W218" s="161"/>
      <c r="X218" s="161"/>
      <c r="AE218" s="17"/>
      <c r="AL218" s="351"/>
    </row>
    <row r="219" spans="1:38" s="30" customFormat="1" x14ac:dyDescent="0.2">
      <c r="A219" s="21" t="s">
        <v>1040</v>
      </c>
      <c r="B219" s="45">
        <v>3.82688E-3</v>
      </c>
      <c r="C219" s="348">
        <f t="shared" si="18"/>
        <v>3.7938919605835242E-5</v>
      </c>
      <c r="D219" s="45">
        <v>4.0149999999999995E-3</v>
      </c>
      <c r="E219" s="348">
        <f t="shared" si="19"/>
        <v>6.0770622950494224E-5</v>
      </c>
      <c r="F219" s="45"/>
      <c r="G219" s="45"/>
      <c r="H219" s="336">
        <f t="shared" si="20"/>
        <v>0</v>
      </c>
      <c r="I219" s="348">
        <f t="shared" si="21"/>
        <v>0</v>
      </c>
      <c r="J219" s="348">
        <f t="shared" si="21"/>
        <v>0</v>
      </c>
      <c r="K219" s="336" t="s">
        <v>240</v>
      </c>
      <c r="L219" s="349" t="s">
        <v>240</v>
      </c>
      <c r="M219" s="274"/>
      <c r="N219" s="274"/>
      <c r="T219" s="33"/>
      <c r="U219" s="161"/>
      <c r="V219" s="161"/>
      <c r="W219" s="161"/>
      <c r="X219" s="161"/>
      <c r="AE219" s="17"/>
      <c r="AL219" s="351"/>
    </row>
    <row r="220" spans="1:38" s="30" customFormat="1" x14ac:dyDescent="0.2">
      <c r="A220" s="21" t="s">
        <v>1028</v>
      </c>
      <c r="B220" s="45"/>
      <c r="C220" s="348">
        <f t="shared" si="18"/>
        <v>0</v>
      </c>
      <c r="D220" s="45">
        <v>8.3999999999999995E-3</v>
      </c>
      <c r="E220" s="348">
        <f t="shared" si="19"/>
        <v>1.2714152746803276E-4</v>
      </c>
      <c r="F220" s="45"/>
      <c r="G220" s="45"/>
      <c r="H220" s="336">
        <f t="shared" si="20"/>
        <v>0</v>
      </c>
      <c r="I220" s="348">
        <f t="shared" si="21"/>
        <v>0</v>
      </c>
      <c r="J220" s="348">
        <f t="shared" si="21"/>
        <v>0</v>
      </c>
      <c r="K220" s="336" t="s">
        <v>240</v>
      </c>
      <c r="L220" s="349" t="e">
        <f t="shared" si="23"/>
        <v>#DIV/0!</v>
      </c>
      <c r="M220" s="274"/>
      <c r="N220" s="274"/>
      <c r="T220" s="33"/>
      <c r="U220" s="161"/>
      <c r="V220" s="161"/>
      <c r="W220" s="161"/>
      <c r="X220" s="161"/>
      <c r="AE220" s="17"/>
      <c r="AL220" s="351"/>
    </row>
    <row r="221" spans="1:38" s="30" customFormat="1" x14ac:dyDescent="0.2">
      <c r="A221" s="21" t="s">
        <v>1024</v>
      </c>
      <c r="B221" s="45">
        <v>4.8000000000000001E-4</v>
      </c>
      <c r="C221" s="348">
        <f t="shared" si="18"/>
        <v>4.7586235812988438E-6</v>
      </c>
      <c r="D221" s="45"/>
      <c r="E221" s="348">
        <f t="shared" si="19"/>
        <v>0</v>
      </c>
      <c r="F221" s="45"/>
      <c r="G221" s="45"/>
      <c r="H221" s="336">
        <f t="shared" si="20"/>
        <v>0</v>
      </c>
      <c r="I221" s="348">
        <f t="shared" si="21"/>
        <v>0</v>
      </c>
      <c r="J221" s="348">
        <f t="shared" si="21"/>
        <v>0</v>
      </c>
      <c r="K221" s="336" t="e">
        <f t="shared" si="22"/>
        <v>#DIV/0!</v>
      </c>
      <c r="L221" s="349" t="s">
        <v>240</v>
      </c>
      <c r="M221" s="274"/>
      <c r="N221" s="274"/>
      <c r="T221" s="33"/>
      <c r="U221" s="161"/>
      <c r="V221" s="161"/>
      <c r="W221" s="161"/>
      <c r="X221" s="161"/>
      <c r="AE221" s="17"/>
      <c r="AL221" s="351"/>
    </row>
    <row r="222" spans="1:38" s="30" customFormat="1" x14ac:dyDescent="0.2">
      <c r="A222" s="21" t="s">
        <v>1019</v>
      </c>
      <c r="B222" s="45">
        <v>2.5847990000000001E-2</v>
      </c>
      <c r="C222" s="348">
        <f t="shared" si="18"/>
        <v>2.5625178071495144E-4</v>
      </c>
      <c r="D222" s="45"/>
      <c r="E222" s="348">
        <f t="shared" si="19"/>
        <v>0</v>
      </c>
      <c r="F222" s="45"/>
      <c r="G222" s="45"/>
      <c r="H222" s="336">
        <f t="shared" si="20"/>
        <v>0</v>
      </c>
      <c r="I222" s="348">
        <f t="shared" si="21"/>
        <v>0</v>
      </c>
      <c r="J222" s="348">
        <f t="shared" si="21"/>
        <v>0</v>
      </c>
      <c r="K222" s="336" t="s">
        <v>240</v>
      </c>
      <c r="L222" s="349">
        <f t="shared" si="23"/>
        <v>-100</v>
      </c>
      <c r="M222" s="274"/>
      <c r="N222" s="274"/>
      <c r="T222" s="33"/>
      <c r="U222" s="161"/>
      <c r="V222" s="161"/>
      <c r="W222" s="161"/>
      <c r="X222" s="161"/>
      <c r="AE222" s="17"/>
      <c r="AL222" s="351"/>
    </row>
    <row r="223" spans="1:38" s="30" customFormat="1" x14ac:dyDescent="0.2">
      <c r="A223" s="21" t="s">
        <v>1038</v>
      </c>
      <c r="B223" s="45"/>
      <c r="C223" s="348">
        <f t="shared" si="18"/>
        <v>0</v>
      </c>
      <c r="D223" s="45">
        <v>7.9022399999999996E-3</v>
      </c>
      <c r="E223" s="348">
        <f t="shared" si="19"/>
        <v>1.1960748381178421E-4</v>
      </c>
      <c r="F223" s="45"/>
      <c r="G223" s="45"/>
      <c r="H223" s="336">
        <f t="shared" si="20"/>
        <v>0</v>
      </c>
      <c r="I223" s="348">
        <f t="shared" si="21"/>
        <v>0</v>
      </c>
      <c r="J223" s="348">
        <f t="shared" si="21"/>
        <v>0</v>
      </c>
      <c r="K223" s="336" t="s">
        <v>240</v>
      </c>
      <c r="L223" s="349" t="s">
        <v>240</v>
      </c>
      <c r="M223" s="274"/>
      <c r="N223" s="274"/>
      <c r="T223" s="33"/>
      <c r="U223" s="161"/>
      <c r="V223" s="161"/>
      <c r="W223" s="161"/>
      <c r="X223" s="161"/>
      <c r="AE223" s="17"/>
      <c r="AL223" s="351"/>
    </row>
    <row r="224" spans="1:38" s="30" customFormat="1" x14ac:dyDescent="0.2">
      <c r="A224" s="21" t="s">
        <v>1073</v>
      </c>
      <c r="B224" s="45">
        <v>1.4086360000000001E-2</v>
      </c>
      <c r="C224" s="348">
        <f t="shared" si="18"/>
        <v>1.3964934348055164E-4</v>
      </c>
      <c r="D224" s="45"/>
      <c r="E224" s="348">
        <f t="shared" si="19"/>
        <v>0</v>
      </c>
      <c r="F224" s="45"/>
      <c r="G224" s="45"/>
      <c r="H224" s="336">
        <f t="shared" si="20"/>
        <v>0</v>
      </c>
      <c r="I224" s="348">
        <f t="shared" si="21"/>
        <v>0</v>
      </c>
      <c r="J224" s="348">
        <f t="shared" si="21"/>
        <v>0</v>
      </c>
      <c r="K224" s="336" t="s">
        <v>240</v>
      </c>
      <c r="L224" s="349" t="s">
        <v>240</v>
      </c>
      <c r="M224" s="274"/>
      <c r="N224" s="274"/>
      <c r="T224" s="33"/>
      <c r="U224" s="161"/>
      <c r="V224" s="161"/>
      <c r="W224" s="161"/>
      <c r="X224" s="161"/>
      <c r="AE224" s="17"/>
      <c r="AL224" s="351"/>
    </row>
    <row r="225" spans="1:38" s="30" customFormat="1" x14ac:dyDescent="0.2">
      <c r="A225" s="21" t="s">
        <v>1113</v>
      </c>
      <c r="B225" s="45"/>
      <c r="C225" s="348">
        <f t="shared" si="18"/>
        <v>0</v>
      </c>
      <c r="D225" s="45">
        <v>1.8337500000000001E-3</v>
      </c>
      <c r="E225" s="348">
        <f t="shared" si="19"/>
        <v>2.7755449523155371E-5</v>
      </c>
      <c r="F225" s="45"/>
      <c r="G225" s="45"/>
      <c r="H225" s="336">
        <f t="shared" si="20"/>
        <v>0</v>
      </c>
      <c r="I225" s="348">
        <f t="shared" si="21"/>
        <v>0</v>
      </c>
      <c r="J225" s="348">
        <f t="shared" si="21"/>
        <v>0</v>
      </c>
      <c r="K225" s="336" t="s">
        <v>240</v>
      </c>
      <c r="L225" s="349" t="e">
        <f t="shared" si="23"/>
        <v>#DIV/0!</v>
      </c>
      <c r="M225" s="274"/>
      <c r="N225" s="274"/>
      <c r="T225" s="33"/>
      <c r="U225" s="161"/>
      <c r="V225" s="161"/>
      <c r="W225" s="161"/>
      <c r="X225" s="161"/>
      <c r="AE225" s="17"/>
      <c r="AL225" s="351"/>
    </row>
    <row r="226" spans="1:38" s="30" customFormat="1" x14ac:dyDescent="0.2">
      <c r="A226" s="21" t="s">
        <v>1216</v>
      </c>
      <c r="B226" s="45">
        <v>0.18525798000000002</v>
      </c>
      <c r="C226" s="348">
        <f t="shared" si="18"/>
        <v>1.8366104005245615E-3</v>
      </c>
      <c r="D226" s="45">
        <v>5.2921739999999995E-2</v>
      </c>
      <c r="E226" s="348">
        <f t="shared" si="19"/>
        <v>8.010179595078677E-4</v>
      </c>
      <c r="F226" s="45"/>
      <c r="G226" s="45"/>
      <c r="H226" s="336">
        <f t="shared" si="20"/>
        <v>0</v>
      </c>
      <c r="I226" s="348">
        <f t="shared" si="21"/>
        <v>0</v>
      </c>
      <c r="J226" s="348">
        <f t="shared" si="21"/>
        <v>0</v>
      </c>
      <c r="K226" s="336">
        <f t="shared" si="22"/>
        <v>-100</v>
      </c>
      <c r="L226" s="349" t="s">
        <v>240</v>
      </c>
      <c r="M226" s="274"/>
      <c r="N226" s="274"/>
      <c r="T226" s="33"/>
      <c r="U226" s="161"/>
      <c r="V226" s="161"/>
      <c r="W226" s="161"/>
      <c r="X226" s="161"/>
      <c r="AE226" s="17"/>
      <c r="AL226" s="351"/>
    </row>
    <row r="227" spans="1:38" s="30" customFormat="1" x14ac:dyDescent="0.2">
      <c r="A227" s="21" t="s">
        <v>1183</v>
      </c>
      <c r="B227" s="45">
        <v>6.8363399999999989E-3</v>
      </c>
      <c r="C227" s="348">
        <f t="shared" si="18"/>
        <v>6.7774101528701101E-5</v>
      </c>
      <c r="D227" s="45">
        <v>0.12562030999999999</v>
      </c>
      <c r="E227" s="348">
        <f t="shared" si="19"/>
        <v>1.9013759636199751E-3</v>
      </c>
      <c r="F227" s="45"/>
      <c r="G227" s="45"/>
      <c r="H227" s="336">
        <f t="shared" si="20"/>
        <v>0</v>
      </c>
      <c r="I227" s="348">
        <f t="shared" si="21"/>
        <v>0</v>
      </c>
      <c r="J227" s="348">
        <f t="shared" si="21"/>
        <v>0</v>
      </c>
      <c r="K227" s="336" t="s">
        <v>240</v>
      </c>
      <c r="L227" s="349">
        <f t="shared" si="23"/>
        <v>-100</v>
      </c>
      <c r="M227" s="274"/>
      <c r="N227" s="274"/>
      <c r="T227" s="33"/>
      <c r="U227" s="161"/>
      <c r="V227" s="161"/>
      <c r="W227" s="161"/>
      <c r="X227" s="161"/>
      <c r="AE227" s="17"/>
      <c r="AL227" s="351"/>
    </row>
    <row r="228" spans="1:38" s="30" customFormat="1" x14ac:dyDescent="0.2">
      <c r="A228" s="21" t="s">
        <v>1041</v>
      </c>
      <c r="B228" s="45">
        <v>5.0000000000000002E-5</v>
      </c>
      <c r="C228" s="348">
        <f t="shared" si="18"/>
        <v>4.9568995638529619E-7</v>
      </c>
      <c r="D228" s="45"/>
      <c r="E228" s="348">
        <f t="shared" si="19"/>
        <v>0</v>
      </c>
      <c r="F228" s="45"/>
      <c r="G228" s="45"/>
      <c r="H228" s="336">
        <f t="shared" si="20"/>
        <v>0</v>
      </c>
      <c r="I228" s="348">
        <f t="shared" si="21"/>
        <v>0</v>
      </c>
      <c r="J228" s="348">
        <f t="shared" si="21"/>
        <v>0</v>
      </c>
      <c r="K228" s="336" t="s">
        <v>240</v>
      </c>
      <c r="L228" s="349">
        <f t="shared" si="23"/>
        <v>-100</v>
      </c>
      <c r="M228" s="274"/>
      <c r="N228" s="274"/>
      <c r="T228" s="33"/>
      <c r="U228" s="161"/>
      <c r="V228" s="161"/>
      <c r="W228" s="161"/>
      <c r="X228" s="161"/>
      <c r="AE228" s="17"/>
      <c r="AL228" s="351"/>
    </row>
    <row r="229" spans="1:38" s="30" customFormat="1" x14ac:dyDescent="0.2">
      <c r="A229" s="21" t="s">
        <v>1063</v>
      </c>
      <c r="B229" s="45">
        <v>5.0000000000000002E-5</v>
      </c>
      <c r="C229" s="348">
        <f t="shared" si="18"/>
        <v>4.9568995638529619E-7</v>
      </c>
      <c r="D229" s="45">
        <v>1.2001500000000001E-3</v>
      </c>
      <c r="E229" s="348">
        <f t="shared" si="19"/>
        <v>1.8165345736995185E-5</v>
      </c>
      <c r="F229" s="45"/>
      <c r="G229" s="45"/>
      <c r="H229" s="336">
        <f t="shared" si="20"/>
        <v>0</v>
      </c>
      <c r="I229" s="348">
        <f t="shared" si="21"/>
        <v>0</v>
      </c>
      <c r="J229" s="348">
        <f t="shared" si="21"/>
        <v>0</v>
      </c>
      <c r="K229" s="336" t="s">
        <v>240</v>
      </c>
      <c r="L229" s="349">
        <f t="shared" si="23"/>
        <v>-100</v>
      </c>
      <c r="M229" s="274"/>
      <c r="N229" s="274"/>
      <c r="T229" s="33"/>
      <c r="U229" s="161"/>
      <c r="V229" s="161"/>
      <c r="W229" s="161"/>
      <c r="X229" s="161"/>
      <c r="AE229" s="17"/>
      <c r="AL229" s="351"/>
    </row>
    <row r="230" spans="1:38" s="30" customFormat="1" x14ac:dyDescent="0.2">
      <c r="A230" s="21" t="s">
        <v>1074</v>
      </c>
      <c r="B230" s="45">
        <v>1.0450500000000001E-3</v>
      </c>
      <c r="C230" s="348">
        <f t="shared" si="18"/>
        <v>1.0360415778409075E-5</v>
      </c>
      <c r="D230" s="45">
        <v>4.4900000000000007E-4</v>
      </c>
      <c r="E230" s="348">
        <f t="shared" si="19"/>
        <v>6.7960173610888948E-6</v>
      </c>
      <c r="F230" s="45"/>
      <c r="G230" s="45"/>
      <c r="H230" s="336">
        <f t="shared" si="20"/>
        <v>0</v>
      </c>
      <c r="I230" s="348">
        <f t="shared" si="21"/>
        <v>0</v>
      </c>
      <c r="J230" s="348">
        <f t="shared" si="21"/>
        <v>0</v>
      </c>
      <c r="K230" s="336" t="s">
        <v>240</v>
      </c>
      <c r="L230" s="349">
        <f t="shared" si="23"/>
        <v>-100</v>
      </c>
      <c r="M230" s="274"/>
      <c r="N230" s="274"/>
      <c r="T230" s="33"/>
      <c r="U230" s="161"/>
      <c r="V230" s="161"/>
      <c r="W230" s="161"/>
      <c r="X230" s="161"/>
      <c r="AE230" s="17"/>
      <c r="AL230" s="351"/>
    </row>
    <row r="231" spans="1:38" s="30" customFormat="1" x14ac:dyDescent="0.2">
      <c r="A231" s="21" t="s">
        <v>1069</v>
      </c>
      <c r="B231" s="45">
        <v>6.1969999999999997E-2</v>
      </c>
      <c r="C231" s="348">
        <f t="shared" si="18"/>
        <v>6.143581319439361E-4</v>
      </c>
      <c r="D231" s="45">
        <v>2.1480970000000002E-2</v>
      </c>
      <c r="E231" s="348">
        <f t="shared" si="19"/>
        <v>3.2513373063035571E-4</v>
      </c>
      <c r="F231" s="45"/>
      <c r="G231" s="45"/>
      <c r="H231" s="336">
        <f t="shared" si="20"/>
        <v>0</v>
      </c>
      <c r="I231" s="348">
        <f t="shared" si="21"/>
        <v>0</v>
      </c>
      <c r="J231" s="348">
        <f t="shared" si="21"/>
        <v>0</v>
      </c>
      <c r="K231" s="336" t="s">
        <v>240</v>
      </c>
      <c r="L231" s="349">
        <f t="shared" si="23"/>
        <v>-100</v>
      </c>
      <c r="M231" s="274"/>
      <c r="N231" s="274"/>
      <c r="T231" s="33"/>
      <c r="U231" s="161"/>
      <c r="V231" s="161"/>
      <c r="W231" s="161"/>
      <c r="X231" s="161"/>
      <c r="AE231" s="17"/>
      <c r="AL231" s="351"/>
    </row>
    <row r="232" spans="1:38" s="30" customFormat="1" x14ac:dyDescent="0.2">
      <c r="A232" s="21" t="s">
        <v>1086</v>
      </c>
      <c r="B232" s="45">
        <v>4.4259199999999999E-3</v>
      </c>
      <c r="C232" s="348">
        <f t="shared" si="18"/>
        <v>4.3877681835296198E-5</v>
      </c>
      <c r="D232" s="45">
        <v>2.3306999999999998E-3</v>
      </c>
      <c r="E232" s="348">
        <f t="shared" si="19"/>
        <v>3.5277233103540947E-5</v>
      </c>
      <c r="F232" s="45"/>
      <c r="G232" s="45"/>
      <c r="H232" s="336">
        <f t="shared" si="20"/>
        <v>0</v>
      </c>
      <c r="I232" s="348">
        <f t="shared" si="21"/>
        <v>0</v>
      </c>
      <c r="J232" s="348">
        <f t="shared" si="21"/>
        <v>0</v>
      </c>
      <c r="K232" s="336" t="s">
        <v>240</v>
      </c>
      <c r="L232" s="349">
        <f t="shared" si="23"/>
        <v>-100</v>
      </c>
      <c r="M232" s="274"/>
      <c r="N232" s="274"/>
      <c r="T232" s="33"/>
      <c r="U232" s="161"/>
      <c r="V232" s="161"/>
      <c r="W232" s="161"/>
      <c r="X232" s="161"/>
      <c r="AE232" s="17"/>
      <c r="AL232" s="351"/>
    </row>
    <row r="233" spans="1:38" s="30" customFormat="1" x14ac:dyDescent="0.2">
      <c r="A233" s="21" t="s">
        <v>1239</v>
      </c>
      <c r="B233" s="45">
        <v>2.7661999999999999E-3</v>
      </c>
      <c r="C233" s="348">
        <f t="shared" si="18"/>
        <v>2.7423551147060124E-5</v>
      </c>
      <c r="D233" s="45"/>
      <c r="E233" s="348">
        <f t="shared" si="19"/>
        <v>0</v>
      </c>
      <c r="F233" s="45"/>
      <c r="G233" s="45"/>
      <c r="H233" s="336">
        <f t="shared" si="20"/>
        <v>0</v>
      </c>
      <c r="I233" s="348">
        <f t="shared" si="21"/>
        <v>0</v>
      </c>
      <c r="J233" s="348">
        <f t="shared" si="21"/>
        <v>0</v>
      </c>
      <c r="K233" s="336" t="s">
        <v>240</v>
      </c>
      <c r="L233" s="349">
        <f t="shared" si="23"/>
        <v>-100</v>
      </c>
      <c r="M233" s="274"/>
      <c r="N233" s="274"/>
      <c r="T233" s="33"/>
      <c r="U233" s="161"/>
      <c r="V233" s="161"/>
      <c r="W233" s="161"/>
      <c r="X233" s="161"/>
      <c r="AE233" s="17"/>
      <c r="AL233" s="351"/>
    </row>
    <row r="234" spans="1:38" x14ac:dyDescent="0.2">
      <c r="A234" s="21" t="s">
        <v>1029</v>
      </c>
      <c r="B234" s="45">
        <v>1.059E-2</v>
      </c>
      <c r="C234" s="348">
        <f t="shared" si="18"/>
        <v>1.0498713276240574E-4</v>
      </c>
      <c r="D234" s="45"/>
      <c r="E234" s="348">
        <f t="shared" si="19"/>
        <v>0</v>
      </c>
      <c r="F234" s="45"/>
      <c r="G234" s="45"/>
      <c r="H234" s="336">
        <f t="shared" si="20"/>
        <v>0</v>
      </c>
      <c r="I234" s="348">
        <f t="shared" ref="I234:J238" si="24">(F234/$H$241)*100</f>
        <v>0</v>
      </c>
      <c r="J234" s="348">
        <f t="shared" si="24"/>
        <v>0</v>
      </c>
      <c r="K234" s="336" t="s">
        <v>240</v>
      </c>
      <c r="L234" s="349">
        <f t="shared" si="23"/>
        <v>-100</v>
      </c>
      <c r="T234" s="34"/>
      <c r="U234" s="34"/>
      <c r="V234" s="34"/>
      <c r="W234" s="34"/>
      <c r="X234" s="34"/>
      <c r="Y234" s="34"/>
      <c r="Z234" s="34"/>
      <c r="AA234" s="34"/>
      <c r="AE234" s="18"/>
    </row>
    <row r="235" spans="1:38" x14ac:dyDescent="0.2">
      <c r="A235" s="21" t="s">
        <v>1104</v>
      </c>
      <c r="B235" s="45">
        <v>6.2586E-4</v>
      </c>
      <c r="C235" s="348">
        <f t="shared" si="18"/>
        <v>6.2046503220660297E-6</v>
      </c>
      <c r="D235" s="45"/>
      <c r="E235" s="348">
        <f t="shared" si="19"/>
        <v>0</v>
      </c>
      <c r="F235" s="45"/>
      <c r="G235" s="45"/>
      <c r="H235" s="336">
        <f t="shared" si="20"/>
        <v>0</v>
      </c>
      <c r="I235" s="348">
        <f t="shared" si="24"/>
        <v>0</v>
      </c>
      <c r="J235" s="348">
        <f t="shared" si="24"/>
        <v>0</v>
      </c>
      <c r="K235" s="336" t="s">
        <v>240</v>
      </c>
      <c r="L235" s="349">
        <f t="shared" si="23"/>
        <v>-100</v>
      </c>
      <c r="AE235" s="34"/>
    </row>
    <row r="236" spans="1:38" x14ac:dyDescent="0.2">
      <c r="A236" s="21" t="s">
        <v>1112</v>
      </c>
      <c r="B236" s="45">
        <v>0.28239940000000002</v>
      </c>
      <c r="C236" s="348">
        <f t="shared" si="18"/>
        <v>2.7996509253846763E-3</v>
      </c>
      <c r="D236" s="45">
        <v>7.9835349999999999E-2</v>
      </c>
      <c r="E236" s="348">
        <f t="shared" si="19"/>
        <v>1.208379564874406E-3</v>
      </c>
      <c r="F236" s="45"/>
      <c r="G236" s="45"/>
      <c r="H236" s="336">
        <f t="shared" si="20"/>
        <v>0</v>
      </c>
      <c r="I236" s="348">
        <f t="shared" si="24"/>
        <v>0</v>
      </c>
      <c r="J236" s="348">
        <f t="shared" si="24"/>
        <v>0</v>
      </c>
      <c r="K236" s="336">
        <f t="shared" ref="K236:K237" si="25">((H236/D236)-1)*100</f>
        <v>-100</v>
      </c>
      <c r="L236" s="349">
        <f t="shared" si="23"/>
        <v>-100</v>
      </c>
    </row>
    <row r="237" spans="1:38" x14ac:dyDescent="0.2">
      <c r="A237" s="21" t="s">
        <v>1153</v>
      </c>
      <c r="B237" s="45"/>
      <c r="C237" s="348">
        <f t="shared" si="18"/>
        <v>0</v>
      </c>
      <c r="D237" s="45">
        <v>0.79513</v>
      </c>
      <c r="E237" s="348">
        <f t="shared" si="19"/>
        <v>1.2035005087578201E-2</v>
      </c>
      <c r="F237" s="45"/>
      <c r="G237" s="45"/>
      <c r="H237" s="336">
        <f t="shared" si="20"/>
        <v>0</v>
      </c>
      <c r="I237" s="348">
        <f t="shared" si="24"/>
        <v>0</v>
      </c>
      <c r="J237" s="348">
        <f t="shared" si="24"/>
        <v>0</v>
      </c>
      <c r="K237" s="336">
        <f t="shared" si="25"/>
        <v>-100</v>
      </c>
      <c r="L237" s="349" t="e">
        <f t="shared" si="23"/>
        <v>#DIV/0!</v>
      </c>
    </row>
    <row r="238" spans="1:38" x14ac:dyDescent="0.2">
      <c r="A238" s="51" t="s">
        <v>1044</v>
      </c>
      <c r="B238" s="46">
        <v>2.3400000000000001E-3</v>
      </c>
      <c r="C238" s="348">
        <f t="shared" si="18"/>
        <v>2.3198289958831861E-5</v>
      </c>
      <c r="D238" s="46">
        <v>3.4472000000000003E-2</v>
      </c>
      <c r="E238" s="348">
        <f t="shared" si="19"/>
        <v>5.2176461129500309E-4</v>
      </c>
      <c r="F238" s="46"/>
      <c r="G238" s="46"/>
      <c r="H238" s="336">
        <f t="shared" si="20"/>
        <v>0</v>
      </c>
      <c r="I238" s="348">
        <f t="shared" si="24"/>
        <v>0</v>
      </c>
      <c r="J238" s="348">
        <f t="shared" si="24"/>
        <v>0</v>
      </c>
      <c r="K238" s="336" t="s">
        <v>240</v>
      </c>
      <c r="L238" s="349">
        <f t="shared" si="23"/>
        <v>-100</v>
      </c>
    </row>
    <row r="239" spans="1:38" x14ac:dyDescent="0.2">
      <c r="A239" s="514" t="s">
        <v>1078</v>
      </c>
      <c r="B239" s="515">
        <v>0.36449251999999999</v>
      </c>
      <c r="C239" s="348">
        <f t="shared" ref="C239:C240" si="26">(B239/$B$241)*100</f>
        <v>3.6135056268313337E-3</v>
      </c>
      <c r="D239" s="515">
        <v>1.7057860000000001E-2</v>
      </c>
      <c r="E239" s="348">
        <f t="shared" ref="E239:E240" si="27">(D239/$D$241)*100</f>
        <v>2.5818599711141158E-4</v>
      </c>
      <c r="F239" s="515"/>
      <c r="G239" s="515"/>
      <c r="H239" s="336">
        <f t="shared" ref="H239:H240" si="28">F239+G239</f>
        <v>0</v>
      </c>
      <c r="I239" s="348">
        <f t="shared" ref="I239:I240" si="29">(F239/$H$241)*100</f>
        <v>0</v>
      </c>
      <c r="J239" s="348">
        <f t="shared" ref="J239:J240" si="30">(G239/$H$241)*100</f>
        <v>0</v>
      </c>
      <c r="K239" s="336">
        <f t="shared" ref="K239:K240" si="31">((H239/D239)-1)*100</f>
        <v>-100</v>
      </c>
      <c r="L239" s="349">
        <f t="shared" ref="L239:L240" si="32">((H239/B239)-1)*100</f>
        <v>-100</v>
      </c>
    </row>
    <row r="240" spans="1:38" x14ac:dyDescent="0.2">
      <c r="A240" s="514" t="s">
        <v>1059</v>
      </c>
      <c r="B240" s="515">
        <v>2.151E-4</v>
      </c>
      <c r="C240" s="348">
        <f t="shared" si="26"/>
        <v>2.1324581923695438E-6</v>
      </c>
      <c r="D240" s="515">
        <v>8.4999999999999995E-4</v>
      </c>
      <c r="E240" s="348">
        <f t="shared" si="27"/>
        <v>1.2865511708074745E-5</v>
      </c>
      <c r="F240" s="515"/>
      <c r="G240" s="515"/>
      <c r="H240" s="336">
        <f t="shared" si="28"/>
        <v>0</v>
      </c>
      <c r="I240" s="348">
        <f t="shared" si="29"/>
        <v>0</v>
      </c>
      <c r="J240" s="348">
        <f t="shared" si="30"/>
        <v>0</v>
      </c>
      <c r="K240" s="336">
        <f t="shared" si="31"/>
        <v>-100</v>
      </c>
      <c r="L240" s="349">
        <f t="shared" si="32"/>
        <v>-100</v>
      </c>
    </row>
    <row r="241" spans="1:12" x14ac:dyDescent="0.2">
      <c r="A241" s="353" t="s">
        <v>217</v>
      </c>
      <c r="B241" s="354">
        <f>SUM(Table2539[[#All],[Column2]])</f>
        <v>10086.950392259989</v>
      </c>
      <c r="C241" s="354">
        <f>SUM(Table2539[[#All],[Column3]])</f>
        <v>100.00000000000009</v>
      </c>
      <c r="D241" s="354">
        <f>SUM(Table2539[[#All],[Column4]])</f>
        <v>6606.810667830001</v>
      </c>
      <c r="E241" s="354">
        <f>SUM(Table2539[[#All],[Column5]])</f>
        <v>100.00000000000003</v>
      </c>
      <c r="F241" s="354">
        <f>SUM(Table2539[[#All],[Column6]])</f>
        <v>9504.2288486200014</v>
      </c>
      <c r="G241" s="354">
        <f>SUM(Table2539[[#All],[Column7]])</f>
        <v>3681.5272758699998</v>
      </c>
      <c r="H241" s="354">
        <f>SUM(Table2539[[#All],[Column8]])</f>
        <v>13185.756124490004</v>
      </c>
      <c r="I241" s="355">
        <f>SUM(Table2539[[#All],[Column9]])</f>
        <v>72.079513369489206</v>
      </c>
      <c r="J241" s="355">
        <f>SUM(Table2539[[#All],[Column10]])</f>
        <v>27.920486630510862</v>
      </c>
      <c r="K241" s="356">
        <f>((H241/D241)-1)*100</f>
        <v>99.578235058169923</v>
      </c>
      <c r="L241" s="356">
        <f>((H241/B241)-1)*100</f>
        <v>30.720937565112049</v>
      </c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6C101B6B-B31D-4E48-BC3D-3E08C5BDF1F2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S213"/>
  <sheetViews>
    <sheetView zoomScaleNormal="100" workbookViewId="0">
      <selection activeCell="K1" sqref="K1:L1"/>
    </sheetView>
  </sheetViews>
  <sheetFormatPr defaultColWidth="9.140625" defaultRowHeight="12.75" x14ac:dyDescent="0.2"/>
  <cols>
    <col min="1" max="1" width="46.5703125" style="20" customWidth="1"/>
    <col min="2" max="2" width="15" style="18" bestFit="1" customWidth="1"/>
    <col min="3" max="3" width="11.5703125" style="20" customWidth="1"/>
    <col min="4" max="4" width="13.5703125" style="18" bestFit="1" customWidth="1"/>
    <col min="5" max="5" width="11.5703125" style="20" customWidth="1"/>
    <col min="6" max="6" width="13.5703125" style="18" bestFit="1" customWidth="1"/>
    <col min="7" max="7" width="11.5703125" style="20" customWidth="1"/>
    <col min="8" max="8" width="13.42578125" style="20" customWidth="1"/>
    <col min="9" max="9" width="15.5703125" style="20" customWidth="1"/>
    <col min="10" max="10" width="11" style="20" customWidth="1"/>
    <col min="11" max="16384" width="9.140625" style="20"/>
  </cols>
  <sheetData>
    <row r="1" spans="1:19" x14ac:dyDescent="0.2">
      <c r="A1" s="11" t="s">
        <v>596</v>
      </c>
      <c r="K1" s="571" t="s">
        <v>239</v>
      </c>
      <c r="L1" s="571"/>
    </row>
    <row r="2" spans="1:19" x14ac:dyDescent="0.2">
      <c r="A2" s="553" t="s">
        <v>456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53" t="s">
        <v>233</v>
      </c>
      <c r="I2" s="553" t="s">
        <v>580</v>
      </c>
      <c r="J2" s="211"/>
    </row>
    <row r="3" spans="1:19" x14ac:dyDescent="0.2">
      <c r="A3" s="554"/>
      <c r="B3" s="199" t="s">
        <v>579</v>
      </c>
      <c r="C3" s="179" t="s">
        <v>234</v>
      </c>
      <c r="D3" s="199" t="s">
        <v>579</v>
      </c>
      <c r="E3" s="26" t="s">
        <v>234</v>
      </c>
      <c r="F3" s="199" t="s">
        <v>579</v>
      </c>
      <c r="G3" s="26" t="s">
        <v>234</v>
      </c>
      <c r="H3" s="554"/>
      <c r="I3" s="554"/>
      <c r="J3" s="211"/>
      <c r="O3" s="18"/>
      <c r="P3" s="18"/>
      <c r="Q3" s="18"/>
      <c r="R3" s="18"/>
      <c r="S3" s="18"/>
    </row>
    <row r="4" spans="1:19" x14ac:dyDescent="0.2">
      <c r="A4" s="55" t="s">
        <v>936</v>
      </c>
      <c r="B4" s="44">
        <v>239.23653894999998</v>
      </c>
      <c r="C4" s="213">
        <f t="shared" ref="C4:C67" si="0">(B4/$B$213)*100</f>
        <v>7.3220765151123359</v>
      </c>
      <c r="D4" s="44">
        <v>197.61731786000001</v>
      </c>
      <c r="E4" s="213">
        <f t="shared" ref="E4:E67" si="1">(D4/$D$213)*100</f>
        <v>10.040183045578235</v>
      </c>
      <c r="F4" s="44">
        <v>1249.3775581399991</v>
      </c>
      <c r="G4" s="213">
        <f t="shared" ref="G4:G67" si="2">(F4/$F$213)*100</f>
        <v>33.936392820687509</v>
      </c>
      <c r="H4" s="213">
        <f>((F4/D4)-1)*100</f>
        <v>532.22068372828937</v>
      </c>
      <c r="I4" s="212">
        <f>((F4/B4)-1)*100</f>
        <v>422.23525872070775</v>
      </c>
      <c r="J4" s="211"/>
      <c r="O4" s="18"/>
      <c r="P4" s="18"/>
      <c r="Q4" s="18"/>
      <c r="R4" s="18"/>
      <c r="S4" s="18"/>
    </row>
    <row r="5" spans="1:19" x14ac:dyDescent="0.2">
      <c r="A5" s="21" t="s">
        <v>1243</v>
      </c>
      <c r="B5" s="45">
        <v>419.28881814000005</v>
      </c>
      <c r="C5" s="213">
        <f t="shared" si="0"/>
        <v>12.832758832854289</v>
      </c>
      <c r="D5" s="45">
        <v>310.22631018999999</v>
      </c>
      <c r="E5" s="213">
        <f t="shared" si="1"/>
        <v>15.761416932439751</v>
      </c>
      <c r="F5" s="45">
        <v>433.45964144999999</v>
      </c>
      <c r="G5" s="213">
        <f t="shared" si="2"/>
        <v>11.773908189979851</v>
      </c>
      <c r="H5" s="213">
        <f t="shared" ref="H5:H68" si="3">((F5/D5)-1)*100</f>
        <v>39.723687905298874</v>
      </c>
      <c r="I5" s="212">
        <f t="shared" ref="I5:I68" si="4">((F5/B5)-1)*100</f>
        <v>3.3797284108035397</v>
      </c>
      <c r="J5" s="211"/>
      <c r="O5" s="18"/>
      <c r="P5" s="18"/>
      <c r="Q5" s="18"/>
      <c r="R5" s="18"/>
      <c r="S5" s="18"/>
    </row>
    <row r="6" spans="1:19" x14ac:dyDescent="0.2">
      <c r="A6" s="21" t="s">
        <v>992</v>
      </c>
      <c r="B6" s="45">
        <v>144.64569176999993</v>
      </c>
      <c r="C6" s="213">
        <f t="shared" si="0"/>
        <v>4.4270278585774294</v>
      </c>
      <c r="D6" s="45">
        <v>211.73078442000005</v>
      </c>
      <c r="E6" s="213">
        <f t="shared" si="1"/>
        <v>10.757234512547516</v>
      </c>
      <c r="F6" s="45">
        <v>285.99037923999998</v>
      </c>
      <c r="G6" s="213">
        <f t="shared" si="2"/>
        <v>7.7682537112920391</v>
      </c>
      <c r="H6" s="213">
        <f t="shared" si="3"/>
        <v>35.072648988394036</v>
      </c>
      <c r="I6" s="212">
        <f t="shared" si="4"/>
        <v>97.717868911540904</v>
      </c>
      <c r="J6" s="211"/>
      <c r="O6" s="18"/>
      <c r="P6" s="18"/>
      <c r="Q6" s="18"/>
      <c r="R6" s="18"/>
      <c r="S6" s="18"/>
    </row>
    <row r="7" spans="1:19" x14ac:dyDescent="0.2">
      <c r="A7" s="21" t="s">
        <v>994</v>
      </c>
      <c r="B7" s="45">
        <v>71.582543750000028</v>
      </c>
      <c r="C7" s="213">
        <f t="shared" si="0"/>
        <v>2.1908562328491943</v>
      </c>
      <c r="D7" s="45">
        <v>2.6838989900000043</v>
      </c>
      <c r="E7" s="213">
        <f t="shared" si="1"/>
        <v>0.13635868266632789</v>
      </c>
      <c r="F7" s="45">
        <v>233.34056013999961</v>
      </c>
      <c r="G7" s="213">
        <f t="shared" si="2"/>
        <v>6.3381456296519705</v>
      </c>
      <c r="H7" s="213">
        <f t="shared" si="3"/>
        <v>8594.0887495918469</v>
      </c>
      <c r="I7" s="212">
        <f t="shared" si="4"/>
        <v>225.97411032909753</v>
      </c>
      <c r="J7" s="211"/>
      <c r="O7" s="18"/>
      <c r="P7" s="18"/>
      <c r="Q7" s="18"/>
      <c r="R7" s="18"/>
      <c r="S7" s="18"/>
    </row>
    <row r="8" spans="1:19" x14ac:dyDescent="0.2">
      <c r="A8" s="21" t="s">
        <v>1211</v>
      </c>
      <c r="B8" s="45">
        <v>81.369808690000013</v>
      </c>
      <c r="C8" s="213">
        <f t="shared" si="0"/>
        <v>2.4904053864980593</v>
      </c>
      <c r="D8" s="45">
        <v>65.907216420000012</v>
      </c>
      <c r="E8" s="213">
        <f t="shared" si="1"/>
        <v>3.3484945755114883</v>
      </c>
      <c r="F8" s="45">
        <v>201.01867987</v>
      </c>
      <c r="G8" s="213">
        <f t="shared" si="2"/>
        <v>5.4601980321467609</v>
      </c>
      <c r="H8" s="213" t="s">
        <v>240</v>
      </c>
      <c r="I8" s="212" t="s">
        <v>240</v>
      </c>
      <c r="J8" s="211"/>
      <c r="O8" s="18"/>
      <c r="P8" s="18"/>
      <c r="Q8" s="18"/>
      <c r="R8" s="18"/>
      <c r="S8" s="18"/>
    </row>
    <row r="9" spans="1:19" x14ac:dyDescent="0.2">
      <c r="A9" s="21" t="s">
        <v>997</v>
      </c>
      <c r="B9" s="45">
        <v>210.88457874999992</v>
      </c>
      <c r="C9" s="213">
        <f t="shared" si="0"/>
        <v>6.4543360652255934</v>
      </c>
      <c r="D9" s="45">
        <v>43.674956169999987</v>
      </c>
      <c r="E9" s="213">
        <f t="shared" si="1"/>
        <v>2.2189581318225384</v>
      </c>
      <c r="F9" s="45">
        <v>177.70204426999979</v>
      </c>
      <c r="G9" s="213">
        <f t="shared" si="2"/>
        <v>4.8268566536154793</v>
      </c>
      <c r="H9" s="213">
        <f t="shared" si="3"/>
        <v>306.87400710446974</v>
      </c>
      <c r="I9" s="212">
        <f t="shared" si="4"/>
        <v>-15.734926980762054</v>
      </c>
      <c r="J9" s="211"/>
      <c r="O9" s="18"/>
      <c r="P9" s="18"/>
      <c r="Q9" s="18"/>
      <c r="R9" s="18"/>
      <c r="S9" s="18"/>
    </row>
    <row r="10" spans="1:19" x14ac:dyDescent="0.2">
      <c r="A10" s="21" t="s">
        <v>938</v>
      </c>
      <c r="B10" s="45">
        <v>434.89981534999998</v>
      </c>
      <c r="C10" s="213">
        <f t="shared" si="0"/>
        <v>13.31054920948532</v>
      </c>
      <c r="D10" s="45">
        <v>271.73392025999999</v>
      </c>
      <c r="E10" s="213">
        <f t="shared" si="1"/>
        <v>13.805765246929255</v>
      </c>
      <c r="F10" s="45">
        <v>136.59773348000002</v>
      </c>
      <c r="G10" s="213">
        <f t="shared" si="2"/>
        <v>3.7103550576769786</v>
      </c>
      <c r="H10" s="213">
        <f t="shared" si="3"/>
        <v>-49.731070250890717</v>
      </c>
      <c r="I10" s="212">
        <f t="shared" si="4"/>
        <v>-68.59098839348357</v>
      </c>
      <c r="J10" s="211"/>
      <c r="O10" s="18"/>
      <c r="P10" s="18"/>
      <c r="Q10" s="18"/>
      <c r="R10" s="18"/>
      <c r="S10" s="18"/>
    </row>
    <row r="11" spans="1:19" x14ac:dyDescent="0.2">
      <c r="A11" s="21" t="s">
        <v>1224</v>
      </c>
      <c r="B11" s="45">
        <v>163.44804820000019</v>
      </c>
      <c r="C11" s="213">
        <f t="shared" si="0"/>
        <v>5.0024930155685592</v>
      </c>
      <c r="D11" s="45">
        <v>137.73069572999992</v>
      </c>
      <c r="E11" s="213">
        <f t="shared" si="1"/>
        <v>6.9975719289121203</v>
      </c>
      <c r="F11" s="45">
        <v>123.11594310000002</v>
      </c>
      <c r="G11" s="213">
        <f t="shared" si="2"/>
        <v>3.3441540391930382</v>
      </c>
      <c r="H11" s="213">
        <f t="shared" si="3"/>
        <v>-10.611107823523881</v>
      </c>
      <c r="I11" s="212">
        <f t="shared" si="4"/>
        <v>-24.675794874374102</v>
      </c>
      <c r="J11" s="211"/>
      <c r="O11" s="18"/>
      <c r="P11" s="18"/>
      <c r="Q11" s="18"/>
      <c r="R11" s="18"/>
      <c r="S11" s="18"/>
    </row>
    <row r="12" spans="1:19" x14ac:dyDescent="0.2">
      <c r="A12" s="21" t="s">
        <v>1232</v>
      </c>
      <c r="B12" s="45">
        <v>1.3508120200000002</v>
      </c>
      <c r="C12" s="213">
        <f t="shared" si="0"/>
        <v>4.1342969645788957E-2</v>
      </c>
      <c r="D12" s="45">
        <v>2.1215081900000006</v>
      </c>
      <c r="E12" s="213">
        <f t="shared" si="1"/>
        <v>0.10778574869325663</v>
      </c>
      <c r="F12" s="45">
        <v>116.40031056000001</v>
      </c>
      <c r="G12" s="213">
        <f t="shared" si="2"/>
        <v>3.1617397302181569</v>
      </c>
      <c r="H12" s="213">
        <f t="shared" si="3"/>
        <v>5386.6774075475041</v>
      </c>
      <c r="I12" s="212" t="s">
        <v>240</v>
      </c>
      <c r="J12" s="211"/>
      <c r="O12" s="18"/>
      <c r="P12" s="18"/>
      <c r="Q12" s="18"/>
      <c r="R12" s="18"/>
      <c r="S12" s="18"/>
    </row>
    <row r="13" spans="1:19" x14ac:dyDescent="0.2">
      <c r="A13" s="21" t="s">
        <v>1226</v>
      </c>
      <c r="B13" s="45">
        <v>54.634201409999989</v>
      </c>
      <c r="C13" s="213">
        <f t="shared" si="0"/>
        <v>1.6721350543768105</v>
      </c>
      <c r="D13" s="45">
        <v>42.276354229999988</v>
      </c>
      <c r="E13" s="213">
        <f t="shared" si="1"/>
        <v>2.1479004955912395</v>
      </c>
      <c r="F13" s="45">
        <v>88.182327540000017</v>
      </c>
      <c r="G13" s="213">
        <f t="shared" si="2"/>
        <v>2.3952648162619199</v>
      </c>
      <c r="H13" s="213" t="s">
        <v>240</v>
      </c>
      <c r="I13" s="212" t="s">
        <v>240</v>
      </c>
      <c r="J13" s="211"/>
      <c r="O13" s="18"/>
      <c r="P13" s="18"/>
      <c r="Q13" s="18"/>
      <c r="R13" s="18"/>
      <c r="S13" s="18"/>
    </row>
    <row r="14" spans="1:19" x14ac:dyDescent="0.2">
      <c r="A14" s="21" t="s">
        <v>1242</v>
      </c>
      <c r="B14" s="45">
        <v>51.339309669999992</v>
      </c>
      <c r="C14" s="213">
        <f t="shared" si="0"/>
        <v>1.57129155640958</v>
      </c>
      <c r="D14" s="45">
        <v>88.620181029999969</v>
      </c>
      <c r="E14" s="213">
        <f t="shared" si="1"/>
        <v>4.5024537763629757</v>
      </c>
      <c r="F14" s="45">
        <v>47.622459019999994</v>
      </c>
      <c r="G14" s="213">
        <f t="shared" si="2"/>
        <v>1.2935517096976035</v>
      </c>
      <c r="H14" s="213">
        <f t="shared" si="3"/>
        <v>-46.262286460598979</v>
      </c>
      <c r="I14" s="212">
        <f t="shared" si="4"/>
        <v>-7.2397752791988346</v>
      </c>
      <c r="J14" s="211"/>
      <c r="O14" s="18"/>
      <c r="P14" s="18"/>
      <c r="Q14" s="18"/>
      <c r="R14" s="18"/>
      <c r="S14" s="18"/>
    </row>
    <row r="15" spans="1:19" x14ac:dyDescent="0.2">
      <c r="A15" s="21" t="s">
        <v>1198</v>
      </c>
      <c r="B15" s="45">
        <v>24.815885469999998</v>
      </c>
      <c r="C15" s="213">
        <f t="shared" si="0"/>
        <v>0.7595153022991199</v>
      </c>
      <c r="D15" s="45">
        <v>39.514306869999999</v>
      </c>
      <c r="E15" s="213">
        <f t="shared" si="1"/>
        <v>2.0075713919718794</v>
      </c>
      <c r="F15" s="45">
        <v>46.534188279999988</v>
      </c>
      <c r="G15" s="213">
        <f t="shared" si="2"/>
        <v>1.2639914033776449</v>
      </c>
      <c r="H15" s="213">
        <f t="shared" si="3"/>
        <v>17.765417050323151</v>
      </c>
      <c r="I15" s="212">
        <f t="shared" si="4"/>
        <v>87.51774276301893</v>
      </c>
      <c r="J15" s="211"/>
      <c r="O15" s="18"/>
      <c r="P15" s="18"/>
      <c r="Q15" s="18"/>
      <c r="R15" s="18"/>
      <c r="S15" s="18"/>
    </row>
    <row r="16" spans="1:19" x14ac:dyDescent="0.2">
      <c r="A16" s="21" t="s">
        <v>1240</v>
      </c>
      <c r="B16" s="45">
        <v>155.04604549999999</v>
      </c>
      <c r="C16" s="213">
        <f t="shared" si="0"/>
        <v>4.7453412154313757</v>
      </c>
      <c r="D16" s="45">
        <v>52.664169100000002</v>
      </c>
      <c r="E16" s="213">
        <f t="shared" si="1"/>
        <v>2.675665794036727</v>
      </c>
      <c r="F16" s="45">
        <v>42.413415380000011</v>
      </c>
      <c r="G16" s="213">
        <f t="shared" si="2"/>
        <v>1.1520603326231527</v>
      </c>
      <c r="H16" s="213">
        <f t="shared" si="3"/>
        <v>-19.464379473139715</v>
      </c>
      <c r="I16" s="212">
        <f t="shared" si="4"/>
        <v>-72.644632603673841</v>
      </c>
      <c r="J16" s="211"/>
      <c r="O16" s="18"/>
      <c r="P16" s="18"/>
      <c r="Q16" s="18"/>
      <c r="R16" s="18"/>
      <c r="S16" s="18"/>
    </row>
    <row r="17" spans="1:19" x14ac:dyDescent="0.2">
      <c r="A17" s="21" t="s">
        <v>1193</v>
      </c>
      <c r="B17" s="45">
        <v>53.899885740000016</v>
      </c>
      <c r="C17" s="213">
        <f t="shared" si="0"/>
        <v>1.6496605797602493</v>
      </c>
      <c r="D17" s="45">
        <v>17.939809440000001</v>
      </c>
      <c r="E17" s="213">
        <f t="shared" si="1"/>
        <v>0.91145337124753334</v>
      </c>
      <c r="F17" s="45">
        <v>42.130050149999953</v>
      </c>
      <c r="G17" s="213">
        <f t="shared" si="2"/>
        <v>1.1443633848955796</v>
      </c>
      <c r="H17" s="213">
        <f t="shared" si="3"/>
        <v>134.84112409836141</v>
      </c>
      <c r="I17" s="212">
        <f t="shared" si="4"/>
        <v>-21.836475956136336</v>
      </c>
      <c r="J17" s="211"/>
      <c r="O17" s="18"/>
      <c r="P17" s="18"/>
      <c r="Q17" s="18"/>
      <c r="R17" s="18"/>
      <c r="S17" s="18"/>
    </row>
    <row r="18" spans="1:19" x14ac:dyDescent="0.2">
      <c r="A18" s="21" t="s">
        <v>1007</v>
      </c>
      <c r="B18" s="45"/>
      <c r="C18" s="213">
        <f t="shared" si="0"/>
        <v>0</v>
      </c>
      <c r="D18" s="45">
        <v>1.6892830000000001E-2</v>
      </c>
      <c r="E18" s="213">
        <f t="shared" si="1"/>
        <v>8.5826033464330191E-4</v>
      </c>
      <c r="F18" s="45">
        <v>40.795961079999998</v>
      </c>
      <c r="G18" s="213">
        <f t="shared" si="2"/>
        <v>1.1081260037754115</v>
      </c>
      <c r="H18" s="213">
        <f t="shared" si="3"/>
        <v>241398.67772303396</v>
      </c>
      <c r="I18" s="212" t="s">
        <v>240</v>
      </c>
      <c r="J18" s="211"/>
      <c r="O18" s="18"/>
      <c r="P18" s="18"/>
      <c r="Q18" s="18"/>
      <c r="R18" s="18"/>
      <c r="S18" s="18"/>
    </row>
    <row r="19" spans="1:19" x14ac:dyDescent="0.2">
      <c r="A19" s="21" t="s">
        <v>1233</v>
      </c>
      <c r="B19" s="45">
        <v>38.400030289999954</v>
      </c>
      <c r="C19" s="213">
        <f t="shared" si="0"/>
        <v>1.1752718092313423</v>
      </c>
      <c r="D19" s="45">
        <v>85.577121149999869</v>
      </c>
      <c r="E19" s="213">
        <f t="shared" si="1"/>
        <v>4.3478474971931451</v>
      </c>
      <c r="F19" s="45">
        <v>39.022364759999988</v>
      </c>
      <c r="G19" s="213">
        <f t="shared" si="2"/>
        <v>1.0599504454514308</v>
      </c>
      <c r="H19" s="213">
        <f t="shared" si="3"/>
        <v>-54.400937732409282</v>
      </c>
      <c r="I19" s="212">
        <f t="shared" si="4"/>
        <v>1.6206614039106615</v>
      </c>
      <c r="J19" s="211"/>
      <c r="O19" s="18"/>
      <c r="P19" s="18"/>
      <c r="Q19" s="18"/>
      <c r="R19" s="18"/>
      <c r="S19" s="18"/>
    </row>
    <row r="20" spans="1:19" x14ac:dyDescent="0.2">
      <c r="A20" s="21" t="s">
        <v>998</v>
      </c>
      <c r="B20" s="45">
        <v>44.173355849999957</v>
      </c>
      <c r="C20" s="213">
        <f t="shared" si="0"/>
        <v>1.3519702838143104</v>
      </c>
      <c r="D20" s="45">
        <v>21.779832880000001</v>
      </c>
      <c r="E20" s="213">
        <f t="shared" si="1"/>
        <v>1.1065503326597137</v>
      </c>
      <c r="F20" s="45">
        <v>36.239662339999974</v>
      </c>
      <c r="G20" s="213">
        <f t="shared" si="2"/>
        <v>0.98436490142358113</v>
      </c>
      <c r="H20" s="213">
        <f t="shared" si="3"/>
        <v>66.390910984804449</v>
      </c>
      <c r="I20" s="212">
        <f t="shared" si="4"/>
        <v>-17.960359491229351</v>
      </c>
      <c r="J20" s="211"/>
      <c r="O20" s="18"/>
      <c r="P20" s="18"/>
      <c r="Q20" s="18"/>
      <c r="R20" s="18"/>
      <c r="S20" s="18"/>
    </row>
    <row r="21" spans="1:19" x14ac:dyDescent="0.2">
      <c r="A21" s="21" t="s">
        <v>1180</v>
      </c>
      <c r="B21" s="45">
        <v>15.401203429999999</v>
      </c>
      <c r="C21" s="213">
        <f t="shared" si="0"/>
        <v>0.47136942556604622</v>
      </c>
      <c r="D21" s="45">
        <v>32.734094309999989</v>
      </c>
      <c r="E21" s="213">
        <f t="shared" si="1"/>
        <v>1.6630946227923917</v>
      </c>
      <c r="F21" s="45">
        <v>32.811441860000002</v>
      </c>
      <c r="G21" s="213">
        <f t="shared" si="2"/>
        <v>0.89124538272628095</v>
      </c>
      <c r="H21" s="213">
        <f t="shared" si="3"/>
        <v>0.23629048437239231</v>
      </c>
      <c r="I21" s="212">
        <f t="shared" si="4"/>
        <v>113.04466244557622</v>
      </c>
      <c r="J21" s="211"/>
      <c r="O21" s="18"/>
      <c r="P21" s="18"/>
      <c r="Q21" s="18"/>
      <c r="R21" s="18"/>
      <c r="S21" s="18"/>
    </row>
    <row r="22" spans="1:19" x14ac:dyDescent="0.2">
      <c r="A22" s="21" t="s">
        <v>1126</v>
      </c>
      <c r="B22" s="45">
        <v>27.230945250000005</v>
      </c>
      <c r="C22" s="213">
        <f t="shared" si="0"/>
        <v>0.833430652250852</v>
      </c>
      <c r="D22" s="45">
        <v>35.245358629999998</v>
      </c>
      <c r="E22" s="213">
        <f t="shared" si="1"/>
        <v>1.7906823955729729</v>
      </c>
      <c r="F22" s="45">
        <v>30.856399489999994</v>
      </c>
      <c r="G22" s="213">
        <f t="shared" si="2"/>
        <v>0.83814127066892818</v>
      </c>
      <c r="H22" s="213">
        <f t="shared" si="3"/>
        <v>-12.452587547979233</v>
      </c>
      <c r="I22" s="212">
        <f t="shared" si="4"/>
        <v>13.313728945931436</v>
      </c>
      <c r="J22" s="211"/>
      <c r="O22" s="18"/>
      <c r="P22" s="18"/>
      <c r="Q22" s="18"/>
      <c r="R22" s="18"/>
      <c r="S22" s="18"/>
    </row>
    <row r="23" spans="1:19" x14ac:dyDescent="0.2">
      <c r="A23" s="21" t="s">
        <v>1202</v>
      </c>
      <c r="B23" s="45">
        <v>29.466594219999994</v>
      </c>
      <c r="C23" s="213">
        <f t="shared" si="0"/>
        <v>0.90185495269892535</v>
      </c>
      <c r="D23" s="45">
        <v>9.2261808300000023</v>
      </c>
      <c r="E23" s="213">
        <f t="shared" si="1"/>
        <v>0.46874709842195889</v>
      </c>
      <c r="F23" s="45">
        <v>20.430058849999998</v>
      </c>
      <c r="G23" s="213">
        <f t="shared" si="2"/>
        <v>0.55493433347365517</v>
      </c>
      <c r="H23" s="213">
        <f t="shared" si="3"/>
        <v>121.43570808377481</v>
      </c>
      <c r="I23" s="212">
        <f t="shared" si="4"/>
        <v>-30.667050635483982</v>
      </c>
      <c r="J23" s="211"/>
      <c r="O23" s="18"/>
      <c r="P23" s="18"/>
      <c r="Q23" s="18"/>
      <c r="R23" s="18"/>
      <c r="S23" s="18"/>
    </row>
    <row r="24" spans="1:19" x14ac:dyDescent="0.2">
      <c r="A24" s="21" t="s">
        <v>1000</v>
      </c>
      <c r="B24" s="45">
        <v>7.9678200000000005E-3</v>
      </c>
      <c r="C24" s="213">
        <f t="shared" si="0"/>
        <v>2.4386319896909866E-4</v>
      </c>
      <c r="D24" s="45">
        <v>48.684371589999998</v>
      </c>
      <c r="E24" s="213">
        <f t="shared" si="1"/>
        <v>2.4734674446337443</v>
      </c>
      <c r="F24" s="45">
        <v>19.409170119999995</v>
      </c>
      <c r="G24" s="213">
        <f t="shared" si="2"/>
        <v>0.52720430043298594</v>
      </c>
      <c r="H24" s="213" t="s">
        <v>240</v>
      </c>
      <c r="I24" s="212" t="s">
        <v>240</v>
      </c>
      <c r="J24" s="211"/>
      <c r="O24" s="18"/>
      <c r="P24" s="18"/>
      <c r="Q24" s="18"/>
      <c r="R24" s="18"/>
      <c r="S24" s="18"/>
    </row>
    <row r="25" spans="1:19" x14ac:dyDescent="0.2">
      <c r="A25" s="21" t="s">
        <v>1144</v>
      </c>
      <c r="B25" s="45">
        <v>0.31648799999999999</v>
      </c>
      <c r="C25" s="213">
        <f t="shared" si="0"/>
        <v>9.6864357020279204E-3</v>
      </c>
      <c r="D25" s="45">
        <v>1.525518E-2</v>
      </c>
      <c r="E25" s="213">
        <f t="shared" si="1"/>
        <v>7.7505757719954608E-4</v>
      </c>
      <c r="F25" s="45">
        <v>17.362555499999999</v>
      </c>
      <c r="G25" s="213">
        <f t="shared" si="2"/>
        <v>0.47161284431600381</v>
      </c>
      <c r="H25" s="213">
        <f t="shared" si="3"/>
        <v>113714.16345136536</v>
      </c>
      <c r="I25" s="212">
        <f t="shared" si="4"/>
        <v>5386.0075263517092</v>
      </c>
      <c r="J25" s="211"/>
      <c r="O25" s="18"/>
      <c r="P25" s="18"/>
      <c r="Q25" s="18"/>
      <c r="R25" s="18"/>
      <c r="S25" s="18"/>
    </row>
    <row r="26" spans="1:19" x14ac:dyDescent="0.2">
      <c r="A26" s="21" t="s">
        <v>1222</v>
      </c>
      <c r="B26" s="45">
        <v>10.027512729999996</v>
      </c>
      <c r="C26" s="213">
        <f t="shared" si="0"/>
        <v>0.30690218052631196</v>
      </c>
      <c r="D26" s="45">
        <v>10.565374330000001</v>
      </c>
      <c r="E26" s="213">
        <f t="shared" si="1"/>
        <v>0.53678641814885686</v>
      </c>
      <c r="F26" s="45">
        <v>13.559705480000002</v>
      </c>
      <c r="G26" s="213">
        <f t="shared" si="2"/>
        <v>0.3683173982948596</v>
      </c>
      <c r="H26" s="213">
        <f t="shared" si="3"/>
        <v>28.340984961580638</v>
      </c>
      <c r="I26" s="212">
        <f t="shared" si="4"/>
        <v>35.225013870413768</v>
      </c>
      <c r="J26" s="211"/>
      <c r="O26" s="18"/>
      <c r="P26" s="18"/>
      <c r="Q26" s="18"/>
      <c r="R26" s="18"/>
      <c r="S26" s="18"/>
    </row>
    <row r="27" spans="1:19" x14ac:dyDescent="0.2">
      <c r="A27" s="21" t="s">
        <v>1235</v>
      </c>
      <c r="B27" s="45">
        <v>2.8726528199999999</v>
      </c>
      <c r="C27" s="213">
        <f t="shared" si="0"/>
        <v>8.7920448279805816E-2</v>
      </c>
      <c r="D27" s="45">
        <v>5.395732490000003</v>
      </c>
      <c r="E27" s="213">
        <f t="shared" si="1"/>
        <v>0.27413661136192924</v>
      </c>
      <c r="F27" s="45">
        <v>13.379170390000001</v>
      </c>
      <c r="G27" s="213">
        <f t="shared" si="2"/>
        <v>0.36341358864001089</v>
      </c>
      <c r="H27" s="213">
        <f t="shared" si="3"/>
        <v>147.95837107928961</v>
      </c>
      <c r="I27" s="212">
        <f t="shared" si="4"/>
        <v>365.74268553622159</v>
      </c>
      <c r="J27" s="211"/>
      <c r="O27" s="18"/>
      <c r="P27" s="18"/>
      <c r="Q27" s="18"/>
      <c r="R27" s="18"/>
      <c r="S27" s="18"/>
    </row>
    <row r="28" spans="1:19" x14ac:dyDescent="0.2">
      <c r="A28" s="21" t="s">
        <v>1217</v>
      </c>
      <c r="B28" s="45">
        <v>11.761696539999999</v>
      </c>
      <c r="C28" s="213">
        <f t="shared" si="0"/>
        <v>0.35997863199070501</v>
      </c>
      <c r="D28" s="45">
        <v>45.166635330000005</v>
      </c>
      <c r="E28" s="213">
        <f t="shared" si="1"/>
        <v>2.2947446670000105</v>
      </c>
      <c r="F28" s="45">
        <v>13.358246730000001</v>
      </c>
      <c r="G28" s="213">
        <f t="shared" si="2"/>
        <v>0.36284524679620223</v>
      </c>
      <c r="H28" s="213" t="s">
        <v>240</v>
      </c>
      <c r="I28" s="212">
        <f t="shared" si="4"/>
        <v>13.574148802176133</v>
      </c>
      <c r="J28" s="211"/>
      <c r="O28" s="18"/>
      <c r="P28" s="18"/>
      <c r="Q28" s="18"/>
      <c r="R28" s="18"/>
      <c r="S28" s="18"/>
    </row>
    <row r="29" spans="1:19" x14ac:dyDescent="0.2">
      <c r="A29" s="21" t="s">
        <v>1227</v>
      </c>
      <c r="B29" s="45">
        <v>39.404610099999999</v>
      </c>
      <c r="C29" s="213">
        <f t="shared" si="0"/>
        <v>1.2060179915103573</v>
      </c>
      <c r="D29" s="45">
        <v>11.964052670000004</v>
      </c>
      <c r="E29" s="213">
        <f t="shared" si="1"/>
        <v>0.60784793597308995</v>
      </c>
      <c r="F29" s="45">
        <v>13.304216519999999</v>
      </c>
      <c r="G29" s="213">
        <f t="shared" si="2"/>
        <v>0.36137764365350283</v>
      </c>
      <c r="H29" s="213">
        <f t="shared" si="3"/>
        <v>11.201587680740243</v>
      </c>
      <c r="I29" s="212">
        <f t="shared" si="4"/>
        <v>-66.236903534289766</v>
      </c>
      <c r="J29" s="211"/>
      <c r="O29" s="18"/>
      <c r="P29" s="18"/>
      <c r="Q29" s="18"/>
      <c r="R29" s="18"/>
      <c r="S29" s="18"/>
    </row>
    <row r="30" spans="1:19" x14ac:dyDescent="0.2">
      <c r="A30" s="21" t="s">
        <v>1225</v>
      </c>
      <c r="B30" s="45">
        <v>0.39672520999999999</v>
      </c>
      <c r="C30" s="213">
        <f t="shared" si="0"/>
        <v>1.2142176758798197E-2</v>
      </c>
      <c r="D30" s="45">
        <v>11.62325253</v>
      </c>
      <c r="E30" s="213">
        <f t="shared" si="1"/>
        <v>0.59053317922700965</v>
      </c>
      <c r="F30" s="45">
        <v>12.343695</v>
      </c>
      <c r="G30" s="213">
        <f t="shared" si="2"/>
        <v>0.33528734340513616</v>
      </c>
      <c r="H30" s="213">
        <f t="shared" si="3"/>
        <v>6.198286307042844</v>
      </c>
      <c r="I30" s="212">
        <f t="shared" si="4"/>
        <v>3011.3966768081114</v>
      </c>
      <c r="J30" s="211"/>
      <c r="O30" s="18"/>
      <c r="P30" s="18"/>
      <c r="Q30" s="18"/>
      <c r="R30" s="18"/>
      <c r="S30" s="18"/>
    </row>
    <row r="31" spans="1:19" x14ac:dyDescent="0.2">
      <c r="A31" s="21" t="s">
        <v>1230</v>
      </c>
      <c r="B31" s="45">
        <v>3.3257706499999991</v>
      </c>
      <c r="C31" s="213">
        <f t="shared" si="0"/>
        <v>0.10178857827442618</v>
      </c>
      <c r="D31" s="45">
        <v>3.5810914200000008</v>
      </c>
      <c r="E31" s="213">
        <f t="shared" si="1"/>
        <v>0.18194161194527253</v>
      </c>
      <c r="F31" s="45">
        <v>11.929165210000001</v>
      </c>
      <c r="G31" s="213">
        <f t="shared" si="2"/>
        <v>0.32402761995511664</v>
      </c>
      <c r="H31" s="213">
        <f t="shared" si="3"/>
        <v>233.11534978908745</v>
      </c>
      <c r="I31" s="212">
        <f t="shared" si="4"/>
        <v>258.68875113201216</v>
      </c>
      <c r="J31" s="211"/>
      <c r="O31" s="18"/>
      <c r="P31" s="18"/>
      <c r="Q31" s="18"/>
      <c r="R31" s="18"/>
      <c r="S31" s="18"/>
    </row>
    <row r="32" spans="1:19" x14ac:dyDescent="0.2">
      <c r="A32" s="21" t="s">
        <v>1201</v>
      </c>
      <c r="B32" s="45">
        <v>12.701505529999999</v>
      </c>
      <c r="C32" s="213">
        <f t="shared" si="0"/>
        <v>0.38874243773949424</v>
      </c>
      <c r="D32" s="45">
        <v>10.381785580000003</v>
      </c>
      <c r="E32" s="213">
        <f t="shared" si="1"/>
        <v>0.52745897319074475</v>
      </c>
      <c r="F32" s="45">
        <v>10.007403510000003</v>
      </c>
      <c r="G32" s="213">
        <f t="shared" si="2"/>
        <v>0.27182749875552953</v>
      </c>
      <c r="H32" s="213">
        <f t="shared" si="3"/>
        <v>-3.6061433470676585</v>
      </c>
      <c r="I32" s="212">
        <f t="shared" si="4"/>
        <v>-21.210887273455338</v>
      </c>
      <c r="J32" s="211"/>
      <c r="O32" s="18"/>
      <c r="P32" s="18"/>
      <c r="Q32" s="18"/>
      <c r="R32" s="18"/>
      <c r="S32" s="18"/>
    </row>
    <row r="33" spans="1:19" x14ac:dyDescent="0.2">
      <c r="A33" s="21" t="s">
        <v>1082</v>
      </c>
      <c r="B33" s="45">
        <v>3.2143275499999979</v>
      </c>
      <c r="C33" s="213">
        <f t="shared" si="0"/>
        <v>9.8377749356474545E-2</v>
      </c>
      <c r="D33" s="45">
        <v>15.45783471</v>
      </c>
      <c r="E33" s="213">
        <f t="shared" si="1"/>
        <v>0.78535369094849394</v>
      </c>
      <c r="F33" s="45">
        <v>9.5087815999999918</v>
      </c>
      <c r="G33" s="213">
        <f t="shared" si="2"/>
        <v>0.25828361132413247</v>
      </c>
      <c r="H33" s="213">
        <f t="shared" si="3"/>
        <v>-38.485681996272348</v>
      </c>
      <c r="I33" s="212">
        <f t="shared" si="4"/>
        <v>195.82491056333069</v>
      </c>
      <c r="J33" s="211"/>
      <c r="O33" s="18"/>
      <c r="P33" s="18"/>
      <c r="Q33" s="18"/>
      <c r="R33" s="18"/>
      <c r="S33" s="18"/>
    </row>
    <row r="34" spans="1:19" x14ac:dyDescent="0.2">
      <c r="A34" s="21" t="s">
        <v>1185</v>
      </c>
      <c r="B34" s="45">
        <v>42.882889059999989</v>
      </c>
      <c r="C34" s="213">
        <f t="shared" si="0"/>
        <v>1.3124742410356363</v>
      </c>
      <c r="D34" s="45">
        <v>4.3898487700000004</v>
      </c>
      <c r="E34" s="213">
        <f t="shared" si="1"/>
        <v>0.22303149172599782</v>
      </c>
      <c r="F34" s="45">
        <v>8.7661066400000021</v>
      </c>
      <c r="G34" s="213">
        <f t="shared" si="2"/>
        <v>0.23811059875764304</v>
      </c>
      <c r="H34" s="213">
        <f t="shared" si="3"/>
        <v>99.690401635407611</v>
      </c>
      <c r="I34" s="212">
        <f t="shared" si="4"/>
        <v>-79.558031578201678</v>
      </c>
      <c r="J34" s="211"/>
      <c r="O34" s="18"/>
      <c r="P34" s="18"/>
      <c r="Q34" s="18"/>
      <c r="R34" s="18"/>
      <c r="S34" s="18"/>
    </row>
    <row r="35" spans="1:19" x14ac:dyDescent="0.2">
      <c r="A35" s="21" t="s">
        <v>1187</v>
      </c>
      <c r="B35" s="45">
        <v>34.581706139999994</v>
      </c>
      <c r="C35" s="213">
        <f t="shared" si="0"/>
        <v>1.0584081323510972</v>
      </c>
      <c r="D35" s="45">
        <v>4.8838638999999988</v>
      </c>
      <c r="E35" s="213">
        <f t="shared" si="1"/>
        <v>0.24813051840137743</v>
      </c>
      <c r="F35" s="45">
        <v>6.7215529999999992</v>
      </c>
      <c r="G35" s="213">
        <f t="shared" si="2"/>
        <v>0.18257512429842301</v>
      </c>
      <c r="H35" s="213" t="s">
        <v>240</v>
      </c>
      <c r="I35" s="212">
        <f t="shared" si="4"/>
        <v>-80.563269571522639</v>
      </c>
      <c r="J35" s="211"/>
      <c r="O35" s="18"/>
      <c r="P35" s="18"/>
      <c r="Q35" s="18"/>
      <c r="R35" s="18"/>
      <c r="S35" s="18"/>
    </row>
    <row r="36" spans="1:19" x14ac:dyDescent="0.2">
      <c r="A36" s="21" t="s">
        <v>1133</v>
      </c>
      <c r="B36" s="45">
        <v>1.0019333100000001</v>
      </c>
      <c r="C36" s="213">
        <f t="shared" si="0"/>
        <v>3.0665183466782337E-2</v>
      </c>
      <c r="D36" s="45">
        <v>5.6572325700000006</v>
      </c>
      <c r="E36" s="213">
        <f t="shared" si="1"/>
        <v>0.28742243417374042</v>
      </c>
      <c r="F36" s="45">
        <v>6.6171341300000002</v>
      </c>
      <c r="G36" s="213">
        <f t="shared" si="2"/>
        <v>0.17973883212467232</v>
      </c>
      <c r="H36" s="213">
        <f t="shared" si="3"/>
        <v>16.967687789438003</v>
      </c>
      <c r="I36" s="212">
        <f t="shared" si="4"/>
        <v>560.43658434711585</v>
      </c>
      <c r="J36" s="211"/>
      <c r="O36" s="18"/>
      <c r="P36" s="18"/>
      <c r="Q36" s="18"/>
      <c r="R36" s="18"/>
      <c r="S36" s="18"/>
    </row>
    <row r="37" spans="1:19" x14ac:dyDescent="0.2">
      <c r="A37" s="21" t="s">
        <v>1147</v>
      </c>
      <c r="B37" s="45">
        <v>14.4072879</v>
      </c>
      <c r="C37" s="213">
        <f t="shared" si="0"/>
        <v>0.44094963437462042</v>
      </c>
      <c r="D37" s="45">
        <v>2.21069754</v>
      </c>
      <c r="E37" s="213">
        <f t="shared" si="1"/>
        <v>0.11231711977658712</v>
      </c>
      <c r="F37" s="45">
        <v>6.1188658700000005</v>
      </c>
      <c r="G37" s="213">
        <f t="shared" si="2"/>
        <v>0.16620455076090726</v>
      </c>
      <c r="H37" s="213">
        <f t="shared" si="3"/>
        <v>176.78439765215464</v>
      </c>
      <c r="I37" s="212">
        <f t="shared" si="4"/>
        <v>-57.529370465346219</v>
      </c>
      <c r="J37" s="211"/>
      <c r="O37" s="18"/>
      <c r="P37" s="18"/>
      <c r="Q37" s="18"/>
      <c r="R37" s="18"/>
      <c r="S37" s="18"/>
    </row>
    <row r="38" spans="1:19" x14ac:dyDescent="0.2">
      <c r="A38" s="21" t="s">
        <v>1218</v>
      </c>
      <c r="B38" s="45">
        <v>5.3116372700000012</v>
      </c>
      <c r="C38" s="213">
        <f t="shared" si="0"/>
        <v>0.16256803698197128</v>
      </c>
      <c r="D38" s="45">
        <v>6.4708758399999997</v>
      </c>
      <c r="E38" s="213">
        <f t="shared" si="1"/>
        <v>0.32876054893547485</v>
      </c>
      <c r="F38" s="45">
        <v>5.1711560199999989</v>
      </c>
      <c r="G38" s="213">
        <f t="shared" si="2"/>
        <v>0.14046224929239395</v>
      </c>
      <c r="H38" s="213">
        <f t="shared" si="3"/>
        <v>-20.085686267780424</v>
      </c>
      <c r="I38" s="212">
        <f t="shared" si="4"/>
        <v>-2.6447824438885714</v>
      </c>
      <c r="J38" s="211"/>
      <c r="O38" s="18"/>
      <c r="P38" s="18"/>
      <c r="Q38" s="18"/>
      <c r="R38" s="18"/>
      <c r="S38" s="18"/>
    </row>
    <row r="39" spans="1:19" x14ac:dyDescent="0.2">
      <c r="A39" s="21" t="s">
        <v>1154</v>
      </c>
      <c r="B39" s="45">
        <v>8.3219987</v>
      </c>
      <c r="C39" s="213">
        <f t="shared" si="0"/>
        <v>0.25470319670859537</v>
      </c>
      <c r="D39" s="45">
        <v>3.7097736000000001</v>
      </c>
      <c r="E39" s="213">
        <f t="shared" si="1"/>
        <v>0.18847946326263196</v>
      </c>
      <c r="F39" s="45">
        <v>4.4693008200000008</v>
      </c>
      <c r="G39" s="213">
        <f t="shared" si="2"/>
        <v>0.1213980091711758</v>
      </c>
      <c r="H39" s="213">
        <f t="shared" si="3"/>
        <v>20.473681197149073</v>
      </c>
      <c r="I39" s="212">
        <f t="shared" si="4"/>
        <v>-46.295343449164427</v>
      </c>
      <c r="J39" s="211"/>
      <c r="O39" s="18"/>
      <c r="P39" s="18"/>
      <c r="Q39" s="18"/>
      <c r="R39" s="18"/>
      <c r="S39" s="18"/>
    </row>
    <row r="40" spans="1:19" x14ac:dyDescent="0.2">
      <c r="A40" s="21" t="s">
        <v>1234</v>
      </c>
      <c r="B40" s="45">
        <v>0.65575481999999996</v>
      </c>
      <c r="C40" s="213">
        <f t="shared" si="0"/>
        <v>2.0070040255001427E-2</v>
      </c>
      <c r="D40" s="45">
        <v>3.34493222</v>
      </c>
      <c r="E40" s="213">
        <f t="shared" si="1"/>
        <v>0.16994326270354718</v>
      </c>
      <c r="F40" s="45">
        <v>4.428222729999999</v>
      </c>
      <c r="G40" s="213">
        <f t="shared" si="2"/>
        <v>0.1202822198011162</v>
      </c>
      <c r="H40" s="213" t="s">
        <v>240</v>
      </c>
      <c r="I40" s="212">
        <f t="shared" si="4"/>
        <v>575.28634101385626</v>
      </c>
      <c r="J40" s="211"/>
      <c r="O40" s="18"/>
      <c r="P40" s="18"/>
      <c r="Q40" s="18"/>
      <c r="R40" s="18"/>
      <c r="S40" s="18"/>
    </row>
    <row r="41" spans="1:19" x14ac:dyDescent="0.2">
      <c r="A41" s="21" t="s">
        <v>935</v>
      </c>
      <c r="B41" s="45">
        <v>0.88472033999999999</v>
      </c>
      <c r="C41" s="213">
        <f t="shared" si="0"/>
        <v>2.7077761835160509E-2</v>
      </c>
      <c r="D41" s="45">
        <v>5.9734048600000014</v>
      </c>
      <c r="E41" s="213">
        <f t="shared" si="1"/>
        <v>0.30348594368756016</v>
      </c>
      <c r="F41" s="45">
        <v>4.1258103600000009</v>
      </c>
      <c r="G41" s="213">
        <f t="shared" si="2"/>
        <v>0.11206790146692613</v>
      </c>
      <c r="H41" s="213">
        <f t="shared" si="3"/>
        <v>-30.930341125413019</v>
      </c>
      <c r="I41" s="212">
        <f t="shared" si="4"/>
        <v>366.34062465433999</v>
      </c>
      <c r="J41" s="211"/>
      <c r="O41" s="18"/>
      <c r="P41" s="18"/>
      <c r="Q41" s="18"/>
      <c r="R41" s="18"/>
      <c r="S41" s="18"/>
    </row>
    <row r="42" spans="1:19" x14ac:dyDescent="0.2">
      <c r="A42" s="21" t="s">
        <v>1204</v>
      </c>
      <c r="B42" s="45">
        <v>1.9243146099999999</v>
      </c>
      <c r="C42" s="213">
        <f t="shared" si="0"/>
        <v>5.8895597116598197E-2</v>
      </c>
      <c r="D42" s="45">
        <v>2.4276085900000002</v>
      </c>
      <c r="E42" s="213">
        <f t="shared" si="1"/>
        <v>0.12333754384767706</v>
      </c>
      <c r="F42" s="45">
        <v>3.3003485700000001</v>
      </c>
      <c r="G42" s="213">
        <f t="shared" si="2"/>
        <v>8.9646180041409007E-2</v>
      </c>
      <c r="H42" s="213" t="s">
        <v>240</v>
      </c>
      <c r="I42" s="212">
        <f t="shared" si="4"/>
        <v>71.507743736352978</v>
      </c>
      <c r="J42" s="211"/>
      <c r="O42" s="18"/>
      <c r="P42" s="18"/>
      <c r="Q42" s="18"/>
      <c r="R42" s="18"/>
      <c r="S42" s="18"/>
    </row>
    <row r="43" spans="1:19" x14ac:dyDescent="0.2">
      <c r="A43" s="21" t="s">
        <v>1208</v>
      </c>
      <c r="B43" s="45">
        <v>2.0452371899999999</v>
      </c>
      <c r="C43" s="213">
        <f t="shared" si="0"/>
        <v>6.2596555118460281E-2</v>
      </c>
      <c r="D43" s="45">
        <v>3.2629832300000001</v>
      </c>
      <c r="E43" s="213">
        <f t="shared" si="1"/>
        <v>0.16577974672777043</v>
      </c>
      <c r="F43" s="45">
        <v>3.2157094099999992</v>
      </c>
      <c r="G43" s="213">
        <f t="shared" si="2"/>
        <v>8.7347157009452808E-2</v>
      </c>
      <c r="H43" s="213">
        <f t="shared" si="3"/>
        <v>-1.4487913871381153</v>
      </c>
      <c r="I43" s="212">
        <f t="shared" si="4"/>
        <v>57.229167635075086</v>
      </c>
      <c r="J43" s="211"/>
      <c r="O43" s="18"/>
      <c r="P43" s="18"/>
      <c r="Q43" s="18"/>
      <c r="R43" s="18"/>
      <c r="S43" s="18"/>
    </row>
    <row r="44" spans="1:19" x14ac:dyDescent="0.2">
      <c r="A44" s="21" t="s">
        <v>1130</v>
      </c>
      <c r="B44" s="45">
        <v>17.704768239999996</v>
      </c>
      <c r="C44" s="213">
        <f t="shared" si="0"/>
        <v>0.54187235906595499</v>
      </c>
      <c r="D44" s="45">
        <v>3.3543996699999998</v>
      </c>
      <c r="E44" s="213">
        <f t="shared" si="1"/>
        <v>0.17042426776931877</v>
      </c>
      <c r="F44" s="45">
        <v>3.1705325199999992</v>
      </c>
      <c r="G44" s="213">
        <f t="shared" si="2"/>
        <v>8.6120033410610961E-2</v>
      </c>
      <c r="H44" s="213" t="s">
        <v>240</v>
      </c>
      <c r="I44" s="212">
        <f t="shared" si="4"/>
        <v>-82.09221110933899</v>
      </c>
      <c r="J44" s="211"/>
      <c r="O44" s="18"/>
      <c r="P44" s="18"/>
      <c r="Q44" s="18"/>
      <c r="R44" s="18"/>
      <c r="S44" s="18"/>
    </row>
    <row r="45" spans="1:19" x14ac:dyDescent="0.2">
      <c r="A45" s="21" t="s">
        <v>1205</v>
      </c>
      <c r="B45" s="45">
        <v>34.799890769999998</v>
      </c>
      <c r="C45" s="213">
        <f t="shared" si="0"/>
        <v>1.0650858938765446</v>
      </c>
      <c r="D45" s="45">
        <v>13.755972980000001</v>
      </c>
      <c r="E45" s="213">
        <f t="shared" si="1"/>
        <v>0.69888858013482758</v>
      </c>
      <c r="F45" s="45">
        <v>3.1215551699999993</v>
      </c>
      <c r="G45" s="213">
        <f t="shared" si="2"/>
        <v>8.4789679285000794E-2</v>
      </c>
      <c r="H45" s="213">
        <f t="shared" si="3"/>
        <v>-77.307638110815773</v>
      </c>
      <c r="I45" s="212">
        <f t="shared" si="4"/>
        <v>-91.029985724291393</v>
      </c>
      <c r="J45" s="211"/>
      <c r="O45" s="18"/>
      <c r="P45" s="18"/>
      <c r="Q45" s="18"/>
      <c r="R45" s="18"/>
      <c r="S45" s="18"/>
    </row>
    <row r="46" spans="1:19" x14ac:dyDescent="0.2">
      <c r="A46" s="21" t="s">
        <v>1236</v>
      </c>
      <c r="B46" s="45">
        <v>1.20445527</v>
      </c>
      <c r="C46" s="213">
        <f t="shared" si="0"/>
        <v>3.6863573117538982E-2</v>
      </c>
      <c r="D46" s="45">
        <v>4.1854882099999999</v>
      </c>
      <c r="E46" s="213">
        <f t="shared" si="1"/>
        <v>0.21264871023743176</v>
      </c>
      <c r="F46" s="45">
        <v>2.9876100399999994</v>
      </c>
      <c r="G46" s="213">
        <f t="shared" si="2"/>
        <v>8.1151375940681642E-2</v>
      </c>
      <c r="H46" s="213">
        <f t="shared" si="3"/>
        <v>-28.619795586522521</v>
      </c>
      <c r="I46" s="212">
        <f t="shared" si="4"/>
        <v>148.04657461459732</v>
      </c>
      <c r="J46" s="211"/>
      <c r="O46" s="18"/>
      <c r="P46" s="18"/>
      <c r="Q46" s="18"/>
      <c r="R46" s="18"/>
      <c r="S46" s="18"/>
    </row>
    <row r="47" spans="1:19" x14ac:dyDescent="0.2">
      <c r="A47" s="21" t="s">
        <v>1221</v>
      </c>
      <c r="B47" s="45">
        <v>15.89660527</v>
      </c>
      <c r="C47" s="213">
        <f t="shared" si="0"/>
        <v>0.48653170050167205</v>
      </c>
      <c r="D47" s="45">
        <v>1.4734588199999998</v>
      </c>
      <c r="E47" s="213">
        <f t="shared" si="1"/>
        <v>7.4860829117224553E-2</v>
      </c>
      <c r="F47" s="45">
        <v>2.9212917800000007</v>
      </c>
      <c r="G47" s="213">
        <f t="shared" si="2"/>
        <v>7.9349996919679366E-2</v>
      </c>
      <c r="H47" s="213">
        <f t="shared" si="3"/>
        <v>98.260836363245033</v>
      </c>
      <c r="I47" s="212">
        <f t="shared" si="4"/>
        <v>-81.62317217806843</v>
      </c>
      <c r="J47" s="211"/>
      <c r="O47" s="18"/>
      <c r="P47" s="18"/>
      <c r="Q47" s="18"/>
      <c r="R47" s="18"/>
      <c r="S47" s="18"/>
    </row>
    <row r="48" spans="1:19" x14ac:dyDescent="0.2">
      <c r="A48" s="21" t="s">
        <v>1139</v>
      </c>
      <c r="B48" s="45">
        <v>2.614394400000001</v>
      </c>
      <c r="C48" s="213">
        <f t="shared" si="0"/>
        <v>8.0016187834426183E-2</v>
      </c>
      <c r="D48" s="45">
        <v>2.7171796399999995</v>
      </c>
      <c r="E48" s="213">
        <f t="shared" si="1"/>
        <v>0.13804954570148198</v>
      </c>
      <c r="F48" s="45">
        <v>2.8478232400000003</v>
      </c>
      <c r="G48" s="213">
        <f t="shared" si="2"/>
        <v>7.7354397417224552E-2</v>
      </c>
      <c r="H48" s="213">
        <f t="shared" si="3"/>
        <v>4.808058991638875</v>
      </c>
      <c r="I48" s="212">
        <f t="shared" si="4"/>
        <v>8.9286008262563286</v>
      </c>
      <c r="J48" s="211"/>
      <c r="O48" s="18"/>
      <c r="P48" s="18"/>
      <c r="Q48" s="18"/>
      <c r="R48" s="18"/>
      <c r="S48" s="18"/>
    </row>
    <row r="49" spans="1:19" x14ac:dyDescent="0.2">
      <c r="A49" s="21" t="s">
        <v>1049</v>
      </c>
      <c r="B49" s="45"/>
      <c r="C49" s="213">
        <f t="shared" si="0"/>
        <v>0</v>
      </c>
      <c r="D49" s="45"/>
      <c r="E49" s="213">
        <f t="shared" si="1"/>
        <v>0</v>
      </c>
      <c r="F49" s="45">
        <v>2.7617713400000001</v>
      </c>
      <c r="G49" s="213">
        <f t="shared" si="2"/>
        <v>7.501700063725189E-2</v>
      </c>
      <c r="H49" s="213" t="s">
        <v>240</v>
      </c>
      <c r="I49" s="212" t="s">
        <v>240</v>
      </c>
      <c r="J49" s="211"/>
      <c r="O49" s="18"/>
      <c r="P49" s="18"/>
      <c r="Q49" s="18"/>
      <c r="R49" s="18"/>
      <c r="S49" s="18"/>
    </row>
    <row r="50" spans="1:19" x14ac:dyDescent="0.2">
      <c r="A50" s="21" t="s">
        <v>1237</v>
      </c>
      <c r="B50" s="45">
        <v>111.31380143999995</v>
      </c>
      <c r="C50" s="213">
        <f t="shared" si="0"/>
        <v>3.4068716046006879</v>
      </c>
      <c r="D50" s="45">
        <v>5.1252671200000002</v>
      </c>
      <c r="E50" s="213">
        <f t="shared" si="1"/>
        <v>0.26039529632083624</v>
      </c>
      <c r="F50" s="45">
        <v>2.7248318999999994</v>
      </c>
      <c r="G50" s="213">
        <f t="shared" si="2"/>
        <v>7.4013627927178152E-2</v>
      </c>
      <c r="H50" s="213" t="s">
        <v>240</v>
      </c>
      <c r="I50" s="212">
        <f t="shared" si="4"/>
        <v>-97.552116750348588</v>
      </c>
      <c r="J50" s="211"/>
      <c r="O50" s="18"/>
      <c r="P50" s="18"/>
      <c r="Q50" s="18"/>
      <c r="R50" s="18"/>
      <c r="S50" s="18"/>
    </row>
    <row r="51" spans="1:19" x14ac:dyDescent="0.2">
      <c r="A51" s="21" t="s">
        <v>1189</v>
      </c>
      <c r="B51" s="45">
        <v>19.855823840000003</v>
      </c>
      <c r="C51" s="213">
        <f t="shared" si="0"/>
        <v>0.60770759376959993</v>
      </c>
      <c r="D51" s="45">
        <v>8.6924337200000004</v>
      </c>
      <c r="E51" s="213">
        <f t="shared" si="1"/>
        <v>0.44162944121215464</v>
      </c>
      <c r="F51" s="45">
        <v>2.7102578300000002</v>
      </c>
      <c r="G51" s="213">
        <f t="shared" si="2"/>
        <v>7.3617757710610077E-2</v>
      </c>
      <c r="H51" s="213">
        <f t="shared" si="3"/>
        <v>-68.820494727913783</v>
      </c>
      <c r="I51" s="212">
        <f t="shared" si="4"/>
        <v>-86.350312876264923</v>
      </c>
      <c r="J51" s="211"/>
      <c r="O51" s="18"/>
      <c r="P51" s="18"/>
      <c r="Q51" s="18"/>
      <c r="R51" s="18"/>
      <c r="S51" s="18"/>
    </row>
    <row r="52" spans="1:19" x14ac:dyDescent="0.2">
      <c r="A52" s="21" t="s">
        <v>1177</v>
      </c>
      <c r="B52" s="45">
        <v>12.29902497</v>
      </c>
      <c r="C52" s="213">
        <f t="shared" si="0"/>
        <v>0.37642411266632814</v>
      </c>
      <c r="D52" s="45">
        <v>6.301205E-2</v>
      </c>
      <c r="E52" s="213">
        <f t="shared" si="1"/>
        <v>3.2014021996054224E-3</v>
      </c>
      <c r="F52" s="45">
        <v>2.5641769299999999</v>
      </c>
      <c r="G52" s="213">
        <f t="shared" si="2"/>
        <v>6.9649814814805269E-2</v>
      </c>
      <c r="H52" s="213">
        <f t="shared" si="3"/>
        <v>3969.3437683744614</v>
      </c>
      <c r="I52" s="212">
        <f t="shared" si="4"/>
        <v>-79.151380404100436</v>
      </c>
      <c r="J52" s="211"/>
      <c r="O52" s="18"/>
      <c r="P52" s="18"/>
      <c r="Q52" s="18"/>
      <c r="R52" s="18"/>
      <c r="S52" s="18"/>
    </row>
    <row r="53" spans="1:19" x14ac:dyDescent="0.2">
      <c r="A53" s="21" t="s">
        <v>1214</v>
      </c>
      <c r="B53" s="45">
        <v>1.7173045300000001</v>
      </c>
      <c r="C53" s="213">
        <f t="shared" si="0"/>
        <v>5.2559844008765823E-2</v>
      </c>
      <c r="D53" s="45">
        <v>1.2290462100000001</v>
      </c>
      <c r="E53" s="213">
        <f t="shared" si="1"/>
        <v>6.2443155556924569E-2</v>
      </c>
      <c r="F53" s="45">
        <v>2.5507648700000001</v>
      </c>
      <c r="G53" s="213">
        <f t="shared" si="2"/>
        <v>6.9285507857529488E-2</v>
      </c>
      <c r="H53" s="213" t="s">
        <v>240</v>
      </c>
      <c r="I53" s="212">
        <f t="shared" si="4"/>
        <v>48.533054297597403</v>
      </c>
      <c r="J53" s="211"/>
      <c r="O53" s="18"/>
      <c r="P53" s="18"/>
      <c r="Q53" s="18"/>
      <c r="R53" s="18"/>
      <c r="S53" s="18"/>
    </row>
    <row r="54" spans="1:19" x14ac:dyDescent="0.2">
      <c r="A54" s="21" t="s">
        <v>1215</v>
      </c>
      <c r="B54" s="45">
        <v>8.3905359999999991</v>
      </c>
      <c r="C54" s="213">
        <f t="shared" si="0"/>
        <v>0.25680085017299398</v>
      </c>
      <c r="D54" s="45">
        <v>7.8269462400000016</v>
      </c>
      <c r="E54" s="213">
        <f t="shared" si="1"/>
        <v>0.39765731965440576</v>
      </c>
      <c r="F54" s="45">
        <v>2.4395937299999995</v>
      </c>
      <c r="G54" s="213">
        <f t="shared" si="2"/>
        <v>6.6265806204667793E-2</v>
      </c>
      <c r="H54" s="213" t="s">
        <v>240</v>
      </c>
      <c r="I54" s="212">
        <f t="shared" si="4"/>
        <v>-70.924459057204459</v>
      </c>
      <c r="J54" s="211"/>
      <c r="O54" s="18"/>
      <c r="P54" s="18"/>
      <c r="Q54" s="18"/>
      <c r="R54" s="18"/>
      <c r="S54" s="18"/>
    </row>
    <row r="55" spans="1:19" x14ac:dyDescent="0.2">
      <c r="A55" s="21" t="s">
        <v>1238</v>
      </c>
      <c r="B55" s="45">
        <v>0.91908314000000002</v>
      </c>
      <c r="C55" s="213">
        <f t="shared" si="0"/>
        <v>2.8129470123442045E-2</v>
      </c>
      <c r="D55" s="45">
        <v>0.36776957000000005</v>
      </c>
      <c r="E55" s="213">
        <f t="shared" si="1"/>
        <v>1.8684970737278674E-2</v>
      </c>
      <c r="F55" s="45">
        <v>2.3846768800000002</v>
      </c>
      <c r="G55" s="213">
        <f t="shared" si="2"/>
        <v>6.4774119578849654E-2</v>
      </c>
      <c r="H55" s="213" t="s">
        <v>240</v>
      </c>
      <c r="I55" s="212" t="s">
        <v>240</v>
      </c>
      <c r="J55" s="211"/>
      <c r="O55" s="18"/>
      <c r="P55" s="18"/>
      <c r="Q55" s="18"/>
      <c r="R55" s="18"/>
      <c r="S55" s="18"/>
    </row>
    <row r="56" spans="1:19" x14ac:dyDescent="0.2">
      <c r="A56" s="21" t="s">
        <v>1194</v>
      </c>
      <c r="B56" s="45">
        <v>3.1501535899999995</v>
      </c>
      <c r="C56" s="213">
        <f t="shared" si="0"/>
        <v>9.6413640330904854E-2</v>
      </c>
      <c r="D56" s="45">
        <v>1.8428656100000003</v>
      </c>
      <c r="E56" s="213">
        <f t="shared" si="1"/>
        <v>9.3628980765285211E-2</v>
      </c>
      <c r="F56" s="45">
        <v>2.1824372200000002</v>
      </c>
      <c r="G56" s="213">
        <f t="shared" si="2"/>
        <v>5.9280756502999361E-2</v>
      </c>
      <c r="H56" s="213" t="s">
        <v>240</v>
      </c>
      <c r="I56" s="212">
        <f t="shared" si="4"/>
        <v>-30.719656751720457</v>
      </c>
      <c r="J56" s="211"/>
      <c r="O56" s="18"/>
      <c r="P56" s="18"/>
      <c r="Q56" s="18"/>
      <c r="R56" s="18"/>
      <c r="S56" s="18"/>
    </row>
    <row r="57" spans="1:19" x14ac:dyDescent="0.2">
      <c r="A57" s="21" t="s">
        <v>1241</v>
      </c>
      <c r="B57" s="45">
        <v>1.7999999999999999E-2</v>
      </c>
      <c r="C57" s="213">
        <f t="shared" si="0"/>
        <v>5.5090822601963586E-4</v>
      </c>
      <c r="D57" s="45">
        <v>1.4999999999999999E-2</v>
      </c>
      <c r="E57" s="213">
        <f t="shared" si="1"/>
        <v>7.6209285357453594E-4</v>
      </c>
      <c r="F57" s="45">
        <v>1.82150963</v>
      </c>
      <c r="G57" s="213">
        <f t="shared" si="2"/>
        <v>4.9477010314137905E-2</v>
      </c>
      <c r="H57" s="213">
        <f t="shared" si="3"/>
        <v>12043.397533333333</v>
      </c>
      <c r="I57" s="212">
        <f t="shared" si="4"/>
        <v>10019.497944444445</v>
      </c>
      <c r="J57" s="211"/>
      <c r="O57" s="18"/>
      <c r="P57" s="18"/>
      <c r="Q57" s="18"/>
      <c r="R57" s="18"/>
      <c r="S57" s="18"/>
    </row>
    <row r="58" spans="1:19" x14ac:dyDescent="0.2">
      <c r="A58" s="21" t="s">
        <v>1213</v>
      </c>
      <c r="B58" s="45">
        <v>1.0748157099999998</v>
      </c>
      <c r="C58" s="213">
        <f t="shared" si="0"/>
        <v>3.2895823116340851E-2</v>
      </c>
      <c r="D58" s="45">
        <v>1.6358469700000002</v>
      </c>
      <c r="E58" s="213">
        <f t="shared" si="1"/>
        <v>8.311115235857057E-2</v>
      </c>
      <c r="F58" s="45">
        <v>1.5282331399999998</v>
      </c>
      <c r="G58" s="213">
        <f t="shared" si="2"/>
        <v>4.1510846599360191E-2</v>
      </c>
      <c r="H58" s="213">
        <f t="shared" si="3"/>
        <v>-6.5784778144621026</v>
      </c>
      <c r="I58" s="212">
        <f t="shared" si="4"/>
        <v>42.185597566302803</v>
      </c>
      <c r="J58" s="211"/>
      <c r="O58" s="18"/>
      <c r="P58" s="18"/>
      <c r="Q58" s="18"/>
      <c r="R58" s="18"/>
      <c r="S58" s="18"/>
    </row>
    <row r="59" spans="1:19" x14ac:dyDescent="0.2">
      <c r="A59" s="21" t="s">
        <v>1095</v>
      </c>
      <c r="B59" s="45">
        <v>499.25408559000005</v>
      </c>
      <c r="C59" s="213">
        <f t="shared" si="0"/>
        <v>15.280176812524578</v>
      </c>
      <c r="D59" s="45">
        <v>1.1328779799999997</v>
      </c>
      <c r="E59" s="213">
        <f t="shared" si="1"/>
        <v>5.7557214168663724E-2</v>
      </c>
      <c r="F59" s="45">
        <v>1.46922193</v>
      </c>
      <c r="G59" s="213">
        <f t="shared" si="2"/>
        <v>3.9907946346881294E-2</v>
      </c>
      <c r="H59" s="213" t="s">
        <v>240</v>
      </c>
      <c r="I59" s="212" t="s">
        <v>240</v>
      </c>
      <c r="J59" s="211"/>
      <c r="O59" s="18"/>
      <c r="P59" s="18"/>
      <c r="Q59" s="18"/>
      <c r="R59" s="18"/>
      <c r="S59" s="18"/>
    </row>
    <row r="60" spans="1:19" x14ac:dyDescent="0.2">
      <c r="A60" s="21" t="s">
        <v>1171</v>
      </c>
      <c r="B60" s="45">
        <v>3.0750924999999993</v>
      </c>
      <c r="C60" s="213">
        <f t="shared" si="0"/>
        <v>9.4116319667849294E-2</v>
      </c>
      <c r="D60" s="45">
        <v>0.96211994999999995</v>
      </c>
      <c r="E60" s="213">
        <f t="shared" si="1"/>
        <v>4.8881649211765986E-2</v>
      </c>
      <c r="F60" s="45">
        <v>1.44418427</v>
      </c>
      <c r="G60" s="213">
        <f t="shared" si="2"/>
        <v>3.9227857402162468E-2</v>
      </c>
      <c r="H60" s="213">
        <f t="shared" si="3"/>
        <v>50.104388751111564</v>
      </c>
      <c r="I60" s="212">
        <f t="shared" si="4"/>
        <v>-53.036070622265832</v>
      </c>
      <c r="J60" s="211"/>
      <c r="O60" s="18"/>
      <c r="P60" s="18"/>
      <c r="Q60" s="18"/>
      <c r="R60" s="18"/>
      <c r="S60" s="18"/>
    </row>
    <row r="61" spans="1:19" x14ac:dyDescent="0.2">
      <c r="A61" s="21" t="s">
        <v>1136</v>
      </c>
      <c r="B61" s="45">
        <v>0.37356443</v>
      </c>
      <c r="C61" s="213">
        <f t="shared" si="0"/>
        <v>1.1433317635296472E-2</v>
      </c>
      <c r="D61" s="45">
        <v>2.0194707100000002</v>
      </c>
      <c r="E61" s="213">
        <f t="shared" si="1"/>
        <v>0.10260161307293963</v>
      </c>
      <c r="F61" s="45">
        <v>1.33749535</v>
      </c>
      <c r="G61" s="213">
        <f t="shared" si="2"/>
        <v>3.6329904677507241E-2</v>
      </c>
      <c r="H61" s="213">
        <f t="shared" si="3"/>
        <v>-33.770005012848145</v>
      </c>
      <c r="I61" s="212">
        <f t="shared" si="4"/>
        <v>258.03605552059656</v>
      </c>
      <c r="J61" s="211"/>
      <c r="O61" s="18"/>
      <c r="P61" s="18"/>
      <c r="Q61" s="18"/>
      <c r="R61" s="18"/>
      <c r="S61" s="18"/>
    </row>
    <row r="62" spans="1:19" x14ac:dyDescent="0.2">
      <c r="A62" s="21" t="s">
        <v>1200</v>
      </c>
      <c r="B62" s="45">
        <v>4.7825505999999995</v>
      </c>
      <c r="C62" s="213">
        <f t="shared" si="0"/>
        <v>0.14637480371639697</v>
      </c>
      <c r="D62" s="45">
        <v>1.2416741800000002</v>
      </c>
      <c r="E62" s="213">
        <f t="shared" si="1"/>
        <v>6.3084734603068141E-2</v>
      </c>
      <c r="F62" s="45">
        <v>1.2966617300000001</v>
      </c>
      <c r="G62" s="213">
        <f t="shared" si="2"/>
        <v>3.5220755758045535E-2</v>
      </c>
      <c r="H62" s="213">
        <f t="shared" si="3"/>
        <v>4.4285007198909376</v>
      </c>
      <c r="I62" s="212">
        <f t="shared" si="4"/>
        <v>-72.887652668013587</v>
      </c>
      <c r="J62" s="211"/>
      <c r="O62" s="18"/>
      <c r="P62" s="18"/>
      <c r="Q62" s="18"/>
      <c r="R62" s="18"/>
      <c r="S62" s="18"/>
    </row>
    <row r="63" spans="1:19" x14ac:dyDescent="0.2">
      <c r="A63" s="21" t="s">
        <v>1122</v>
      </c>
      <c r="B63" s="45">
        <v>7.4603959299999998</v>
      </c>
      <c r="C63" s="213">
        <f t="shared" si="0"/>
        <v>0.22833297151113402</v>
      </c>
      <c r="D63" s="45">
        <v>1.5747838700000001</v>
      </c>
      <c r="E63" s="213">
        <f t="shared" si="1"/>
        <v>8.0008768883430073E-2</v>
      </c>
      <c r="F63" s="45">
        <v>1.2852941900000001</v>
      </c>
      <c r="G63" s="213">
        <f t="shared" si="2"/>
        <v>3.4911983361477772E-2</v>
      </c>
      <c r="H63" s="213" t="s">
        <v>240</v>
      </c>
      <c r="I63" s="212">
        <f t="shared" si="4"/>
        <v>-82.771769728312535</v>
      </c>
      <c r="J63" s="211"/>
      <c r="O63" s="18"/>
      <c r="P63" s="18"/>
      <c r="Q63" s="18"/>
      <c r="R63" s="18"/>
      <c r="S63" s="18"/>
    </row>
    <row r="64" spans="1:19" x14ac:dyDescent="0.2">
      <c r="A64" s="21" t="s">
        <v>1170</v>
      </c>
      <c r="B64" s="45">
        <v>0.54832609000000021</v>
      </c>
      <c r="C64" s="213">
        <f t="shared" si="0"/>
        <v>1.6782075195676857E-2</v>
      </c>
      <c r="D64" s="45">
        <v>1.4251207800000001</v>
      </c>
      <c r="E64" s="213">
        <f t="shared" si="1"/>
        <v>7.2404957461237915E-2</v>
      </c>
      <c r="F64" s="45">
        <v>1.2567271100000001</v>
      </c>
      <c r="G64" s="213">
        <f t="shared" si="2"/>
        <v>3.4136026051932937E-2</v>
      </c>
      <c r="H64" s="213" t="s">
        <v>240</v>
      </c>
      <c r="I64" s="212">
        <f t="shared" si="4"/>
        <v>129.19338198917356</v>
      </c>
      <c r="J64" s="211"/>
      <c r="O64" s="18"/>
      <c r="P64" s="18"/>
      <c r="Q64" s="18"/>
      <c r="R64" s="18"/>
      <c r="S64" s="18"/>
    </row>
    <row r="65" spans="1:19" x14ac:dyDescent="0.2">
      <c r="A65" s="21" t="s">
        <v>1016</v>
      </c>
      <c r="B65" s="45">
        <v>4.2954315099999993</v>
      </c>
      <c r="C65" s="213">
        <f t="shared" si="0"/>
        <v>0.13146603073127477</v>
      </c>
      <c r="D65" s="45">
        <v>1.84198459</v>
      </c>
      <c r="E65" s="213">
        <f t="shared" si="1"/>
        <v>9.3584219495561449E-2</v>
      </c>
      <c r="F65" s="45">
        <v>1.2219884700000003</v>
      </c>
      <c r="G65" s="213">
        <f t="shared" si="2"/>
        <v>3.3192432879944542E-2</v>
      </c>
      <c r="H65" s="213">
        <f t="shared" si="3"/>
        <v>-33.659137180946765</v>
      </c>
      <c r="I65" s="212">
        <f t="shared" si="4"/>
        <v>-71.551438612042944</v>
      </c>
      <c r="J65" s="211"/>
      <c r="O65" s="18"/>
      <c r="P65" s="18"/>
      <c r="Q65" s="18"/>
      <c r="R65" s="18"/>
      <c r="S65" s="18"/>
    </row>
    <row r="66" spans="1:19" x14ac:dyDescent="0.2">
      <c r="A66" s="21" t="s">
        <v>1013</v>
      </c>
      <c r="B66" s="45">
        <v>1.4867553899999999</v>
      </c>
      <c r="C66" s="213">
        <f t="shared" si="0"/>
        <v>4.5503654135001778E-2</v>
      </c>
      <c r="D66" s="45">
        <v>0.91042732999999998</v>
      </c>
      <c r="E66" s="213">
        <f t="shared" si="1"/>
        <v>4.6255344126129722E-2</v>
      </c>
      <c r="F66" s="45">
        <v>1.1351687699999999</v>
      </c>
      <c r="G66" s="213">
        <f t="shared" si="2"/>
        <v>3.0834180624989195E-2</v>
      </c>
      <c r="H66" s="213" t="s">
        <v>240</v>
      </c>
      <c r="I66" s="212">
        <f t="shared" si="4"/>
        <v>-23.647912922649638</v>
      </c>
      <c r="J66" s="211"/>
      <c r="O66" s="18"/>
      <c r="P66" s="18"/>
      <c r="Q66" s="18"/>
      <c r="R66" s="18"/>
      <c r="S66" s="18"/>
    </row>
    <row r="67" spans="1:19" x14ac:dyDescent="0.2">
      <c r="A67" s="21" t="s">
        <v>1181</v>
      </c>
      <c r="B67" s="45">
        <v>1.7661273499999997</v>
      </c>
      <c r="C67" s="213">
        <f t="shared" si="0"/>
        <v>5.4054115850736703E-2</v>
      </c>
      <c r="D67" s="45">
        <v>0.43256677999999993</v>
      </c>
      <c r="E67" s="213">
        <f t="shared" si="1"/>
        <v>2.1977070115449897E-2</v>
      </c>
      <c r="F67" s="45">
        <v>1.05404589</v>
      </c>
      <c r="G67" s="213">
        <f t="shared" si="2"/>
        <v>2.8630669040769587E-2</v>
      </c>
      <c r="H67" s="213" t="s">
        <v>240</v>
      </c>
      <c r="I67" s="212" t="s">
        <v>240</v>
      </c>
      <c r="J67" s="211"/>
      <c r="O67" s="18"/>
      <c r="P67" s="18"/>
      <c r="Q67" s="18"/>
      <c r="R67" s="18"/>
      <c r="S67" s="18"/>
    </row>
    <row r="68" spans="1:19" x14ac:dyDescent="0.2">
      <c r="A68" s="21" t="s">
        <v>1209</v>
      </c>
      <c r="B68" s="45">
        <v>0.68439611</v>
      </c>
      <c r="C68" s="213">
        <f t="shared" ref="C68:C131" si="5">(B68/$B$213)*100</f>
        <v>2.0946635936379982E-2</v>
      </c>
      <c r="D68" s="45">
        <v>2.5652760699999999</v>
      </c>
      <c r="E68" s="213">
        <f t="shared" ref="E68:E131" si="6">(D68/$D$213)*100</f>
        <v>0.13033190402618472</v>
      </c>
      <c r="F68" s="45">
        <v>0.93584994999999993</v>
      </c>
      <c r="G68" s="213">
        <f t="shared" ref="G68:G131" si="7">(F68/$F$213)*100</f>
        <v>2.5420155274521079E-2</v>
      </c>
      <c r="H68" s="213">
        <f t="shared" si="3"/>
        <v>-63.518548317491621</v>
      </c>
      <c r="I68" s="212">
        <f t="shared" si="4"/>
        <v>36.740980307442129</v>
      </c>
      <c r="J68" s="211"/>
      <c r="O68" s="18"/>
      <c r="P68" s="18"/>
      <c r="Q68" s="18"/>
      <c r="R68" s="18"/>
      <c r="S68" s="18"/>
    </row>
    <row r="69" spans="1:19" x14ac:dyDescent="0.2">
      <c r="A69" s="21" t="s">
        <v>1220</v>
      </c>
      <c r="B69" s="45">
        <v>1.4767190300000002</v>
      </c>
      <c r="C69" s="213">
        <f t="shared" si="5"/>
        <v>4.519648117481876E-2</v>
      </c>
      <c r="D69" s="45">
        <v>3.2653671399999999</v>
      </c>
      <c r="E69" s="213">
        <f t="shared" si="6"/>
        <v>0.16590086411274141</v>
      </c>
      <c r="F69" s="45">
        <v>0.86210006999999989</v>
      </c>
      <c r="G69" s="213">
        <f t="shared" si="7"/>
        <v>2.3416913834932076E-2</v>
      </c>
      <c r="H69" s="213">
        <f t="shared" ref="H69:H132" si="8">((F69/D69)-1)*100</f>
        <v>-73.598678707840492</v>
      </c>
      <c r="I69" s="212">
        <f t="shared" ref="I69:I131" si="9">((F69/B69)-1)*100</f>
        <v>-41.620575580989168</v>
      </c>
      <c r="J69" s="211"/>
      <c r="O69" s="18"/>
      <c r="P69" s="18"/>
      <c r="Q69" s="18"/>
      <c r="R69" s="18"/>
      <c r="S69" s="18"/>
    </row>
    <row r="70" spans="1:19" x14ac:dyDescent="0.2">
      <c r="A70" s="21" t="s">
        <v>1124</v>
      </c>
      <c r="B70" s="45">
        <v>0.97961816000000002</v>
      </c>
      <c r="C70" s="213">
        <f t="shared" si="5"/>
        <v>2.9982205705678885E-2</v>
      </c>
      <c r="D70" s="45">
        <v>1.9407759899999999</v>
      </c>
      <c r="E70" s="213">
        <f t="shared" si="6"/>
        <v>9.8603434157869679E-2</v>
      </c>
      <c r="F70" s="45">
        <v>0.84758902000000014</v>
      </c>
      <c r="G70" s="213">
        <f t="shared" si="7"/>
        <v>2.3022755407936021E-2</v>
      </c>
      <c r="H70" s="213">
        <f t="shared" si="8"/>
        <v>-56.327313179508153</v>
      </c>
      <c r="I70" s="212" t="s">
        <v>240</v>
      </c>
      <c r="J70" s="211"/>
      <c r="O70" s="18"/>
      <c r="P70" s="18"/>
      <c r="Q70" s="18"/>
      <c r="R70" s="18"/>
      <c r="S70" s="18"/>
    </row>
    <row r="71" spans="1:19" x14ac:dyDescent="0.2">
      <c r="A71" s="21" t="s">
        <v>1178</v>
      </c>
      <c r="B71" s="45">
        <v>0.38846608999999999</v>
      </c>
      <c r="C71" s="213">
        <f t="shared" si="5"/>
        <v>1.1889398028371348E-2</v>
      </c>
      <c r="D71" s="45">
        <v>0.39897401000000005</v>
      </c>
      <c r="E71" s="213">
        <f t="shared" si="6"/>
        <v>2.0270349452198366E-2</v>
      </c>
      <c r="F71" s="45">
        <v>0.82573999999999992</v>
      </c>
      <c r="G71" s="213">
        <f t="shared" si="7"/>
        <v>2.2429278343588131E-2</v>
      </c>
      <c r="H71" s="213">
        <f t="shared" si="8"/>
        <v>106.96586226255684</v>
      </c>
      <c r="I71" s="212">
        <f t="shared" si="9"/>
        <v>112.56424209382084</v>
      </c>
      <c r="J71" s="211"/>
      <c r="O71" s="18"/>
      <c r="P71" s="18"/>
      <c r="Q71" s="18"/>
      <c r="R71" s="18"/>
      <c r="S71" s="18"/>
    </row>
    <row r="72" spans="1:19" x14ac:dyDescent="0.2">
      <c r="A72" s="21" t="s">
        <v>1197</v>
      </c>
      <c r="B72" s="45">
        <v>0.57430505999999992</v>
      </c>
      <c r="C72" s="213">
        <f t="shared" si="5"/>
        <v>1.7577187877705586E-2</v>
      </c>
      <c r="D72" s="45">
        <v>1.1359030600000002</v>
      </c>
      <c r="E72" s="213">
        <f t="shared" si="6"/>
        <v>5.7710906958629835E-2</v>
      </c>
      <c r="F72" s="45">
        <v>0.82455942000000004</v>
      </c>
      <c r="G72" s="213">
        <f t="shared" si="7"/>
        <v>2.2397210674071247E-2</v>
      </c>
      <c r="H72" s="213">
        <f t="shared" si="8"/>
        <v>-27.409349526710503</v>
      </c>
      <c r="I72" s="212">
        <f t="shared" si="9"/>
        <v>43.575161953126475</v>
      </c>
      <c r="J72" s="211"/>
      <c r="O72" s="18"/>
      <c r="P72" s="18"/>
      <c r="Q72" s="18"/>
      <c r="R72" s="18"/>
      <c r="S72" s="18"/>
    </row>
    <row r="73" spans="1:19" x14ac:dyDescent="0.2">
      <c r="A73" s="21" t="s">
        <v>1119</v>
      </c>
      <c r="B73" s="45">
        <v>1.3401090000000001E-2</v>
      </c>
      <c r="C73" s="213">
        <f t="shared" si="5"/>
        <v>4.1015392881274911E-4</v>
      </c>
      <c r="D73" s="45">
        <v>0.33780730999999997</v>
      </c>
      <c r="E73" s="213">
        <f t="shared" si="6"/>
        <v>1.716270245574919E-2</v>
      </c>
      <c r="F73" s="45">
        <v>0.80973771999999999</v>
      </c>
      <c r="G73" s="213">
        <f t="shared" si="7"/>
        <v>2.1994614172962956E-2</v>
      </c>
      <c r="H73" s="213">
        <f t="shared" si="8"/>
        <v>139.70402535102039</v>
      </c>
      <c r="I73" s="212">
        <f t="shared" si="9"/>
        <v>5942.3273032268262</v>
      </c>
      <c r="J73" s="211"/>
      <c r="O73" s="18"/>
      <c r="P73" s="18"/>
      <c r="Q73" s="18"/>
      <c r="R73" s="18"/>
      <c r="S73" s="18"/>
    </row>
    <row r="74" spans="1:19" x14ac:dyDescent="0.2">
      <c r="A74" s="21" t="s">
        <v>1002</v>
      </c>
      <c r="B74" s="45">
        <v>1.012983</v>
      </c>
      <c r="C74" s="213">
        <f t="shared" si="5"/>
        <v>3.1003370417669381E-2</v>
      </c>
      <c r="D74" s="45">
        <v>0.450548</v>
      </c>
      <c r="E74" s="213">
        <f t="shared" si="6"/>
        <v>2.289062739948667E-2</v>
      </c>
      <c r="F74" s="45">
        <v>0.69159650000000006</v>
      </c>
      <c r="G74" s="213">
        <f t="shared" si="7"/>
        <v>1.8785586746374587E-2</v>
      </c>
      <c r="H74" s="213">
        <f t="shared" si="8"/>
        <v>53.50118078428936</v>
      </c>
      <c r="I74" s="212">
        <f t="shared" si="9"/>
        <v>-31.72674171234857</v>
      </c>
      <c r="J74" s="211"/>
      <c r="O74" s="18"/>
      <c r="P74" s="18"/>
      <c r="Q74" s="18"/>
      <c r="R74" s="18"/>
      <c r="S74" s="18"/>
    </row>
    <row r="75" spans="1:19" x14ac:dyDescent="0.2">
      <c r="A75" s="21" t="s">
        <v>1191</v>
      </c>
      <c r="B75" s="45">
        <v>1.3411600899999996</v>
      </c>
      <c r="C75" s="213">
        <f t="shared" si="5"/>
        <v>4.1047562555013059E-2</v>
      </c>
      <c r="D75" s="45">
        <v>0.91846176000000002</v>
      </c>
      <c r="E75" s="213">
        <f t="shared" si="6"/>
        <v>4.6663542905166042E-2</v>
      </c>
      <c r="F75" s="45">
        <v>0.68233675000000005</v>
      </c>
      <c r="G75" s="213">
        <f t="shared" si="7"/>
        <v>1.8534067490746858E-2</v>
      </c>
      <c r="H75" s="213" t="s">
        <v>240</v>
      </c>
      <c r="I75" s="212">
        <f t="shared" si="9"/>
        <v>-49.123392868035594</v>
      </c>
      <c r="J75" s="211"/>
      <c r="O75" s="18"/>
      <c r="P75" s="18"/>
      <c r="Q75" s="18"/>
      <c r="R75" s="18"/>
      <c r="S75" s="18"/>
    </row>
    <row r="76" spans="1:19" x14ac:dyDescent="0.2">
      <c r="A76" s="21" t="s">
        <v>1229</v>
      </c>
      <c r="B76" s="45">
        <v>6.2148549999999997E-2</v>
      </c>
      <c r="C76" s="213">
        <f t="shared" si="5"/>
        <v>1.9021193016773694E-3</v>
      </c>
      <c r="D76" s="45">
        <v>0.26569714999999999</v>
      </c>
      <c r="E76" s="213">
        <f t="shared" si="6"/>
        <v>1.3499059948674768E-2</v>
      </c>
      <c r="F76" s="45">
        <v>0.66568048000000002</v>
      </c>
      <c r="G76" s="213">
        <f t="shared" si="7"/>
        <v>1.8081639225196008E-2</v>
      </c>
      <c r="H76" s="213">
        <f t="shared" si="8"/>
        <v>150.54106903291964</v>
      </c>
      <c r="I76" s="212">
        <f t="shared" si="9"/>
        <v>971.11184412186628</v>
      </c>
      <c r="J76" s="211"/>
      <c r="O76" s="18"/>
      <c r="P76" s="18"/>
      <c r="Q76" s="18"/>
      <c r="R76" s="18"/>
      <c r="S76" s="18"/>
    </row>
    <row r="77" spans="1:19" x14ac:dyDescent="0.2">
      <c r="A77" s="21" t="s">
        <v>1167</v>
      </c>
      <c r="B77" s="45">
        <v>0.26760357999999995</v>
      </c>
      <c r="C77" s="213">
        <f t="shared" si="5"/>
        <v>8.1902785296835406E-3</v>
      </c>
      <c r="D77" s="45">
        <v>0.44753901999999995</v>
      </c>
      <c r="E77" s="213">
        <f t="shared" si="6"/>
        <v>2.2737752589183421E-2</v>
      </c>
      <c r="F77" s="45">
        <v>0.58700876999999996</v>
      </c>
      <c r="G77" s="213">
        <f t="shared" si="7"/>
        <v>1.5944707889235483E-2</v>
      </c>
      <c r="H77" s="213" t="s">
        <v>240</v>
      </c>
      <c r="I77" s="212" t="s">
        <v>240</v>
      </c>
      <c r="J77" s="211"/>
      <c r="O77" s="18"/>
      <c r="P77" s="18"/>
      <c r="Q77" s="18"/>
      <c r="R77" s="18"/>
      <c r="S77" s="18"/>
    </row>
    <row r="78" spans="1:19" x14ac:dyDescent="0.2">
      <c r="A78" s="21" t="s">
        <v>1099</v>
      </c>
      <c r="B78" s="45">
        <v>0.40621886999999995</v>
      </c>
      <c r="C78" s="213">
        <f t="shared" si="5"/>
        <v>1.2432739835966728E-2</v>
      </c>
      <c r="D78" s="45">
        <v>0.15502818999999998</v>
      </c>
      <c r="E78" s="213">
        <f t="shared" si="6"/>
        <v>7.8763917134396892E-3</v>
      </c>
      <c r="F78" s="45">
        <v>0.5714321</v>
      </c>
      <c r="G78" s="213">
        <f t="shared" si="7"/>
        <v>1.5521604409815546E-2</v>
      </c>
      <c r="H78" s="213" t="s">
        <v>240</v>
      </c>
      <c r="I78" s="212" t="s">
        <v>240</v>
      </c>
      <c r="J78" s="211"/>
      <c r="O78" s="18"/>
      <c r="P78" s="18"/>
      <c r="Q78" s="18"/>
      <c r="R78" s="18"/>
      <c r="S78" s="18"/>
    </row>
    <row r="79" spans="1:19" x14ac:dyDescent="0.2">
      <c r="A79" s="21" t="s">
        <v>1161</v>
      </c>
      <c r="B79" s="45">
        <v>0.30735617999999998</v>
      </c>
      <c r="C79" s="213">
        <f t="shared" si="5"/>
        <v>9.4069471044428837E-3</v>
      </c>
      <c r="D79" s="45">
        <v>1.24258223</v>
      </c>
      <c r="E79" s="213">
        <f t="shared" si="6"/>
        <v>6.3130869164114034E-2</v>
      </c>
      <c r="F79" s="45">
        <v>0.52005867000000006</v>
      </c>
      <c r="G79" s="213">
        <f t="shared" si="7"/>
        <v>1.4126166425783236E-2</v>
      </c>
      <c r="H79" s="213">
        <f t="shared" si="8"/>
        <v>-58.14694130946971</v>
      </c>
      <c r="I79" s="212">
        <f t="shared" si="9"/>
        <v>69.203908637854667</v>
      </c>
      <c r="J79" s="211"/>
      <c r="O79" s="18"/>
      <c r="P79" s="18"/>
      <c r="Q79" s="18"/>
      <c r="R79" s="18"/>
      <c r="S79" s="18"/>
    </row>
    <row r="80" spans="1:19" x14ac:dyDescent="0.2">
      <c r="A80" s="21" t="s">
        <v>1145</v>
      </c>
      <c r="B80" s="45">
        <v>0.40726786000000004</v>
      </c>
      <c r="C80" s="213">
        <f t="shared" si="5"/>
        <v>1.2464845237078527E-2</v>
      </c>
      <c r="D80" s="45">
        <v>0.44278849999999992</v>
      </c>
      <c r="E80" s="213">
        <f t="shared" si="6"/>
        <v>2.2496396766332558E-2</v>
      </c>
      <c r="F80" s="45">
        <v>0.51911359000000001</v>
      </c>
      <c r="G80" s="213">
        <f t="shared" si="7"/>
        <v>1.4100495557983492E-2</v>
      </c>
      <c r="H80" s="213" t="s">
        <v>240</v>
      </c>
      <c r="I80" s="212" t="s">
        <v>240</v>
      </c>
      <c r="J80" s="211"/>
      <c r="O80" s="18"/>
      <c r="P80" s="18"/>
      <c r="Q80" s="18"/>
      <c r="R80" s="18"/>
      <c r="S80" s="18"/>
    </row>
    <row r="81" spans="1:19" x14ac:dyDescent="0.2">
      <c r="A81" s="21" t="s">
        <v>1096</v>
      </c>
      <c r="B81" s="45">
        <v>9.9700529999999996E-2</v>
      </c>
      <c r="C81" s="213">
        <f t="shared" si="5"/>
        <v>3.0514356730843052E-3</v>
      </c>
      <c r="D81" s="45">
        <v>5.9369130000000006E-2</v>
      </c>
      <c r="E81" s="213">
        <f t="shared" si="6"/>
        <v>3.0163193130625064E-3</v>
      </c>
      <c r="F81" s="45">
        <v>0.51589107999999995</v>
      </c>
      <c r="G81" s="213">
        <f t="shared" si="7"/>
        <v>1.4012963678996163E-2</v>
      </c>
      <c r="H81" s="213">
        <f t="shared" si="8"/>
        <v>768.95509501318259</v>
      </c>
      <c r="I81" s="212">
        <f t="shared" si="9"/>
        <v>417.44065954313385</v>
      </c>
      <c r="J81" s="211"/>
      <c r="O81" s="18"/>
      <c r="P81" s="18"/>
      <c r="Q81" s="18"/>
      <c r="R81" s="18"/>
      <c r="S81" s="18"/>
    </row>
    <row r="82" spans="1:19" x14ac:dyDescent="0.2">
      <c r="A82" s="21" t="s">
        <v>1174</v>
      </c>
      <c r="B82" s="45">
        <v>0.41127863000000009</v>
      </c>
      <c r="C82" s="213">
        <f t="shared" si="5"/>
        <v>1.258759891406035E-2</v>
      </c>
      <c r="D82" s="45">
        <v>2.8560145600000002</v>
      </c>
      <c r="E82" s="213">
        <f t="shared" si="6"/>
        <v>0.14510321905872153</v>
      </c>
      <c r="F82" s="45">
        <v>0.48054051999999992</v>
      </c>
      <c r="G82" s="213">
        <f t="shared" si="7"/>
        <v>1.3052749144346378E-2</v>
      </c>
      <c r="H82" s="213">
        <f t="shared" si="8"/>
        <v>-83.174437317994631</v>
      </c>
      <c r="I82" s="212">
        <f t="shared" si="9"/>
        <v>16.840624566367524</v>
      </c>
      <c r="J82" s="211"/>
      <c r="O82" s="18"/>
      <c r="P82" s="18"/>
      <c r="Q82" s="18"/>
      <c r="R82" s="18"/>
      <c r="S82" s="18"/>
    </row>
    <row r="83" spans="1:19" x14ac:dyDescent="0.2">
      <c r="A83" s="21" t="s">
        <v>1196</v>
      </c>
      <c r="B83" s="45">
        <v>4.0200979999999997E-2</v>
      </c>
      <c r="C83" s="213">
        <f t="shared" si="5"/>
        <v>1.2303916986694924E-3</v>
      </c>
      <c r="D83" s="45">
        <v>0.67832665999999997</v>
      </c>
      <c r="E83" s="213">
        <f t="shared" si="6"/>
        <v>3.4463193331672269E-2</v>
      </c>
      <c r="F83" s="45">
        <v>0.46185788999999999</v>
      </c>
      <c r="G83" s="213">
        <f t="shared" si="7"/>
        <v>1.2545279591629703E-2</v>
      </c>
      <c r="H83" s="213" t="s">
        <v>240</v>
      </c>
      <c r="I83" s="212">
        <f t="shared" si="9"/>
        <v>1048.8722165479548</v>
      </c>
      <c r="J83" s="211"/>
      <c r="O83" s="18"/>
      <c r="P83" s="18"/>
      <c r="Q83" s="18"/>
      <c r="R83" s="18"/>
      <c r="S83" s="18"/>
    </row>
    <row r="84" spans="1:19" x14ac:dyDescent="0.2">
      <c r="A84" s="21" t="s">
        <v>1166</v>
      </c>
      <c r="B84" s="45">
        <v>0.34052767000000006</v>
      </c>
      <c r="C84" s="213">
        <f t="shared" si="5"/>
        <v>1.0422194143905559E-2</v>
      </c>
      <c r="D84" s="45">
        <v>0.6128560999999999</v>
      </c>
      <c r="E84" s="213">
        <f t="shared" si="6"/>
        <v>3.1136883605304071E-2</v>
      </c>
      <c r="F84" s="45">
        <v>0.41197557000000001</v>
      </c>
      <c r="G84" s="213">
        <f t="shared" si="7"/>
        <v>1.1190344091709712E-2</v>
      </c>
      <c r="H84" s="213" t="s">
        <v>240</v>
      </c>
      <c r="I84" s="212">
        <f t="shared" si="9"/>
        <v>20.981525524783319</v>
      </c>
      <c r="J84" s="211"/>
      <c r="O84" s="18"/>
      <c r="P84" s="18"/>
      <c r="Q84" s="18"/>
      <c r="R84" s="18"/>
      <c r="S84" s="18"/>
    </row>
    <row r="85" spans="1:19" x14ac:dyDescent="0.2">
      <c r="A85" s="21" t="s">
        <v>1089</v>
      </c>
      <c r="B85" s="45">
        <v>9.8843500000000001E-3</v>
      </c>
      <c r="C85" s="213">
        <f t="shared" si="5"/>
        <v>3.0252054021428826E-4</v>
      </c>
      <c r="D85" s="45">
        <v>2.8168390000000001E-2</v>
      </c>
      <c r="E85" s="213">
        <f t="shared" si="6"/>
        <v>1.431128581046695E-3</v>
      </c>
      <c r="F85" s="45">
        <v>0.37798214000000002</v>
      </c>
      <c r="G85" s="213">
        <f t="shared" si="7"/>
        <v>1.0266992790666672E-2</v>
      </c>
      <c r="H85" s="213">
        <f t="shared" si="8"/>
        <v>1241.8663260484536</v>
      </c>
      <c r="I85" s="212">
        <f t="shared" si="9"/>
        <v>3724.0464977464376</v>
      </c>
      <c r="J85" s="211"/>
      <c r="O85" s="18"/>
      <c r="P85" s="18"/>
      <c r="Q85" s="18"/>
      <c r="R85" s="18"/>
      <c r="S85" s="18"/>
    </row>
    <row r="86" spans="1:19" x14ac:dyDescent="0.2">
      <c r="A86" s="21" t="s">
        <v>1107</v>
      </c>
      <c r="B86" s="45">
        <v>0.34281871999999997</v>
      </c>
      <c r="C86" s="213">
        <f t="shared" si="5"/>
        <v>1.049231404897346E-2</v>
      </c>
      <c r="D86" s="45">
        <v>0.36423899999999998</v>
      </c>
      <c r="E86" s="213">
        <f t="shared" si="6"/>
        <v>1.8505595926209026E-2</v>
      </c>
      <c r="F86" s="45">
        <v>0.36938699999999997</v>
      </c>
      <c r="G86" s="213">
        <f t="shared" si="7"/>
        <v>1.0033526097201284E-2</v>
      </c>
      <c r="H86" s="213" t="s">
        <v>240</v>
      </c>
      <c r="I86" s="212">
        <f t="shared" si="9"/>
        <v>7.7499501777499313</v>
      </c>
      <c r="J86" s="211"/>
      <c r="O86" s="18"/>
      <c r="P86" s="18"/>
      <c r="Q86" s="18"/>
      <c r="R86" s="18"/>
      <c r="S86" s="18"/>
    </row>
    <row r="87" spans="1:19" x14ac:dyDescent="0.2">
      <c r="A87" s="21" t="s">
        <v>1120</v>
      </c>
      <c r="B87" s="45">
        <v>0.53122013000000001</v>
      </c>
      <c r="C87" s="213">
        <f t="shared" si="5"/>
        <v>1.6258529969123355E-2</v>
      </c>
      <c r="D87" s="45">
        <v>0.75320160000000003</v>
      </c>
      <c r="E87" s="213">
        <f t="shared" si="6"/>
        <v>3.8267303777393749E-2</v>
      </c>
      <c r="F87" s="45">
        <v>0.34222479</v>
      </c>
      <c r="G87" s="213">
        <f t="shared" si="7"/>
        <v>9.2957287656962196E-3</v>
      </c>
      <c r="H87" s="213">
        <f t="shared" si="8"/>
        <v>-54.563985259723303</v>
      </c>
      <c r="I87" s="212">
        <f t="shared" si="9"/>
        <v>-35.577593793367733</v>
      </c>
      <c r="J87" s="211"/>
      <c r="O87" s="18"/>
      <c r="P87" s="18"/>
      <c r="Q87" s="18"/>
      <c r="R87" s="18"/>
      <c r="S87" s="18"/>
    </row>
    <row r="88" spans="1:19" x14ac:dyDescent="0.2">
      <c r="A88" s="21" t="s">
        <v>1162</v>
      </c>
      <c r="B88" s="45">
        <v>0.6372681899999999</v>
      </c>
      <c r="C88" s="213">
        <f t="shared" si="5"/>
        <v>1.9504238225091348E-2</v>
      </c>
      <c r="D88" s="45">
        <v>0.22364399000000001</v>
      </c>
      <c r="E88" s="213">
        <f t="shared" si="6"/>
        <v>1.1362499101593E-2</v>
      </c>
      <c r="F88" s="45">
        <v>0.33636768</v>
      </c>
      <c r="G88" s="213">
        <f t="shared" si="7"/>
        <v>9.136634195396837E-3</v>
      </c>
      <c r="H88" s="213" t="s">
        <v>240</v>
      </c>
      <c r="I88" s="212">
        <f t="shared" si="9"/>
        <v>-47.2172493028406</v>
      </c>
      <c r="J88" s="211"/>
      <c r="O88" s="18"/>
      <c r="P88" s="18"/>
      <c r="Q88" s="18"/>
      <c r="R88" s="18"/>
      <c r="S88" s="18"/>
    </row>
    <row r="89" spans="1:19" x14ac:dyDescent="0.2">
      <c r="A89" s="21" t="s">
        <v>1108</v>
      </c>
      <c r="B89" s="45">
        <v>6.4544700000000003E-3</v>
      </c>
      <c r="C89" s="213">
        <f t="shared" si="5"/>
        <v>1.975455898664978E-4</v>
      </c>
      <c r="D89" s="45">
        <v>3.844931E-2</v>
      </c>
      <c r="E89" s="213">
        <f t="shared" si="6"/>
        <v>1.9534629583914625E-3</v>
      </c>
      <c r="F89" s="45">
        <v>0.32278129999999994</v>
      </c>
      <c r="G89" s="213">
        <f t="shared" si="7"/>
        <v>8.7675922467183656E-3</v>
      </c>
      <c r="H89" s="213">
        <f t="shared" si="8"/>
        <v>739.49829008634981</v>
      </c>
      <c r="I89" s="212">
        <f t="shared" si="9"/>
        <v>4900.8955034263072</v>
      </c>
      <c r="J89" s="211"/>
      <c r="O89" s="18"/>
      <c r="P89" s="18"/>
      <c r="Q89" s="18"/>
      <c r="R89" s="18"/>
      <c r="S89" s="18"/>
    </row>
    <row r="90" spans="1:19" x14ac:dyDescent="0.2">
      <c r="A90" s="21" t="s">
        <v>1155</v>
      </c>
      <c r="B90" s="45">
        <v>8.531677E-2</v>
      </c>
      <c r="C90" s="213">
        <f t="shared" si="5"/>
        <v>2.6112061339125165E-3</v>
      </c>
      <c r="D90" s="45">
        <v>4.3319169999999997E-2</v>
      </c>
      <c r="E90" s="213">
        <f t="shared" si="6"/>
        <v>2.2008819919853619E-3</v>
      </c>
      <c r="F90" s="45">
        <v>0.30763353999999998</v>
      </c>
      <c r="G90" s="213">
        <f t="shared" si="7"/>
        <v>8.3561390952156291E-3</v>
      </c>
      <c r="H90" s="213">
        <f t="shared" si="8"/>
        <v>610.15566549405264</v>
      </c>
      <c r="I90" s="212">
        <f t="shared" si="9"/>
        <v>260.57804344913666</v>
      </c>
      <c r="J90" s="211"/>
      <c r="O90" s="18"/>
      <c r="P90" s="18"/>
      <c r="Q90" s="18"/>
      <c r="R90" s="18"/>
      <c r="S90" s="18"/>
    </row>
    <row r="91" spans="1:19" x14ac:dyDescent="0.2">
      <c r="A91" s="21" t="s">
        <v>1159</v>
      </c>
      <c r="B91" s="45"/>
      <c r="C91" s="213">
        <f t="shared" si="5"/>
        <v>0</v>
      </c>
      <c r="D91" s="45"/>
      <c r="E91" s="213">
        <f t="shared" si="6"/>
        <v>0</v>
      </c>
      <c r="F91" s="45">
        <v>0.30634071000000002</v>
      </c>
      <c r="G91" s="213">
        <f t="shared" si="7"/>
        <v>8.3210224193601048E-3</v>
      </c>
      <c r="H91" s="213" t="s">
        <v>240</v>
      </c>
      <c r="I91" s="212" t="s">
        <v>240</v>
      </c>
      <c r="J91" s="211"/>
      <c r="O91" s="18"/>
      <c r="P91" s="18"/>
      <c r="Q91" s="18"/>
      <c r="R91" s="18"/>
      <c r="S91" s="18"/>
    </row>
    <row r="92" spans="1:19" x14ac:dyDescent="0.2">
      <c r="A92" s="21" t="s">
        <v>1091</v>
      </c>
      <c r="B92" s="45">
        <v>0.7786609699999999</v>
      </c>
      <c r="C92" s="213">
        <f t="shared" si="5"/>
        <v>2.3831707425190495E-2</v>
      </c>
      <c r="D92" s="45">
        <v>0.17703273999999999</v>
      </c>
      <c r="E92" s="213">
        <f t="shared" si="6"/>
        <v>8.9943590668479251E-3</v>
      </c>
      <c r="F92" s="45">
        <v>0.30406317999999988</v>
      </c>
      <c r="G92" s="213">
        <f t="shared" si="7"/>
        <v>8.2591586919085157E-3</v>
      </c>
      <c r="H92" s="213" t="s">
        <v>240</v>
      </c>
      <c r="I92" s="212" t="s">
        <v>240</v>
      </c>
      <c r="J92" s="211"/>
      <c r="O92" s="18"/>
      <c r="P92" s="18"/>
      <c r="Q92" s="18"/>
      <c r="R92" s="18"/>
      <c r="S92" s="18"/>
    </row>
    <row r="93" spans="1:19" x14ac:dyDescent="0.2">
      <c r="A93" s="21" t="s">
        <v>1118</v>
      </c>
      <c r="B93" s="45">
        <v>0.14726613999999999</v>
      </c>
      <c r="C93" s="213">
        <f t="shared" si="5"/>
        <v>4.5072293300088525E-3</v>
      </c>
      <c r="D93" s="45">
        <v>0.43411963000000003</v>
      </c>
      <c r="E93" s="213">
        <f t="shared" si="6"/>
        <v>2.2055964507961451E-2</v>
      </c>
      <c r="F93" s="45">
        <v>0.27148380000000005</v>
      </c>
      <c r="G93" s="213">
        <f t="shared" si="7"/>
        <v>7.3742167219403359E-3</v>
      </c>
      <c r="H93" s="213">
        <f t="shared" si="8"/>
        <v>-37.463366952560975</v>
      </c>
      <c r="I93" s="212">
        <f t="shared" si="9"/>
        <v>84.349097491113767</v>
      </c>
      <c r="J93" s="211"/>
      <c r="O93" s="18"/>
      <c r="P93" s="18"/>
      <c r="Q93" s="18"/>
      <c r="R93" s="18"/>
      <c r="S93" s="18"/>
    </row>
    <row r="94" spans="1:19" x14ac:dyDescent="0.2">
      <c r="A94" s="21" t="s">
        <v>1210</v>
      </c>
      <c r="B94" s="45">
        <v>0.11195981999999999</v>
      </c>
      <c r="C94" s="213">
        <f t="shared" si="5"/>
        <v>3.4266436567598757E-3</v>
      </c>
      <c r="D94" s="45">
        <v>0.74682230000000005</v>
      </c>
      <c r="E94" s="213">
        <f t="shared" si="6"/>
        <v>3.7943195848006553E-2</v>
      </c>
      <c r="F94" s="45">
        <v>0.26875265999999998</v>
      </c>
      <c r="G94" s="213">
        <f t="shared" si="7"/>
        <v>7.300031749363849E-3</v>
      </c>
      <c r="H94" s="213" t="s">
        <v>240</v>
      </c>
      <c r="I94" s="212">
        <f t="shared" si="9"/>
        <v>140.04384787328169</v>
      </c>
      <c r="J94" s="211"/>
      <c r="O94" s="18"/>
      <c r="P94" s="18"/>
      <c r="Q94" s="18"/>
      <c r="R94" s="18"/>
      <c r="S94" s="18"/>
    </row>
    <row r="95" spans="1:19" x14ac:dyDescent="0.2">
      <c r="A95" s="21" t="s">
        <v>1206</v>
      </c>
      <c r="B95" s="45">
        <v>0.26269354</v>
      </c>
      <c r="C95" s="213">
        <f t="shared" si="5"/>
        <v>8.0400017837899043E-3</v>
      </c>
      <c r="D95" s="45">
        <v>0.55154747000000004</v>
      </c>
      <c r="E95" s="213">
        <f t="shared" si="6"/>
        <v>2.8022025686274387E-2</v>
      </c>
      <c r="F95" s="45">
        <v>0.26187332000000002</v>
      </c>
      <c r="G95" s="213">
        <f t="shared" si="7"/>
        <v>7.1131707135896598E-3</v>
      </c>
      <c r="H95" s="213">
        <f t="shared" si="8"/>
        <v>-52.520257231893389</v>
      </c>
      <c r="I95" s="212">
        <f t="shared" si="9"/>
        <v>-0.31223455285576129</v>
      </c>
      <c r="J95" s="211"/>
      <c r="O95" s="18"/>
      <c r="P95" s="18"/>
      <c r="Q95" s="18"/>
      <c r="R95" s="18"/>
      <c r="S95" s="18"/>
    </row>
    <row r="96" spans="1:19" x14ac:dyDescent="0.2">
      <c r="A96" s="21" t="s">
        <v>1157</v>
      </c>
      <c r="B96" s="45">
        <v>0.22602131999999997</v>
      </c>
      <c r="C96" s="213">
        <f t="shared" si="5"/>
        <v>6.9176113579898025E-3</v>
      </c>
      <c r="D96" s="45">
        <v>0.36047025999999993</v>
      </c>
      <c r="E96" s="213">
        <f t="shared" si="6"/>
        <v>1.8314120604810327E-2</v>
      </c>
      <c r="F96" s="45">
        <v>0.25529045</v>
      </c>
      <c r="G96" s="213">
        <f t="shared" si="7"/>
        <v>6.9343625856926735E-3</v>
      </c>
      <c r="H96" s="213">
        <f t="shared" si="8"/>
        <v>-29.178498664494523</v>
      </c>
      <c r="I96" s="212">
        <f t="shared" si="9"/>
        <v>12.949720849342894</v>
      </c>
      <c r="J96" s="211"/>
      <c r="O96" s="18"/>
      <c r="P96" s="18"/>
      <c r="Q96" s="18"/>
      <c r="R96" s="18"/>
      <c r="S96" s="18"/>
    </row>
    <row r="97" spans="1:19" x14ac:dyDescent="0.2">
      <c r="A97" s="21" t="s">
        <v>1129</v>
      </c>
      <c r="B97" s="45">
        <v>3.2891151399999998</v>
      </c>
      <c r="C97" s="213">
        <f t="shared" si="5"/>
        <v>0.10066669927509592</v>
      </c>
      <c r="D97" s="45">
        <v>1.1316067499999998</v>
      </c>
      <c r="E97" s="213">
        <f t="shared" si="6"/>
        <v>5.7492627815447096E-2</v>
      </c>
      <c r="F97" s="45">
        <v>0.24376967999999999</v>
      </c>
      <c r="G97" s="213">
        <f t="shared" si="7"/>
        <v>6.6214280577995598E-3</v>
      </c>
      <c r="H97" s="213" t="s">
        <v>240</v>
      </c>
      <c r="I97" s="212" t="s">
        <v>240</v>
      </c>
      <c r="J97" s="211"/>
      <c r="O97" s="18"/>
      <c r="P97" s="18"/>
      <c r="Q97" s="18"/>
      <c r="R97" s="18"/>
      <c r="S97" s="18"/>
    </row>
    <row r="98" spans="1:19" x14ac:dyDescent="0.2">
      <c r="A98" s="21" t="s">
        <v>1121</v>
      </c>
      <c r="B98" s="45">
        <v>4.819408E-2</v>
      </c>
      <c r="C98" s="213">
        <f t="shared" si="5"/>
        <v>1.4750286176360232E-3</v>
      </c>
      <c r="D98" s="45">
        <v>0.19060317999999998</v>
      </c>
      <c r="E98" s="213">
        <f t="shared" si="6"/>
        <v>9.6838214231053949E-3</v>
      </c>
      <c r="F98" s="45">
        <v>0.24282900000000002</v>
      </c>
      <c r="G98" s="213">
        <f t="shared" si="7"/>
        <v>6.5958767056157669E-3</v>
      </c>
      <c r="H98" s="213">
        <f t="shared" si="8"/>
        <v>27.400287865081818</v>
      </c>
      <c r="I98" s="212">
        <f t="shared" si="9"/>
        <v>403.85649025772466</v>
      </c>
      <c r="J98" s="211"/>
      <c r="O98" s="18"/>
      <c r="P98" s="18"/>
      <c r="Q98" s="18"/>
      <c r="R98" s="18"/>
      <c r="S98" s="18"/>
    </row>
    <row r="99" spans="1:19" x14ac:dyDescent="0.2">
      <c r="A99" s="21" t="s">
        <v>996</v>
      </c>
      <c r="B99" s="45">
        <v>4.8615999999999999E-2</v>
      </c>
      <c r="C99" s="213">
        <f t="shared" si="5"/>
        <v>1.4879419064539236E-3</v>
      </c>
      <c r="D99" s="45">
        <v>2.0000000000000001E-4</v>
      </c>
      <c r="E99" s="213">
        <f t="shared" si="6"/>
        <v>1.016123804766048E-5</v>
      </c>
      <c r="F99" s="45">
        <v>0.24046451999999999</v>
      </c>
      <c r="G99" s="213">
        <f t="shared" si="7"/>
        <v>6.5316511866172341E-3</v>
      </c>
      <c r="H99" s="213" t="s">
        <v>240</v>
      </c>
      <c r="I99" s="212">
        <f t="shared" si="9"/>
        <v>394.62012506170805</v>
      </c>
      <c r="J99" s="211"/>
      <c r="O99" s="18"/>
      <c r="P99" s="18"/>
      <c r="Q99" s="18"/>
      <c r="R99" s="18"/>
      <c r="S99" s="18"/>
    </row>
    <row r="100" spans="1:19" x14ac:dyDescent="0.2">
      <c r="A100" s="21" t="s">
        <v>1207</v>
      </c>
      <c r="B100" s="45">
        <v>0.80616443000000004</v>
      </c>
      <c r="C100" s="213">
        <f t="shared" si="5"/>
        <v>2.4673478667301723E-2</v>
      </c>
      <c r="D100" s="45">
        <v>0.55904823999999997</v>
      </c>
      <c r="E100" s="213">
        <f t="shared" si="6"/>
        <v>2.8403111233828132E-2</v>
      </c>
      <c r="F100" s="45">
        <v>0.23937878000000001</v>
      </c>
      <c r="G100" s="213">
        <f t="shared" si="7"/>
        <v>6.5021596218768005E-3</v>
      </c>
      <c r="H100" s="213" t="s">
        <v>240</v>
      </c>
      <c r="I100" s="212">
        <f t="shared" si="9"/>
        <v>-70.306457207495498</v>
      </c>
      <c r="J100" s="211"/>
      <c r="O100" s="18"/>
      <c r="P100" s="18"/>
      <c r="Q100" s="18"/>
      <c r="R100" s="18"/>
      <c r="S100" s="18"/>
    </row>
    <row r="101" spans="1:19" x14ac:dyDescent="0.2">
      <c r="A101" s="21" t="s">
        <v>1103</v>
      </c>
      <c r="B101" s="45">
        <v>3.7507159999999998E-2</v>
      </c>
      <c r="C101" s="213">
        <f t="shared" si="5"/>
        <v>1.1479446099241471E-3</v>
      </c>
      <c r="D101" s="45">
        <v>2.4939679999999999E-2</v>
      </c>
      <c r="E101" s="213">
        <f t="shared" si="6"/>
        <v>1.2670901265623856E-3</v>
      </c>
      <c r="F101" s="45">
        <v>0.22066029999999989</v>
      </c>
      <c r="G101" s="213">
        <f t="shared" si="7"/>
        <v>5.9937162885165523E-3</v>
      </c>
      <c r="H101" s="213">
        <f t="shared" si="8"/>
        <v>784.77598750264599</v>
      </c>
      <c r="I101" s="212">
        <f t="shared" si="9"/>
        <v>488.31513769637559</v>
      </c>
      <c r="J101" s="211"/>
      <c r="O101" s="18"/>
      <c r="P101" s="18"/>
      <c r="Q101" s="18"/>
      <c r="R101" s="18"/>
      <c r="S101" s="18"/>
    </row>
    <row r="102" spans="1:19" x14ac:dyDescent="0.2">
      <c r="A102" s="21" t="s">
        <v>1138</v>
      </c>
      <c r="B102" s="45">
        <v>0.50276728999999998</v>
      </c>
      <c r="C102" s="213">
        <f t="shared" si="5"/>
        <v>1.5387701990811103E-2</v>
      </c>
      <c r="D102" s="45">
        <v>0.29754533999999994</v>
      </c>
      <c r="E102" s="213">
        <f t="shared" si="6"/>
        <v>1.5117145148560364E-2</v>
      </c>
      <c r="F102" s="45">
        <v>0.20638353000000001</v>
      </c>
      <c r="G102" s="213">
        <f t="shared" si="7"/>
        <v>5.6059215248168573E-3</v>
      </c>
      <c r="H102" s="213" t="s">
        <v>240</v>
      </c>
      <c r="I102" s="212">
        <f t="shared" si="9"/>
        <v>-58.950485820189293</v>
      </c>
      <c r="J102" s="211"/>
      <c r="O102" s="18"/>
      <c r="P102" s="18"/>
      <c r="Q102" s="18"/>
      <c r="R102" s="18"/>
      <c r="S102" s="18"/>
    </row>
    <row r="103" spans="1:19" x14ac:dyDescent="0.2">
      <c r="A103" s="21" t="s">
        <v>1097</v>
      </c>
      <c r="B103" s="45">
        <v>3.6700490000000002E-2</v>
      </c>
      <c r="C103" s="213">
        <f t="shared" si="5"/>
        <v>1.1232556577750773E-3</v>
      </c>
      <c r="D103" s="45">
        <v>6.5317970000000003E-2</v>
      </c>
      <c r="E103" s="213">
        <f t="shared" si="6"/>
        <v>3.3185572097997294E-3</v>
      </c>
      <c r="F103" s="45">
        <v>0.20435015000000001</v>
      </c>
      <c r="G103" s="213">
        <f t="shared" si="7"/>
        <v>5.5506895559183115E-3</v>
      </c>
      <c r="H103" s="213" t="s">
        <v>240</v>
      </c>
      <c r="I103" s="212">
        <f t="shared" si="9"/>
        <v>456.80496363945002</v>
      </c>
      <c r="J103" s="211"/>
      <c r="O103" s="18"/>
      <c r="P103" s="18"/>
      <c r="Q103" s="18"/>
      <c r="R103" s="18"/>
      <c r="S103" s="18"/>
    </row>
    <row r="104" spans="1:19" x14ac:dyDescent="0.2">
      <c r="A104" s="21" t="s">
        <v>1117</v>
      </c>
      <c r="B104" s="45">
        <v>6.1062149999999996E-2</v>
      </c>
      <c r="C104" s="213">
        <f t="shared" si="5"/>
        <v>1.8688689296358285E-3</v>
      </c>
      <c r="D104" s="45">
        <v>9.3579579999999996E-2</v>
      </c>
      <c r="E104" s="213">
        <f t="shared" si="6"/>
        <v>4.7544219439004378E-3</v>
      </c>
      <c r="F104" s="45">
        <v>0.20341491</v>
      </c>
      <c r="G104" s="213">
        <f t="shared" si="7"/>
        <v>5.5252859684960512E-3</v>
      </c>
      <c r="H104" s="213" t="s">
        <v>240</v>
      </c>
      <c r="I104" s="212">
        <f t="shared" si="9"/>
        <v>233.12765764061703</v>
      </c>
      <c r="J104" s="211"/>
      <c r="O104" s="18"/>
      <c r="P104" s="18"/>
      <c r="Q104" s="18"/>
      <c r="R104" s="18"/>
      <c r="S104" s="18"/>
    </row>
    <row r="105" spans="1:19" x14ac:dyDescent="0.2">
      <c r="A105" s="21" t="s">
        <v>1101</v>
      </c>
      <c r="B105" s="45">
        <v>2.9956E-2</v>
      </c>
      <c r="C105" s="213">
        <f t="shared" si="5"/>
        <v>9.1683371214690084E-4</v>
      </c>
      <c r="D105" s="45">
        <v>5.4000000000000003E-3</v>
      </c>
      <c r="E105" s="213">
        <f t="shared" si="6"/>
        <v>2.74353427286833E-4</v>
      </c>
      <c r="F105" s="45">
        <v>0.19848950000000001</v>
      </c>
      <c r="G105" s="213">
        <f t="shared" si="7"/>
        <v>5.3914988298733703E-3</v>
      </c>
      <c r="H105" s="213" t="s">
        <v>240</v>
      </c>
      <c r="I105" s="212">
        <f t="shared" si="9"/>
        <v>562.60348511149698</v>
      </c>
      <c r="J105" s="211"/>
      <c r="O105" s="18"/>
      <c r="P105" s="18"/>
      <c r="Q105" s="18"/>
      <c r="R105" s="18"/>
      <c r="S105" s="18"/>
    </row>
    <row r="106" spans="1:19" x14ac:dyDescent="0.2">
      <c r="A106" s="21" t="s">
        <v>1156</v>
      </c>
      <c r="B106" s="45">
        <v>7.3648719500000022</v>
      </c>
      <c r="C106" s="213">
        <f t="shared" si="5"/>
        <v>0.22540936337979325</v>
      </c>
      <c r="D106" s="45">
        <v>0.35481066999999999</v>
      </c>
      <c r="E106" s="213">
        <f t="shared" si="6"/>
        <v>1.8026578398599533E-2</v>
      </c>
      <c r="F106" s="45">
        <v>0.19664589000000002</v>
      </c>
      <c r="G106" s="213">
        <f t="shared" si="7"/>
        <v>5.3414215151653243E-3</v>
      </c>
      <c r="H106" s="213" t="s">
        <v>240</v>
      </c>
      <c r="I106" s="212" t="s">
        <v>240</v>
      </c>
      <c r="J106" s="211"/>
      <c r="O106" s="18"/>
      <c r="P106" s="18"/>
      <c r="Q106" s="18"/>
      <c r="R106" s="18"/>
      <c r="S106" s="18"/>
    </row>
    <row r="107" spans="1:19" x14ac:dyDescent="0.2">
      <c r="A107" s="21" t="s">
        <v>1195</v>
      </c>
      <c r="B107" s="45">
        <v>1.2869401599999999</v>
      </c>
      <c r="C107" s="213">
        <f t="shared" si="5"/>
        <v>3.9388106696612579E-2</v>
      </c>
      <c r="D107" s="45">
        <v>0.52844220000000008</v>
      </c>
      <c r="E107" s="213">
        <f t="shared" si="6"/>
        <v>2.6848134943147046E-2</v>
      </c>
      <c r="F107" s="45">
        <v>0.17446650000000002</v>
      </c>
      <c r="G107" s="213">
        <f t="shared" si="7"/>
        <v>4.738970729444643E-3</v>
      </c>
      <c r="H107" s="213" t="s">
        <v>240</v>
      </c>
      <c r="I107" s="212">
        <f t="shared" si="9"/>
        <v>-86.443309065745524</v>
      </c>
      <c r="J107" s="211"/>
      <c r="O107" s="18"/>
      <c r="P107" s="18"/>
      <c r="Q107" s="18"/>
      <c r="R107" s="18"/>
      <c r="S107" s="18"/>
    </row>
    <row r="108" spans="1:19" x14ac:dyDescent="0.2">
      <c r="A108" s="21" t="s">
        <v>1080</v>
      </c>
      <c r="B108" s="45"/>
      <c r="C108" s="213">
        <f t="shared" si="5"/>
        <v>0</v>
      </c>
      <c r="D108" s="45">
        <v>5.4000000000000001E-4</v>
      </c>
      <c r="E108" s="213">
        <f t="shared" si="6"/>
        <v>2.7435342728683294E-5</v>
      </c>
      <c r="F108" s="45">
        <v>0.17399999999999999</v>
      </c>
      <c r="G108" s="213">
        <f t="shared" si="7"/>
        <v>4.7262993578902979E-3</v>
      </c>
      <c r="H108" s="213" t="s">
        <v>240</v>
      </c>
      <c r="I108" s="212" t="s">
        <v>240</v>
      </c>
      <c r="J108" s="211"/>
      <c r="O108" s="18"/>
      <c r="P108" s="18"/>
      <c r="Q108" s="18"/>
      <c r="R108" s="18"/>
      <c r="S108" s="18"/>
    </row>
    <row r="109" spans="1:19" x14ac:dyDescent="0.2">
      <c r="A109" s="21" t="s">
        <v>1172</v>
      </c>
      <c r="B109" s="45">
        <v>0.54606543000000007</v>
      </c>
      <c r="C109" s="213">
        <f t="shared" si="5"/>
        <v>1.6712885407330541E-2</v>
      </c>
      <c r="D109" s="45">
        <v>1.1296202300000002</v>
      </c>
      <c r="E109" s="213">
        <f t="shared" si="6"/>
        <v>5.7391700302414923E-2</v>
      </c>
      <c r="F109" s="45">
        <v>0.17334705</v>
      </c>
      <c r="G109" s="213">
        <f t="shared" si="7"/>
        <v>4.7085635121102152E-3</v>
      </c>
      <c r="H109" s="213" t="s">
        <v>240</v>
      </c>
      <c r="I109" s="212" t="s">
        <v>240</v>
      </c>
      <c r="J109" s="211"/>
      <c r="O109" s="18"/>
      <c r="P109" s="18"/>
      <c r="Q109" s="18"/>
      <c r="R109" s="18"/>
      <c r="S109" s="18"/>
    </row>
    <row r="110" spans="1:19" x14ac:dyDescent="0.2">
      <c r="A110" s="21" t="s">
        <v>1176</v>
      </c>
      <c r="B110" s="45">
        <v>1.408711E-2</v>
      </c>
      <c r="C110" s="213">
        <f t="shared" si="5"/>
        <v>4.3115026554685967E-4</v>
      </c>
      <c r="D110" s="45">
        <v>6.7144660000000009E-2</v>
      </c>
      <c r="E110" s="213">
        <f t="shared" si="6"/>
        <v>3.4113643694461343E-3</v>
      </c>
      <c r="F110" s="45">
        <v>0.16986867000000003</v>
      </c>
      <c r="G110" s="213">
        <f t="shared" si="7"/>
        <v>4.6140815284291901E-3</v>
      </c>
      <c r="H110" s="213" t="s">
        <v>240</v>
      </c>
      <c r="I110" s="212">
        <f t="shared" si="9"/>
        <v>1105.8447048400988</v>
      </c>
      <c r="J110" s="211"/>
      <c r="O110" s="18"/>
      <c r="P110" s="18"/>
      <c r="Q110" s="18"/>
      <c r="R110" s="18"/>
      <c r="S110" s="18"/>
    </row>
    <row r="111" spans="1:19" x14ac:dyDescent="0.2">
      <c r="A111" s="21" t="s">
        <v>1127</v>
      </c>
      <c r="B111" s="45">
        <v>3.6644080000000009E-2</v>
      </c>
      <c r="C111" s="213">
        <f t="shared" si="5"/>
        <v>1.1215291726067572E-3</v>
      </c>
      <c r="D111" s="45">
        <v>6.8011100000000005E-2</v>
      </c>
      <c r="E111" s="213">
        <f t="shared" si="6"/>
        <v>3.4553848849162082E-3</v>
      </c>
      <c r="F111" s="45">
        <v>0.16362778000000003</v>
      </c>
      <c r="G111" s="213">
        <f t="shared" si="7"/>
        <v>4.4445624801552593E-3</v>
      </c>
      <c r="H111" s="213" t="s">
        <v>240</v>
      </c>
      <c r="I111" s="212">
        <f t="shared" si="9"/>
        <v>346.53264592807346</v>
      </c>
      <c r="J111" s="211"/>
      <c r="O111" s="18"/>
      <c r="P111" s="18"/>
      <c r="Q111" s="18"/>
      <c r="R111" s="18"/>
      <c r="S111" s="18"/>
    </row>
    <row r="112" spans="1:19" x14ac:dyDescent="0.2">
      <c r="A112" s="21" t="s">
        <v>1142</v>
      </c>
      <c r="B112" s="45">
        <v>3.5789090000000003E-2</v>
      </c>
      <c r="C112" s="213">
        <f t="shared" si="5"/>
        <v>1.0953613379309497E-3</v>
      </c>
      <c r="D112" s="45">
        <v>0.18924454000000002</v>
      </c>
      <c r="E112" s="213">
        <f t="shared" si="6"/>
        <v>9.6147941008000292E-3</v>
      </c>
      <c r="F112" s="45">
        <v>0.16024091000000001</v>
      </c>
      <c r="G112" s="213">
        <f t="shared" si="7"/>
        <v>4.3525661496595239E-3</v>
      </c>
      <c r="H112" s="213" t="s">
        <v>240</v>
      </c>
      <c r="I112" s="212" t="s">
        <v>240</v>
      </c>
      <c r="J112" s="211"/>
      <c r="O112" s="18"/>
      <c r="P112" s="18"/>
      <c r="Q112" s="18"/>
      <c r="R112" s="18"/>
      <c r="S112" s="18"/>
    </row>
    <row r="113" spans="1:19" x14ac:dyDescent="0.2">
      <c r="A113" s="21" t="s">
        <v>1005</v>
      </c>
      <c r="B113" s="45">
        <v>0.15635000000000002</v>
      </c>
      <c r="C113" s="213">
        <f t="shared" si="5"/>
        <v>4.7852500632316721E-3</v>
      </c>
      <c r="D113" s="45">
        <v>0.215225</v>
      </c>
      <c r="E113" s="213">
        <f t="shared" si="6"/>
        <v>1.0934762294038634E-2</v>
      </c>
      <c r="F113" s="45">
        <v>0.15625</v>
      </c>
      <c r="G113" s="213">
        <f t="shared" si="7"/>
        <v>4.2441624981055127E-3</v>
      </c>
      <c r="H113" s="213" t="s">
        <v>240</v>
      </c>
      <c r="I113" s="212" t="s">
        <v>240</v>
      </c>
      <c r="J113" s="211"/>
      <c r="O113" s="18"/>
      <c r="P113" s="18"/>
      <c r="Q113" s="18"/>
      <c r="R113" s="18"/>
      <c r="S113" s="18"/>
    </row>
    <row r="114" spans="1:19" x14ac:dyDescent="0.2">
      <c r="A114" s="21" t="s">
        <v>1114</v>
      </c>
      <c r="B114" s="45">
        <v>1.5567059999999999E-2</v>
      </c>
      <c r="C114" s="213">
        <f t="shared" si="5"/>
        <v>4.7644563383006855E-4</v>
      </c>
      <c r="D114" s="45">
        <v>0.16374604000000001</v>
      </c>
      <c r="E114" s="213">
        <f t="shared" si="6"/>
        <v>8.3193124590086737E-3</v>
      </c>
      <c r="F114" s="45">
        <v>0.14593013000000002</v>
      </c>
      <c r="G114" s="213">
        <f t="shared" si="7"/>
        <v>3.9638475845738385E-3</v>
      </c>
      <c r="H114" s="213" t="s">
        <v>240</v>
      </c>
      <c r="I114" s="212">
        <f t="shared" si="9"/>
        <v>837.42896860421968</v>
      </c>
      <c r="J114" s="211"/>
      <c r="O114" s="18"/>
      <c r="P114" s="18"/>
      <c r="Q114" s="18"/>
      <c r="R114" s="18"/>
      <c r="S114" s="18"/>
    </row>
    <row r="115" spans="1:19" x14ac:dyDescent="0.2">
      <c r="A115" s="21" t="s">
        <v>1199</v>
      </c>
      <c r="B115" s="45">
        <v>0.16827989999999998</v>
      </c>
      <c r="C115" s="213">
        <f t="shared" si="5"/>
        <v>5.1503767324312076E-3</v>
      </c>
      <c r="D115" s="45">
        <v>1.360973E-2</v>
      </c>
      <c r="E115" s="213">
        <f t="shared" si="6"/>
        <v>6.914585314719314E-4</v>
      </c>
      <c r="F115" s="45">
        <v>0.12318309000000001</v>
      </c>
      <c r="G115" s="213">
        <f t="shared" si="7"/>
        <v>3.3459779262640398E-3</v>
      </c>
      <c r="H115" s="213" t="s">
        <v>240</v>
      </c>
      <c r="I115" s="212" t="s">
        <v>240</v>
      </c>
      <c r="J115" s="211"/>
      <c r="O115" s="18"/>
      <c r="P115" s="18"/>
      <c r="Q115" s="18"/>
      <c r="R115" s="18"/>
      <c r="S115" s="18"/>
    </row>
    <row r="116" spans="1:19" x14ac:dyDescent="0.2">
      <c r="A116" s="21" t="s">
        <v>1123</v>
      </c>
      <c r="B116" s="45">
        <v>5.9845189999999999E-2</v>
      </c>
      <c r="C116" s="213">
        <f t="shared" si="5"/>
        <v>1.8316226365948922E-3</v>
      </c>
      <c r="D116" s="45">
        <v>0.73001936000000001</v>
      </c>
      <c r="E116" s="213">
        <f t="shared" si="6"/>
        <v>3.7089502481803767E-2</v>
      </c>
      <c r="F116" s="45">
        <v>0.11678263</v>
      </c>
      <c r="G116" s="213">
        <f t="shared" si="7"/>
        <v>3.1721245355272433E-3</v>
      </c>
      <c r="H116" s="213" t="s">
        <v>240</v>
      </c>
      <c r="I116" s="212">
        <f t="shared" si="9"/>
        <v>95.141213521086669</v>
      </c>
      <c r="J116" s="211"/>
      <c r="O116" s="18"/>
      <c r="P116" s="18"/>
      <c r="Q116" s="18"/>
      <c r="R116" s="18"/>
      <c r="S116" s="18"/>
    </row>
    <row r="117" spans="1:19" x14ac:dyDescent="0.2">
      <c r="A117" s="21" t="s">
        <v>1164</v>
      </c>
      <c r="B117" s="45">
        <v>2.46122</v>
      </c>
      <c r="C117" s="213">
        <f t="shared" si="5"/>
        <v>7.532813022466936E-2</v>
      </c>
      <c r="D117" s="45">
        <v>5.1852799999999996E-3</v>
      </c>
      <c r="E117" s="213">
        <f t="shared" si="6"/>
        <v>2.6344432211886467E-4</v>
      </c>
      <c r="F117" s="45">
        <v>0.11027448000000001</v>
      </c>
      <c r="G117" s="213">
        <f t="shared" si="7"/>
        <v>2.995346000090153E-3</v>
      </c>
      <c r="H117" s="213" t="s">
        <v>240</v>
      </c>
      <c r="I117" s="212" t="s">
        <v>240</v>
      </c>
      <c r="J117" s="211"/>
      <c r="O117" s="18"/>
      <c r="P117" s="18"/>
      <c r="Q117" s="18"/>
      <c r="R117" s="18"/>
      <c r="S117" s="18"/>
    </row>
    <row r="118" spans="1:19" x14ac:dyDescent="0.2">
      <c r="A118" s="21" t="s">
        <v>1071</v>
      </c>
      <c r="B118" s="45">
        <v>0.19035860999999998</v>
      </c>
      <c r="C118" s="213">
        <f t="shared" si="5"/>
        <v>5.8261180079257624E-3</v>
      </c>
      <c r="D118" s="45"/>
      <c r="E118" s="213">
        <f t="shared" si="6"/>
        <v>0</v>
      </c>
      <c r="F118" s="45">
        <v>0.10148235</v>
      </c>
      <c r="G118" s="213">
        <f t="shared" si="7"/>
        <v>2.7565285381735546E-3</v>
      </c>
      <c r="H118" s="213" t="s">
        <v>240</v>
      </c>
      <c r="I118" s="212">
        <f t="shared" si="9"/>
        <v>-46.688857414960104</v>
      </c>
      <c r="J118" s="211"/>
      <c r="O118" s="18"/>
      <c r="P118" s="18"/>
      <c r="Q118" s="18"/>
      <c r="R118" s="18"/>
      <c r="S118" s="18"/>
    </row>
    <row r="119" spans="1:19" x14ac:dyDescent="0.2">
      <c r="A119" s="21" t="s">
        <v>993</v>
      </c>
      <c r="B119" s="45">
        <v>3.0800000000000001E-2</v>
      </c>
      <c r="C119" s="213">
        <f t="shared" si="5"/>
        <v>9.4266518674471049E-4</v>
      </c>
      <c r="D119" s="45">
        <v>0.01</v>
      </c>
      <c r="E119" s="213">
        <f t="shared" si="6"/>
        <v>5.0806190238302396E-4</v>
      </c>
      <c r="F119" s="45">
        <v>9.0499999999999997E-2</v>
      </c>
      <c r="G119" s="213">
        <f t="shared" si="7"/>
        <v>2.4582189189027125E-3</v>
      </c>
      <c r="H119" s="213" t="s">
        <v>240</v>
      </c>
      <c r="I119" s="212">
        <f t="shared" si="9"/>
        <v>193.83116883116881</v>
      </c>
      <c r="J119" s="211"/>
      <c r="O119" s="18"/>
      <c r="P119" s="18"/>
      <c r="Q119" s="18"/>
      <c r="R119" s="18"/>
      <c r="S119" s="18"/>
    </row>
    <row r="120" spans="1:19" x14ac:dyDescent="0.2">
      <c r="A120" s="21" t="s">
        <v>1105</v>
      </c>
      <c r="B120" s="45">
        <v>4.1165689999999991E-2</v>
      </c>
      <c r="C120" s="213">
        <f t="shared" si="5"/>
        <v>1.2599176250430147E-3</v>
      </c>
      <c r="D120" s="45">
        <v>0.18075202999999998</v>
      </c>
      <c r="E120" s="213">
        <f t="shared" si="6"/>
        <v>9.1833220221393414E-3</v>
      </c>
      <c r="F120" s="45">
        <v>7.9896389999999998E-2</v>
      </c>
      <c r="G120" s="213">
        <f t="shared" si="7"/>
        <v>2.1701968779008784E-3</v>
      </c>
      <c r="H120" s="213" t="s">
        <v>240</v>
      </c>
      <c r="I120" s="212">
        <f t="shared" si="9"/>
        <v>94.08490420056124</v>
      </c>
      <c r="J120" s="211"/>
      <c r="O120" s="18"/>
      <c r="P120" s="18"/>
      <c r="Q120" s="18"/>
      <c r="R120" s="18"/>
      <c r="S120" s="18"/>
    </row>
    <row r="121" spans="1:19" x14ac:dyDescent="0.2">
      <c r="A121" s="21" t="s">
        <v>1152</v>
      </c>
      <c r="B121" s="45">
        <v>6.8223800000000001E-2</v>
      </c>
      <c r="C121" s="213">
        <f t="shared" si="5"/>
        <v>2.0880584794621356E-3</v>
      </c>
      <c r="D121" s="45">
        <v>5.5251559999999998E-2</v>
      </c>
      <c r="E121" s="213">
        <f t="shared" si="6"/>
        <v>2.8071212683229794E-3</v>
      </c>
      <c r="F121" s="45">
        <v>7.4586929999999996E-2</v>
      </c>
      <c r="G121" s="213">
        <f t="shared" si="7"/>
        <v>2.0259779273908542E-3</v>
      </c>
      <c r="H121" s="213" t="s">
        <v>240</v>
      </c>
      <c r="I121" s="212">
        <f t="shared" si="9"/>
        <v>9.3268478155716927</v>
      </c>
      <c r="J121" s="211"/>
      <c r="O121" s="18"/>
      <c r="P121" s="18"/>
      <c r="Q121" s="18"/>
      <c r="R121" s="18"/>
      <c r="S121" s="18"/>
    </row>
    <row r="122" spans="1:19" x14ac:dyDescent="0.2">
      <c r="A122" s="21" t="s">
        <v>1087</v>
      </c>
      <c r="B122" s="45">
        <v>0.35268347999999999</v>
      </c>
      <c r="C122" s="213">
        <f t="shared" si="5"/>
        <v>1.0794235017401765E-2</v>
      </c>
      <c r="D122" s="45">
        <v>4.3390600000000005E-3</v>
      </c>
      <c r="E122" s="213">
        <f t="shared" si="6"/>
        <v>2.2045110781540841E-4</v>
      </c>
      <c r="F122" s="45">
        <v>7.1021060000000011E-2</v>
      </c>
      <c r="G122" s="213">
        <f t="shared" si="7"/>
        <v>1.9291194843372896E-3</v>
      </c>
      <c r="H122" s="213" t="s">
        <v>240</v>
      </c>
      <c r="I122" s="212" t="s">
        <v>240</v>
      </c>
      <c r="J122" s="211"/>
      <c r="O122" s="18"/>
      <c r="P122" s="18"/>
      <c r="Q122" s="18"/>
      <c r="R122" s="18"/>
      <c r="S122" s="18"/>
    </row>
    <row r="123" spans="1:19" x14ac:dyDescent="0.2">
      <c r="A123" s="21" t="s">
        <v>1035</v>
      </c>
      <c r="B123" s="45">
        <v>1.520522E-2</v>
      </c>
      <c r="C123" s="213">
        <f t="shared" si="5"/>
        <v>4.6537115424657164E-4</v>
      </c>
      <c r="D123" s="45">
        <v>0.1627789</v>
      </c>
      <c r="E123" s="213">
        <f t="shared" si="6"/>
        <v>8.2701757601816028E-3</v>
      </c>
      <c r="F123" s="45">
        <v>6.8599999999999994E-2</v>
      </c>
      <c r="G123" s="213">
        <f t="shared" si="7"/>
        <v>1.8633571031682439E-3</v>
      </c>
      <c r="H123" s="213" t="s">
        <v>240</v>
      </c>
      <c r="I123" s="212">
        <f t="shared" si="9"/>
        <v>351.16085133921109</v>
      </c>
      <c r="J123" s="211"/>
      <c r="O123" s="18"/>
      <c r="P123" s="18"/>
      <c r="Q123" s="18"/>
      <c r="R123" s="18"/>
      <c r="S123" s="18"/>
    </row>
    <row r="124" spans="1:19" x14ac:dyDescent="0.2">
      <c r="A124" s="21" t="s">
        <v>1052</v>
      </c>
      <c r="B124" s="45">
        <v>2.8623500000000001E-3</v>
      </c>
      <c r="C124" s="213">
        <f t="shared" si="5"/>
        <v>8.7605120041516941E-5</v>
      </c>
      <c r="D124" s="45"/>
      <c r="E124" s="213">
        <f t="shared" si="6"/>
        <v>0</v>
      </c>
      <c r="F124" s="45">
        <v>6.3950800000000002E-2</v>
      </c>
      <c r="G124" s="213">
        <f t="shared" si="7"/>
        <v>1.7370725573366145E-3</v>
      </c>
      <c r="H124" s="213" t="s">
        <v>240</v>
      </c>
      <c r="I124" s="212">
        <f t="shared" si="9"/>
        <v>2134.2061592747218</v>
      </c>
      <c r="J124" s="211"/>
      <c r="O124" s="18"/>
      <c r="P124" s="18"/>
      <c r="Q124" s="18"/>
      <c r="R124" s="18"/>
      <c r="S124" s="18"/>
    </row>
    <row r="125" spans="1:19" x14ac:dyDescent="0.2">
      <c r="A125" s="21" t="s">
        <v>1219</v>
      </c>
      <c r="B125" s="45">
        <v>1.1385023299999999</v>
      </c>
      <c r="C125" s="213">
        <f t="shared" si="5"/>
        <v>3.4845016607751231E-2</v>
      </c>
      <c r="D125" s="45">
        <v>7.7934669999999998E-2</v>
      </c>
      <c r="E125" s="213">
        <f t="shared" si="6"/>
        <v>3.9595636701793184E-3</v>
      </c>
      <c r="F125" s="45">
        <v>6.3612709999999989E-2</v>
      </c>
      <c r="G125" s="213">
        <f t="shared" si="7"/>
        <v>1.7278891403831134E-3</v>
      </c>
      <c r="H125" s="213">
        <f t="shared" si="8"/>
        <v>-18.376878993649438</v>
      </c>
      <c r="I125" s="212" t="s">
        <v>240</v>
      </c>
      <c r="J125" s="211"/>
      <c r="O125" s="18"/>
      <c r="P125" s="18"/>
      <c r="Q125" s="18"/>
      <c r="R125" s="18"/>
      <c r="S125" s="18"/>
    </row>
    <row r="126" spans="1:19" x14ac:dyDescent="0.2">
      <c r="A126" s="21" t="s">
        <v>1192</v>
      </c>
      <c r="B126" s="45">
        <v>0.10132357</v>
      </c>
      <c r="C126" s="213">
        <f t="shared" si="5"/>
        <v>3.1011104557042454E-3</v>
      </c>
      <c r="D126" s="45">
        <v>4.1989999999999996E-3</v>
      </c>
      <c r="E126" s="213">
        <f t="shared" si="6"/>
        <v>2.1333519281063174E-4</v>
      </c>
      <c r="F126" s="45">
        <v>5.1385839999999995E-2</v>
      </c>
      <c r="G126" s="213">
        <f t="shared" si="7"/>
        <v>1.395775072394561E-3</v>
      </c>
      <c r="H126" s="213" t="s">
        <v>240</v>
      </c>
      <c r="I126" s="212">
        <f t="shared" si="9"/>
        <v>-49.285403189011213</v>
      </c>
      <c r="J126" s="211"/>
      <c r="O126" s="18"/>
      <c r="P126" s="18"/>
      <c r="Q126" s="18"/>
      <c r="R126" s="18"/>
      <c r="S126" s="18"/>
    </row>
    <row r="127" spans="1:19" x14ac:dyDescent="0.2">
      <c r="A127" s="21" t="s">
        <v>1065</v>
      </c>
      <c r="B127" s="45">
        <v>7.7681069999999991E-2</v>
      </c>
      <c r="C127" s="213">
        <f t="shared" si="5"/>
        <v>2.377507803833731E-3</v>
      </c>
      <c r="D127" s="45">
        <v>0.11365460000000001</v>
      </c>
      <c r="E127" s="213">
        <f t="shared" si="6"/>
        <v>5.7743572290581639E-3</v>
      </c>
      <c r="F127" s="45">
        <v>5.0743059999999993E-2</v>
      </c>
      <c r="G127" s="213">
        <f t="shared" si="7"/>
        <v>1.3783154706631545E-3</v>
      </c>
      <c r="H127" s="213" t="s">
        <v>240</v>
      </c>
      <c r="I127" s="212">
        <f t="shared" si="9"/>
        <v>-34.67770204504135</v>
      </c>
      <c r="J127" s="211"/>
      <c r="O127" s="18"/>
      <c r="P127" s="18"/>
      <c r="Q127" s="18"/>
      <c r="R127" s="18"/>
      <c r="S127" s="18"/>
    </row>
    <row r="128" spans="1:19" x14ac:dyDescent="0.2">
      <c r="A128" s="21" t="s">
        <v>1143</v>
      </c>
      <c r="B128" s="45">
        <v>0.23977528999999997</v>
      </c>
      <c r="C128" s="213">
        <f t="shared" si="5"/>
        <v>7.3385655365135411E-3</v>
      </c>
      <c r="D128" s="45">
        <v>0.25925300999999995</v>
      </c>
      <c r="E128" s="213">
        <f t="shared" si="6"/>
        <v>1.3171657745912512E-2</v>
      </c>
      <c r="F128" s="45">
        <v>4.9578410000000003E-2</v>
      </c>
      <c r="G128" s="213">
        <f t="shared" si="7"/>
        <v>1.3466805020012757E-3</v>
      </c>
      <c r="H128" s="213" t="s">
        <v>240</v>
      </c>
      <c r="I128" s="212">
        <f t="shared" si="9"/>
        <v>-79.322969435257491</v>
      </c>
      <c r="J128" s="211"/>
      <c r="O128" s="18"/>
      <c r="P128" s="18"/>
      <c r="Q128" s="18"/>
      <c r="R128" s="18"/>
      <c r="S128" s="18"/>
    </row>
    <row r="129" spans="1:19" x14ac:dyDescent="0.2">
      <c r="A129" s="21" t="s">
        <v>1090</v>
      </c>
      <c r="B129" s="45">
        <v>2.0411949999999998E-2</v>
      </c>
      <c r="C129" s="213">
        <f t="shared" si="5"/>
        <v>6.2472839800563936E-4</v>
      </c>
      <c r="D129" s="45">
        <v>5.1761300000000001E-3</v>
      </c>
      <c r="E129" s="213">
        <f t="shared" si="6"/>
        <v>2.6297944547818423E-4</v>
      </c>
      <c r="F129" s="45">
        <v>4.8889340000000003E-2</v>
      </c>
      <c r="G129" s="213">
        <f t="shared" si="7"/>
        <v>1.3279635416648305E-3</v>
      </c>
      <c r="H129" s="213" t="s">
        <v>240</v>
      </c>
      <c r="I129" s="212">
        <f t="shared" si="9"/>
        <v>139.5133243026757</v>
      </c>
      <c r="J129" s="211"/>
      <c r="O129" s="18"/>
      <c r="P129" s="18"/>
      <c r="Q129" s="18"/>
      <c r="R129" s="18"/>
      <c r="S129" s="18"/>
    </row>
    <row r="130" spans="1:19" x14ac:dyDescent="0.2">
      <c r="A130" s="21" t="s">
        <v>1148</v>
      </c>
      <c r="B130" s="45">
        <v>0.41876020000000003</v>
      </c>
      <c r="C130" s="213">
        <f t="shared" si="5"/>
        <v>1.2816579939423778E-2</v>
      </c>
      <c r="D130" s="45">
        <v>0.62918745999999992</v>
      </c>
      <c r="E130" s="213">
        <f t="shared" si="6"/>
        <v>3.1966617788314278E-2</v>
      </c>
      <c r="F130" s="45">
        <v>4.2823279999999998E-2</v>
      </c>
      <c r="G130" s="213">
        <f t="shared" si="7"/>
        <v>1.1631933377399797E-3</v>
      </c>
      <c r="H130" s="213" t="s">
        <v>240</v>
      </c>
      <c r="I130" s="212">
        <f t="shared" si="9"/>
        <v>-89.773794166685377</v>
      </c>
      <c r="J130" s="211"/>
      <c r="O130" s="18"/>
      <c r="P130" s="18"/>
      <c r="Q130" s="18"/>
      <c r="R130" s="18"/>
      <c r="S130" s="18"/>
    </row>
    <row r="131" spans="1:19" x14ac:dyDescent="0.2">
      <c r="A131" s="21" t="s">
        <v>1092</v>
      </c>
      <c r="B131" s="45">
        <v>0.36466367999999999</v>
      </c>
      <c r="C131" s="213">
        <f t="shared" si="5"/>
        <v>1.11609011690329E-2</v>
      </c>
      <c r="D131" s="45">
        <v>1.89036E-3</v>
      </c>
      <c r="E131" s="213">
        <f t="shared" si="6"/>
        <v>9.6041989778877318E-5</v>
      </c>
      <c r="F131" s="45">
        <v>3.8882720000000003E-2</v>
      </c>
      <c r="G131" s="213">
        <f t="shared" si="7"/>
        <v>1.0561573251093579E-3</v>
      </c>
      <c r="H131" s="213" t="s">
        <v>240</v>
      </c>
      <c r="I131" s="212">
        <f t="shared" si="9"/>
        <v>-89.337375194590265</v>
      </c>
      <c r="J131" s="211"/>
      <c r="O131" s="18"/>
      <c r="P131" s="18"/>
      <c r="Q131" s="18"/>
      <c r="R131" s="18"/>
      <c r="S131" s="18"/>
    </row>
    <row r="132" spans="1:19" x14ac:dyDescent="0.2">
      <c r="A132" s="21" t="s">
        <v>1134</v>
      </c>
      <c r="B132" s="45">
        <v>0.50768508000000001</v>
      </c>
      <c r="C132" s="213">
        <f t="shared" ref="C132:C150" si="10">(B132/$B$213)*100</f>
        <v>1.5538215933302055E-2</v>
      </c>
      <c r="D132" s="45">
        <v>1.3679999999999999E-2</v>
      </c>
      <c r="E132" s="213">
        <f t="shared" ref="E132:E150" si="11">(D132/$D$213)*100</f>
        <v>6.9502868245997676E-4</v>
      </c>
      <c r="F132" s="45">
        <v>3.4662900000000003E-2</v>
      </c>
      <c r="G132" s="213">
        <f t="shared" ref="G132:G150" si="12">(F132/$F$213)*100</f>
        <v>9.4153587363572221E-4</v>
      </c>
      <c r="H132" s="213">
        <f t="shared" si="8"/>
        <v>153.3837719298246</v>
      </c>
      <c r="I132" s="212" t="s">
        <v>240</v>
      </c>
      <c r="J132" s="211"/>
      <c r="O132" s="18"/>
      <c r="P132" s="18"/>
      <c r="Q132" s="18"/>
      <c r="R132" s="18"/>
      <c r="S132" s="18"/>
    </row>
    <row r="133" spans="1:19" x14ac:dyDescent="0.2">
      <c r="A133" s="21" t="s">
        <v>1173</v>
      </c>
      <c r="B133" s="45">
        <v>11.700021779999998</v>
      </c>
      <c r="C133" s="213">
        <f t="shared" si="10"/>
        <v>0.35809101351171685</v>
      </c>
      <c r="D133" s="45">
        <v>1.1064500900000001</v>
      </c>
      <c r="E133" s="213">
        <f t="shared" si="11"/>
        <v>5.6214513761726814E-2</v>
      </c>
      <c r="F133" s="45">
        <v>3.4524440000000003E-2</v>
      </c>
      <c r="G133" s="213">
        <f t="shared" si="12"/>
        <v>9.3777493450300086E-4</v>
      </c>
      <c r="H133" s="213" t="s">
        <v>240</v>
      </c>
      <c r="I133" s="212">
        <f t="shared" ref="I133:I150" si="13">((F133/B133)-1)*100</f>
        <v>-99.704919865542337</v>
      </c>
      <c r="O133" s="18"/>
      <c r="P133" s="18"/>
      <c r="Q133" s="18"/>
      <c r="R133" s="18"/>
      <c r="S133" s="18"/>
    </row>
    <row r="134" spans="1:19" x14ac:dyDescent="0.2">
      <c r="A134" s="21" t="s">
        <v>1160</v>
      </c>
      <c r="B134" s="45">
        <v>0.37468296999999984</v>
      </c>
      <c r="C134" s="213">
        <f t="shared" si="10"/>
        <v>1.1467551684581578E-2</v>
      </c>
      <c r="D134" s="45">
        <v>3.6976769999999999E-2</v>
      </c>
      <c r="E134" s="213">
        <f t="shared" si="11"/>
        <v>1.878648811017953E-3</v>
      </c>
      <c r="F134" s="45">
        <v>3.143965E-2</v>
      </c>
      <c r="G134" s="213">
        <f t="shared" si="12"/>
        <v>8.5398389429480303E-4</v>
      </c>
      <c r="H134" s="213" t="s">
        <v>240</v>
      </c>
      <c r="I134" s="212">
        <f t="shared" si="13"/>
        <v>-91.608999469604925</v>
      </c>
      <c r="O134" s="18"/>
      <c r="P134" s="18"/>
      <c r="Q134" s="18"/>
      <c r="R134" s="18"/>
      <c r="S134" s="18"/>
    </row>
    <row r="135" spans="1:19" x14ac:dyDescent="0.2">
      <c r="A135" s="21" t="s">
        <v>1140</v>
      </c>
      <c r="B135" s="45">
        <v>0.1033375</v>
      </c>
      <c r="C135" s="213">
        <f t="shared" si="10"/>
        <v>3.1627488225724519E-3</v>
      </c>
      <c r="D135" s="45">
        <v>2.1734800000000002E-3</v>
      </c>
      <c r="E135" s="213">
        <f t="shared" si="11"/>
        <v>1.1042623835914551E-4</v>
      </c>
      <c r="F135" s="45">
        <v>2.852325E-2</v>
      </c>
      <c r="G135" s="213">
        <f t="shared" si="12"/>
        <v>7.7476677103416347E-4</v>
      </c>
      <c r="H135" s="213" t="s">
        <v>240</v>
      </c>
      <c r="I135" s="212">
        <f t="shared" si="13"/>
        <v>-72.397967823878062</v>
      </c>
      <c r="O135" s="18"/>
      <c r="P135" s="18"/>
      <c r="Q135" s="18"/>
      <c r="R135" s="18"/>
      <c r="S135" s="18"/>
    </row>
    <row r="136" spans="1:19" x14ac:dyDescent="0.2">
      <c r="A136" s="21" t="s">
        <v>1158</v>
      </c>
      <c r="B136" s="45">
        <v>9.7999999999999997E-4</v>
      </c>
      <c r="C136" s="213">
        <f t="shared" si="10"/>
        <v>2.9993892305513514E-5</v>
      </c>
      <c r="D136" s="45"/>
      <c r="E136" s="213">
        <f t="shared" si="11"/>
        <v>0</v>
      </c>
      <c r="F136" s="45">
        <v>2.8060000000000002E-2</v>
      </c>
      <c r="G136" s="213">
        <f t="shared" si="12"/>
        <v>7.6218367805978035E-4</v>
      </c>
      <c r="H136" s="213" t="s">
        <v>240</v>
      </c>
      <c r="I136" s="212">
        <f t="shared" si="13"/>
        <v>2763.2653061224491</v>
      </c>
      <c r="O136" s="18"/>
      <c r="P136" s="18"/>
      <c r="Q136" s="18"/>
      <c r="R136" s="18"/>
      <c r="S136" s="18"/>
    </row>
    <row r="137" spans="1:19" x14ac:dyDescent="0.2">
      <c r="A137" s="21" t="s">
        <v>1070</v>
      </c>
      <c r="B137" s="45">
        <v>9.2359999999999994E-3</v>
      </c>
      <c r="C137" s="213">
        <f t="shared" si="10"/>
        <v>2.8267713197318651E-4</v>
      </c>
      <c r="D137" s="45"/>
      <c r="E137" s="213">
        <f t="shared" si="11"/>
        <v>0</v>
      </c>
      <c r="F137" s="45">
        <v>2.4910559999999998E-2</v>
      </c>
      <c r="G137" s="213">
        <f t="shared" si="12"/>
        <v>6.7663657317636639E-4</v>
      </c>
      <c r="H137" s="213" t="s">
        <v>240</v>
      </c>
      <c r="I137" s="212">
        <f t="shared" si="13"/>
        <v>169.7115634473798</v>
      </c>
      <c r="O137" s="18"/>
      <c r="P137" s="18"/>
      <c r="Q137" s="18"/>
      <c r="R137" s="18"/>
      <c r="S137" s="18"/>
    </row>
    <row r="138" spans="1:19" x14ac:dyDescent="0.2">
      <c r="A138" s="21" t="s">
        <v>1151</v>
      </c>
      <c r="B138" s="45">
        <v>1.09435E-3</v>
      </c>
      <c r="C138" s="213">
        <f t="shared" si="10"/>
        <v>3.3493689841366037E-5</v>
      </c>
      <c r="D138" s="45"/>
      <c r="E138" s="213">
        <f t="shared" si="11"/>
        <v>0</v>
      </c>
      <c r="F138" s="45">
        <v>2.3849559999999999E-2</v>
      </c>
      <c r="G138" s="213">
        <f t="shared" si="12"/>
        <v>6.478170121492307E-4</v>
      </c>
      <c r="H138" s="213" t="s">
        <v>240</v>
      </c>
      <c r="I138" s="212">
        <f t="shared" si="13"/>
        <v>2079.3356787133912</v>
      </c>
      <c r="O138" s="18"/>
      <c r="P138" s="18"/>
      <c r="Q138" s="18"/>
      <c r="R138" s="18"/>
      <c r="S138" s="18"/>
    </row>
    <row r="139" spans="1:19" x14ac:dyDescent="0.2">
      <c r="A139" s="21" t="s">
        <v>1077</v>
      </c>
      <c r="B139" s="45"/>
      <c r="C139" s="213">
        <f t="shared" si="10"/>
        <v>0</v>
      </c>
      <c r="D139" s="45">
        <v>2.5999999999999999E-3</v>
      </c>
      <c r="E139" s="213">
        <f t="shared" si="11"/>
        <v>1.3209609461958623E-4</v>
      </c>
      <c r="F139" s="45">
        <v>2.3251000000000001E-2</v>
      </c>
      <c r="G139" s="213">
        <f t="shared" si="12"/>
        <v>6.3155854235808807E-4</v>
      </c>
      <c r="H139" s="213" t="s">
        <v>240</v>
      </c>
      <c r="I139" s="212" t="s">
        <v>240</v>
      </c>
      <c r="O139" s="18"/>
      <c r="P139" s="18"/>
      <c r="Q139" s="18"/>
      <c r="R139" s="18"/>
      <c r="S139" s="18"/>
    </row>
    <row r="140" spans="1:19" x14ac:dyDescent="0.2">
      <c r="A140" s="21" t="s">
        <v>1109</v>
      </c>
      <c r="B140" s="45">
        <v>2.842213E-2</v>
      </c>
      <c r="C140" s="213">
        <f t="shared" si="10"/>
        <v>8.6988806766663757E-4</v>
      </c>
      <c r="D140" s="45">
        <v>2.1104579999999998E-2</v>
      </c>
      <c r="E140" s="213">
        <f t="shared" si="11"/>
        <v>1.072243306379472E-3</v>
      </c>
      <c r="F140" s="45">
        <v>2.010584E-2</v>
      </c>
      <c r="G140" s="213">
        <f t="shared" si="12"/>
        <v>5.4612769357382227E-4</v>
      </c>
      <c r="H140" s="213" t="s">
        <v>240</v>
      </c>
      <c r="I140" s="212">
        <f t="shared" si="13"/>
        <v>-29.259911202995692</v>
      </c>
      <c r="O140" s="18"/>
      <c r="P140" s="18"/>
      <c r="Q140" s="18"/>
      <c r="R140" s="18"/>
      <c r="S140" s="18"/>
    </row>
    <row r="141" spans="1:19" x14ac:dyDescent="0.2">
      <c r="A141" s="21" t="s">
        <v>1001</v>
      </c>
      <c r="B141" s="45">
        <v>2.0052549999999999E-2</v>
      </c>
      <c r="C141" s="213">
        <f t="shared" si="10"/>
        <v>6.1372859709278062E-4</v>
      </c>
      <c r="D141" s="45">
        <v>6.5519999999999997E-3</v>
      </c>
      <c r="E141" s="213">
        <f t="shared" si="11"/>
        <v>3.3288215844135731E-4</v>
      </c>
      <c r="F141" s="45">
        <v>1.8769480000000002E-2</v>
      </c>
      <c r="G141" s="213">
        <f t="shared" si="12"/>
        <v>5.0982862799962532E-4</v>
      </c>
      <c r="H141" s="213" t="s">
        <v>240</v>
      </c>
      <c r="I141" s="212">
        <f t="shared" si="13"/>
        <v>-6.3985378418206063</v>
      </c>
      <c r="O141" s="18"/>
      <c r="P141" s="18"/>
      <c r="Q141" s="18"/>
      <c r="R141" s="18"/>
      <c r="S141" s="18"/>
    </row>
    <row r="142" spans="1:19" x14ac:dyDescent="0.2">
      <c r="A142" s="21" t="s">
        <v>1179</v>
      </c>
      <c r="B142" s="45">
        <v>6.5131099999999999E-3</v>
      </c>
      <c r="C142" s="213">
        <f t="shared" si="10"/>
        <v>1.9934032644281953E-4</v>
      </c>
      <c r="D142" s="45">
        <v>3.0004759999999998E-2</v>
      </c>
      <c r="E142" s="213">
        <f t="shared" si="11"/>
        <v>1.5244275446146063E-3</v>
      </c>
      <c r="F142" s="45">
        <v>1.7908690000000001E-2</v>
      </c>
      <c r="G142" s="213">
        <f t="shared" si="12"/>
        <v>4.8644729912446222E-4</v>
      </c>
      <c r="H142" s="213" t="s">
        <v>240</v>
      </c>
      <c r="I142" s="212">
        <f t="shared" si="13"/>
        <v>174.96372700599255</v>
      </c>
      <c r="O142" s="18"/>
      <c r="P142" s="18"/>
      <c r="Q142" s="18"/>
      <c r="R142" s="18"/>
      <c r="S142" s="18"/>
    </row>
    <row r="143" spans="1:19" x14ac:dyDescent="0.2">
      <c r="A143" s="21" t="s">
        <v>1231</v>
      </c>
      <c r="B143" s="45">
        <v>0.74820496000000003</v>
      </c>
      <c r="C143" s="213">
        <f t="shared" si="10"/>
        <v>2.2899570400705151E-2</v>
      </c>
      <c r="D143" s="45">
        <v>8.2587000000000003E-4</v>
      </c>
      <c r="E143" s="213">
        <f t="shared" si="11"/>
        <v>4.1959308332106804E-5</v>
      </c>
      <c r="F143" s="45">
        <v>1.6913859999999999E-2</v>
      </c>
      <c r="G143" s="213">
        <f t="shared" si="12"/>
        <v>4.5942508998532416E-4</v>
      </c>
      <c r="H143" s="213" t="s">
        <v>240</v>
      </c>
      <c r="I143" s="212">
        <f t="shared" si="13"/>
        <v>-97.739408196385114</v>
      </c>
      <c r="O143" s="18"/>
      <c r="P143" s="18"/>
      <c r="Q143" s="18"/>
      <c r="R143" s="18"/>
      <c r="S143" s="18"/>
    </row>
    <row r="144" spans="1:19" x14ac:dyDescent="0.2">
      <c r="A144" s="21" t="s">
        <v>1064</v>
      </c>
      <c r="B144" s="45"/>
      <c r="C144" s="213">
        <f t="shared" si="10"/>
        <v>0</v>
      </c>
      <c r="D144" s="45"/>
      <c r="E144" s="213">
        <f t="shared" si="11"/>
        <v>0</v>
      </c>
      <c r="F144" s="45">
        <v>1.6664089999999999E-2</v>
      </c>
      <c r="G144" s="213">
        <f t="shared" si="12"/>
        <v>4.5264067739555255E-4</v>
      </c>
      <c r="H144" s="213" t="s">
        <v>240</v>
      </c>
      <c r="I144" s="212" t="s">
        <v>240</v>
      </c>
      <c r="O144" s="18"/>
      <c r="P144" s="18"/>
      <c r="Q144" s="18"/>
      <c r="R144" s="18"/>
      <c r="S144" s="18"/>
    </row>
    <row r="145" spans="1:19" x14ac:dyDescent="0.2">
      <c r="A145" s="21" t="s">
        <v>1184</v>
      </c>
      <c r="B145" s="45">
        <v>0.37431340000000002</v>
      </c>
      <c r="C145" s="213">
        <f t="shared" si="10"/>
        <v>1.1456240620521023E-2</v>
      </c>
      <c r="D145" s="45">
        <v>2.9565199999999998E-3</v>
      </c>
      <c r="E145" s="213">
        <f t="shared" si="11"/>
        <v>1.502095175633458E-4</v>
      </c>
      <c r="F145" s="45">
        <v>1.421975E-2</v>
      </c>
      <c r="G145" s="213">
        <f t="shared" si="12"/>
        <v>3.8624594996758947E-4</v>
      </c>
      <c r="H145" s="213" t="s">
        <v>240</v>
      </c>
      <c r="I145" s="212">
        <f t="shared" si="13"/>
        <v>-96.20111115444972</v>
      </c>
      <c r="O145" s="18"/>
      <c r="P145" s="18"/>
      <c r="Q145" s="18"/>
      <c r="R145" s="18"/>
      <c r="S145" s="18"/>
    </row>
    <row r="146" spans="1:19" x14ac:dyDescent="0.2">
      <c r="A146" s="21" t="s">
        <v>1115</v>
      </c>
      <c r="B146" s="45">
        <v>5.6282770000000003E-2</v>
      </c>
      <c r="C146" s="213">
        <f t="shared" si="10"/>
        <v>1.7225911653428439E-3</v>
      </c>
      <c r="D146" s="45">
        <v>1.6731430000000002E-2</v>
      </c>
      <c r="E146" s="213">
        <f t="shared" si="11"/>
        <v>8.5006021553884006E-4</v>
      </c>
      <c r="F146" s="45">
        <v>1.3482040000000001E-2</v>
      </c>
      <c r="G146" s="213">
        <f t="shared" si="12"/>
        <v>3.6620779882213405E-4</v>
      </c>
      <c r="H146" s="213" t="s">
        <v>240</v>
      </c>
      <c r="I146" s="212" t="s">
        <v>240</v>
      </c>
      <c r="O146" s="18"/>
      <c r="P146" s="18"/>
      <c r="Q146" s="18"/>
      <c r="R146" s="18"/>
      <c r="S146" s="18"/>
    </row>
    <row r="147" spans="1:19" x14ac:dyDescent="0.2">
      <c r="A147" s="21" t="s">
        <v>1128</v>
      </c>
      <c r="B147" s="45">
        <v>9.7480929999999993E-2</v>
      </c>
      <c r="C147" s="213">
        <f t="shared" si="10"/>
        <v>2.9835025676135728E-3</v>
      </c>
      <c r="D147" s="45">
        <v>7.0725130000000011E-2</v>
      </c>
      <c r="E147" s="213">
        <f t="shared" si="11"/>
        <v>3.5932744094086689E-3</v>
      </c>
      <c r="F147" s="45">
        <v>1.3444790000000002E-2</v>
      </c>
      <c r="G147" s="213">
        <f t="shared" si="12"/>
        <v>3.6519599048258572E-4</v>
      </c>
      <c r="H147" s="213" t="s">
        <v>240</v>
      </c>
      <c r="I147" s="212">
        <f t="shared" si="13"/>
        <v>-86.207774176959532</v>
      </c>
      <c r="O147" s="18"/>
      <c r="P147" s="18"/>
      <c r="Q147" s="18"/>
      <c r="R147" s="18"/>
      <c r="S147" s="18"/>
    </row>
    <row r="148" spans="1:19" x14ac:dyDescent="0.2">
      <c r="A148" s="21" t="s">
        <v>1186</v>
      </c>
      <c r="B148" s="45">
        <v>0.65195200000000009</v>
      </c>
      <c r="C148" s="213">
        <f t="shared" si="10"/>
        <v>1.9953651098330766E-2</v>
      </c>
      <c r="D148" s="45">
        <v>8.2548599999999993E-3</v>
      </c>
      <c r="E148" s="213">
        <f t="shared" si="11"/>
        <v>4.1939798755055284E-4</v>
      </c>
      <c r="F148" s="45">
        <v>1.342289E-2</v>
      </c>
      <c r="G148" s="213">
        <f t="shared" si="12"/>
        <v>3.646011286668512E-4</v>
      </c>
      <c r="H148" s="213" t="s">
        <v>240</v>
      </c>
      <c r="I148" s="212">
        <f t="shared" si="13"/>
        <v>-97.941122966107926</v>
      </c>
      <c r="O148" s="18"/>
      <c r="P148" s="18"/>
      <c r="Q148" s="18"/>
      <c r="R148" s="18"/>
      <c r="S148" s="18"/>
    </row>
    <row r="149" spans="1:19" x14ac:dyDescent="0.2">
      <c r="A149" s="21" t="s">
        <v>1165</v>
      </c>
      <c r="B149" s="45"/>
      <c r="C149" s="213">
        <f t="shared" si="10"/>
        <v>0</v>
      </c>
      <c r="D149" s="45">
        <v>3.3215899999999997E-3</v>
      </c>
      <c r="E149" s="213">
        <f t="shared" si="11"/>
        <v>1.6875733343364285E-4</v>
      </c>
      <c r="F149" s="45">
        <v>1.1388000000000001E-2</v>
      </c>
      <c r="G149" s="213">
        <f t="shared" si="12"/>
        <v>3.0932814418192366E-4</v>
      </c>
      <c r="H149" s="213" t="s">
        <v>240</v>
      </c>
      <c r="I149" s="212" t="s">
        <v>240</v>
      </c>
      <c r="O149" s="18"/>
      <c r="P149" s="18"/>
      <c r="Q149" s="18"/>
      <c r="R149" s="18"/>
      <c r="S149" s="18"/>
    </row>
    <row r="150" spans="1:19" x14ac:dyDescent="0.2">
      <c r="A150" s="51" t="s">
        <v>1182</v>
      </c>
      <c r="B150" s="46">
        <v>3.9439999999999996E-3</v>
      </c>
      <c r="C150" s="213">
        <f t="shared" si="10"/>
        <v>1.2071011352341356E-4</v>
      </c>
      <c r="D150" s="46">
        <v>9.592241E-2</v>
      </c>
      <c r="E150" s="213">
        <f t="shared" si="11"/>
        <v>4.8734522105764403E-3</v>
      </c>
      <c r="F150" s="46">
        <v>1.1202E-2</v>
      </c>
      <c r="G150" s="213">
        <f t="shared" si="12"/>
        <v>3.0427589314417885E-4</v>
      </c>
      <c r="H150" s="213" t="s">
        <v>240</v>
      </c>
      <c r="I150" s="212">
        <f t="shared" si="13"/>
        <v>184.02636916835701</v>
      </c>
      <c r="O150" s="18"/>
      <c r="P150" s="18"/>
      <c r="Q150" s="18"/>
      <c r="R150" s="18"/>
      <c r="S150" s="18"/>
    </row>
    <row r="151" spans="1:19" x14ac:dyDescent="0.2">
      <c r="A151" s="93" t="s">
        <v>1081</v>
      </c>
      <c r="B151" s="148">
        <v>1.55E-2</v>
      </c>
      <c r="C151" s="213">
        <f t="shared" ref="C151:C182" si="14">(B151/$B$213)*100</f>
        <v>4.7439319462801985E-4</v>
      </c>
      <c r="D151" s="148"/>
      <c r="E151" s="213">
        <f t="shared" ref="E151:E182" si="15">(D151/$D$213)*100</f>
        <v>0</v>
      </c>
      <c r="F151" s="148">
        <v>1.009293E-2</v>
      </c>
      <c r="G151" s="213">
        <f t="shared" ref="G151:G182" si="16">(F151/$F$213)*100</f>
        <v>2.7415062401282603E-4</v>
      </c>
      <c r="H151" s="213" t="s">
        <v>240</v>
      </c>
      <c r="I151" s="212">
        <f t="shared" ref="I151:I182" si="17">((F151/B151)-1)*100</f>
        <v>-34.884322580645168</v>
      </c>
      <c r="N151" s="18"/>
      <c r="O151" s="18"/>
      <c r="P151" s="18"/>
      <c r="Q151" s="18"/>
      <c r="R151" s="18"/>
    </row>
    <row r="152" spans="1:19" x14ac:dyDescent="0.2">
      <c r="A152" s="93" t="s">
        <v>1085</v>
      </c>
      <c r="B152" s="148"/>
      <c r="C152" s="213">
        <f t="shared" si="14"/>
        <v>0</v>
      </c>
      <c r="D152" s="148"/>
      <c r="E152" s="213">
        <f t="shared" si="15"/>
        <v>0</v>
      </c>
      <c r="F152" s="148">
        <v>9.390260000000001E-3</v>
      </c>
      <c r="G152" s="213">
        <f t="shared" si="16"/>
        <v>2.5506425177254579E-4</v>
      </c>
      <c r="H152" s="213" t="s">
        <v>240</v>
      </c>
      <c r="I152" s="212" t="s">
        <v>240</v>
      </c>
      <c r="N152" s="18"/>
      <c r="O152" s="18"/>
      <c r="P152" s="18"/>
      <c r="Q152" s="18"/>
      <c r="R152" s="18"/>
    </row>
    <row r="153" spans="1:19" x14ac:dyDescent="0.2">
      <c r="A153" s="93" t="s">
        <v>1125</v>
      </c>
      <c r="B153" s="148">
        <v>1.3100000000000001E-2</v>
      </c>
      <c r="C153" s="213">
        <f t="shared" si="14"/>
        <v>4.0093876449206838E-4</v>
      </c>
      <c r="D153" s="148">
        <v>3.852E-3</v>
      </c>
      <c r="E153" s="213">
        <f t="shared" si="15"/>
        <v>1.9570544479794084E-4</v>
      </c>
      <c r="F153" s="148">
        <v>9.323399999999999E-3</v>
      </c>
      <c r="G153" s="213">
        <f t="shared" si="16"/>
        <v>2.5324815766295634E-4</v>
      </c>
      <c r="H153" s="213">
        <f t="shared" ref="H153:H182" si="18">((F153/D153)-1)*100</f>
        <v>142.04049844236758</v>
      </c>
      <c r="I153" s="212">
        <f t="shared" si="17"/>
        <v>-28.8290076335878</v>
      </c>
      <c r="N153" s="18"/>
      <c r="O153" s="18"/>
      <c r="P153" s="18"/>
      <c r="Q153" s="18"/>
      <c r="R153" s="18"/>
    </row>
    <row r="154" spans="1:19" x14ac:dyDescent="0.2">
      <c r="A154" s="93" t="s">
        <v>1057</v>
      </c>
      <c r="B154" s="148">
        <v>5.8441300000000003E-3</v>
      </c>
      <c r="C154" s="213">
        <f t="shared" si="14"/>
        <v>1.7886551616267418E-4</v>
      </c>
      <c r="D154" s="148"/>
      <c r="E154" s="213">
        <f t="shared" si="15"/>
        <v>0</v>
      </c>
      <c r="F154" s="148">
        <v>8.7671800000000012E-3</v>
      </c>
      <c r="G154" s="213">
        <f t="shared" si="16"/>
        <v>2.3813975404890042E-4</v>
      </c>
      <c r="H154" s="213" t="s">
        <v>240</v>
      </c>
      <c r="I154" s="212">
        <f t="shared" si="17"/>
        <v>50.016854518978882</v>
      </c>
      <c r="N154" s="18"/>
      <c r="O154" s="18"/>
      <c r="P154" s="18"/>
      <c r="Q154" s="18"/>
      <c r="R154" s="18"/>
    </row>
    <row r="155" spans="1:19" x14ac:dyDescent="0.2">
      <c r="A155" s="93" t="s">
        <v>1141</v>
      </c>
      <c r="B155" s="148"/>
      <c r="C155" s="213">
        <f t="shared" si="14"/>
        <v>0</v>
      </c>
      <c r="D155" s="148"/>
      <c r="E155" s="213">
        <f t="shared" si="15"/>
        <v>0</v>
      </c>
      <c r="F155" s="148">
        <v>5.4925E-3</v>
      </c>
      <c r="G155" s="213">
        <f t="shared" si="16"/>
        <v>1.4919080013340495E-4</v>
      </c>
      <c r="H155" s="213" t="s">
        <v>240</v>
      </c>
      <c r="I155" s="212" t="s">
        <v>240</v>
      </c>
      <c r="N155" s="18"/>
      <c r="O155" s="18"/>
      <c r="P155" s="18"/>
      <c r="Q155" s="18"/>
      <c r="R155" s="18"/>
    </row>
    <row r="156" spans="1:19" x14ac:dyDescent="0.2">
      <c r="A156" s="93" t="s">
        <v>1163</v>
      </c>
      <c r="B156" s="148">
        <v>4.6083640000000002E-2</v>
      </c>
      <c r="C156" s="213">
        <f t="shared" si="14"/>
        <v>1.4104364644959744E-3</v>
      </c>
      <c r="D156" s="148">
        <v>2.1159999999999998E-3</v>
      </c>
      <c r="E156" s="213">
        <f t="shared" si="15"/>
        <v>1.0750589854424786E-4</v>
      </c>
      <c r="F156" s="148">
        <v>4.6529499999999994E-3</v>
      </c>
      <c r="G156" s="213">
        <f t="shared" si="16"/>
        <v>1.2638640573158424E-4</v>
      </c>
      <c r="H156" s="213">
        <f t="shared" si="18"/>
        <v>119.89366729678639</v>
      </c>
      <c r="I156" s="212">
        <f t="shared" si="17"/>
        <v>-89.903249830091553</v>
      </c>
      <c r="N156" s="18"/>
      <c r="O156" s="18"/>
      <c r="P156" s="18"/>
      <c r="Q156" s="18"/>
      <c r="R156" s="18"/>
    </row>
    <row r="157" spans="1:19" x14ac:dyDescent="0.2">
      <c r="A157" s="93" t="s">
        <v>1060</v>
      </c>
      <c r="B157" s="148">
        <v>2.8999999999999998E-3</v>
      </c>
      <c r="C157" s="213">
        <f t="shared" si="14"/>
        <v>8.8757436414274677E-5</v>
      </c>
      <c r="D157" s="148">
        <v>4.5236000000000005E-2</v>
      </c>
      <c r="E157" s="213">
        <f t="shared" si="15"/>
        <v>2.2982688216198477E-3</v>
      </c>
      <c r="F157" s="148">
        <v>3.9919999999999999E-3</v>
      </c>
      <c r="G157" s="213">
        <f t="shared" si="16"/>
        <v>1.0843325883159812E-4</v>
      </c>
      <c r="H157" s="213">
        <f t="shared" si="18"/>
        <v>-91.175170218410116</v>
      </c>
      <c r="I157" s="212">
        <f t="shared" si="17"/>
        <v>37.655172413793103</v>
      </c>
      <c r="N157" s="18"/>
      <c r="O157" s="18"/>
      <c r="P157" s="18"/>
      <c r="Q157" s="18"/>
      <c r="R157" s="18"/>
    </row>
    <row r="158" spans="1:19" x14ac:dyDescent="0.2">
      <c r="A158" s="93" t="s">
        <v>1131</v>
      </c>
      <c r="B158" s="148">
        <v>2.882769E-2</v>
      </c>
      <c r="C158" s="213">
        <f t="shared" si="14"/>
        <v>8.8230064211911106E-4</v>
      </c>
      <c r="D158" s="148">
        <v>5.7639199999999988E-3</v>
      </c>
      <c r="E158" s="213">
        <f t="shared" si="15"/>
        <v>2.9284281603835589E-4</v>
      </c>
      <c r="F158" s="148">
        <v>3.8799699999999995E-3</v>
      </c>
      <c r="G158" s="213">
        <f t="shared" si="16"/>
        <v>1.0539022827375643E-4</v>
      </c>
      <c r="H158" s="213">
        <f t="shared" si="18"/>
        <v>-32.685221168926695</v>
      </c>
      <c r="I158" s="212">
        <f t="shared" si="17"/>
        <v>-86.540822382924205</v>
      </c>
      <c r="N158" s="18"/>
      <c r="O158" s="18"/>
      <c r="P158" s="18"/>
      <c r="Q158" s="18"/>
      <c r="R158" s="18"/>
    </row>
    <row r="159" spans="1:19" x14ac:dyDescent="0.2">
      <c r="A159" s="93" t="s">
        <v>1003</v>
      </c>
      <c r="B159" s="148"/>
      <c r="C159" s="213">
        <f t="shared" si="14"/>
        <v>0</v>
      </c>
      <c r="D159" s="148">
        <v>5.07021E-2</v>
      </c>
      <c r="E159" s="213">
        <f t="shared" si="15"/>
        <v>2.5759805380814321E-3</v>
      </c>
      <c r="F159" s="148">
        <v>3.6948300000000001E-3</v>
      </c>
      <c r="G159" s="213">
        <f t="shared" si="16"/>
        <v>1.0036133710640121E-4</v>
      </c>
      <c r="H159" s="213">
        <f t="shared" si="18"/>
        <v>-92.712668706029916</v>
      </c>
      <c r="I159" s="212" t="s">
        <v>240</v>
      </c>
      <c r="N159" s="18"/>
      <c r="O159" s="18"/>
      <c r="P159" s="18"/>
      <c r="Q159" s="18"/>
      <c r="R159" s="18"/>
    </row>
    <row r="160" spans="1:19" x14ac:dyDescent="0.2">
      <c r="A160" s="93" t="s">
        <v>1106</v>
      </c>
      <c r="B160" s="148">
        <v>4.4348890000000002E-2</v>
      </c>
      <c r="C160" s="213">
        <f t="shared" si="14"/>
        <v>1.3573426842133319E-3</v>
      </c>
      <c r="D160" s="148">
        <v>2.1208879999999999E-2</v>
      </c>
      <c r="E160" s="213">
        <f t="shared" si="15"/>
        <v>1.077542392021327E-3</v>
      </c>
      <c r="F160" s="148">
        <v>3.2075300000000001E-3</v>
      </c>
      <c r="G160" s="213">
        <f t="shared" si="16"/>
        <v>8.712498264030959E-5</v>
      </c>
      <c r="H160" s="213">
        <f t="shared" si="18"/>
        <v>-84.876476268430963</v>
      </c>
      <c r="I160" s="212">
        <f t="shared" si="17"/>
        <v>-92.767507822630961</v>
      </c>
      <c r="N160" s="18"/>
      <c r="O160" s="18"/>
      <c r="P160" s="18"/>
      <c r="Q160" s="18"/>
      <c r="R160" s="18"/>
    </row>
    <row r="161" spans="1:18" x14ac:dyDescent="0.2">
      <c r="A161" s="93" t="s">
        <v>1100</v>
      </c>
      <c r="B161" s="148"/>
      <c r="C161" s="213">
        <f t="shared" si="14"/>
        <v>0</v>
      </c>
      <c r="D161" s="148">
        <v>8.8729999999999989E-3</v>
      </c>
      <c r="E161" s="213">
        <f t="shared" si="15"/>
        <v>4.5080332598445709E-4</v>
      </c>
      <c r="F161" s="148">
        <v>2.7550000000000001E-3</v>
      </c>
      <c r="G161" s="213">
        <f t="shared" si="16"/>
        <v>7.4833073166596391E-5</v>
      </c>
      <c r="H161" s="213">
        <f t="shared" si="18"/>
        <v>-68.950749464668078</v>
      </c>
      <c r="I161" s="212" t="s">
        <v>240</v>
      </c>
      <c r="N161" s="18"/>
      <c r="O161" s="18"/>
      <c r="P161" s="18"/>
      <c r="Q161" s="18"/>
      <c r="R161" s="18"/>
    </row>
    <row r="162" spans="1:18" x14ac:dyDescent="0.2">
      <c r="A162" s="93" t="s">
        <v>1203</v>
      </c>
      <c r="B162" s="148">
        <v>0.41820112999999998</v>
      </c>
      <c r="C162" s="213">
        <f t="shared" si="14"/>
        <v>1.2799469035983731E-2</v>
      </c>
      <c r="D162" s="148">
        <v>3.45686E-3</v>
      </c>
      <c r="E162" s="213">
        <f t="shared" si="15"/>
        <v>1.7562988678717804E-4</v>
      </c>
      <c r="F162" s="148">
        <v>2.49877E-3</v>
      </c>
      <c r="G162" s="213">
        <f t="shared" si="16"/>
        <v>6.7873189922503104E-5</v>
      </c>
      <c r="H162" s="213">
        <f t="shared" si="18"/>
        <v>-27.715614748644725</v>
      </c>
      <c r="I162" s="212">
        <f t="shared" si="17"/>
        <v>-99.402495636489547</v>
      </c>
      <c r="N162" s="18"/>
      <c r="O162" s="18"/>
      <c r="P162" s="18"/>
      <c r="Q162" s="18"/>
      <c r="R162" s="18"/>
    </row>
    <row r="163" spans="1:18" x14ac:dyDescent="0.2">
      <c r="A163" s="93" t="s">
        <v>1169</v>
      </c>
      <c r="B163" s="148">
        <v>9.5735999999999998E-3</v>
      </c>
      <c r="C163" s="213">
        <f t="shared" si="14"/>
        <v>2.9300972181231039E-4</v>
      </c>
      <c r="D163" s="148">
        <v>8.5844000000000004E-2</v>
      </c>
      <c r="E163" s="213">
        <f t="shared" si="15"/>
        <v>4.3614065948168312E-3</v>
      </c>
      <c r="F163" s="148">
        <v>2.1338800000000003E-3</v>
      </c>
      <c r="G163" s="213">
        <f t="shared" si="16"/>
        <v>5.7961814217327305E-5</v>
      </c>
      <c r="H163" s="213">
        <f t="shared" si="18"/>
        <v>-97.51423512417874</v>
      </c>
      <c r="I163" s="212">
        <f t="shared" si="17"/>
        <v>-77.710788000334247</v>
      </c>
      <c r="N163" s="18"/>
      <c r="O163" s="18"/>
      <c r="P163" s="18"/>
      <c r="Q163" s="18"/>
      <c r="R163" s="18"/>
    </row>
    <row r="164" spans="1:18" x14ac:dyDescent="0.2">
      <c r="A164" s="93" t="s">
        <v>1037</v>
      </c>
      <c r="B164" s="148">
        <v>4.6075000000000001E-4</v>
      </c>
      <c r="C164" s="213">
        <f t="shared" si="14"/>
        <v>1.4101720285474847E-5</v>
      </c>
      <c r="D164" s="148"/>
      <c r="E164" s="213">
        <f t="shared" si="15"/>
        <v>0</v>
      </c>
      <c r="F164" s="148">
        <v>2E-3</v>
      </c>
      <c r="G164" s="213">
        <f t="shared" si="16"/>
        <v>5.4325279975750563E-5</v>
      </c>
      <c r="H164" s="213" t="s">
        <v>240</v>
      </c>
      <c r="I164" s="212">
        <f t="shared" si="17"/>
        <v>334.07487791644053</v>
      </c>
      <c r="N164" s="18"/>
      <c r="O164" s="18"/>
      <c r="P164" s="18"/>
      <c r="Q164" s="18"/>
      <c r="R164" s="18"/>
    </row>
    <row r="165" spans="1:18" x14ac:dyDescent="0.2">
      <c r="A165" s="93" t="s">
        <v>1111</v>
      </c>
      <c r="B165" s="148"/>
      <c r="C165" s="213">
        <f t="shared" si="14"/>
        <v>0</v>
      </c>
      <c r="D165" s="148"/>
      <c r="E165" s="213">
        <f t="shared" si="15"/>
        <v>0</v>
      </c>
      <c r="F165" s="148">
        <v>1.475E-3</v>
      </c>
      <c r="G165" s="213">
        <f t="shared" si="16"/>
        <v>4.0064893982116038E-5</v>
      </c>
      <c r="H165" s="213" t="s">
        <v>240</v>
      </c>
      <c r="I165" s="212" t="s">
        <v>240</v>
      </c>
      <c r="N165" s="18"/>
      <c r="O165" s="18"/>
      <c r="P165" s="18"/>
      <c r="Q165" s="18"/>
      <c r="R165" s="18"/>
    </row>
    <row r="166" spans="1:18" x14ac:dyDescent="0.2">
      <c r="A166" s="93" t="s">
        <v>1132</v>
      </c>
      <c r="B166" s="148"/>
      <c r="C166" s="213">
        <f t="shared" si="14"/>
        <v>0</v>
      </c>
      <c r="D166" s="148"/>
      <c r="E166" s="213">
        <f t="shared" si="15"/>
        <v>0</v>
      </c>
      <c r="F166" s="148">
        <v>6.2100000000000002E-4</v>
      </c>
      <c r="G166" s="213">
        <f t="shared" si="16"/>
        <v>1.6867999432470549E-5</v>
      </c>
      <c r="H166" s="213" t="s">
        <v>240</v>
      </c>
      <c r="I166" s="212" t="s">
        <v>240</v>
      </c>
      <c r="N166" s="18"/>
      <c r="O166" s="18"/>
      <c r="P166" s="18"/>
      <c r="Q166" s="18"/>
      <c r="R166" s="18"/>
    </row>
    <row r="167" spans="1:18" x14ac:dyDescent="0.2">
      <c r="A167" s="93" t="s">
        <v>1015</v>
      </c>
      <c r="B167" s="148">
        <v>1.20079E-3</v>
      </c>
      <c r="C167" s="213">
        <f t="shared" si="14"/>
        <v>3.6751393817895484E-5</v>
      </c>
      <c r="D167" s="148"/>
      <c r="E167" s="213">
        <f t="shared" si="15"/>
        <v>0</v>
      </c>
      <c r="F167" s="148">
        <v>6.1311999999999998E-4</v>
      </c>
      <c r="G167" s="213">
        <f t="shared" si="16"/>
        <v>1.6653957829366092E-5</v>
      </c>
      <c r="H167" s="213" t="s">
        <v>240</v>
      </c>
      <c r="I167" s="212">
        <f t="shared" si="17"/>
        <v>-48.940280981687053</v>
      </c>
      <c r="N167" s="18"/>
      <c r="O167" s="18"/>
      <c r="P167" s="18"/>
      <c r="Q167" s="18"/>
      <c r="R167" s="18"/>
    </row>
    <row r="168" spans="1:18" x14ac:dyDescent="0.2">
      <c r="A168" s="93" t="s">
        <v>1098</v>
      </c>
      <c r="B168" s="148"/>
      <c r="C168" s="213">
        <f t="shared" si="14"/>
        <v>0</v>
      </c>
      <c r="D168" s="148"/>
      <c r="E168" s="213">
        <f t="shared" si="15"/>
        <v>0</v>
      </c>
      <c r="F168" s="148">
        <v>5.8E-4</v>
      </c>
      <c r="G168" s="213">
        <f t="shared" si="16"/>
        <v>1.5754331192967662E-5</v>
      </c>
      <c r="H168" s="213" t="s">
        <v>240</v>
      </c>
      <c r="I168" s="212" t="s">
        <v>240</v>
      </c>
      <c r="N168" s="18"/>
      <c r="O168" s="18"/>
      <c r="P168" s="18"/>
      <c r="Q168" s="18"/>
      <c r="R168" s="18"/>
    </row>
    <row r="169" spans="1:18" x14ac:dyDescent="0.2">
      <c r="A169" s="93" t="s">
        <v>1076</v>
      </c>
      <c r="B169" s="148">
        <v>7.332E-3</v>
      </c>
      <c r="C169" s="213">
        <f t="shared" si="14"/>
        <v>2.2440328406533172E-4</v>
      </c>
      <c r="D169" s="148">
        <v>6.0592259999999995E-2</v>
      </c>
      <c r="E169" s="213">
        <f t="shared" si="15"/>
        <v>3.0784618885286805E-3</v>
      </c>
      <c r="F169" s="148">
        <v>5.0000000000000001E-4</v>
      </c>
      <c r="G169" s="213">
        <f t="shared" si="16"/>
        <v>1.3581319993937641E-5</v>
      </c>
      <c r="H169" s="213">
        <f t="shared" si="18"/>
        <v>-99.174812096462489</v>
      </c>
      <c r="I169" s="212">
        <f t="shared" si="17"/>
        <v>-93.180578286961264</v>
      </c>
      <c r="N169" s="18"/>
      <c r="O169" s="18"/>
      <c r="P169" s="18"/>
      <c r="Q169" s="18"/>
      <c r="R169" s="18"/>
    </row>
    <row r="170" spans="1:18" x14ac:dyDescent="0.2">
      <c r="A170" s="93" t="s">
        <v>1042</v>
      </c>
      <c r="B170" s="148"/>
      <c r="C170" s="213">
        <f t="shared" si="14"/>
        <v>0</v>
      </c>
      <c r="D170" s="148">
        <v>2.9367500000000001E-3</v>
      </c>
      <c r="E170" s="213">
        <f t="shared" si="15"/>
        <v>1.4920507918233459E-4</v>
      </c>
      <c r="F170" s="148">
        <v>4.1185000000000001E-4</v>
      </c>
      <c r="G170" s="213">
        <f t="shared" si="16"/>
        <v>1.1186933279006434E-5</v>
      </c>
      <c r="H170" s="213">
        <f t="shared" si="18"/>
        <v>-85.975993870775511</v>
      </c>
      <c r="I170" s="212" t="s">
        <v>240</v>
      </c>
      <c r="N170" s="18"/>
      <c r="O170" s="18"/>
      <c r="P170" s="18"/>
      <c r="Q170" s="18"/>
      <c r="R170" s="18"/>
    </row>
    <row r="171" spans="1:18" x14ac:dyDescent="0.2">
      <c r="A171" s="93" t="s">
        <v>1012</v>
      </c>
      <c r="B171" s="148">
        <v>7.8508010000000003E-2</v>
      </c>
      <c r="C171" s="213">
        <f t="shared" si="14"/>
        <v>2.4028171398573247E-3</v>
      </c>
      <c r="D171" s="148">
        <v>3.9950440000000004E-2</v>
      </c>
      <c r="E171" s="213">
        <f t="shared" si="15"/>
        <v>2.0297296547438859E-3</v>
      </c>
      <c r="F171" s="148">
        <v>3.4000000000000002E-4</v>
      </c>
      <c r="G171" s="213">
        <f t="shared" si="16"/>
        <v>9.2352975958775949E-6</v>
      </c>
      <c r="H171" s="213">
        <f t="shared" si="18"/>
        <v>-99.148945543528427</v>
      </c>
      <c r="I171" s="212">
        <f t="shared" si="17"/>
        <v>-99.566923171278958</v>
      </c>
      <c r="N171" s="18"/>
      <c r="O171" s="18"/>
      <c r="P171" s="18"/>
      <c r="Q171" s="18"/>
      <c r="R171" s="18"/>
    </row>
    <row r="172" spans="1:18" x14ac:dyDescent="0.2">
      <c r="A172" s="93" t="s">
        <v>1093</v>
      </c>
      <c r="B172" s="148">
        <v>0.12662999999999999</v>
      </c>
      <c r="C172" s="213">
        <f t="shared" si="14"/>
        <v>3.875639370048139E-3</v>
      </c>
      <c r="D172" s="148"/>
      <c r="E172" s="213">
        <f t="shared" si="15"/>
        <v>0</v>
      </c>
      <c r="F172" s="148">
        <v>3.1500000000000001E-4</v>
      </c>
      <c r="G172" s="213">
        <f t="shared" si="16"/>
        <v>8.5562315961807121E-6</v>
      </c>
      <c r="H172" s="213" t="s">
        <v>240</v>
      </c>
      <c r="I172" s="212">
        <f t="shared" si="17"/>
        <v>-99.75124378109453</v>
      </c>
      <c r="N172" s="18"/>
      <c r="O172" s="18"/>
      <c r="P172" s="18"/>
      <c r="Q172" s="18"/>
      <c r="R172" s="18"/>
    </row>
    <row r="173" spans="1:18" x14ac:dyDescent="0.2">
      <c r="A173" s="93" t="s">
        <v>1075</v>
      </c>
      <c r="B173" s="148"/>
      <c r="C173" s="213">
        <f t="shared" si="14"/>
        <v>0</v>
      </c>
      <c r="D173" s="148"/>
      <c r="E173" s="213">
        <f t="shared" si="15"/>
        <v>0</v>
      </c>
      <c r="F173" s="148">
        <v>3.0891000000000002E-4</v>
      </c>
      <c r="G173" s="213">
        <f t="shared" si="16"/>
        <v>8.3908111186545533E-6</v>
      </c>
      <c r="H173" s="213" t="s">
        <v>240</v>
      </c>
      <c r="I173" s="212" t="s">
        <v>240</v>
      </c>
      <c r="N173" s="18"/>
      <c r="O173" s="18"/>
      <c r="P173" s="18"/>
      <c r="Q173" s="18"/>
      <c r="R173" s="18"/>
    </row>
    <row r="174" spans="1:18" x14ac:dyDescent="0.2">
      <c r="A174" s="93" t="s">
        <v>1039</v>
      </c>
      <c r="B174" s="148">
        <v>3.37974E-3</v>
      </c>
      <c r="C174" s="213">
        <f t="shared" si="14"/>
        <v>1.0344036487820026E-4</v>
      </c>
      <c r="D174" s="148"/>
      <c r="E174" s="213">
        <f t="shared" si="15"/>
        <v>0</v>
      </c>
      <c r="F174" s="148">
        <v>2.499E-4</v>
      </c>
      <c r="G174" s="213">
        <f t="shared" si="16"/>
        <v>6.7879437329700328E-6</v>
      </c>
      <c r="H174" s="213" t="s">
        <v>240</v>
      </c>
      <c r="I174" s="212">
        <f t="shared" si="17"/>
        <v>-92.605940101901325</v>
      </c>
      <c r="N174" s="18"/>
      <c r="O174" s="18"/>
      <c r="P174" s="18"/>
      <c r="Q174" s="18"/>
      <c r="R174" s="18"/>
    </row>
    <row r="175" spans="1:18" x14ac:dyDescent="0.2">
      <c r="A175" s="93" t="s">
        <v>1088</v>
      </c>
      <c r="B175" s="148">
        <v>8.9899999999999995E-4</v>
      </c>
      <c r="C175" s="213">
        <f t="shared" si="14"/>
        <v>2.751480528842515E-5</v>
      </c>
      <c r="D175" s="148"/>
      <c r="E175" s="213">
        <f t="shared" si="15"/>
        <v>0</v>
      </c>
      <c r="F175" s="148">
        <v>1.6699999999999999E-4</v>
      </c>
      <c r="G175" s="213">
        <f t="shared" si="16"/>
        <v>4.5361608779751714E-6</v>
      </c>
      <c r="H175" s="213" t="s">
        <v>240</v>
      </c>
      <c r="I175" s="212">
        <f t="shared" si="17"/>
        <v>-81.42380422691879</v>
      </c>
      <c r="N175" s="18"/>
      <c r="O175" s="18"/>
      <c r="P175" s="18"/>
      <c r="Q175" s="18"/>
      <c r="R175" s="18"/>
    </row>
    <row r="176" spans="1:18" x14ac:dyDescent="0.2">
      <c r="A176" s="93" t="s">
        <v>1079</v>
      </c>
      <c r="B176" s="148">
        <v>2.1273319999999998E-2</v>
      </c>
      <c r="C176" s="213">
        <f t="shared" si="14"/>
        <v>6.5109149904155788E-4</v>
      </c>
      <c r="D176" s="148">
        <v>1.7876300000000001E-3</v>
      </c>
      <c r="E176" s="213">
        <f t="shared" si="15"/>
        <v>9.0822669855696524E-5</v>
      </c>
      <c r="F176" s="148">
        <v>8.5000000000000006E-5</v>
      </c>
      <c r="G176" s="213">
        <f t="shared" si="16"/>
        <v>2.3088243989693987E-6</v>
      </c>
      <c r="H176" s="213">
        <f t="shared" si="18"/>
        <v>-95.245101055587568</v>
      </c>
      <c r="I176" s="212">
        <f t="shared" si="17"/>
        <v>-99.600438483508924</v>
      </c>
      <c r="N176" s="18"/>
      <c r="O176" s="18"/>
      <c r="P176" s="18"/>
      <c r="Q176" s="18"/>
      <c r="R176" s="18"/>
    </row>
    <row r="177" spans="1:18" x14ac:dyDescent="0.2">
      <c r="A177" s="93" t="s">
        <v>1084</v>
      </c>
      <c r="B177" s="148">
        <v>1.27487613</v>
      </c>
      <c r="C177" s="213">
        <f t="shared" si="14"/>
        <v>3.9018874842948824E-2</v>
      </c>
      <c r="D177" s="148">
        <v>0.15266187999999997</v>
      </c>
      <c r="E177" s="213">
        <f t="shared" si="15"/>
        <v>7.7561685174168905E-3</v>
      </c>
      <c r="F177" s="148">
        <v>7.5500000000000006E-5</v>
      </c>
      <c r="G177" s="213">
        <f t="shared" si="16"/>
        <v>2.0507793190845838E-6</v>
      </c>
      <c r="H177" s="213">
        <f t="shared" si="18"/>
        <v>-99.950544300908646</v>
      </c>
      <c r="I177" s="212">
        <f t="shared" si="17"/>
        <v>-99.994077856018848</v>
      </c>
      <c r="N177" s="18"/>
      <c r="O177" s="18"/>
      <c r="P177" s="18"/>
      <c r="Q177" s="18"/>
      <c r="R177" s="18"/>
    </row>
    <row r="178" spans="1:18" x14ac:dyDescent="0.2">
      <c r="A178" s="93" t="s">
        <v>1146</v>
      </c>
      <c r="B178" s="148"/>
      <c r="C178" s="213">
        <f t="shared" si="14"/>
        <v>0</v>
      </c>
      <c r="D178" s="148">
        <v>7.5929999999999997E-2</v>
      </c>
      <c r="E178" s="213">
        <f t="shared" si="15"/>
        <v>3.8577140247943011E-3</v>
      </c>
      <c r="F178" s="148"/>
      <c r="G178" s="213">
        <f t="shared" si="16"/>
        <v>0</v>
      </c>
      <c r="H178" s="213">
        <f t="shared" si="18"/>
        <v>-100</v>
      </c>
      <c r="I178" s="212" t="s">
        <v>240</v>
      </c>
      <c r="N178" s="18"/>
      <c r="O178" s="18"/>
      <c r="P178" s="18"/>
      <c r="Q178" s="18"/>
      <c r="R178" s="18"/>
    </row>
    <row r="179" spans="1:18" x14ac:dyDescent="0.2">
      <c r="A179" s="93" t="s">
        <v>1212</v>
      </c>
      <c r="B179" s="148">
        <v>0.38954</v>
      </c>
      <c r="C179" s="213">
        <f t="shared" si="14"/>
        <v>1.1922266131316056E-2</v>
      </c>
      <c r="D179" s="148"/>
      <c r="E179" s="213">
        <f t="shared" si="15"/>
        <v>0</v>
      </c>
      <c r="F179" s="148"/>
      <c r="G179" s="213">
        <f t="shared" si="16"/>
        <v>0</v>
      </c>
      <c r="H179" s="213" t="s">
        <v>240</v>
      </c>
      <c r="I179" s="212">
        <f t="shared" si="17"/>
        <v>-100</v>
      </c>
      <c r="N179" s="18"/>
      <c r="O179" s="18"/>
      <c r="P179" s="18"/>
      <c r="Q179" s="18"/>
      <c r="R179" s="18"/>
    </row>
    <row r="180" spans="1:18" x14ac:dyDescent="0.2">
      <c r="A180" s="93" t="s">
        <v>1223</v>
      </c>
      <c r="B180" s="148"/>
      <c r="C180" s="213">
        <f t="shared" si="14"/>
        <v>0</v>
      </c>
      <c r="D180" s="148">
        <v>1.6513999999999998E-4</v>
      </c>
      <c r="E180" s="213">
        <f t="shared" si="15"/>
        <v>8.3901342559532574E-6</v>
      </c>
      <c r="F180" s="148"/>
      <c r="G180" s="213">
        <f t="shared" si="16"/>
        <v>0</v>
      </c>
      <c r="H180" s="213">
        <f t="shared" si="18"/>
        <v>-100</v>
      </c>
      <c r="I180" s="212" t="s">
        <v>240</v>
      </c>
      <c r="N180" s="18"/>
      <c r="O180" s="18"/>
      <c r="P180" s="18"/>
      <c r="Q180" s="18"/>
      <c r="R180" s="18"/>
    </row>
    <row r="181" spans="1:18" x14ac:dyDescent="0.2">
      <c r="A181" s="93" t="s">
        <v>1056</v>
      </c>
      <c r="B181" s="148">
        <v>2.5739999999999999E-3</v>
      </c>
      <c r="C181" s="213">
        <f t="shared" si="14"/>
        <v>7.8779876320807937E-5</v>
      </c>
      <c r="D181" s="148"/>
      <c r="E181" s="213">
        <f t="shared" si="15"/>
        <v>0</v>
      </c>
      <c r="F181" s="148"/>
      <c r="G181" s="213">
        <f t="shared" si="16"/>
        <v>0</v>
      </c>
      <c r="H181" s="213" t="s">
        <v>240</v>
      </c>
      <c r="I181" s="212">
        <f t="shared" si="17"/>
        <v>-100</v>
      </c>
      <c r="N181" s="18"/>
      <c r="O181" s="18"/>
      <c r="P181" s="18"/>
      <c r="Q181" s="18"/>
      <c r="R181" s="18"/>
    </row>
    <row r="182" spans="1:18" x14ac:dyDescent="0.2">
      <c r="A182" s="93" t="s">
        <v>1188</v>
      </c>
      <c r="B182" s="148">
        <v>1.95E-2</v>
      </c>
      <c r="C182" s="213">
        <f t="shared" si="14"/>
        <v>5.968172448546057E-4</v>
      </c>
      <c r="D182" s="148">
        <v>4.4999999999999998E-2</v>
      </c>
      <c r="E182" s="213">
        <f t="shared" si="15"/>
        <v>2.2862785607236078E-3</v>
      </c>
      <c r="F182" s="148"/>
      <c r="G182" s="213">
        <f t="shared" si="16"/>
        <v>0</v>
      </c>
      <c r="H182" s="213">
        <f t="shared" si="18"/>
        <v>-100</v>
      </c>
      <c r="I182" s="212">
        <f t="shared" si="17"/>
        <v>-100</v>
      </c>
      <c r="N182" s="18"/>
      <c r="O182" s="18"/>
      <c r="P182" s="18"/>
      <c r="Q182" s="18"/>
      <c r="R182" s="18"/>
    </row>
    <row r="183" spans="1:18" x14ac:dyDescent="0.2">
      <c r="A183" s="93" t="s">
        <v>1168</v>
      </c>
      <c r="B183" s="148">
        <v>0.10440885000000001</v>
      </c>
      <c r="C183" s="213">
        <f t="shared" ref="C183:C212" si="19">(B183/$B$213)*100</f>
        <v>3.1955385741250153E-3</v>
      </c>
      <c r="D183" s="148"/>
      <c r="E183" s="213">
        <f t="shared" ref="E183:E212" si="20">(D183/$D$213)*100</f>
        <v>0</v>
      </c>
      <c r="F183" s="148"/>
      <c r="G183" s="213">
        <f t="shared" ref="G183:G212" si="21">(F183/$F$213)*100</f>
        <v>0</v>
      </c>
      <c r="H183" s="213" t="s">
        <v>240</v>
      </c>
      <c r="I183" s="212">
        <f t="shared" ref="I183:I212" si="22">((F183/B183)-1)*100</f>
        <v>-100</v>
      </c>
      <c r="N183" s="18"/>
      <c r="O183" s="18"/>
      <c r="P183" s="18"/>
      <c r="Q183" s="18"/>
      <c r="R183" s="18"/>
    </row>
    <row r="184" spans="1:18" x14ac:dyDescent="0.2">
      <c r="A184" s="93" t="s">
        <v>1228</v>
      </c>
      <c r="B184" s="148">
        <v>2.9922144299999998</v>
      </c>
      <c r="C184" s="213">
        <f t="shared" si="19"/>
        <v>9.157975241675867E-2</v>
      </c>
      <c r="D184" s="148"/>
      <c r="E184" s="213">
        <f t="shared" si="20"/>
        <v>0</v>
      </c>
      <c r="F184" s="148"/>
      <c r="G184" s="213">
        <f t="shared" si="21"/>
        <v>0</v>
      </c>
      <c r="H184" s="213" t="s">
        <v>240</v>
      </c>
      <c r="I184" s="212">
        <f t="shared" si="22"/>
        <v>-100</v>
      </c>
      <c r="N184" s="18"/>
      <c r="O184" s="18"/>
      <c r="P184" s="18"/>
      <c r="Q184" s="18"/>
      <c r="R184" s="18"/>
    </row>
    <row r="185" spans="1:18" x14ac:dyDescent="0.2">
      <c r="A185" s="93" t="s">
        <v>1046</v>
      </c>
      <c r="B185" s="148"/>
      <c r="C185" s="213">
        <f t="shared" si="19"/>
        <v>0</v>
      </c>
      <c r="D185" s="148">
        <v>2.1734800000000002E-3</v>
      </c>
      <c r="E185" s="213">
        <f t="shared" si="20"/>
        <v>1.1042623835914551E-4</v>
      </c>
      <c r="F185" s="148"/>
      <c r="G185" s="213">
        <f t="shared" si="21"/>
        <v>0</v>
      </c>
      <c r="H185" s="213">
        <f t="shared" ref="H185:H211" si="23">((F185/D185)-1)*100</f>
        <v>-100</v>
      </c>
      <c r="I185" s="212" t="s">
        <v>240</v>
      </c>
      <c r="N185" s="18"/>
      <c r="O185" s="18"/>
      <c r="P185" s="18"/>
      <c r="Q185" s="18"/>
      <c r="R185" s="18"/>
    </row>
    <row r="186" spans="1:18" x14ac:dyDescent="0.2">
      <c r="A186" s="93" t="s">
        <v>995</v>
      </c>
      <c r="B186" s="148"/>
      <c r="C186" s="213">
        <f t="shared" si="19"/>
        <v>0</v>
      </c>
      <c r="D186" s="148">
        <v>7.0996000000000004E-4</v>
      </c>
      <c r="E186" s="213">
        <f t="shared" si="20"/>
        <v>3.6070362821585173E-5</v>
      </c>
      <c r="F186" s="148"/>
      <c r="G186" s="213">
        <f t="shared" si="21"/>
        <v>0</v>
      </c>
      <c r="H186" s="213">
        <f t="shared" si="23"/>
        <v>-100</v>
      </c>
      <c r="I186" s="212" t="s">
        <v>240</v>
      </c>
      <c r="N186" s="18"/>
      <c r="O186" s="18"/>
      <c r="P186" s="18"/>
      <c r="Q186" s="18"/>
      <c r="R186" s="18"/>
    </row>
    <row r="187" spans="1:18" x14ac:dyDescent="0.2">
      <c r="A187" s="93" t="s">
        <v>1009</v>
      </c>
      <c r="B187" s="148">
        <v>0.13465199999999999</v>
      </c>
      <c r="C187" s="213">
        <f t="shared" si="19"/>
        <v>4.1211608027775567E-3</v>
      </c>
      <c r="D187" s="148"/>
      <c r="E187" s="213">
        <f t="shared" si="20"/>
        <v>0</v>
      </c>
      <c r="F187" s="148"/>
      <c r="G187" s="213">
        <f t="shared" si="21"/>
        <v>0</v>
      </c>
      <c r="H187" s="213" t="s">
        <v>240</v>
      </c>
      <c r="I187" s="212">
        <f t="shared" si="22"/>
        <v>-100</v>
      </c>
      <c r="N187" s="18"/>
      <c r="O187" s="18"/>
      <c r="P187" s="18"/>
      <c r="Q187" s="18"/>
      <c r="R187" s="18"/>
    </row>
    <row r="188" spans="1:18" x14ac:dyDescent="0.2">
      <c r="A188" s="93" t="s">
        <v>1030</v>
      </c>
      <c r="B188" s="148">
        <v>2.559138E-2</v>
      </c>
      <c r="C188" s="213">
        <f t="shared" si="19"/>
        <v>7.8325009762191076E-4</v>
      </c>
      <c r="D188" s="148"/>
      <c r="E188" s="213">
        <f t="shared" si="20"/>
        <v>0</v>
      </c>
      <c r="F188" s="148"/>
      <c r="G188" s="213">
        <f t="shared" si="21"/>
        <v>0</v>
      </c>
      <c r="H188" s="213" t="s">
        <v>240</v>
      </c>
      <c r="I188" s="212">
        <f t="shared" si="22"/>
        <v>-100</v>
      </c>
      <c r="N188" s="18"/>
      <c r="O188" s="18"/>
      <c r="P188" s="18"/>
      <c r="Q188" s="18"/>
      <c r="R188" s="18"/>
    </row>
    <row r="189" spans="1:18" x14ac:dyDescent="0.2">
      <c r="A189" s="93" t="s">
        <v>1008</v>
      </c>
      <c r="B189" s="148"/>
      <c r="C189" s="213">
        <f t="shared" si="19"/>
        <v>0</v>
      </c>
      <c r="D189" s="148">
        <v>3.0386819999999998E-2</v>
      </c>
      <c r="E189" s="213">
        <f t="shared" si="20"/>
        <v>1.5438385576570519E-3</v>
      </c>
      <c r="F189" s="148"/>
      <c r="G189" s="213">
        <f t="shared" si="21"/>
        <v>0</v>
      </c>
      <c r="H189" s="213">
        <f t="shared" si="23"/>
        <v>-100</v>
      </c>
      <c r="I189" s="212" t="s">
        <v>240</v>
      </c>
      <c r="N189" s="18"/>
      <c r="O189" s="18"/>
      <c r="P189" s="18"/>
      <c r="Q189" s="18"/>
      <c r="R189" s="18"/>
    </row>
    <row r="190" spans="1:18" x14ac:dyDescent="0.2">
      <c r="A190" s="93" t="s">
        <v>937</v>
      </c>
      <c r="B190" s="148"/>
      <c r="C190" s="213">
        <f t="shared" si="19"/>
        <v>0</v>
      </c>
      <c r="D190" s="148">
        <v>2.1000000000000001E-4</v>
      </c>
      <c r="E190" s="213">
        <f t="shared" si="20"/>
        <v>1.0669299950043504E-5</v>
      </c>
      <c r="F190" s="148"/>
      <c r="G190" s="213">
        <f t="shared" si="21"/>
        <v>0</v>
      </c>
      <c r="H190" s="213">
        <f t="shared" si="23"/>
        <v>-100</v>
      </c>
      <c r="I190" s="212" t="s">
        <v>240</v>
      </c>
      <c r="N190" s="18"/>
      <c r="O190" s="18"/>
      <c r="P190" s="18"/>
      <c r="Q190" s="18"/>
      <c r="R190" s="18"/>
    </row>
    <row r="191" spans="1:18" x14ac:dyDescent="0.2">
      <c r="A191" s="93" t="s">
        <v>1025</v>
      </c>
      <c r="B191" s="148">
        <v>8.3000000000000001E-4</v>
      </c>
      <c r="C191" s="213">
        <f t="shared" si="19"/>
        <v>2.5402990422016548E-5</v>
      </c>
      <c r="D191" s="148"/>
      <c r="E191" s="213">
        <f t="shared" si="20"/>
        <v>0</v>
      </c>
      <c r="F191" s="148"/>
      <c r="G191" s="213">
        <f t="shared" si="21"/>
        <v>0</v>
      </c>
      <c r="H191" s="213" t="s">
        <v>240</v>
      </c>
      <c r="I191" s="212">
        <f t="shared" si="22"/>
        <v>-100</v>
      </c>
      <c r="N191" s="18"/>
      <c r="O191" s="18"/>
      <c r="P191" s="18"/>
      <c r="Q191" s="18"/>
      <c r="R191" s="18"/>
    </row>
    <row r="192" spans="1:18" x14ac:dyDescent="0.2">
      <c r="A192" s="93" t="s">
        <v>1094</v>
      </c>
      <c r="B192" s="148"/>
      <c r="C192" s="213">
        <f t="shared" si="19"/>
        <v>0</v>
      </c>
      <c r="D192" s="148">
        <v>4.0583800000000003E-3</v>
      </c>
      <c r="E192" s="213">
        <f t="shared" si="20"/>
        <v>2.0619082633932171E-4</v>
      </c>
      <c r="F192" s="148"/>
      <c r="G192" s="213">
        <f t="shared" si="21"/>
        <v>0</v>
      </c>
      <c r="H192" s="213">
        <f t="shared" si="23"/>
        <v>-100</v>
      </c>
      <c r="I192" s="212" t="s">
        <v>240</v>
      </c>
      <c r="N192" s="18"/>
      <c r="O192" s="18"/>
      <c r="P192" s="18"/>
      <c r="Q192" s="18"/>
      <c r="R192" s="18"/>
    </row>
    <row r="193" spans="1:18" x14ac:dyDescent="0.2">
      <c r="A193" s="93" t="s">
        <v>1058</v>
      </c>
      <c r="B193" s="148"/>
      <c r="C193" s="213">
        <f t="shared" si="19"/>
        <v>0</v>
      </c>
      <c r="D193" s="148">
        <v>1.04E-2</v>
      </c>
      <c r="E193" s="213">
        <f t="shared" si="20"/>
        <v>5.2838437847834493E-4</v>
      </c>
      <c r="F193" s="148"/>
      <c r="G193" s="213">
        <f t="shared" si="21"/>
        <v>0</v>
      </c>
      <c r="H193" s="213">
        <f t="shared" si="23"/>
        <v>-100</v>
      </c>
      <c r="I193" s="212" t="s">
        <v>240</v>
      </c>
      <c r="N193" s="18"/>
      <c r="O193" s="18"/>
      <c r="P193" s="18"/>
      <c r="Q193" s="18"/>
      <c r="R193" s="18"/>
    </row>
    <row r="194" spans="1:18" x14ac:dyDescent="0.2">
      <c r="A194" s="93" t="s">
        <v>1150</v>
      </c>
      <c r="B194" s="148"/>
      <c r="C194" s="213">
        <f t="shared" si="19"/>
        <v>0</v>
      </c>
      <c r="D194" s="148">
        <v>4.6669866599999992</v>
      </c>
      <c r="E194" s="213">
        <f t="shared" si="20"/>
        <v>0.23711181208757948</v>
      </c>
      <c r="F194" s="148"/>
      <c r="G194" s="213">
        <f t="shared" si="21"/>
        <v>0</v>
      </c>
      <c r="H194" s="213">
        <f t="shared" si="23"/>
        <v>-100</v>
      </c>
      <c r="I194" s="212" t="s">
        <v>240</v>
      </c>
      <c r="N194" s="18"/>
      <c r="O194" s="18"/>
      <c r="P194" s="18"/>
      <c r="Q194" s="18"/>
      <c r="R194" s="18"/>
    </row>
    <row r="195" spans="1:18" x14ac:dyDescent="0.2">
      <c r="A195" s="93" t="s">
        <v>1110</v>
      </c>
      <c r="B195" s="148"/>
      <c r="C195" s="213">
        <f t="shared" si="19"/>
        <v>0</v>
      </c>
      <c r="D195" s="148">
        <v>5.2484999999999999E-4</v>
      </c>
      <c r="E195" s="213">
        <f t="shared" si="20"/>
        <v>2.6665628946573014E-5</v>
      </c>
      <c r="F195" s="148"/>
      <c r="G195" s="213">
        <f t="shared" si="21"/>
        <v>0</v>
      </c>
      <c r="H195" s="213">
        <f t="shared" si="23"/>
        <v>-100</v>
      </c>
      <c r="I195" s="212" t="s">
        <v>240</v>
      </c>
      <c r="N195" s="18"/>
      <c r="O195" s="18"/>
      <c r="P195" s="18"/>
      <c r="Q195" s="18"/>
      <c r="R195" s="18"/>
    </row>
    <row r="196" spans="1:18" x14ac:dyDescent="0.2">
      <c r="A196" s="93" t="s">
        <v>1045</v>
      </c>
      <c r="B196" s="148">
        <v>2.1459461000000002</v>
      </c>
      <c r="C196" s="213">
        <f t="shared" si="19"/>
        <v>6.5678853282486474E-2</v>
      </c>
      <c r="D196" s="148"/>
      <c r="E196" s="213">
        <f t="shared" si="20"/>
        <v>0</v>
      </c>
      <c r="F196" s="148"/>
      <c r="G196" s="213">
        <f t="shared" si="21"/>
        <v>0</v>
      </c>
      <c r="H196" s="213" t="s">
        <v>240</v>
      </c>
      <c r="I196" s="212">
        <f t="shared" si="22"/>
        <v>-100</v>
      </c>
      <c r="N196" s="18"/>
      <c r="O196" s="18"/>
      <c r="P196" s="18"/>
      <c r="Q196" s="18"/>
      <c r="R196" s="18"/>
    </row>
    <row r="197" spans="1:18" x14ac:dyDescent="0.2">
      <c r="A197" s="93" t="s">
        <v>1067</v>
      </c>
      <c r="B197" s="148">
        <v>2.6086899999999999E-3</v>
      </c>
      <c r="C197" s="213">
        <f t="shared" si="19"/>
        <v>7.9841598896398006E-5</v>
      </c>
      <c r="D197" s="148"/>
      <c r="E197" s="213">
        <f t="shared" si="20"/>
        <v>0</v>
      </c>
      <c r="F197" s="148"/>
      <c r="G197" s="213">
        <f t="shared" si="21"/>
        <v>0</v>
      </c>
      <c r="H197" s="213" t="s">
        <v>240</v>
      </c>
      <c r="I197" s="212">
        <f t="shared" si="22"/>
        <v>-100</v>
      </c>
      <c r="N197" s="18"/>
      <c r="O197" s="18"/>
      <c r="P197" s="18"/>
      <c r="Q197" s="18"/>
      <c r="R197" s="18"/>
    </row>
    <row r="198" spans="1:18" x14ac:dyDescent="0.2">
      <c r="A198" s="93" t="s">
        <v>1183</v>
      </c>
      <c r="B198" s="148"/>
      <c r="C198" s="213">
        <f t="shared" si="19"/>
        <v>0</v>
      </c>
      <c r="D198" s="148">
        <v>0.12562030999999999</v>
      </c>
      <c r="E198" s="213">
        <f t="shared" si="20"/>
        <v>6.3822893676545199E-3</v>
      </c>
      <c r="F198" s="148"/>
      <c r="G198" s="213">
        <f t="shared" si="21"/>
        <v>0</v>
      </c>
      <c r="H198" s="213">
        <f t="shared" si="23"/>
        <v>-100</v>
      </c>
      <c r="I198" s="212" t="s">
        <v>240</v>
      </c>
    </row>
    <row r="199" spans="1:18" x14ac:dyDescent="0.2">
      <c r="A199" s="93" t="s">
        <v>1135</v>
      </c>
      <c r="B199" s="148">
        <v>0.88930316000000009</v>
      </c>
      <c r="C199" s="213">
        <f t="shared" si="19"/>
        <v>2.7218023681625365E-2</v>
      </c>
      <c r="D199" s="148">
        <v>2.0764299999999998E-3</v>
      </c>
      <c r="E199" s="213">
        <f t="shared" si="20"/>
        <v>1.0549549759651824E-4</v>
      </c>
      <c r="F199" s="148"/>
      <c r="G199" s="213">
        <f t="shared" si="21"/>
        <v>0</v>
      </c>
      <c r="H199" s="213">
        <f t="shared" si="23"/>
        <v>-100</v>
      </c>
      <c r="I199" s="212">
        <f t="shared" si="22"/>
        <v>-100</v>
      </c>
    </row>
    <row r="200" spans="1:18" x14ac:dyDescent="0.2">
      <c r="A200" s="93" t="s">
        <v>1063</v>
      </c>
      <c r="B200" s="148"/>
      <c r="C200" s="213">
        <f t="shared" si="19"/>
        <v>0</v>
      </c>
      <c r="D200" s="148">
        <v>1.2001500000000001E-3</v>
      </c>
      <c r="E200" s="213">
        <f t="shared" si="20"/>
        <v>6.0975049214498624E-5</v>
      </c>
      <c r="F200" s="148"/>
      <c r="G200" s="213">
        <f t="shared" si="21"/>
        <v>0</v>
      </c>
      <c r="H200" s="213">
        <f t="shared" si="23"/>
        <v>-100</v>
      </c>
      <c r="I200" s="212" t="s">
        <v>240</v>
      </c>
    </row>
    <row r="201" spans="1:18" x14ac:dyDescent="0.2">
      <c r="A201" s="93" t="s">
        <v>1074</v>
      </c>
      <c r="B201" s="148">
        <v>1.0450500000000001E-3</v>
      </c>
      <c r="C201" s="213">
        <f t="shared" si="19"/>
        <v>3.1984813422323371E-5</v>
      </c>
      <c r="D201" s="148">
        <v>3.1997000000000004E-4</v>
      </c>
      <c r="E201" s="213">
        <f t="shared" si="20"/>
        <v>1.625645669054962E-5</v>
      </c>
      <c r="F201" s="148"/>
      <c r="G201" s="213">
        <f t="shared" si="21"/>
        <v>0</v>
      </c>
      <c r="H201" s="213">
        <f t="shared" si="23"/>
        <v>-100</v>
      </c>
      <c r="I201" s="212">
        <f t="shared" si="22"/>
        <v>-100</v>
      </c>
    </row>
    <row r="202" spans="1:18" x14ac:dyDescent="0.2">
      <c r="A202" s="93" t="s">
        <v>1069</v>
      </c>
      <c r="B202" s="148"/>
      <c r="C202" s="213">
        <f t="shared" si="19"/>
        <v>0</v>
      </c>
      <c r="D202" s="148">
        <v>1.4809700000000001E-3</v>
      </c>
      <c r="E202" s="213">
        <f t="shared" si="20"/>
        <v>7.5242443557218701E-5</v>
      </c>
      <c r="F202" s="148"/>
      <c r="G202" s="213">
        <f t="shared" si="21"/>
        <v>0</v>
      </c>
      <c r="H202" s="213">
        <f t="shared" si="23"/>
        <v>-100</v>
      </c>
      <c r="I202" s="212" t="s">
        <v>240</v>
      </c>
    </row>
    <row r="203" spans="1:18" x14ac:dyDescent="0.2">
      <c r="A203" s="93" t="s">
        <v>1086</v>
      </c>
      <c r="B203" s="148">
        <v>4.4259199999999999E-3</v>
      </c>
      <c r="C203" s="213">
        <f t="shared" si="19"/>
        <v>1.3545976309471263E-4</v>
      </c>
      <c r="D203" s="148"/>
      <c r="E203" s="213">
        <f t="shared" si="20"/>
        <v>0</v>
      </c>
      <c r="F203" s="148"/>
      <c r="G203" s="213">
        <f t="shared" si="21"/>
        <v>0</v>
      </c>
      <c r="H203" s="213" t="s">
        <v>240</v>
      </c>
      <c r="I203" s="212">
        <f t="shared" si="22"/>
        <v>-100</v>
      </c>
    </row>
    <row r="204" spans="1:18" x14ac:dyDescent="0.2">
      <c r="A204" s="93" t="s">
        <v>1239</v>
      </c>
      <c r="B204" s="148">
        <v>2.7661999999999999E-3</v>
      </c>
      <c r="C204" s="213">
        <f t="shared" si="19"/>
        <v>8.4662351934195392E-5</v>
      </c>
      <c r="D204" s="148"/>
      <c r="E204" s="213">
        <f t="shared" si="20"/>
        <v>0</v>
      </c>
      <c r="F204" s="148"/>
      <c r="G204" s="213">
        <f t="shared" si="21"/>
        <v>0</v>
      </c>
      <c r="H204" s="213" t="s">
        <v>240</v>
      </c>
      <c r="I204" s="212">
        <f t="shared" si="22"/>
        <v>-100</v>
      </c>
    </row>
    <row r="205" spans="1:18" x14ac:dyDescent="0.2">
      <c r="A205" s="93" t="s">
        <v>1029</v>
      </c>
      <c r="B205" s="148">
        <v>3.3E-4</v>
      </c>
      <c r="C205" s="213">
        <f t="shared" si="19"/>
        <v>1.0099984143693327E-5</v>
      </c>
      <c r="D205" s="148"/>
      <c r="E205" s="213">
        <f t="shared" si="20"/>
        <v>0</v>
      </c>
      <c r="F205" s="148"/>
      <c r="G205" s="213">
        <f t="shared" si="21"/>
        <v>0</v>
      </c>
      <c r="H205" s="213" t="s">
        <v>240</v>
      </c>
      <c r="I205" s="212">
        <f t="shared" si="22"/>
        <v>-100</v>
      </c>
    </row>
    <row r="206" spans="1:18" x14ac:dyDescent="0.2">
      <c r="A206" s="93" t="s">
        <v>1104</v>
      </c>
      <c r="B206" s="148">
        <v>6.2586E-4</v>
      </c>
      <c r="C206" s="213">
        <f t="shared" si="19"/>
        <v>1.9155079018702743E-5</v>
      </c>
      <c r="D206" s="148"/>
      <c r="E206" s="213">
        <f t="shared" si="20"/>
        <v>0</v>
      </c>
      <c r="F206" s="148"/>
      <c r="G206" s="213">
        <f t="shared" si="21"/>
        <v>0</v>
      </c>
      <c r="H206" s="213" t="s">
        <v>240</v>
      </c>
      <c r="I206" s="212">
        <f t="shared" si="22"/>
        <v>-100</v>
      </c>
    </row>
    <row r="207" spans="1:18" x14ac:dyDescent="0.2">
      <c r="A207" s="93" t="s">
        <v>1112</v>
      </c>
      <c r="B207" s="148">
        <v>0.28239940000000002</v>
      </c>
      <c r="C207" s="213">
        <f t="shared" si="19"/>
        <v>8.6431195823894226E-3</v>
      </c>
      <c r="D207" s="148">
        <v>7.9835349999999999E-2</v>
      </c>
      <c r="E207" s="213">
        <f t="shared" si="20"/>
        <v>4.0561299798414557E-3</v>
      </c>
      <c r="F207" s="148"/>
      <c r="G207" s="213">
        <f t="shared" si="21"/>
        <v>0</v>
      </c>
      <c r="H207" s="213">
        <f t="shared" si="23"/>
        <v>-100</v>
      </c>
      <c r="I207" s="212">
        <f t="shared" si="22"/>
        <v>-100</v>
      </c>
    </row>
    <row r="208" spans="1:18" x14ac:dyDescent="0.2">
      <c r="A208" s="93" t="s">
        <v>1153</v>
      </c>
      <c r="B208" s="148"/>
      <c r="C208" s="213">
        <f t="shared" si="19"/>
        <v>0</v>
      </c>
      <c r="D208" s="148">
        <v>0.79513</v>
      </c>
      <c r="E208" s="213">
        <f t="shared" si="20"/>
        <v>4.0397526044181391E-2</v>
      </c>
      <c r="F208" s="148"/>
      <c r="G208" s="213">
        <f t="shared" si="21"/>
        <v>0</v>
      </c>
      <c r="H208" s="213">
        <f t="shared" si="23"/>
        <v>-100</v>
      </c>
      <c r="I208" s="212" t="s">
        <v>240</v>
      </c>
    </row>
    <row r="209" spans="1:9" x14ac:dyDescent="0.2">
      <c r="A209" s="93" t="s">
        <v>1044</v>
      </c>
      <c r="B209" s="148">
        <v>2.3400000000000001E-3</v>
      </c>
      <c r="C209" s="213">
        <f t="shared" si="19"/>
        <v>7.1618069382552686E-5</v>
      </c>
      <c r="D209" s="148">
        <v>3.4472000000000003E-2</v>
      </c>
      <c r="E209" s="213">
        <f t="shared" si="20"/>
        <v>1.7513909898947604E-3</v>
      </c>
      <c r="F209" s="148"/>
      <c r="G209" s="213">
        <f t="shared" si="21"/>
        <v>0</v>
      </c>
      <c r="H209" s="213">
        <f t="shared" si="23"/>
        <v>-100</v>
      </c>
      <c r="I209" s="212">
        <f t="shared" si="22"/>
        <v>-100</v>
      </c>
    </row>
    <row r="210" spans="1:9" x14ac:dyDescent="0.2">
      <c r="A210" s="93" t="s">
        <v>1149</v>
      </c>
      <c r="B210" s="148"/>
      <c r="C210" s="213">
        <f t="shared" si="19"/>
        <v>0</v>
      </c>
      <c r="D210" s="148">
        <v>0.22087544000000001</v>
      </c>
      <c r="E210" s="213">
        <f t="shared" si="20"/>
        <v>1.1221839623608749E-2</v>
      </c>
      <c r="F210" s="148"/>
      <c r="G210" s="213">
        <f t="shared" si="21"/>
        <v>0</v>
      </c>
      <c r="H210" s="213">
        <f t="shared" si="23"/>
        <v>-100</v>
      </c>
      <c r="I210" s="212" t="s">
        <v>240</v>
      </c>
    </row>
    <row r="211" spans="1:9" x14ac:dyDescent="0.2">
      <c r="A211" s="93" t="s">
        <v>1078</v>
      </c>
      <c r="B211" s="148">
        <v>0.36449251999999999</v>
      </c>
      <c r="C211" s="213">
        <f t="shared" si="19"/>
        <v>1.1155662643923705E-2</v>
      </c>
      <c r="D211" s="148">
        <v>1.7057860000000001E-2</v>
      </c>
      <c r="E211" s="213">
        <f t="shared" si="20"/>
        <v>8.6664488021832896E-4</v>
      </c>
      <c r="F211" s="148"/>
      <c r="G211" s="213">
        <f t="shared" si="21"/>
        <v>0</v>
      </c>
      <c r="H211" s="213">
        <f t="shared" si="23"/>
        <v>-100</v>
      </c>
      <c r="I211" s="212">
        <f t="shared" si="22"/>
        <v>-100</v>
      </c>
    </row>
    <row r="212" spans="1:9" x14ac:dyDescent="0.2">
      <c r="A212" s="93" t="s">
        <v>1059</v>
      </c>
      <c r="B212" s="148">
        <v>2.151E-4</v>
      </c>
      <c r="C212" s="213">
        <f t="shared" si="19"/>
        <v>6.58335330093465E-6</v>
      </c>
      <c r="D212" s="148"/>
      <c r="E212" s="213">
        <f t="shared" si="20"/>
        <v>0</v>
      </c>
      <c r="F212" s="148"/>
      <c r="G212" s="213">
        <f t="shared" si="21"/>
        <v>0</v>
      </c>
      <c r="H212" s="213" t="s">
        <v>240</v>
      </c>
      <c r="I212" s="212">
        <f t="shared" si="22"/>
        <v>-100</v>
      </c>
    </row>
    <row r="213" spans="1:9" ht="15" x14ac:dyDescent="0.25">
      <c r="A213" s="210" t="s">
        <v>217</v>
      </c>
      <c r="B213" s="209">
        <f>SUM(B4:B212)</f>
        <v>3267.331862160001</v>
      </c>
      <c r="C213" s="209">
        <f t="shared" ref="C213:E213" si="24">SUM(C4:C150)</f>
        <v>99.710321819781569</v>
      </c>
      <c r="D213" s="209">
        <f t="shared" si="24"/>
        <v>1968.2640940199992</v>
      </c>
      <c r="E213" s="209">
        <f t="shared" si="24"/>
        <v>100.00000000000003</v>
      </c>
      <c r="F213" s="516">
        <f>SUM(F4:F212)</f>
        <v>3681.5272758699998</v>
      </c>
      <c r="G213" s="516">
        <f>SUM(G4:G212)</f>
        <v>99.999999999999901</v>
      </c>
      <c r="H213" s="208">
        <f>((F213/D213)-1)*100</f>
        <v>87.044375145350415</v>
      </c>
      <c r="I213" s="208">
        <f>((F213/B213)-1)*100</f>
        <v>12.676870032913602</v>
      </c>
    </row>
  </sheetData>
  <sortState xmlns:xlrd2="http://schemas.microsoft.com/office/spreadsheetml/2017/richdata2" ref="N3:T159">
    <sortCondition descending="1" ref="S3:S159"/>
  </sortState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75FF48AF-480C-4B53-8ACB-0672995452B7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R261"/>
  <sheetViews>
    <sheetView topLeftCell="A192" zoomScaleNormal="100" workbookViewId="0">
      <selection activeCell="H231" sqref="H231 I239 I245 H245:H246 I250 I255 H256 I257:I259"/>
    </sheetView>
  </sheetViews>
  <sheetFormatPr defaultColWidth="9.140625" defaultRowHeight="12.75" x14ac:dyDescent="0.2"/>
  <cols>
    <col min="1" max="1" width="39" style="315" customWidth="1"/>
    <col min="2" max="2" width="14.85546875" style="18" customWidth="1"/>
    <col min="3" max="3" width="11.5703125" style="40" customWidth="1"/>
    <col min="4" max="4" width="13.28515625" style="18" bestFit="1" customWidth="1"/>
    <col min="5" max="5" width="11.5703125" style="40" customWidth="1"/>
    <col min="6" max="6" width="13.85546875" style="18" bestFit="1" customWidth="1"/>
    <col min="7" max="7" width="11.5703125" style="40" customWidth="1"/>
    <col min="8" max="8" width="13.85546875" style="40" bestFit="1" customWidth="1"/>
    <col min="9" max="9" width="12.85546875" style="40" bestFit="1" customWidth="1"/>
    <col min="10" max="10" width="9.140625" style="20"/>
    <col min="11" max="11" width="13.85546875" style="20" bestFit="1" customWidth="1"/>
    <col min="12" max="12" width="17.42578125" style="20" bestFit="1" customWidth="1"/>
    <col min="13" max="16384" width="9.140625" style="20"/>
  </cols>
  <sheetData>
    <row r="1" spans="1:12" x14ac:dyDescent="0.2">
      <c r="A1" s="37" t="s">
        <v>597</v>
      </c>
      <c r="K1" s="180" t="s">
        <v>239</v>
      </c>
      <c r="L1" s="358"/>
    </row>
    <row r="2" spans="1:12" ht="14.1" customHeight="1" x14ac:dyDescent="0.2">
      <c r="A2" s="575" t="s">
        <v>456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45" t="s">
        <v>233</v>
      </c>
      <c r="I2" s="545" t="s">
        <v>580</v>
      </c>
    </row>
    <row r="3" spans="1:12" x14ac:dyDescent="0.2">
      <c r="A3" s="576"/>
      <c r="B3" s="199" t="s">
        <v>579</v>
      </c>
      <c r="C3" s="179" t="s">
        <v>234</v>
      </c>
      <c r="D3" s="199" t="s">
        <v>579</v>
      </c>
      <c r="E3" s="26" t="s">
        <v>234</v>
      </c>
      <c r="F3" s="199" t="s">
        <v>579</v>
      </c>
      <c r="G3" s="26" t="s">
        <v>234</v>
      </c>
      <c r="H3" s="546"/>
      <c r="I3" s="546"/>
    </row>
    <row r="4" spans="1:12" x14ac:dyDescent="0.2">
      <c r="A4" s="55" t="s">
        <v>1243</v>
      </c>
      <c r="B4" s="44">
        <v>2551.9299565899983</v>
      </c>
      <c r="C4" s="154">
        <f t="shared" ref="C4:C67" si="0">(B4/$B$261)*100</f>
        <v>20.591251376597452</v>
      </c>
      <c r="D4" s="44">
        <v>2083.3361851300001</v>
      </c>
      <c r="E4" s="154">
        <f t="shared" ref="E4:E67" si="1">(D4/$D$261)*100</f>
        <v>17.624100486177223</v>
      </c>
      <c r="F4" s="44">
        <v>2529.5225277599998</v>
      </c>
      <c r="G4" s="154">
        <f t="shared" ref="G4:G67" si="2">(F4/$F$261)*100</f>
        <v>16.291596566765865</v>
      </c>
      <c r="H4" s="154">
        <f t="shared" ref="H4:H67" si="3">((F4/D4)-1)*100</f>
        <v>21.416915129430137</v>
      </c>
      <c r="I4" s="340">
        <f>((F4/B4)-1)*100</f>
        <v>-0.87805814466554999</v>
      </c>
      <c r="J4" s="341"/>
      <c r="K4" s="341"/>
    </row>
    <row r="5" spans="1:12" x14ac:dyDescent="0.2">
      <c r="A5" s="21" t="s">
        <v>1242</v>
      </c>
      <c r="B5" s="45">
        <v>543.24210884000013</v>
      </c>
      <c r="C5" s="154">
        <f t="shared" si="0"/>
        <v>4.3833627927721937</v>
      </c>
      <c r="D5" s="45">
        <v>482.34770209999994</v>
      </c>
      <c r="E5" s="154">
        <f t="shared" si="1"/>
        <v>4.0804477125503471</v>
      </c>
      <c r="F5" s="45">
        <v>979.08062065000001</v>
      </c>
      <c r="G5" s="154">
        <f t="shared" si="2"/>
        <v>6.3058487532402552</v>
      </c>
      <c r="H5" s="154">
        <f t="shared" si="3"/>
        <v>102.98233336395532</v>
      </c>
      <c r="I5" s="340">
        <f t="shared" ref="I5:I68" si="4">((F5/B5)-1)*100</f>
        <v>80.229147320824936</v>
      </c>
      <c r="J5" s="341"/>
      <c r="K5" s="341"/>
    </row>
    <row r="6" spans="1:12" x14ac:dyDescent="0.2">
      <c r="A6" s="21" t="s">
        <v>936</v>
      </c>
      <c r="B6" s="45">
        <v>392.34816865999977</v>
      </c>
      <c r="C6" s="154">
        <f t="shared" si="0"/>
        <v>3.1658156397133825</v>
      </c>
      <c r="D6" s="45">
        <v>729.43797640999992</v>
      </c>
      <c r="E6" s="154">
        <f t="shared" si="1"/>
        <v>6.1707218865789608</v>
      </c>
      <c r="F6" s="45">
        <v>834.15227865000008</v>
      </c>
      <c r="G6" s="154">
        <f t="shared" si="2"/>
        <v>5.37242592223462</v>
      </c>
      <c r="H6" s="154">
        <f t="shared" si="3"/>
        <v>14.355477179206089</v>
      </c>
      <c r="I6" s="340">
        <f t="shared" si="4"/>
        <v>112.60511588442203</v>
      </c>
      <c r="J6" s="341"/>
      <c r="K6" s="341"/>
    </row>
    <row r="7" spans="1:12" x14ac:dyDescent="0.2">
      <c r="A7" s="21" t="s">
        <v>1241</v>
      </c>
      <c r="B7" s="45">
        <v>311.50400765000001</v>
      </c>
      <c r="C7" s="154">
        <f t="shared" si="0"/>
        <v>2.5134927037377235</v>
      </c>
      <c r="D7" s="45">
        <v>338.65706736999999</v>
      </c>
      <c r="E7" s="154">
        <f t="shared" si="1"/>
        <v>2.8648886474894755</v>
      </c>
      <c r="F7" s="45">
        <v>441.18703186999988</v>
      </c>
      <c r="G7" s="154">
        <f t="shared" si="2"/>
        <v>2.8415011350303629</v>
      </c>
      <c r="H7" s="154">
        <f t="shared" si="3"/>
        <v>30.275453955898325</v>
      </c>
      <c r="I7" s="340">
        <f t="shared" si="4"/>
        <v>41.631253863580866</v>
      </c>
      <c r="J7" s="341"/>
      <c r="K7" s="341"/>
    </row>
    <row r="8" spans="1:12" x14ac:dyDescent="0.2">
      <c r="A8" s="21" t="s">
        <v>1240</v>
      </c>
      <c r="B8" s="45">
        <v>351.44357128999991</v>
      </c>
      <c r="C8" s="154">
        <f t="shared" si="0"/>
        <v>2.8357607944661165</v>
      </c>
      <c r="D8" s="45">
        <v>292.8089837</v>
      </c>
      <c r="E8" s="154">
        <f t="shared" si="1"/>
        <v>2.4770341862334684</v>
      </c>
      <c r="F8" s="45">
        <v>356.82540230000029</v>
      </c>
      <c r="G8" s="154">
        <f t="shared" si="2"/>
        <v>2.2981631652806112</v>
      </c>
      <c r="H8" s="154">
        <f t="shared" si="3"/>
        <v>21.862860145571506</v>
      </c>
      <c r="I8" s="340">
        <f t="shared" si="4"/>
        <v>1.5313499661541607</v>
      </c>
      <c r="J8" s="341"/>
      <c r="K8" s="341"/>
    </row>
    <row r="9" spans="1:12" x14ac:dyDescent="0.2">
      <c r="A9" s="21" t="s">
        <v>992</v>
      </c>
      <c r="B9" s="45">
        <v>292.09039049999984</v>
      </c>
      <c r="C9" s="154">
        <f t="shared" si="0"/>
        <v>2.3568462919377535</v>
      </c>
      <c r="D9" s="45">
        <v>240.9102737299998</v>
      </c>
      <c r="E9" s="154">
        <f t="shared" si="1"/>
        <v>2.0379941090040816</v>
      </c>
      <c r="F9" s="45">
        <v>306.06386093000032</v>
      </c>
      <c r="G9" s="154">
        <f t="shared" si="2"/>
        <v>1.9712293095700761</v>
      </c>
      <c r="H9" s="154">
        <f t="shared" si="3"/>
        <v>27.044752467892419</v>
      </c>
      <c r="I9" s="340">
        <f t="shared" si="4"/>
        <v>4.7839541746240721</v>
      </c>
      <c r="J9" s="341"/>
      <c r="K9" s="341"/>
    </row>
    <row r="10" spans="1:12" x14ac:dyDescent="0.2">
      <c r="A10" s="21" t="s">
        <v>1211</v>
      </c>
      <c r="B10" s="45">
        <v>160.31118086999999</v>
      </c>
      <c r="C10" s="154">
        <f t="shared" si="0"/>
        <v>1.2935338664954203</v>
      </c>
      <c r="D10" s="45">
        <v>89.191632659999996</v>
      </c>
      <c r="E10" s="154">
        <f t="shared" si="1"/>
        <v>0.75452166949615873</v>
      </c>
      <c r="F10" s="45">
        <v>295.19875177</v>
      </c>
      <c r="G10" s="154">
        <f t="shared" si="2"/>
        <v>1.9012516860676092</v>
      </c>
      <c r="H10" s="154">
        <f t="shared" si="3"/>
        <v>230.9713511975979</v>
      </c>
      <c r="I10" s="340">
        <f t="shared" si="4"/>
        <v>84.141087457513919</v>
      </c>
      <c r="J10" s="341"/>
      <c r="K10" s="341"/>
    </row>
    <row r="11" spans="1:12" x14ac:dyDescent="0.2">
      <c r="A11" s="21" t="s">
        <v>1239</v>
      </c>
      <c r="B11" s="45">
        <v>2.6961212099999998</v>
      </c>
      <c r="C11" s="154">
        <f t="shared" si="0"/>
        <v>2.1754715263059062E-2</v>
      </c>
      <c r="D11" s="45">
        <v>0.87539798999999996</v>
      </c>
      <c r="E11" s="154">
        <f t="shared" si="1"/>
        <v>7.4054788906740224E-3</v>
      </c>
      <c r="F11" s="45">
        <v>289.23297082000005</v>
      </c>
      <c r="G11" s="154">
        <f t="shared" si="2"/>
        <v>1.862828586302151</v>
      </c>
      <c r="H11" s="154">
        <f t="shared" si="3"/>
        <v>32940.168486107679</v>
      </c>
      <c r="I11" s="340">
        <f t="shared" si="4"/>
        <v>10627.743609865376</v>
      </c>
      <c r="J11" s="341"/>
      <c r="K11" s="341"/>
    </row>
    <row r="12" spans="1:12" x14ac:dyDescent="0.2">
      <c r="A12" s="21" t="s">
        <v>1232</v>
      </c>
      <c r="B12" s="45">
        <v>107.79903743000015</v>
      </c>
      <c r="C12" s="154">
        <f t="shared" si="0"/>
        <v>0.8698189666782451</v>
      </c>
      <c r="D12" s="45">
        <v>111.56922511999998</v>
      </c>
      <c r="E12" s="154">
        <f t="shared" si="1"/>
        <v>0.94382618067813673</v>
      </c>
      <c r="F12" s="45">
        <v>286.02419558999998</v>
      </c>
      <c r="G12" s="154">
        <f t="shared" si="2"/>
        <v>1.8421622071942783</v>
      </c>
      <c r="H12" s="154">
        <f t="shared" si="3"/>
        <v>156.36477736791869</v>
      </c>
      <c r="I12" s="340">
        <f t="shared" si="4"/>
        <v>165.33093653617382</v>
      </c>
      <c r="J12" s="341"/>
      <c r="K12" s="341"/>
    </row>
    <row r="13" spans="1:12" x14ac:dyDescent="0.2">
      <c r="A13" s="21" t="s">
        <v>1238</v>
      </c>
      <c r="B13" s="45">
        <v>202.12454894999991</v>
      </c>
      <c r="C13" s="154">
        <f t="shared" si="0"/>
        <v>1.6309214859377525</v>
      </c>
      <c r="D13" s="45">
        <v>160.82624421000003</v>
      </c>
      <c r="E13" s="154">
        <f t="shared" si="1"/>
        <v>1.3605187242474024</v>
      </c>
      <c r="F13" s="45">
        <v>281.79630084999997</v>
      </c>
      <c r="G13" s="154">
        <f t="shared" si="2"/>
        <v>1.8149321055941052</v>
      </c>
      <c r="H13" s="154">
        <f t="shared" si="3"/>
        <v>75.217858400052179</v>
      </c>
      <c r="I13" s="340">
        <f t="shared" si="4"/>
        <v>39.417157546611861</v>
      </c>
      <c r="J13" s="341"/>
      <c r="K13" s="341"/>
    </row>
    <row r="14" spans="1:12" x14ac:dyDescent="0.2">
      <c r="A14" s="21" t="s">
        <v>1237</v>
      </c>
      <c r="B14" s="45">
        <v>330.48769993999997</v>
      </c>
      <c r="C14" s="154">
        <f t="shared" si="0"/>
        <v>2.6666700975725055</v>
      </c>
      <c r="D14" s="45">
        <v>122.77325155999992</v>
      </c>
      <c r="E14" s="154">
        <f t="shared" si="1"/>
        <v>1.0386072770934633</v>
      </c>
      <c r="F14" s="45">
        <v>280.94015693000011</v>
      </c>
      <c r="G14" s="154">
        <f t="shared" si="2"/>
        <v>1.809418040708477</v>
      </c>
      <c r="H14" s="154">
        <f t="shared" si="3"/>
        <v>128.82847310816982</v>
      </c>
      <c r="I14" s="340">
        <f t="shared" si="4"/>
        <v>-14.992250246830729</v>
      </c>
      <c r="J14" s="341"/>
      <c r="K14" s="341"/>
    </row>
    <row r="15" spans="1:12" x14ac:dyDescent="0.2">
      <c r="A15" s="21" t="s">
        <v>1224</v>
      </c>
      <c r="B15" s="45">
        <v>1.9107350000000002E-2</v>
      </c>
      <c r="C15" s="154">
        <f t="shared" si="0"/>
        <v>1.5417517474357602E-4</v>
      </c>
      <c r="D15" s="45">
        <v>148.39216235000001</v>
      </c>
      <c r="E15" s="154">
        <f t="shared" si="1"/>
        <v>1.2553319043197684</v>
      </c>
      <c r="F15" s="45">
        <v>257.58176043999998</v>
      </c>
      <c r="G15" s="154">
        <f t="shared" si="2"/>
        <v>1.6589763791358358</v>
      </c>
      <c r="H15" s="154">
        <f t="shared" si="3"/>
        <v>73.581782461302609</v>
      </c>
      <c r="I15" s="340">
        <f t="shared" si="4"/>
        <v>1347976.8418435834</v>
      </c>
      <c r="J15" s="341"/>
      <c r="K15" s="341"/>
    </row>
    <row r="16" spans="1:12" x14ac:dyDescent="0.2">
      <c r="A16" s="21" t="s">
        <v>1226</v>
      </c>
      <c r="B16" s="45">
        <v>147.54873710000004</v>
      </c>
      <c r="C16" s="154">
        <f t="shared" si="0"/>
        <v>1.1905550652281172</v>
      </c>
      <c r="D16" s="45">
        <v>163.69829323000008</v>
      </c>
      <c r="E16" s="154">
        <f t="shared" si="1"/>
        <v>1.3848149856434235</v>
      </c>
      <c r="F16" s="45">
        <v>228.54131225999993</v>
      </c>
      <c r="G16" s="154">
        <f t="shared" si="2"/>
        <v>1.4719389992847083</v>
      </c>
      <c r="H16" s="154">
        <f t="shared" si="3"/>
        <v>39.611298169672324</v>
      </c>
      <c r="I16" s="340">
        <f t="shared" si="4"/>
        <v>54.892082949586872</v>
      </c>
      <c r="J16" s="341"/>
      <c r="K16" s="341"/>
    </row>
    <row r="17" spans="1:11" x14ac:dyDescent="0.2">
      <c r="A17" s="21" t="s">
        <v>1233</v>
      </c>
      <c r="B17" s="45">
        <v>118.01849828000003</v>
      </c>
      <c r="C17" s="154">
        <f t="shared" si="0"/>
        <v>0.9522787092555185</v>
      </c>
      <c r="D17" s="45">
        <v>94.114492829999961</v>
      </c>
      <c r="E17" s="154">
        <f t="shared" si="1"/>
        <v>0.79616688400102031</v>
      </c>
      <c r="F17" s="45">
        <v>227.07041067999992</v>
      </c>
      <c r="G17" s="154">
        <f t="shared" si="2"/>
        <v>1.462465537448415</v>
      </c>
      <c r="H17" s="154">
        <f t="shared" si="3"/>
        <v>141.27039720668705</v>
      </c>
      <c r="I17" s="340">
        <f t="shared" si="4"/>
        <v>92.402389446841781</v>
      </c>
      <c r="J17" s="341"/>
      <c r="K17" s="341"/>
    </row>
    <row r="18" spans="1:11" x14ac:dyDescent="0.2">
      <c r="A18" s="21" t="s">
        <v>1235</v>
      </c>
      <c r="B18" s="45">
        <v>163.36478729000001</v>
      </c>
      <c r="C18" s="154">
        <f t="shared" si="0"/>
        <v>1.318173091893061</v>
      </c>
      <c r="D18" s="45">
        <v>139.25680932000009</v>
      </c>
      <c r="E18" s="154">
        <f t="shared" si="1"/>
        <v>1.1780508678137107</v>
      </c>
      <c r="F18" s="45">
        <v>221.25247918000011</v>
      </c>
      <c r="G18" s="154">
        <f t="shared" si="2"/>
        <v>1.4249946741487667</v>
      </c>
      <c r="H18" s="154">
        <f t="shared" si="3"/>
        <v>58.88090518545566</v>
      </c>
      <c r="I18" s="340">
        <f t="shared" si="4"/>
        <v>35.434620183626045</v>
      </c>
      <c r="J18" s="341"/>
      <c r="K18" s="341"/>
    </row>
    <row r="19" spans="1:11" x14ac:dyDescent="0.2">
      <c r="A19" s="21" t="s">
        <v>1236</v>
      </c>
      <c r="B19" s="45">
        <v>115.47654057999999</v>
      </c>
      <c r="C19" s="154">
        <f t="shared" si="0"/>
        <v>0.93176792295661859</v>
      </c>
      <c r="D19" s="45">
        <v>113.73063886</v>
      </c>
      <c r="E19" s="154">
        <f t="shared" si="1"/>
        <v>0.96211078266309547</v>
      </c>
      <c r="F19" s="45">
        <v>220.46642490999997</v>
      </c>
      <c r="G19" s="154">
        <f t="shared" si="2"/>
        <v>1.4199320273820799</v>
      </c>
      <c r="H19" s="154">
        <f t="shared" si="3"/>
        <v>93.849632007597748</v>
      </c>
      <c r="I19" s="340">
        <f t="shared" si="4"/>
        <v>90.918799439843752</v>
      </c>
      <c r="J19" s="341"/>
      <c r="K19" s="341"/>
    </row>
    <row r="20" spans="1:11" x14ac:dyDescent="0.2">
      <c r="A20" s="21" t="s">
        <v>1234</v>
      </c>
      <c r="B20" s="45">
        <v>82.552283249999988</v>
      </c>
      <c r="C20" s="154">
        <f t="shared" si="0"/>
        <v>0.66610559264104818</v>
      </c>
      <c r="D20" s="45">
        <v>54.295492680000017</v>
      </c>
      <c r="E20" s="154">
        <f t="shared" si="1"/>
        <v>0.45931579635051023</v>
      </c>
      <c r="F20" s="45">
        <v>189.31678058</v>
      </c>
      <c r="G20" s="154">
        <f t="shared" si="2"/>
        <v>1.2193101973515728</v>
      </c>
      <c r="H20" s="154">
        <f t="shared" si="3"/>
        <v>248.67863101596953</v>
      </c>
      <c r="I20" s="340">
        <f t="shared" si="4"/>
        <v>129.32955107574207</v>
      </c>
      <c r="J20" s="341"/>
      <c r="K20" s="341"/>
    </row>
    <row r="21" spans="1:11" x14ac:dyDescent="0.2">
      <c r="A21" s="21" t="s">
        <v>1230</v>
      </c>
      <c r="B21" s="45">
        <v>135.72445169999995</v>
      </c>
      <c r="C21" s="154">
        <f t="shared" si="0"/>
        <v>1.0951461640585187</v>
      </c>
      <c r="D21" s="45">
        <v>143.06275365000002</v>
      </c>
      <c r="E21" s="154">
        <f t="shared" si="1"/>
        <v>1.2102474694930168</v>
      </c>
      <c r="F21" s="45">
        <v>168.94756919000005</v>
      </c>
      <c r="G21" s="154">
        <f t="shared" si="2"/>
        <v>1.0881206267084065</v>
      </c>
      <c r="H21" s="154">
        <f t="shared" si="3"/>
        <v>18.093329591101458</v>
      </c>
      <c r="I21" s="340">
        <f t="shared" si="4"/>
        <v>24.478358227915486</v>
      </c>
      <c r="J21" s="341"/>
      <c r="K21" s="341"/>
    </row>
    <row r="22" spans="1:11" x14ac:dyDescent="0.2">
      <c r="A22" s="21" t="s">
        <v>938</v>
      </c>
      <c r="B22" s="45">
        <v>30.122135310000004</v>
      </c>
      <c r="C22" s="154">
        <f t="shared" si="0"/>
        <v>0.24305230579169229</v>
      </c>
      <c r="D22" s="45">
        <v>189.92153540999999</v>
      </c>
      <c r="E22" s="154">
        <f t="shared" si="1"/>
        <v>1.6066519885008574</v>
      </c>
      <c r="F22" s="45">
        <v>165.74967133999999</v>
      </c>
      <c r="G22" s="154">
        <f t="shared" si="2"/>
        <v>1.0675243042553841</v>
      </c>
      <c r="H22" s="154">
        <f t="shared" si="3"/>
        <v>-12.727289729318015</v>
      </c>
      <c r="I22" s="340">
        <f t="shared" si="4"/>
        <v>450.25870388735052</v>
      </c>
      <c r="J22" s="341"/>
      <c r="K22" s="341"/>
    </row>
    <row r="23" spans="1:11" x14ac:dyDescent="0.2">
      <c r="A23" s="21" t="s">
        <v>1231</v>
      </c>
      <c r="B23" s="45">
        <v>158.66433484999993</v>
      </c>
      <c r="C23" s="154">
        <f t="shared" si="0"/>
        <v>1.2802456411313969</v>
      </c>
      <c r="D23" s="45">
        <v>210.54578551</v>
      </c>
      <c r="E23" s="154">
        <f t="shared" si="1"/>
        <v>1.7811240006556168</v>
      </c>
      <c r="F23" s="45">
        <v>158.70486796</v>
      </c>
      <c r="G23" s="154">
        <f t="shared" si="2"/>
        <v>1.0221516723457631</v>
      </c>
      <c r="H23" s="154">
        <f t="shared" si="3"/>
        <v>-24.622158750139313</v>
      </c>
      <c r="I23" s="340">
        <f t="shared" si="4"/>
        <v>2.5546453170077754E-2</v>
      </c>
      <c r="J23" s="341"/>
      <c r="K23" s="341"/>
    </row>
    <row r="24" spans="1:11" x14ac:dyDescent="0.2">
      <c r="A24" s="21" t="s">
        <v>1227</v>
      </c>
      <c r="B24" s="45">
        <v>120.37260801000005</v>
      </c>
      <c r="C24" s="154">
        <f t="shared" si="0"/>
        <v>0.97127377026546002</v>
      </c>
      <c r="D24" s="45">
        <v>113.28881397000002</v>
      </c>
      <c r="E24" s="154">
        <f t="shared" si="1"/>
        <v>0.95837313997526019</v>
      </c>
      <c r="F24" s="45">
        <v>157.41351087000004</v>
      </c>
      <c r="G24" s="154">
        <f t="shared" si="2"/>
        <v>1.0138345814706951</v>
      </c>
      <c r="H24" s="154">
        <f t="shared" si="3"/>
        <v>38.948855896474186</v>
      </c>
      <c r="I24" s="340">
        <f t="shared" si="4"/>
        <v>30.771870338576356</v>
      </c>
      <c r="J24" s="341"/>
      <c r="K24" s="341"/>
    </row>
    <row r="25" spans="1:11" x14ac:dyDescent="0.2">
      <c r="A25" s="21" t="s">
        <v>1229</v>
      </c>
      <c r="B25" s="45">
        <v>128.18338066000001</v>
      </c>
      <c r="C25" s="154">
        <f t="shared" si="0"/>
        <v>1.0342980639637533</v>
      </c>
      <c r="D25" s="45">
        <v>142.10463303000009</v>
      </c>
      <c r="E25" s="154">
        <f t="shared" si="1"/>
        <v>1.2021421938273402</v>
      </c>
      <c r="F25" s="45">
        <v>156.51810060000005</v>
      </c>
      <c r="G25" s="154">
        <f t="shared" si="2"/>
        <v>1.0080676184488251</v>
      </c>
      <c r="H25" s="154">
        <f t="shared" si="3"/>
        <v>10.142855488010083</v>
      </c>
      <c r="I25" s="340">
        <f t="shared" si="4"/>
        <v>22.104831214552267</v>
      </c>
      <c r="J25" s="341"/>
      <c r="K25" s="341"/>
    </row>
    <row r="26" spans="1:11" x14ac:dyDescent="0.2">
      <c r="A26" s="21" t="s">
        <v>1219</v>
      </c>
      <c r="B26" s="45">
        <v>139.70144024999999</v>
      </c>
      <c r="C26" s="154">
        <f t="shared" si="0"/>
        <v>1.127236061645021</v>
      </c>
      <c r="D26" s="45">
        <v>115.45988630000002</v>
      </c>
      <c r="E26" s="154">
        <f t="shared" si="1"/>
        <v>0.97673944934951584</v>
      </c>
      <c r="F26" s="45">
        <v>151.80413429000001</v>
      </c>
      <c r="G26" s="154">
        <f t="shared" si="2"/>
        <v>0.97770693317757951</v>
      </c>
      <c r="H26" s="154">
        <f t="shared" si="3"/>
        <v>31.477813771240459</v>
      </c>
      <c r="I26" s="340">
        <f t="shared" si="4"/>
        <v>8.6632564548668078</v>
      </c>
      <c r="J26" s="341"/>
      <c r="K26" s="341"/>
    </row>
    <row r="27" spans="1:11" x14ac:dyDescent="0.2">
      <c r="A27" s="21" t="s">
        <v>1225</v>
      </c>
      <c r="B27" s="45">
        <v>145.84652041000001</v>
      </c>
      <c r="C27" s="154">
        <f t="shared" si="0"/>
        <v>1.1768200598175194</v>
      </c>
      <c r="D27" s="45">
        <v>44.948174570000013</v>
      </c>
      <c r="E27" s="154">
        <f t="shared" si="1"/>
        <v>0.38024162924165045</v>
      </c>
      <c r="F27" s="45">
        <v>151.27783343999994</v>
      </c>
      <c r="G27" s="154">
        <f t="shared" si="2"/>
        <v>0.97431724954090537</v>
      </c>
      <c r="H27" s="154">
        <f t="shared" si="3"/>
        <v>236.56057200811901</v>
      </c>
      <c r="I27" s="340">
        <f t="shared" si="4"/>
        <v>3.7239921903735151</v>
      </c>
      <c r="J27" s="341"/>
      <c r="K27" s="341"/>
    </row>
    <row r="28" spans="1:11" x14ac:dyDescent="0.2">
      <c r="A28" s="21" t="s">
        <v>1228</v>
      </c>
      <c r="B28" s="45">
        <v>133.58038511000007</v>
      </c>
      <c r="C28" s="154">
        <f t="shared" si="0"/>
        <v>1.0778459188034155</v>
      </c>
      <c r="D28" s="45">
        <v>235.67826263999987</v>
      </c>
      <c r="E28" s="154">
        <f t="shared" si="1"/>
        <v>1.993733614777031</v>
      </c>
      <c r="F28" s="45">
        <v>149.68357878000012</v>
      </c>
      <c r="G28" s="154">
        <f t="shared" si="2"/>
        <v>0.96404932211176952</v>
      </c>
      <c r="H28" s="154">
        <f t="shared" si="3"/>
        <v>-36.488169463196193</v>
      </c>
      <c r="I28" s="340">
        <f t="shared" si="4"/>
        <v>12.055058575208832</v>
      </c>
      <c r="J28" s="341"/>
      <c r="K28" s="341"/>
    </row>
    <row r="29" spans="1:11" x14ac:dyDescent="0.2">
      <c r="A29" s="21" t="s">
        <v>1222</v>
      </c>
      <c r="B29" s="45">
        <v>139.4239395299999</v>
      </c>
      <c r="C29" s="154">
        <f t="shared" si="0"/>
        <v>1.1249969378524762</v>
      </c>
      <c r="D29" s="45">
        <v>127.61063395000004</v>
      </c>
      <c r="E29" s="154">
        <f t="shared" si="1"/>
        <v>1.0795293874758098</v>
      </c>
      <c r="F29" s="45">
        <v>147.12103642999995</v>
      </c>
      <c r="G29" s="154">
        <f t="shared" si="2"/>
        <v>0.94754505868130134</v>
      </c>
      <c r="H29" s="154">
        <f t="shared" si="3"/>
        <v>15.28900991718638</v>
      </c>
      <c r="I29" s="340">
        <f t="shared" si="4"/>
        <v>5.5206422411725464</v>
      </c>
      <c r="J29" s="341"/>
      <c r="K29" s="341"/>
    </row>
    <row r="30" spans="1:11" x14ac:dyDescent="0.2">
      <c r="A30" s="21" t="s">
        <v>1202</v>
      </c>
      <c r="B30" s="45">
        <v>162.69038907999999</v>
      </c>
      <c r="C30" s="154">
        <f t="shared" si="0"/>
        <v>1.312731444470812</v>
      </c>
      <c r="D30" s="45">
        <v>159.42149085000017</v>
      </c>
      <c r="E30" s="154">
        <f t="shared" si="1"/>
        <v>1.3486351336144353</v>
      </c>
      <c r="F30" s="45">
        <v>146.11601950000005</v>
      </c>
      <c r="G30" s="154">
        <f t="shared" si="2"/>
        <v>0.94107216500803281</v>
      </c>
      <c r="H30" s="154">
        <f t="shared" si="3"/>
        <v>-8.346096425932469</v>
      </c>
      <c r="I30" s="340">
        <f t="shared" si="4"/>
        <v>-10.187675912342797</v>
      </c>
      <c r="J30" s="341"/>
      <c r="K30" s="341"/>
    </row>
    <row r="31" spans="1:11" x14ac:dyDescent="0.2">
      <c r="A31" s="21" t="s">
        <v>1223</v>
      </c>
      <c r="B31" s="45">
        <v>266.82593856000011</v>
      </c>
      <c r="C31" s="154">
        <f t="shared" si="0"/>
        <v>2.1529901165575915</v>
      </c>
      <c r="D31" s="45">
        <v>89.438927029999974</v>
      </c>
      <c r="E31" s="154">
        <f t="shared" si="1"/>
        <v>0.75661367022923942</v>
      </c>
      <c r="F31" s="45">
        <v>133.64449257999996</v>
      </c>
      <c r="G31" s="154">
        <f t="shared" si="2"/>
        <v>0.86074827663684406</v>
      </c>
      <c r="H31" s="154">
        <f t="shared" si="3"/>
        <v>49.425420248134657</v>
      </c>
      <c r="I31" s="340">
        <f t="shared" si="4"/>
        <v>-49.913230587232491</v>
      </c>
      <c r="J31" s="341"/>
      <c r="K31" s="341"/>
    </row>
    <row r="32" spans="1:11" x14ac:dyDescent="0.2">
      <c r="A32" s="21" t="s">
        <v>1217</v>
      </c>
      <c r="B32" s="45">
        <v>128.24937404000002</v>
      </c>
      <c r="C32" s="154">
        <f t="shared" si="0"/>
        <v>1.0348305575274042</v>
      </c>
      <c r="D32" s="45">
        <v>121.30298796000005</v>
      </c>
      <c r="E32" s="154">
        <f t="shared" si="1"/>
        <v>1.0261694988738386</v>
      </c>
      <c r="F32" s="45">
        <v>126.74550979999999</v>
      </c>
      <c r="G32" s="154">
        <f t="shared" si="2"/>
        <v>0.81631481421879826</v>
      </c>
      <c r="H32" s="154">
        <f t="shared" si="3"/>
        <v>4.4867170475591411</v>
      </c>
      <c r="I32" s="340">
        <f t="shared" si="4"/>
        <v>-1.1726094191547354</v>
      </c>
      <c r="J32" s="341"/>
      <c r="K32" s="341"/>
    </row>
    <row r="33" spans="1:18" x14ac:dyDescent="0.2">
      <c r="A33" s="21" t="s">
        <v>1198</v>
      </c>
      <c r="B33" s="45">
        <v>69.598509560000025</v>
      </c>
      <c r="C33" s="154">
        <f t="shared" si="0"/>
        <v>0.56158297060060391</v>
      </c>
      <c r="D33" s="45">
        <v>96.106430469999978</v>
      </c>
      <c r="E33" s="154">
        <f t="shared" si="1"/>
        <v>0.81301779331663249</v>
      </c>
      <c r="F33" s="45">
        <v>125.96596575999997</v>
      </c>
      <c r="G33" s="154">
        <f t="shared" si="2"/>
        <v>0.8112940971204794</v>
      </c>
      <c r="H33" s="154">
        <f t="shared" si="3"/>
        <v>31.069237660762749</v>
      </c>
      <c r="I33" s="340">
        <f t="shared" si="4"/>
        <v>80.989458763346448</v>
      </c>
      <c r="J33" s="341"/>
      <c r="K33" s="341"/>
    </row>
    <row r="34" spans="1:18" x14ac:dyDescent="0.2">
      <c r="A34" s="21" t="s">
        <v>1221</v>
      </c>
      <c r="B34" s="45">
        <v>53.244359520000017</v>
      </c>
      <c r="C34" s="154">
        <f t="shared" si="0"/>
        <v>0.42962307348249695</v>
      </c>
      <c r="D34" s="45">
        <v>124.58774987999998</v>
      </c>
      <c r="E34" s="154">
        <f t="shared" si="1"/>
        <v>1.0539571284289959</v>
      </c>
      <c r="F34" s="45">
        <v>125.19039229000006</v>
      </c>
      <c r="G34" s="154">
        <f t="shared" si="2"/>
        <v>0.80629895280274355</v>
      </c>
      <c r="H34" s="154">
        <f t="shared" si="3"/>
        <v>0.48370920141067586</v>
      </c>
      <c r="I34" s="340">
        <f t="shared" si="4"/>
        <v>135.12423366267589</v>
      </c>
      <c r="J34" s="341"/>
      <c r="K34" s="341"/>
    </row>
    <row r="35" spans="1:18" x14ac:dyDescent="0.2">
      <c r="A35" s="21" t="s">
        <v>1220</v>
      </c>
      <c r="B35" s="45">
        <v>101.44839415999992</v>
      </c>
      <c r="C35" s="154">
        <f t="shared" si="0"/>
        <v>0.8185763016364469</v>
      </c>
      <c r="D35" s="45">
        <v>96.664483309999994</v>
      </c>
      <c r="E35" s="154">
        <f t="shared" si="1"/>
        <v>0.81773867293220126</v>
      </c>
      <c r="F35" s="45">
        <v>116.56981135999992</v>
      </c>
      <c r="G35" s="154">
        <f t="shared" si="2"/>
        <v>0.75077739680099254</v>
      </c>
      <c r="H35" s="154">
        <f t="shared" si="3"/>
        <v>20.592183776707486</v>
      </c>
      <c r="I35" s="340">
        <f t="shared" si="4"/>
        <v>14.90552642573244</v>
      </c>
      <c r="J35" s="341"/>
      <c r="K35" s="341"/>
    </row>
    <row r="36" spans="1:18" x14ac:dyDescent="0.2">
      <c r="A36" s="21" t="s">
        <v>1218</v>
      </c>
      <c r="B36" s="45">
        <v>74.008355620000017</v>
      </c>
      <c r="C36" s="154">
        <f t="shared" si="0"/>
        <v>0.5971655493932031</v>
      </c>
      <c r="D36" s="45">
        <v>84.343273080000017</v>
      </c>
      <c r="E36" s="154">
        <f t="shared" si="1"/>
        <v>0.71350669695311353</v>
      </c>
      <c r="F36" s="45">
        <v>113.7158696800001</v>
      </c>
      <c r="G36" s="154">
        <f t="shared" si="2"/>
        <v>0.73239635217087862</v>
      </c>
      <c r="H36" s="154">
        <f t="shared" si="3"/>
        <v>34.825061356274411</v>
      </c>
      <c r="I36" s="340">
        <f t="shared" si="4"/>
        <v>53.65274464937513</v>
      </c>
      <c r="J36" s="341"/>
      <c r="K36" s="341"/>
    </row>
    <row r="37" spans="1:18" x14ac:dyDescent="0.2">
      <c r="A37" s="21" t="s">
        <v>1206</v>
      </c>
      <c r="B37" s="45">
        <v>78.049296310000017</v>
      </c>
      <c r="C37" s="154">
        <f t="shared" si="0"/>
        <v>0.62977146999491795</v>
      </c>
      <c r="D37" s="45">
        <v>89.943042869999985</v>
      </c>
      <c r="E37" s="154">
        <f t="shared" si="1"/>
        <v>0.76087826673759384</v>
      </c>
      <c r="F37" s="45">
        <v>104.75452225000001</v>
      </c>
      <c r="G37" s="154">
        <f t="shared" si="2"/>
        <v>0.67468006167653383</v>
      </c>
      <c r="H37" s="154">
        <f t="shared" si="3"/>
        <v>16.467620960309226</v>
      </c>
      <c r="I37" s="340">
        <f t="shared" si="4"/>
        <v>34.21584460407032</v>
      </c>
      <c r="J37" s="341"/>
      <c r="K37" s="341"/>
    </row>
    <row r="38" spans="1:18" x14ac:dyDescent="0.2">
      <c r="A38" s="21" t="s">
        <v>1215</v>
      </c>
      <c r="B38" s="45">
        <v>102.30643585999998</v>
      </c>
      <c r="C38" s="154">
        <f t="shared" si="0"/>
        <v>0.82549974884575561</v>
      </c>
      <c r="D38" s="45">
        <v>64.766416530000001</v>
      </c>
      <c r="E38" s="154">
        <f t="shared" si="1"/>
        <v>0.54789516987298092</v>
      </c>
      <c r="F38" s="45">
        <v>103.5238196</v>
      </c>
      <c r="G38" s="154">
        <f t="shared" si="2"/>
        <v>0.66675362067930544</v>
      </c>
      <c r="H38" s="154">
        <f t="shared" si="3"/>
        <v>59.84182103397282</v>
      </c>
      <c r="I38" s="340">
        <f t="shared" si="4"/>
        <v>1.1899385701070964</v>
      </c>
      <c r="J38" s="341"/>
      <c r="K38" s="341"/>
    </row>
    <row r="39" spans="1:18" x14ac:dyDescent="0.2">
      <c r="A39" s="21" t="s">
        <v>1193</v>
      </c>
      <c r="B39" s="45">
        <v>67.503939939999995</v>
      </c>
      <c r="C39" s="154">
        <f t="shared" si="0"/>
        <v>0.54468211113154674</v>
      </c>
      <c r="D39" s="45">
        <v>55.975594939999986</v>
      </c>
      <c r="E39" s="154">
        <f t="shared" si="1"/>
        <v>0.47352871660247881</v>
      </c>
      <c r="F39" s="45">
        <v>102.93614845999998</v>
      </c>
      <c r="G39" s="154">
        <f t="shared" si="2"/>
        <v>0.6629686766743631</v>
      </c>
      <c r="H39" s="154">
        <f t="shared" si="3"/>
        <v>83.894692982427117</v>
      </c>
      <c r="I39" s="340">
        <f t="shared" si="4"/>
        <v>52.489097008994513</v>
      </c>
      <c r="J39" s="341"/>
      <c r="K39" s="341"/>
    </row>
    <row r="40" spans="1:18" x14ac:dyDescent="0.2">
      <c r="A40" s="21" t="s">
        <v>1213</v>
      </c>
      <c r="B40" s="45">
        <v>76.006961659999988</v>
      </c>
      <c r="C40" s="154">
        <f t="shared" si="0"/>
        <v>0.61329208894267295</v>
      </c>
      <c r="D40" s="45">
        <v>88.856659949999965</v>
      </c>
      <c r="E40" s="154">
        <f t="shared" si="1"/>
        <v>0.75168794887857193</v>
      </c>
      <c r="F40" s="45">
        <v>102.71344417000007</v>
      </c>
      <c r="G40" s="154">
        <f t="shared" si="2"/>
        <v>0.66153433149397867</v>
      </c>
      <c r="H40" s="154">
        <f t="shared" si="3"/>
        <v>15.594536445323715</v>
      </c>
      <c r="I40" s="340">
        <f t="shared" si="4"/>
        <v>35.136889998926037</v>
      </c>
      <c r="J40" s="341"/>
      <c r="K40" s="341"/>
    </row>
    <row r="41" spans="1:18" x14ac:dyDescent="0.2">
      <c r="A41" s="21" t="s">
        <v>1216</v>
      </c>
      <c r="B41" s="45">
        <v>70.108456410000016</v>
      </c>
      <c r="C41" s="154">
        <f t="shared" si="0"/>
        <v>0.56569767749133892</v>
      </c>
      <c r="D41" s="45">
        <v>77.541034929999967</v>
      </c>
      <c r="E41" s="154">
        <f t="shared" si="1"/>
        <v>0.65596277795329616</v>
      </c>
      <c r="F41" s="45">
        <v>102.51133696000005</v>
      </c>
      <c r="G41" s="154">
        <f t="shared" si="2"/>
        <v>0.66023264349064203</v>
      </c>
      <c r="H41" s="154">
        <f t="shared" si="3"/>
        <v>32.202693776968516</v>
      </c>
      <c r="I41" s="340">
        <f t="shared" si="4"/>
        <v>46.218219897048264</v>
      </c>
      <c r="J41" s="341"/>
      <c r="K41" s="341"/>
    </row>
    <row r="42" spans="1:18" x14ac:dyDescent="0.2">
      <c r="A42" s="21" t="s">
        <v>997</v>
      </c>
      <c r="B42" s="45">
        <v>100.15479891999999</v>
      </c>
      <c r="C42" s="154">
        <f t="shared" si="0"/>
        <v>0.80813841924174301</v>
      </c>
      <c r="D42" s="45">
        <v>198.63728652999998</v>
      </c>
      <c r="E42" s="154">
        <f t="shared" si="1"/>
        <v>1.6803833788773974</v>
      </c>
      <c r="F42" s="45">
        <v>102.31157232000002</v>
      </c>
      <c r="G42" s="154">
        <f t="shared" si="2"/>
        <v>0.65894604300083826</v>
      </c>
      <c r="H42" s="154">
        <f t="shared" si="3"/>
        <v>-48.493269261132397</v>
      </c>
      <c r="I42" s="340">
        <f t="shared" si="4"/>
        <v>2.1534398982946179</v>
      </c>
      <c r="J42" s="341"/>
      <c r="K42" s="341"/>
    </row>
    <row r="43" spans="1:18" x14ac:dyDescent="0.2">
      <c r="A43" s="21" t="s">
        <v>1214</v>
      </c>
      <c r="B43" s="45">
        <v>95.39437885000001</v>
      </c>
      <c r="C43" s="154">
        <f t="shared" si="0"/>
        <v>0.76972709605223355</v>
      </c>
      <c r="D43" s="45">
        <v>131.01250560000003</v>
      </c>
      <c r="E43" s="154">
        <f t="shared" si="1"/>
        <v>1.1083077134265664</v>
      </c>
      <c r="F43" s="45">
        <v>97.138543010000021</v>
      </c>
      <c r="G43" s="154">
        <f t="shared" si="2"/>
        <v>0.62562872496089728</v>
      </c>
      <c r="H43" s="154">
        <f t="shared" si="3"/>
        <v>-25.855518475024109</v>
      </c>
      <c r="I43" s="340">
        <f t="shared" si="4"/>
        <v>1.8283720498275535</v>
      </c>
      <c r="J43" s="341"/>
      <c r="K43" s="341"/>
    </row>
    <row r="44" spans="1:18" x14ac:dyDescent="0.2">
      <c r="A44" s="21" t="s">
        <v>1208</v>
      </c>
      <c r="B44" s="45">
        <v>103.24995007999998</v>
      </c>
      <c r="C44" s="154">
        <f t="shared" si="0"/>
        <v>0.83311286472742152</v>
      </c>
      <c r="D44" s="45">
        <v>94.896788130000033</v>
      </c>
      <c r="E44" s="154">
        <f t="shared" si="1"/>
        <v>0.80278475541105643</v>
      </c>
      <c r="F44" s="45">
        <v>95.308746579999848</v>
      </c>
      <c r="G44" s="154">
        <f t="shared" si="2"/>
        <v>0.61384377151228364</v>
      </c>
      <c r="H44" s="154">
        <f t="shared" si="3"/>
        <v>0.43411211076551659</v>
      </c>
      <c r="I44" s="340">
        <f t="shared" si="4"/>
        <v>-7.6912419752717902</v>
      </c>
      <c r="J44" s="341"/>
      <c r="K44" s="341"/>
    </row>
    <row r="45" spans="1:18" x14ac:dyDescent="0.2">
      <c r="A45" s="21" t="s">
        <v>1212</v>
      </c>
      <c r="B45" s="45">
        <v>8.3118063000000006</v>
      </c>
      <c r="C45" s="154">
        <f t="shared" si="0"/>
        <v>6.7067080926306172E-2</v>
      </c>
      <c r="D45" s="45">
        <v>38.868821499999996</v>
      </c>
      <c r="E45" s="154">
        <f t="shared" si="1"/>
        <v>0.3288129975299881</v>
      </c>
      <c r="F45" s="45">
        <v>94.222008049999999</v>
      </c>
      <c r="G45" s="154">
        <f t="shared" si="2"/>
        <v>0.60684454319546921</v>
      </c>
      <c r="H45" s="154">
        <f t="shared" si="3"/>
        <v>142.41025174895</v>
      </c>
      <c r="I45" s="340">
        <f t="shared" si="4"/>
        <v>1033.5924424754699</v>
      </c>
      <c r="J45" s="341"/>
      <c r="K45" s="341"/>
    </row>
    <row r="46" spans="1:18" x14ac:dyDescent="0.2">
      <c r="A46" s="21" t="s">
        <v>1209</v>
      </c>
      <c r="B46" s="45">
        <v>90.407292160000026</v>
      </c>
      <c r="C46" s="154">
        <f t="shared" si="0"/>
        <v>0.72948682401596943</v>
      </c>
      <c r="D46" s="45">
        <v>85.46535867999998</v>
      </c>
      <c r="E46" s="154">
        <f t="shared" si="1"/>
        <v>0.7229990436562731</v>
      </c>
      <c r="F46" s="45">
        <v>93.07650445999991</v>
      </c>
      <c r="G46" s="154">
        <f t="shared" si="2"/>
        <v>0.59946683370711396</v>
      </c>
      <c r="H46" s="154">
        <f t="shared" si="3"/>
        <v>8.9055330692493051</v>
      </c>
      <c r="I46" s="340">
        <f t="shared" si="4"/>
        <v>2.9524303142228758</v>
      </c>
      <c r="J46" s="341"/>
      <c r="K46" s="341"/>
      <c r="N46" s="18"/>
      <c r="O46" s="18"/>
      <c r="P46" s="18"/>
      <c r="Q46" s="18"/>
      <c r="R46" s="18"/>
    </row>
    <row r="47" spans="1:18" x14ac:dyDescent="0.2">
      <c r="A47" s="21" t="s">
        <v>1210</v>
      </c>
      <c r="B47" s="45">
        <v>64.212827939999983</v>
      </c>
      <c r="C47" s="154">
        <f t="shared" si="0"/>
        <v>0.5181264784718278</v>
      </c>
      <c r="D47" s="45">
        <v>91.723701590000005</v>
      </c>
      <c r="E47" s="154">
        <f t="shared" si="1"/>
        <v>0.77594185005979777</v>
      </c>
      <c r="F47" s="45">
        <v>93.058306550000069</v>
      </c>
      <c r="G47" s="154">
        <f t="shared" si="2"/>
        <v>0.59934962858052498</v>
      </c>
      <c r="H47" s="154">
        <f t="shared" si="3"/>
        <v>1.455027366825723</v>
      </c>
      <c r="I47" s="340">
        <f t="shared" si="4"/>
        <v>44.921676143827668</v>
      </c>
      <c r="J47" s="341"/>
      <c r="K47" s="341"/>
      <c r="N47" s="18"/>
      <c r="O47" s="18"/>
      <c r="P47" s="18"/>
      <c r="Q47" s="18"/>
      <c r="R47" s="18"/>
    </row>
    <row r="48" spans="1:18" x14ac:dyDescent="0.2">
      <c r="A48" s="21" t="s">
        <v>1207</v>
      </c>
      <c r="B48" s="45">
        <v>55.105264500000025</v>
      </c>
      <c r="C48" s="154">
        <f t="shared" si="0"/>
        <v>0.44463851782578329</v>
      </c>
      <c r="D48" s="45">
        <v>41.946311410000021</v>
      </c>
      <c r="E48" s="154">
        <f t="shared" si="1"/>
        <v>0.35484719777388807</v>
      </c>
      <c r="F48" s="45">
        <v>90.619476350000042</v>
      </c>
      <c r="G48" s="154">
        <f t="shared" si="2"/>
        <v>0.58364214336258147</v>
      </c>
      <c r="H48" s="154">
        <f t="shared" si="3"/>
        <v>116.03681778893274</v>
      </c>
      <c r="I48" s="340">
        <f t="shared" si="4"/>
        <v>64.447947346301191</v>
      </c>
      <c r="J48" s="341"/>
      <c r="K48" s="341"/>
      <c r="N48" s="18"/>
      <c r="O48" s="18"/>
      <c r="P48" s="18"/>
      <c r="Q48" s="18"/>
      <c r="R48" s="18"/>
    </row>
    <row r="49" spans="1:18" x14ac:dyDescent="0.2">
      <c r="A49" s="21" t="s">
        <v>1201</v>
      </c>
      <c r="B49" s="45">
        <v>184.00119975000021</v>
      </c>
      <c r="C49" s="154">
        <f t="shared" si="0"/>
        <v>1.4846861089833974</v>
      </c>
      <c r="D49" s="45">
        <v>63.135772040000056</v>
      </c>
      <c r="E49" s="154">
        <f t="shared" si="1"/>
        <v>0.53410064042827832</v>
      </c>
      <c r="F49" s="45">
        <v>82.565062570000066</v>
      </c>
      <c r="G49" s="154">
        <f t="shared" si="2"/>
        <v>0.53176703316075236</v>
      </c>
      <c r="H49" s="154">
        <f t="shared" si="3"/>
        <v>30.773822671702611</v>
      </c>
      <c r="I49" s="340">
        <f t="shared" si="4"/>
        <v>-55.127975968537143</v>
      </c>
      <c r="J49" s="341"/>
      <c r="K49" s="341"/>
      <c r="N49" s="18"/>
      <c r="O49" s="18"/>
      <c r="P49" s="18"/>
      <c r="Q49" s="18"/>
      <c r="R49" s="18"/>
    </row>
    <row r="50" spans="1:18" x14ac:dyDescent="0.2">
      <c r="A50" s="21" t="s">
        <v>1205</v>
      </c>
      <c r="B50" s="45">
        <v>60.011002800000014</v>
      </c>
      <c r="C50" s="154">
        <f t="shared" si="0"/>
        <v>0.48422239835598513</v>
      </c>
      <c r="D50" s="45">
        <v>77.604647449999987</v>
      </c>
      <c r="E50" s="154">
        <f t="shared" si="1"/>
        <v>0.65650091167010161</v>
      </c>
      <c r="F50" s="45">
        <v>82.549123230000006</v>
      </c>
      <c r="G50" s="154">
        <f t="shared" si="2"/>
        <v>0.53166437453882986</v>
      </c>
      <c r="H50" s="154">
        <f t="shared" si="3"/>
        <v>6.3713655592414042</v>
      </c>
      <c r="I50" s="340">
        <f t="shared" si="4"/>
        <v>37.556646912089242</v>
      </c>
      <c r="J50" s="341"/>
      <c r="K50" s="341"/>
      <c r="N50" s="18"/>
      <c r="O50" s="18"/>
      <c r="P50" s="18"/>
      <c r="Q50" s="18"/>
      <c r="R50" s="18"/>
    </row>
    <row r="51" spans="1:18" x14ac:dyDescent="0.2">
      <c r="A51" s="21" t="s">
        <v>1204</v>
      </c>
      <c r="B51" s="45">
        <v>70.550353769999987</v>
      </c>
      <c r="C51" s="154">
        <f t="shared" si="0"/>
        <v>0.56926330028553707</v>
      </c>
      <c r="D51" s="45">
        <v>69.486574539999978</v>
      </c>
      <c r="E51" s="154">
        <f t="shared" si="1"/>
        <v>0.58782561397155686</v>
      </c>
      <c r="F51" s="45">
        <v>82.018184849999997</v>
      </c>
      <c r="G51" s="154">
        <f t="shared" si="2"/>
        <v>0.5282448225111861</v>
      </c>
      <c r="H51" s="154">
        <f t="shared" si="3"/>
        <v>18.034577748232785</v>
      </c>
      <c r="I51" s="340">
        <f t="shared" si="4"/>
        <v>16.254817257736363</v>
      </c>
      <c r="J51" s="341"/>
      <c r="K51" s="341"/>
      <c r="N51" s="18"/>
      <c r="O51" s="18"/>
      <c r="P51" s="18"/>
      <c r="Q51" s="18"/>
      <c r="R51" s="18"/>
    </row>
    <row r="52" spans="1:18" x14ac:dyDescent="0.2">
      <c r="A52" s="21" t="s">
        <v>1180</v>
      </c>
      <c r="B52" s="45">
        <v>79.223699199999999</v>
      </c>
      <c r="C52" s="154">
        <f t="shared" si="0"/>
        <v>0.63924760199569819</v>
      </c>
      <c r="D52" s="45">
        <v>62.619579419999994</v>
      </c>
      <c r="E52" s="154">
        <f t="shared" si="1"/>
        <v>0.52973387971532282</v>
      </c>
      <c r="F52" s="45">
        <v>80.062056890000008</v>
      </c>
      <c r="G52" s="154">
        <f t="shared" si="2"/>
        <v>0.51564622051908948</v>
      </c>
      <c r="H52" s="154">
        <f t="shared" si="3"/>
        <v>27.854670426657457</v>
      </c>
      <c r="I52" s="340">
        <f t="shared" si="4"/>
        <v>1.0582157845010265</v>
      </c>
      <c r="J52" s="341"/>
      <c r="K52" s="341"/>
      <c r="N52" s="18"/>
      <c r="O52" s="18"/>
      <c r="P52" s="18"/>
      <c r="Q52" s="18"/>
      <c r="R52" s="18"/>
    </row>
    <row r="53" spans="1:18" x14ac:dyDescent="0.2">
      <c r="A53" s="21" t="s">
        <v>994</v>
      </c>
      <c r="B53" s="45">
        <v>61.679316919999977</v>
      </c>
      <c r="C53" s="154">
        <f t="shared" si="0"/>
        <v>0.49768384753539352</v>
      </c>
      <c r="D53" s="45">
        <v>64.899680259999997</v>
      </c>
      <c r="E53" s="154">
        <f t="shared" si="1"/>
        <v>0.54902252194675882</v>
      </c>
      <c r="F53" s="45">
        <v>78.007267479999953</v>
      </c>
      <c r="G53" s="154">
        <f t="shared" si="2"/>
        <v>0.50241218139510191</v>
      </c>
      <c r="H53" s="154">
        <f t="shared" si="3"/>
        <v>20.196689979809701</v>
      </c>
      <c r="I53" s="340">
        <f t="shared" si="4"/>
        <v>26.472327151706043</v>
      </c>
      <c r="J53" s="341"/>
      <c r="K53" s="341"/>
      <c r="N53" s="18"/>
      <c r="O53" s="18"/>
      <c r="P53" s="18"/>
      <c r="Q53" s="18"/>
      <c r="R53" s="18"/>
    </row>
    <row r="54" spans="1:18" x14ac:dyDescent="0.2">
      <c r="A54" s="21" t="s">
        <v>1203</v>
      </c>
      <c r="B54" s="45">
        <v>66.217481459999988</v>
      </c>
      <c r="C54" s="154">
        <f t="shared" si="0"/>
        <v>0.53430181449416081</v>
      </c>
      <c r="D54" s="45">
        <v>61.74526106000004</v>
      </c>
      <c r="E54" s="154">
        <f t="shared" si="1"/>
        <v>0.52233753401579897</v>
      </c>
      <c r="F54" s="45">
        <v>77.640178349999999</v>
      </c>
      <c r="G54" s="154">
        <f t="shared" si="2"/>
        <v>0.50004791385276048</v>
      </c>
      <c r="H54" s="154">
        <f t="shared" si="3"/>
        <v>25.742732344356444</v>
      </c>
      <c r="I54" s="340">
        <f t="shared" si="4"/>
        <v>17.250273852381603</v>
      </c>
      <c r="J54" s="341"/>
      <c r="K54" s="341"/>
      <c r="N54" s="18"/>
      <c r="O54" s="18"/>
      <c r="P54" s="18"/>
      <c r="Q54" s="18"/>
      <c r="R54" s="18"/>
    </row>
    <row r="55" spans="1:18" x14ac:dyDescent="0.2">
      <c r="A55" s="21" t="s">
        <v>1200</v>
      </c>
      <c r="B55" s="45">
        <v>51.08442865</v>
      </c>
      <c r="C55" s="154">
        <f t="shared" si="0"/>
        <v>0.41219482103952104</v>
      </c>
      <c r="D55" s="45">
        <v>48.916127910000007</v>
      </c>
      <c r="E55" s="154">
        <f t="shared" si="1"/>
        <v>0.41380875531941247</v>
      </c>
      <c r="F55" s="45">
        <v>72.813165190000035</v>
      </c>
      <c r="G55" s="154">
        <f t="shared" si="2"/>
        <v>0.46895914110526971</v>
      </c>
      <c r="H55" s="154">
        <f t="shared" si="3"/>
        <v>48.853084455024323</v>
      </c>
      <c r="I55" s="340">
        <f t="shared" si="4"/>
        <v>42.534950696761939</v>
      </c>
      <c r="J55" s="341"/>
      <c r="K55" s="341"/>
      <c r="N55" s="18"/>
      <c r="O55" s="18"/>
      <c r="P55" s="18"/>
      <c r="Q55" s="18"/>
      <c r="R55" s="18"/>
    </row>
    <row r="56" spans="1:18" x14ac:dyDescent="0.2">
      <c r="A56" s="21" t="s">
        <v>1199</v>
      </c>
      <c r="B56" s="45">
        <v>76.321867099999949</v>
      </c>
      <c r="C56" s="154">
        <f t="shared" si="0"/>
        <v>0.61583302744223967</v>
      </c>
      <c r="D56" s="45">
        <v>67.19133678</v>
      </c>
      <c r="E56" s="154">
        <f t="shared" si="1"/>
        <v>0.56840892010782329</v>
      </c>
      <c r="F56" s="45">
        <v>69.983133160000008</v>
      </c>
      <c r="G56" s="154">
        <f t="shared" si="2"/>
        <v>0.45073208853000984</v>
      </c>
      <c r="H56" s="154">
        <f t="shared" si="3"/>
        <v>4.1549945480932937</v>
      </c>
      <c r="I56" s="340">
        <f t="shared" si="4"/>
        <v>-8.3052658181103958</v>
      </c>
      <c r="J56" s="341"/>
      <c r="K56" s="341"/>
      <c r="N56" s="18"/>
      <c r="O56" s="18"/>
      <c r="P56" s="18"/>
      <c r="Q56" s="18"/>
      <c r="R56" s="18"/>
    </row>
    <row r="57" spans="1:18" x14ac:dyDescent="0.2">
      <c r="A57" s="21" t="s">
        <v>1195</v>
      </c>
      <c r="B57" s="45">
        <v>53.386177690000004</v>
      </c>
      <c r="C57" s="154">
        <f t="shared" si="0"/>
        <v>0.43076738921134278</v>
      </c>
      <c r="D57" s="45">
        <v>67.852805979999985</v>
      </c>
      <c r="E57" s="154">
        <f t="shared" si="1"/>
        <v>0.57400465627969965</v>
      </c>
      <c r="F57" s="45">
        <v>64.805720809999997</v>
      </c>
      <c r="G57" s="154">
        <f t="shared" si="2"/>
        <v>0.41738654116274226</v>
      </c>
      <c r="H57" s="154">
        <f t="shared" si="3"/>
        <v>-4.4907283140186323</v>
      </c>
      <c r="I57" s="340">
        <f t="shared" si="4"/>
        <v>21.390449015305755</v>
      </c>
      <c r="J57" s="341"/>
      <c r="K57" s="341"/>
      <c r="N57" s="18"/>
      <c r="O57" s="18"/>
      <c r="P57" s="18"/>
      <c r="Q57" s="18"/>
      <c r="R57" s="18"/>
    </row>
    <row r="58" spans="1:18" x14ac:dyDescent="0.2">
      <c r="A58" s="21" t="s">
        <v>1197</v>
      </c>
      <c r="B58" s="45">
        <v>103.40529654999995</v>
      </c>
      <c r="C58" s="154">
        <f t="shared" si="0"/>
        <v>0.8343663388699919</v>
      </c>
      <c r="D58" s="45">
        <v>63.655240809999981</v>
      </c>
      <c r="E58" s="154">
        <f t="shared" si="1"/>
        <v>0.53849511591776267</v>
      </c>
      <c r="F58" s="45">
        <v>64.782826470000003</v>
      </c>
      <c r="G58" s="154">
        <f t="shared" si="2"/>
        <v>0.41723908829491885</v>
      </c>
      <c r="H58" s="154">
        <f t="shared" si="3"/>
        <v>1.7713948539848756</v>
      </c>
      <c r="I58" s="340">
        <f t="shared" si="4"/>
        <v>-37.350572329072797</v>
      </c>
      <c r="J58" s="341"/>
      <c r="K58" s="341"/>
      <c r="N58" s="18"/>
      <c r="O58" s="18"/>
      <c r="P58" s="18"/>
      <c r="Q58" s="18"/>
      <c r="R58" s="18"/>
    </row>
    <row r="59" spans="1:18" x14ac:dyDescent="0.2">
      <c r="A59" s="21" t="s">
        <v>1196</v>
      </c>
      <c r="B59" s="45">
        <v>63.043595239999995</v>
      </c>
      <c r="C59" s="154">
        <f t="shared" si="0"/>
        <v>0.50869206418421586</v>
      </c>
      <c r="D59" s="45">
        <v>41.519205040000017</v>
      </c>
      <c r="E59" s="154">
        <f t="shared" si="1"/>
        <v>0.35123406723984663</v>
      </c>
      <c r="F59" s="45">
        <v>64.231172110000017</v>
      </c>
      <c r="G59" s="154">
        <f t="shared" si="2"/>
        <v>0.41368611330505944</v>
      </c>
      <c r="H59" s="154">
        <f t="shared" si="3"/>
        <v>54.702316790793716</v>
      </c>
      <c r="I59" s="340">
        <f t="shared" si="4"/>
        <v>1.8837391260429381</v>
      </c>
      <c r="J59" s="341"/>
      <c r="K59" s="341"/>
      <c r="N59" s="18"/>
      <c r="O59" s="18"/>
      <c r="P59" s="18"/>
      <c r="Q59" s="18"/>
      <c r="R59" s="18"/>
    </row>
    <row r="60" spans="1:18" x14ac:dyDescent="0.2">
      <c r="A60" s="21" t="s">
        <v>1194</v>
      </c>
      <c r="B60" s="45">
        <v>72.638693499999988</v>
      </c>
      <c r="C60" s="154">
        <f t="shared" si="0"/>
        <v>0.5861138914348436</v>
      </c>
      <c r="D60" s="45">
        <v>72.818232560000041</v>
      </c>
      <c r="E60" s="154">
        <f t="shared" si="1"/>
        <v>0.61600996374148864</v>
      </c>
      <c r="F60" s="45">
        <v>63.862891270000048</v>
      </c>
      <c r="G60" s="154">
        <f t="shared" si="2"/>
        <v>0.41131417045706975</v>
      </c>
      <c r="H60" s="154">
        <f t="shared" si="3"/>
        <v>-12.298212927127917</v>
      </c>
      <c r="I60" s="340">
        <f t="shared" si="4"/>
        <v>-12.081442833219381</v>
      </c>
      <c r="J60" s="341"/>
      <c r="K60" s="341"/>
      <c r="N60" s="18"/>
      <c r="O60" s="18"/>
      <c r="P60" s="18"/>
      <c r="Q60" s="18"/>
      <c r="R60" s="18"/>
    </row>
    <row r="61" spans="1:18" x14ac:dyDescent="0.2">
      <c r="A61" s="21" t="s">
        <v>1185</v>
      </c>
      <c r="B61" s="45">
        <v>85.870250849999991</v>
      </c>
      <c r="C61" s="154">
        <f t="shared" si="0"/>
        <v>0.69287792028059647</v>
      </c>
      <c r="D61" s="45">
        <v>48.663721900000013</v>
      </c>
      <c r="E61" s="154">
        <f t="shared" si="1"/>
        <v>0.41167351237815986</v>
      </c>
      <c r="F61" s="45">
        <v>62.095927729999971</v>
      </c>
      <c r="G61" s="154">
        <f t="shared" si="2"/>
        <v>0.39993389737155682</v>
      </c>
      <c r="H61" s="154">
        <f t="shared" si="3"/>
        <v>27.602093110761338</v>
      </c>
      <c r="I61" s="340">
        <f t="shared" si="4"/>
        <v>-27.686332443036086</v>
      </c>
      <c r="J61" s="341"/>
      <c r="K61" s="341"/>
      <c r="N61" s="18"/>
      <c r="O61" s="18"/>
      <c r="P61" s="18"/>
      <c r="Q61" s="18"/>
      <c r="R61" s="18"/>
    </row>
    <row r="62" spans="1:18" x14ac:dyDescent="0.2">
      <c r="A62" s="21" t="s">
        <v>1187</v>
      </c>
      <c r="B62" s="45">
        <v>46.518615359999963</v>
      </c>
      <c r="C62" s="154">
        <f t="shared" si="0"/>
        <v>0.37535375925793968</v>
      </c>
      <c r="D62" s="45">
        <v>43.044172549999992</v>
      </c>
      <c r="E62" s="154">
        <f t="shared" si="1"/>
        <v>0.36413461628527977</v>
      </c>
      <c r="F62" s="45">
        <v>60.159031059999975</v>
      </c>
      <c r="G62" s="154">
        <f t="shared" si="2"/>
        <v>0.38745915607439368</v>
      </c>
      <c r="H62" s="154">
        <f t="shared" si="3"/>
        <v>39.761151152619824</v>
      </c>
      <c r="I62" s="340">
        <f t="shared" si="4"/>
        <v>29.322488630495691</v>
      </c>
      <c r="J62" s="341"/>
      <c r="K62" s="341"/>
      <c r="N62" s="18"/>
      <c r="O62" s="18"/>
      <c r="P62" s="18"/>
      <c r="Q62" s="18"/>
      <c r="R62" s="18"/>
    </row>
    <row r="63" spans="1:18" x14ac:dyDescent="0.2">
      <c r="A63" s="21" t="s">
        <v>1191</v>
      </c>
      <c r="B63" s="45">
        <v>52.866591629999988</v>
      </c>
      <c r="C63" s="154">
        <f t="shared" si="0"/>
        <v>0.42657490456041897</v>
      </c>
      <c r="D63" s="45">
        <v>54.317180999999998</v>
      </c>
      <c r="E63" s="154">
        <f t="shared" si="1"/>
        <v>0.45949926992226708</v>
      </c>
      <c r="F63" s="45">
        <v>60.158616139999971</v>
      </c>
      <c r="G63" s="154">
        <f t="shared" si="2"/>
        <v>0.38745648374822406</v>
      </c>
      <c r="H63" s="154">
        <f t="shared" si="3"/>
        <v>10.754304683079873</v>
      </c>
      <c r="I63" s="340">
        <f t="shared" si="4"/>
        <v>13.793256355611195</v>
      </c>
      <c r="J63" s="341"/>
      <c r="K63" s="341"/>
      <c r="N63" s="18"/>
      <c r="O63" s="18"/>
      <c r="P63" s="18"/>
      <c r="Q63" s="18"/>
      <c r="R63" s="18"/>
    </row>
    <row r="64" spans="1:18" x14ac:dyDescent="0.2">
      <c r="A64" s="21" t="s">
        <v>935</v>
      </c>
      <c r="B64" s="45">
        <v>22.446200480000002</v>
      </c>
      <c r="C64" s="154">
        <f t="shared" si="0"/>
        <v>0.18111600412057874</v>
      </c>
      <c r="D64" s="45">
        <v>35.697919989999995</v>
      </c>
      <c r="E64" s="154">
        <f t="shared" si="1"/>
        <v>0.30198857656380407</v>
      </c>
      <c r="F64" s="45">
        <v>59.980526939999976</v>
      </c>
      <c r="G64" s="154">
        <f t="shared" si="2"/>
        <v>0.38630948570117873</v>
      </c>
      <c r="H64" s="154">
        <f t="shared" si="3"/>
        <v>68.022470095742918</v>
      </c>
      <c r="I64" s="340">
        <f t="shared" si="4"/>
        <v>167.21906450690298</v>
      </c>
      <c r="J64" s="341"/>
      <c r="K64" s="341"/>
      <c r="N64" s="18"/>
      <c r="O64" s="18"/>
      <c r="P64" s="18"/>
      <c r="Q64" s="18"/>
      <c r="R64" s="18"/>
    </row>
    <row r="65" spans="1:18" x14ac:dyDescent="0.2">
      <c r="A65" s="21" t="s">
        <v>1192</v>
      </c>
      <c r="B65" s="45">
        <v>45.602248050000007</v>
      </c>
      <c r="C65" s="154">
        <f t="shared" si="0"/>
        <v>0.36795968890550756</v>
      </c>
      <c r="D65" s="45">
        <v>48.312240010000004</v>
      </c>
      <c r="E65" s="154">
        <f t="shared" si="1"/>
        <v>0.40870013141706207</v>
      </c>
      <c r="F65" s="45">
        <v>59.841820409999997</v>
      </c>
      <c r="G65" s="154">
        <f t="shared" si="2"/>
        <v>0.38541613495884047</v>
      </c>
      <c r="H65" s="154">
        <f t="shared" si="3"/>
        <v>23.86471916353603</v>
      </c>
      <c r="I65" s="340">
        <f t="shared" si="4"/>
        <v>31.225592967230888</v>
      </c>
      <c r="J65" s="341"/>
      <c r="K65" s="341"/>
      <c r="N65" s="18"/>
      <c r="O65" s="18"/>
      <c r="P65" s="18"/>
      <c r="Q65" s="18"/>
      <c r="R65" s="18"/>
    </row>
    <row r="66" spans="1:18" x14ac:dyDescent="0.2">
      <c r="A66" s="21" t="s">
        <v>1189</v>
      </c>
      <c r="B66" s="45">
        <v>50.026817999999999</v>
      </c>
      <c r="C66" s="154">
        <f t="shared" si="0"/>
        <v>0.40366107320036915</v>
      </c>
      <c r="D66" s="45">
        <v>35.174851029999992</v>
      </c>
      <c r="E66" s="154">
        <f t="shared" si="1"/>
        <v>0.29756364506305111</v>
      </c>
      <c r="F66" s="45">
        <v>58.641513860000039</v>
      </c>
      <c r="G66" s="154">
        <f t="shared" si="2"/>
        <v>0.37768546252780166</v>
      </c>
      <c r="H66" s="154">
        <f t="shared" si="3"/>
        <v>66.7143204387298</v>
      </c>
      <c r="I66" s="340">
        <f t="shared" si="4"/>
        <v>17.220155517386782</v>
      </c>
      <c r="J66" s="341"/>
      <c r="K66" s="341"/>
      <c r="N66" s="18"/>
      <c r="O66" s="18"/>
      <c r="P66" s="18"/>
      <c r="Q66" s="18"/>
      <c r="R66" s="18"/>
    </row>
    <row r="67" spans="1:18" x14ac:dyDescent="0.2">
      <c r="A67" s="21" t="s">
        <v>1190</v>
      </c>
      <c r="B67" s="45">
        <v>38.856989670000004</v>
      </c>
      <c r="C67" s="154">
        <f t="shared" si="0"/>
        <v>0.31353291651545501</v>
      </c>
      <c r="D67" s="45">
        <v>38.591967359999998</v>
      </c>
      <c r="E67" s="154">
        <f t="shared" si="1"/>
        <v>0.32647093424793089</v>
      </c>
      <c r="F67" s="45">
        <v>57.813484440000011</v>
      </c>
      <c r="G67" s="154">
        <f t="shared" si="2"/>
        <v>0.37235247137709637</v>
      </c>
      <c r="H67" s="154">
        <f t="shared" si="3"/>
        <v>49.807041192522441</v>
      </c>
      <c r="I67" s="340">
        <f t="shared" si="4"/>
        <v>48.785289161593461</v>
      </c>
      <c r="J67" s="341"/>
      <c r="K67" s="341"/>
      <c r="N67" s="18"/>
      <c r="O67" s="18"/>
      <c r="P67" s="18"/>
      <c r="Q67" s="18"/>
      <c r="R67" s="18"/>
    </row>
    <row r="68" spans="1:18" x14ac:dyDescent="0.2">
      <c r="A68" s="21" t="s">
        <v>1188</v>
      </c>
      <c r="B68" s="45">
        <v>51.386369479999964</v>
      </c>
      <c r="C68" s="154">
        <f t="shared" ref="C68:C131" si="5">(B68/$B$261)*100</f>
        <v>0.41463114948001462</v>
      </c>
      <c r="D68" s="45">
        <v>33.803592920000007</v>
      </c>
      <c r="E68" s="154">
        <f t="shared" ref="E68:E131" si="6">(D68/$D$261)*100</f>
        <v>0.28596340939507747</v>
      </c>
      <c r="F68" s="45">
        <v>57.185968340000002</v>
      </c>
      <c r="G68" s="154">
        <f t="shared" ref="G68:G131" si="7">(F68/$F$261)*100</f>
        <v>0.36831090265092126</v>
      </c>
      <c r="H68" s="154">
        <f t="shared" ref="H68:H131" si="8">((F68/D68)-1)*100</f>
        <v>69.171272637606918</v>
      </c>
      <c r="I68" s="340">
        <f t="shared" si="4"/>
        <v>11.286259213656447</v>
      </c>
      <c r="J68" s="341"/>
      <c r="K68" s="341"/>
      <c r="N68" s="18"/>
      <c r="O68" s="18"/>
      <c r="P68" s="18"/>
      <c r="Q68" s="18"/>
      <c r="R68" s="18"/>
    </row>
    <row r="69" spans="1:18" x14ac:dyDescent="0.2">
      <c r="A69" s="21" t="s">
        <v>1186</v>
      </c>
      <c r="B69" s="45">
        <v>31.872932300000027</v>
      </c>
      <c r="C69" s="154">
        <f t="shared" si="5"/>
        <v>0.25717930047561138</v>
      </c>
      <c r="D69" s="45">
        <v>38.443585209999995</v>
      </c>
      <c r="E69" s="154">
        <f t="shared" si="6"/>
        <v>0.32521568704365317</v>
      </c>
      <c r="F69" s="45">
        <v>53.083567640000012</v>
      </c>
      <c r="G69" s="154">
        <f t="shared" si="7"/>
        <v>0.34188905567144295</v>
      </c>
      <c r="H69" s="154">
        <f t="shared" si="8"/>
        <v>38.081730280951653</v>
      </c>
      <c r="I69" s="340">
        <f t="shared" ref="I69:I132" si="9">((F69/B69)-1)*100</f>
        <v>66.547486564328338</v>
      </c>
      <c r="J69" s="341"/>
      <c r="K69" s="341"/>
      <c r="N69" s="18"/>
      <c r="O69" s="18"/>
      <c r="P69" s="18"/>
      <c r="Q69" s="18"/>
      <c r="R69" s="18"/>
    </row>
    <row r="70" spans="1:18" x14ac:dyDescent="0.2">
      <c r="A70" s="21" t="s">
        <v>1184</v>
      </c>
      <c r="B70" s="45">
        <v>47.422616769999998</v>
      </c>
      <c r="C70" s="154">
        <f t="shared" si="5"/>
        <v>0.38264805047860578</v>
      </c>
      <c r="D70" s="45">
        <v>55.629610669999991</v>
      </c>
      <c r="E70" s="154">
        <f t="shared" si="6"/>
        <v>0.47060184306922986</v>
      </c>
      <c r="F70" s="45">
        <v>50.710647430000016</v>
      </c>
      <c r="G70" s="154">
        <f t="shared" si="7"/>
        <v>0.32660606913062762</v>
      </c>
      <c r="H70" s="154">
        <f t="shared" si="8"/>
        <v>-8.8423470535857636</v>
      </c>
      <c r="I70" s="340">
        <f t="shared" si="9"/>
        <v>6.9334652618327386</v>
      </c>
      <c r="J70" s="341"/>
      <c r="K70" s="341"/>
      <c r="N70" s="18"/>
      <c r="O70" s="18"/>
      <c r="P70" s="18"/>
      <c r="Q70" s="18"/>
      <c r="R70" s="18"/>
    </row>
    <row r="71" spans="1:18" x14ac:dyDescent="0.2">
      <c r="A71" s="21" t="s">
        <v>1181</v>
      </c>
      <c r="B71" s="45">
        <v>23.653031080000002</v>
      </c>
      <c r="C71" s="154">
        <f t="shared" si="5"/>
        <v>0.19085379186408555</v>
      </c>
      <c r="D71" s="45">
        <v>78.783281999999971</v>
      </c>
      <c r="E71" s="154">
        <f t="shared" si="6"/>
        <v>0.66647163741947646</v>
      </c>
      <c r="F71" s="45">
        <v>48.619060790000013</v>
      </c>
      <c r="G71" s="154">
        <f t="shared" si="7"/>
        <v>0.31313503443954999</v>
      </c>
      <c r="H71" s="154">
        <f t="shared" si="8"/>
        <v>-38.287591534965458</v>
      </c>
      <c r="I71" s="340">
        <f t="shared" si="9"/>
        <v>105.55107979843746</v>
      </c>
      <c r="J71" s="341"/>
      <c r="K71" s="341"/>
      <c r="N71" s="18"/>
      <c r="O71" s="18"/>
      <c r="P71" s="18"/>
      <c r="Q71" s="18"/>
      <c r="R71" s="18"/>
    </row>
    <row r="72" spans="1:18" x14ac:dyDescent="0.2">
      <c r="A72" s="21" t="s">
        <v>1183</v>
      </c>
      <c r="B72" s="45">
        <v>38.031718250000004</v>
      </c>
      <c r="C72" s="154">
        <f t="shared" si="5"/>
        <v>0.30687388920976483</v>
      </c>
      <c r="D72" s="45">
        <v>25.803772550000001</v>
      </c>
      <c r="E72" s="154">
        <f t="shared" si="6"/>
        <v>0.2182884757580707</v>
      </c>
      <c r="F72" s="45">
        <v>48.236046110000004</v>
      </c>
      <c r="G72" s="154">
        <f t="shared" si="7"/>
        <v>0.3106681970909082</v>
      </c>
      <c r="H72" s="154">
        <f t="shared" si="8"/>
        <v>86.934084992932554</v>
      </c>
      <c r="I72" s="340">
        <f t="shared" si="9"/>
        <v>26.831098697466803</v>
      </c>
      <c r="J72" s="341"/>
      <c r="K72" s="341"/>
      <c r="N72" s="18"/>
      <c r="O72" s="18"/>
      <c r="P72" s="18"/>
      <c r="Q72" s="18"/>
      <c r="R72" s="18"/>
    </row>
    <row r="73" spans="1:18" x14ac:dyDescent="0.2">
      <c r="A73" s="21" t="s">
        <v>1182</v>
      </c>
      <c r="B73" s="45">
        <v>51.214933470000034</v>
      </c>
      <c r="C73" s="154">
        <f t="shared" si="5"/>
        <v>0.41324785055059315</v>
      </c>
      <c r="D73" s="45">
        <v>50.059337629999959</v>
      </c>
      <c r="E73" s="154">
        <f t="shared" si="6"/>
        <v>0.42347980271246505</v>
      </c>
      <c r="F73" s="45">
        <v>48.025794059999967</v>
      </c>
      <c r="G73" s="154">
        <f t="shared" si="7"/>
        <v>0.3093140515799096</v>
      </c>
      <c r="H73" s="154">
        <f t="shared" si="8"/>
        <v>-4.0622662349837242</v>
      </c>
      <c r="I73" s="340">
        <f t="shared" si="9"/>
        <v>-6.2269716934576387</v>
      </c>
      <c r="J73" s="341"/>
      <c r="K73" s="341"/>
      <c r="N73" s="18"/>
      <c r="O73" s="18"/>
      <c r="P73" s="18"/>
      <c r="Q73" s="18"/>
      <c r="R73" s="18"/>
    </row>
    <row r="74" spans="1:18" x14ac:dyDescent="0.2">
      <c r="A74" s="21" t="s">
        <v>1005</v>
      </c>
      <c r="B74" s="45">
        <v>40.220336929999995</v>
      </c>
      <c r="C74" s="154">
        <f t="shared" si="5"/>
        <v>0.32453362054017187</v>
      </c>
      <c r="D74" s="45">
        <v>40.159556720000019</v>
      </c>
      <c r="E74" s="154">
        <f t="shared" si="6"/>
        <v>0.3397320452481119</v>
      </c>
      <c r="F74" s="45">
        <v>47.330282040000007</v>
      </c>
      <c r="G74" s="154">
        <f t="shared" si="7"/>
        <v>0.30483454957396783</v>
      </c>
      <c r="H74" s="154">
        <f t="shared" si="8"/>
        <v>17.855588820353852</v>
      </c>
      <c r="I74" s="340">
        <f t="shared" si="9"/>
        <v>17.677487690802419</v>
      </c>
      <c r="J74" s="341"/>
      <c r="K74" s="341"/>
      <c r="N74" s="18"/>
      <c r="O74" s="18"/>
      <c r="P74" s="18"/>
      <c r="Q74" s="18"/>
      <c r="R74" s="18"/>
    </row>
    <row r="75" spans="1:18" x14ac:dyDescent="0.2">
      <c r="A75" s="21" t="s">
        <v>1177</v>
      </c>
      <c r="B75" s="45">
        <v>87.768534620000025</v>
      </c>
      <c r="C75" s="154">
        <f t="shared" si="5"/>
        <v>0.70819497010449417</v>
      </c>
      <c r="D75" s="45">
        <v>41.689246259999983</v>
      </c>
      <c r="E75" s="154">
        <f t="shared" si="6"/>
        <v>0.352672540573849</v>
      </c>
      <c r="F75" s="45">
        <v>45.753761179999984</v>
      </c>
      <c r="G75" s="154">
        <f t="shared" si="7"/>
        <v>0.29468083813303619</v>
      </c>
      <c r="H75" s="154">
        <f t="shared" si="8"/>
        <v>9.7495524257050992</v>
      </c>
      <c r="I75" s="340">
        <f t="shared" si="9"/>
        <v>-47.869972561244097</v>
      </c>
      <c r="J75" s="341"/>
      <c r="K75" s="341"/>
      <c r="N75" s="18"/>
      <c r="O75" s="18"/>
      <c r="P75" s="18"/>
      <c r="Q75" s="18"/>
      <c r="R75" s="18"/>
    </row>
    <row r="76" spans="1:18" x14ac:dyDescent="0.2">
      <c r="A76" s="21" t="s">
        <v>1126</v>
      </c>
      <c r="B76" s="45">
        <v>42.810755140000012</v>
      </c>
      <c r="C76" s="154">
        <f t="shared" si="5"/>
        <v>0.34543542953962469</v>
      </c>
      <c r="D76" s="45">
        <v>56.402519379999994</v>
      </c>
      <c r="E76" s="154">
        <f t="shared" si="6"/>
        <v>0.47714030808937818</v>
      </c>
      <c r="F76" s="45">
        <v>45.672718539999998</v>
      </c>
      <c r="G76" s="154">
        <f t="shared" si="7"/>
        <v>0.2941588763868585</v>
      </c>
      <c r="H76" s="154">
        <f t="shared" si="8"/>
        <v>-19.023619792070356</v>
      </c>
      <c r="I76" s="340">
        <f t="shared" si="9"/>
        <v>6.6851504736152645</v>
      </c>
      <c r="J76" s="341"/>
      <c r="K76" s="341"/>
      <c r="N76" s="18"/>
      <c r="O76" s="18"/>
      <c r="P76" s="18"/>
      <c r="Q76" s="18"/>
      <c r="R76" s="18"/>
    </row>
    <row r="77" spans="1:18" x14ac:dyDescent="0.2">
      <c r="A77" s="21" t="s">
        <v>1179</v>
      </c>
      <c r="B77" s="45">
        <v>46.06198526</v>
      </c>
      <c r="C77" s="154">
        <f t="shared" si="5"/>
        <v>0.37166925955177055</v>
      </c>
      <c r="D77" s="45">
        <v>45.218693240000007</v>
      </c>
      <c r="E77" s="154">
        <f t="shared" si="6"/>
        <v>0.38253009725631676</v>
      </c>
      <c r="F77" s="45">
        <v>45.327054790000027</v>
      </c>
      <c r="G77" s="154">
        <f t="shared" si="7"/>
        <v>0.29193260075540889</v>
      </c>
      <c r="H77" s="154">
        <f t="shared" si="8"/>
        <v>0.23963883570206068</v>
      </c>
      <c r="I77" s="340">
        <f t="shared" si="9"/>
        <v>-1.5955249558863072</v>
      </c>
      <c r="J77" s="341"/>
      <c r="K77" s="341"/>
      <c r="N77" s="18"/>
      <c r="O77" s="18"/>
      <c r="P77" s="18"/>
      <c r="Q77" s="18"/>
      <c r="R77" s="18"/>
    </row>
    <row r="78" spans="1:18" x14ac:dyDescent="0.2">
      <c r="A78" s="21" t="s">
        <v>1178</v>
      </c>
      <c r="B78" s="45">
        <v>67.948795089999919</v>
      </c>
      <c r="C78" s="154">
        <f t="shared" si="5"/>
        <v>0.54827160001864084</v>
      </c>
      <c r="D78" s="45">
        <v>55.727760830000008</v>
      </c>
      <c r="E78" s="154">
        <f t="shared" si="6"/>
        <v>0.47143214990828997</v>
      </c>
      <c r="F78" s="45">
        <v>44.369026120000015</v>
      </c>
      <c r="G78" s="154">
        <f t="shared" si="7"/>
        <v>0.28576233881081298</v>
      </c>
      <c r="H78" s="154">
        <f t="shared" si="8"/>
        <v>-20.38254281317764</v>
      </c>
      <c r="I78" s="340">
        <f t="shared" si="9"/>
        <v>-34.702262105998926</v>
      </c>
      <c r="J78" s="341"/>
      <c r="K78" s="341"/>
      <c r="N78" s="18"/>
      <c r="O78" s="18"/>
      <c r="P78" s="18"/>
      <c r="Q78" s="18"/>
      <c r="R78" s="18"/>
    </row>
    <row r="79" spans="1:18" x14ac:dyDescent="0.2">
      <c r="A79" s="21" t="s">
        <v>1174</v>
      </c>
      <c r="B79" s="45">
        <v>34.309531480000004</v>
      </c>
      <c r="C79" s="154">
        <f t="shared" si="5"/>
        <v>0.27683996008338274</v>
      </c>
      <c r="D79" s="45">
        <v>33.169611540000027</v>
      </c>
      <c r="E79" s="154">
        <f t="shared" si="6"/>
        <v>0.28060020799376939</v>
      </c>
      <c r="F79" s="45">
        <v>43.02803930999999</v>
      </c>
      <c r="G79" s="154">
        <f t="shared" si="7"/>
        <v>0.2771256036680661</v>
      </c>
      <c r="H79" s="154">
        <f t="shared" si="8"/>
        <v>29.721263868620973</v>
      </c>
      <c r="I79" s="340">
        <f t="shared" si="9"/>
        <v>25.411328729692073</v>
      </c>
      <c r="J79" s="341"/>
      <c r="K79" s="341"/>
      <c r="N79" s="18"/>
      <c r="O79" s="18"/>
      <c r="P79" s="18"/>
      <c r="Q79" s="18"/>
      <c r="R79" s="18"/>
    </row>
    <row r="80" spans="1:18" x14ac:dyDescent="0.2">
      <c r="A80" s="21" t="s">
        <v>1176</v>
      </c>
      <c r="B80" s="45">
        <v>38.552943589999984</v>
      </c>
      <c r="C80" s="154">
        <f t="shared" si="5"/>
        <v>0.31107960103664173</v>
      </c>
      <c r="D80" s="45">
        <v>31.78000776</v>
      </c>
      <c r="E80" s="154">
        <f t="shared" si="6"/>
        <v>0.26884477609108587</v>
      </c>
      <c r="F80" s="45">
        <v>42.114048910000001</v>
      </c>
      <c r="G80" s="154">
        <f t="shared" si="7"/>
        <v>0.27123897380045914</v>
      </c>
      <c r="H80" s="154">
        <f t="shared" si="8"/>
        <v>32.517428025952121</v>
      </c>
      <c r="I80" s="340">
        <f t="shared" si="9"/>
        <v>9.236921978958069</v>
      </c>
      <c r="J80" s="341"/>
      <c r="K80" s="341"/>
      <c r="N80" s="18"/>
      <c r="O80" s="18"/>
      <c r="P80" s="18"/>
      <c r="Q80" s="18"/>
      <c r="R80" s="18"/>
    </row>
    <row r="81" spans="1:18" x14ac:dyDescent="0.2">
      <c r="A81" s="21" t="s">
        <v>1173</v>
      </c>
      <c r="B81" s="45">
        <v>31.835491530000024</v>
      </c>
      <c r="C81" s="154">
        <f t="shared" si="5"/>
        <v>0.25687719488497296</v>
      </c>
      <c r="D81" s="45">
        <v>33.292108000000013</v>
      </c>
      <c r="E81" s="154">
        <f t="shared" si="6"/>
        <v>0.2816364737369797</v>
      </c>
      <c r="F81" s="45">
        <v>40.02088587999998</v>
      </c>
      <c r="G81" s="154">
        <f t="shared" si="7"/>
        <v>0.25775778624075496</v>
      </c>
      <c r="H81" s="154">
        <f t="shared" si="8"/>
        <v>20.211330204743906</v>
      </c>
      <c r="I81" s="340">
        <f t="shared" si="9"/>
        <v>25.711537521845674</v>
      </c>
      <c r="J81" s="341"/>
      <c r="K81" s="341"/>
      <c r="N81" s="18"/>
      <c r="O81" s="18"/>
      <c r="P81" s="18"/>
      <c r="Q81" s="18"/>
      <c r="R81" s="18"/>
    </row>
    <row r="82" spans="1:18" x14ac:dyDescent="0.2">
      <c r="A82" s="21" t="s">
        <v>1172</v>
      </c>
      <c r="B82" s="45">
        <v>31.180310779999989</v>
      </c>
      <c r="C82" s="154">
        <f t="shared" si="5"/>
        <v>0.25159061110334535</v>
      </c>
      <c r="D82" s="45">
        <v>30.309042020000014</v>
      </c>
      <c r="E82" s="154">
        <f t="shared" si="6"/>
        <v>0.25640105807835134</v>
      </c>
      <c r="F82" s="45">
        <v>39.408515499999993</v>
      </c>
      <c r="G82" s="154">
        <f t="shared" si="7"/>
        <v>0.25381376476203282</v>
      </c>
      <c r="H82" s="154">
        <f t="shared" si="8"/>
        <v>30.022306458896033</v>
      </c>
      <c r="I82" s="340">
        <f t="shared" si="9"/>
        <v>26.3891042589538</v>
      </c>
      <c r="J82" s="341"/>
      <c r="K82" s="341"/>
      <c r="N82" s="18"/>
      <c r="O82" s="18"/>
      <c r="P82" s="18"/>
      <c r="Q82" s="18"/>
      <c r="R82" s="18"/>
    </row>
    <row r="83" spans="1:18" x14ac:dyDescent="0.2">
      <c r="A83" s="21" t="s">
        <v>1175</v>
      </c>
      <c r="B83" s="45">
        <v>31.404238740000004</v>
      </c>
      <c r="C83" s="154">
        <f t="shared" si="5"/>
        <v>0.2533974619938652</v>
      </c>
      <c r="D83" s="45">
        <v>34.887132450000003</v>
      </c>
      <c r="E83" s="154">
        <f t="shared" si="6"/>
        <v>0.29512967343530655</v>
      </c>
      <c r="F83" s="45">
        <v>38.810778520000007</v>
      </c>
      <c r="G83" s="154">
        <f t="shared" si="7"/>
        <v>0.249963990891934</v>
      </c>
      <c r="H83" s="154">
        <f t="shared" si="8"/>
        <v>11.246685509688547</v>
      </c>
      <c r="I83" s="340">
        <f t="shared" si="9"/>
        <v>23.584522590468637</v>
      </c>
      <c r="J83" s="341"/>
      <c r="K83" s="341"/>
      <c r="N83" s="18"/>
      <c r="O83" s="18"/>
      <c r="P83" s="18"/>
      <c r="Q83" s="18"/>
      <c r="R83" s="18"/>
    </row>
    <row r="84" spans="1:18" x14ac:dyDescent="0.2">
      <c r="A84" s="21" t="s">
        <v>1171</v>
      </c>
      <c r="B84" s="45">
        <v>41.141685859999988</v>
      </c>
      <c r="C84" s="154">
        <f t="shared" si="5"/>
        <v>0.33196788705450048</v>
      </c>
      <c r="D84" s="45">
        <v>24.536758079999998</v>
      </c>
      <c r="E84" s="154">
        <f t="shared" si="6"/>
        <v>0.2075700950684331</v>
      </c>
      <c r="F84" s="45">
        <v>38.731256220000006</v>
      </c>
      <c r="G84" s="154">
        <f t="shared" si="7"/>
        <v>0.24945182101977692</v>
      </c>
      <c r="H84" s="154">
        <f t="shared" si="8"/>
        <v>57.849933123683492</v>
      </c>
      <c r="I84" s="340">
        <f t="shared" si="9"/>
        <v>-5.8588499465052841</v>
      </c>
      <c r="J84" s="341"/>
      <c r="K84" s="341"/>
      <c r="N84" s="18"/>
      <c r="O84" s="18"/>
      <c r="P84" s="18"/>
      <c r="Q84" s="18"/>
      <c r="R84" s="18"/>
    </row>
    <row r="85" spans="1:18" x14ac:dyDescent="0.2">
      <c r="A85" s="21" t="s">
        <v>1170</v>
      </c>
      <c r="B85" s="45">
        <v>37.221007769999979</v>
      </c>
      <c r="C85" s="154">
        <f t="shared" si="5"/>
        <v>0.30033235258011953</v>
      </c>
      <c r="D85" s="45">
        <v>30.750807309999999</v>
      </c>
      <c r="E85" s="154">
        <f t="shared" si="6"/>
        <v>0.26013819657661014</v>
      </c>
      <c r="F85" s="45">
        <v>38.472751370000033</v>
      </c>
      <c r="G85" s="154">
        <f t="shared" si="7"/>
        <v>0.24778689940689003</v>
      </c>
      <c r="H85" s="154">
        <f t="shared" si="8"/>
        <v>25.111353930174385</v>
      </c>
      <c r="I85" s="340">
        <f t="shared" si="9"/>
        <v>3.3630029786806404</v>
      </c>
      <c r="J85" s="341"/>
      <c r="K85" s="341"/>
      <c r="N85" s="18"/>
      <c r="O85" s="18"/>
      <c r="P85" s="18"/>
      <c r="Q85" s="18"/>
      <c r="R85" s="18"/>
    </row>
    <row r="86" spans="1:18" x14ac:dyDescent="0.2">
      <c r="A86" s="21" t="s">
        <v>1144</v>
      </c>
      <c r="B86" s="45">
        <v>23.49215572</v>
      </c>
      <c r="C86" s="154">
        <f t="shared" si="5"/>
        <v>0.18955570569620062</v>
      </c>
      <c r="D86" s="45">
        <v>14.204356370000001</v>
      </c>
      <c r="E86" s="154">
        <f t="shared" si="6"/>
        <v>0.12016255743704198</v>
      </c>
      <c r="F86" s="45">
        <v>38.222415210000001</v>
      </c>
      <c r="G86" s="154">
        <f t="shared" si="7"/>
        <v>0.24617458890953881</v>
      </c>
      <c r="H86" s="154">
        <f t="shared" si="8"/>
        <v>169.08938507574209</v>
      </c>
      <c r="I86" s="340">
        <f t="shared" si="9"/>
        <v>62.702885446393594</v>
      </c>
      <c r="J86" s="341"/>
      <c r="K86" s="341"/>
      <c r="N86" s="18"/>
      <c r="O86" s="18"/>
      <c r="P86" s="18"/>
      <c r="Q86" s="18"/>
      <c r="R86" s="18"/>
    </row>
    <row r="87" spans="1:18" x14ac:dyDescent="0.2">
      <c r="A87" s="21" t="s">
        <v>1169</v>
      </c>
      <c r="B87" s="45">
        <v>26.595661019999973</v>
      </c>
      <c r="C87" s="154">
        <f t="shared" si="5"/>
        <v>0.21459755984892773</v>
      </c>
      <c r="D87" s="45">
        <v>31.074357990000003</v>
      </c>
      <c r="E87" s="154">
        <f t="shared" si="6"/>
        <v>0.26287529188431502</v>
      </c>
      <c r="F87" s="45">
        <v>37.790617170000004</v>
      </c>
      <c r="G87" s="154">
        <f t="shared" si="7"/>
        <v>0.24339355834396811</v>
      </c>
      <c r="H87" s="154">
        <f t="shared" si="8"/>
        <v>21.613509061591408</v>
      </c>
      <c r="I87" s="340">
        <f t="shared" si="9"/>
        <v>42.093167534288426</v>
      </c>
      <c r="J87" s="341"/>
      <c r="K87" s="341"/>
      <c r="N87" s="18"/>
      <c r="O87" s="18"/>
      <c r="P87" s="18"/>
      <c r="Q87" s="18"/>
      <c r="R87" s="18"/>
    </row>
    <row r="88" spans="1:18" x14ac:dyDescent="0.2">
      <c r="A88" s="21" t="s">
        <v>1167</v>
      </c>
      <c r="B88" s="45">
        <v>36.495669679999999</v>
      </c>
      <c r="C88" s="154">
        <f t="shared" si="5"/>
        <v>0.29447967668451297</v>
      </c>
      <c r="D88" s="45">
        <v>32.830222129999996</v>
      </c>
      <c r="E88" s="154">
        <f t="shared" si="6"/>
        <v>0.27772912405231148</v>
      </c>
      <c r="F88" s="45">
        <v>37.145249340000007</v>
      </c>
      <c r="G88" s="154">
        <f t="shared" si="7"/>
        <v>0.23923701409178477</v>
      </c>
      <c r="H88" s="154">
        <f t="shared" si="8"/>
        <v>13.143460293730303</v>
      </c>
      <c r="I88" s="340">
        <f t="shared" si="9"/>
        <v>1.7798814645562766</v>
      </c>
      <c r="J88" s="341"/>
      <c r="K88" s="341"/>
      <c r="N88" s="18"/>
      <c r="O88" s="18"/>
      <c r="P88" s="18"/>
      <c r="Q88" s="18"/>
      <c r="R88" s="18"/>
    </row>
    <row r="89" spans="1:18" x14ac:dyDescent="0.2">
      <c r="A89" s="21" t="s">
        <v>1166</v>
      </c>
      <c r="B89" s="45">
        <v>62.684398520000002</v>
      </c>
      <c r="C89" s="154">
        <f t="shared" si="5"/>
        <v>0.505793744057494</v>
      </c>
      <c r="D89" s="45">
        <v>64.216260000000005</v>
      </c>
      <c r="E89" s="154">
        <f t="shared" si="6"/>
        <v>0.54324108953921024</v>
      </c>
      <c r="F89" s="45">
        <v>36.601814370000007</v>
      </c>
      <c r="G89" s="154">
        <f t="shared" si="7"/>
        <v>0.23573697675495481</v>
      </c>
      <c r="H89" s="154">
        <f t="shared" si="8"/>
        <v>-43.002263959314966</v>
      </c>
      <c r="I89" s="340">
        <f t="shared" si="9"/>
        <v>-41.609371336119814</v>
      </c>
      <c r="J89" s="341"/>
      <c r="K89" s="341"/>
      <c r="N89" s="18"/>
      <c r="O89" s="18"/>
      <c r="P89" s="18"/>
      <c r="Q89" s="18"/>
      <c r="R89" s="18"/>
    </row>
    <row r="90" spans="1:18" x14ac:dyDescent="0.2">
      <c r="A90" s="21" t="s">
        <v>1168</v>
      </c>
      <c r="B90" s="45">
        <v>32.159491429999989</v>
      </c>
      <c r="C90" s="154">
        <f t="shared" si="5"/>
        <v>0.25949151561492223</v>
      </c>
      <c r="D90" s="45">
        <v>34.185101049999993</v>
      </c>
      <c r="E90" s="154">
        <f t="shared" si="6"/>
        <v>0.28919079903454348</v>
      </c>
      <c r="F90" s="45">
        <v>36.524243970000015</v>
      </c>
      <c r="G90" s="154">
        <f t="shared" si="7"/>
        <v>0.23523737825426796</v>
      </c>
      <c r="H90" s="154">
        <f t="shared" si="8"/>
        <v>6.842580095284001</v>
      </c>
      <c r="I90" s="340">
        <f t="shared" si="9"/>
        <v>13.572206356249673</v>
      </c>
      <c r="J90" s="341"/>
      <c r="K90" s="341"/>
      <c r="N90" s="18"/>
      <c r="O90" s="18"/>
      <c r="P90" s="18"/>
      <c r="Q90" s="18"/>
      <c r="R90" s="18"/>
    </row>
    <row r="91" spans="1:18" x14ac:dyDescent="0.2">
      <c r="A91" s="21" t="s">
        <v>1165</v>
      </c>
      <c r="B91" s="45">
        <v>30.452933440000017</v>
      </c>
      <c r="C91" s="154">
        <f t="shared" si="5"/>
        <v>0.24572148071639929</v>
      </c>
      <c r="D91" s="45">
        <v>26.809270409999993</v>
      </c>
      <c r="E91" s="154">
        <f t="shared" si="6"/>
        <v>0.22679454186960912</v>
      </c>
      <c r="F91" s="45">
        <v>35.967329409999991</v>
      </c>
      <c r="G91" s="154">
        <f t="shared" si="7"/>
        <v>0.23165052451641532</v>
      </c>
      <c r="H91" s="154">
        <f t="shared" si="8"/>
        <v>34.160045610879422</v>
      </c>
      <c r="I91" s="340">
        <f t="shared" si="9"/>
        <v>18.107930327515831</v>
      </c>
      <c r="J91" s="341"/>
      <c r="K91" s="341"/>
      <c r="N91" s="18"/>
      <c r="O91" s="18"/>
      <c r="P91" s="18"/>
      <c r="Q91" s="18"/>
      <c r="R91" s="18"/>
    </row>
    <row r="92" spans="1:18" x14ac:dyDescent="0.2">
      <c r="A92" s="21" t="s">
        <v>1164</v>
      </c>
      <c r="B92" s="45">
        <v>30.81729008000001</v>
      </c>
      <c r="C92" s="154">
        <f t="shared" si="5"/>
        <v>0.2486614356887519</v>
      </c>
      <c r="D92" s="45">
        <v>25.081056919999991</v>
      </c>
      <c r="E92" s="154">
        <f t="shared" si="6"/>
        <v>0.21217462194179076</v>
      </c>
      <c r="F92" s="45">
        <v>35.911917020000011</v>
      </c>
      <c r="G92" s="154">
        <f t="shared" si="7"/>
        <v>0.23129363649001008</v>
      </c>
      <c r="H92" s="154">
        <f t="shared" si="8"/>
        <v>43.183427773984029</v>
      </c>
      <c r="I92" s="340">
        <f t="shared" si="9"/>
        <v>16.531716211174398</v>
      </c>
      <c r="J92" s="341"/>
      <c r="K92" s="341"/>
      <c r="N92" s="18"/>
      <c r="O92" s="18"/>
      <c r="P92" s="18"/>
      <c r="Q92" s="18"/>
      <c r="R92" s="18"/>
    </row>
    <row r="93" spans="1:18" x14ac:dyDescent="0.2">
      <c r="A93" s="21" t="s">
        <v>1007</v>
      </c>
      <c r="B93" s="45">
        <v>0.51394857999999999</v>
      </c>
      <c r="C93" s="154">
        <f t="shared" si="5"/>
        <v>4.146996424449898E-3</v>
      </c>
      <c r="D93" s="45">
        <v>3.3666817899999999</v>
      </c>
      <c r="E93" s="154">
        <f t="shared" si="6"/>
        <v>2.8480635336461797E-2</v>
      </c>
      <c r="F93" s="45">
        <v>35.830615630000004</v>
      </c>
      <c r="G93" s="154">
        <f t="shared" si="7"/>
        <v>0.23077000824331073</v>
      </c>
      <c r="H93" s="154">
        <f t="shared" si="8"/>
        <v>964.27093099285776</v>
      </c>
      <c r="I93" s="340">
        <f t="shared" si="9"/>
        <v>6871.6343276986972</v>
      </c>
      <c r="J93" s="341"/>
      <c r="K93" s="341"/>
      <c r="N93" s="18"/>
      <c r="O93" s="18"/>
      <c r="P93" s="18"/>
      <c r="Q93" s="18"/>
      <c r="R93" s="18"/>
    </row>
    <row r="94" spans="1:18" x14ac:dyDescent="0.2">
      <c r="A94" s="21" t="s">
        <v>1163</v>
      </c>
      <c r="B94" s="45">
        <v>24.811313609999999</v>
      </c>
      <c r="C94" s="154">
        <f t="shared" si="5"/>
        <v>0.2001998503947128</v>
      </c>
      <c r="D94" s="45">
        <v>25.624853630000004</v>
      </c>
      <c r="E94" s="154">
        <f t="shared" si="6"/>
        <v>0.21677490101796626</v>
      </c>
      <c r="F94" s="45">
        <v>35.425308490000006</v>
      </c>
      <c r="G94" s="154">
        <f t="shared" si="7"/>
        <v>0.22815959448417455</v>
      </c>
      <c r="H94" s="154">
        <f t="shared" si="8"/>
        <v>38.245895962996769</v>
      </c>
      <c r="I94" s="340">
        <f t="shared" si="9"/>
        <v>42.778850998530451</v>
      </c>
      <c r="J94" s="341"/>
      <c r="K94" s="341"/>
      <c r="N94" s="18"/>
      <c r="O94" s="18"/>
      <c r="P94" s="18"/>
      <c r="Q94" s="18"/>
      <c r="R94" s="18"/>
    </row>
    <row r="95" spans="1:18" x14ac:dyDescent="0.2">
      <c r="A95" s="21" t="s">
        <v>1154</v>
      </c>
      <c r="B95" s="45">
        <v>33.099520149999975</v>
      </c>
      <c r="C95" s="154">
        <f t="shared" si="5"/>
        <v>0.26707650736783289</v>
      </c>
      <c r="D95" s="45">
        <v>31.607060829999973</v>
      </c>
      <c r="E95" s="154">
        <f t="shared" si="6"/>
        <v>0.26738172173871977</v>
      </c>
      <c r="F95" s="45">
        <v>35.229525950000017</v>
      </c>
      <c r="G95" s="154">
        <f t="shared" si="7"/>
        <v>0.22689864103486052</v>
      </c>
      <c r="H95" s="154">
        <f t="shared" si="8"/>
        <v>11.460936337876015</v>
      </c>
      <c r="I95" s="340">
        <f t="shared" si="9"/>
        <v>6.4351561302016247</v>
      </c>
      <c r="J95" s="341"/>
      <c r="K95" s="341"/>
      <c r="N95" s="18"/>
      <c r="O95" s="18"/>
      <c r="P95" s="18"/>
      <c r="Q95" s="18"/>
      <c r="R95" s="18"/>
    </row>
    <row r="96" spans="1:18" x14ac:dyDescent="0.2">
      <c r="A96" s="21" t="s">
        <v>1162</v>
      </c>
      <c r="B96" s="45">
        <v>29.452622209999998</v>
      </c>
      <c r="C96" s="154">
        <f t="shared" si="5"/>
        <v>0.23765007580241518</v>
      </c>
      <c r="D96" s="45">
        <v>19.884487210000007</v>
      </c>
      <c r="E96" s="154">
        <f t="shared" si="6"/>
        <v>0.16821394607672407</v>
      </c>
      <c r="F96" s="45">
        <v>33.424899140000001</v>
      </c>
      <c r="G96" s="154">
        <f t="shared" si="7"/>
        <v>0.21527579458085994</v>
      </c>
      <c r="H96" s="154">
        <f t="shared" si="8"/>
        <v>68.095353865552298</v>
      </c>
      <c r="I96" s="340">
        <f t="shared" si="9"/>
        <v>13.487006018266534</v>
      </c>
      <c r="J96" s="341"/>
      <c r="K96" s="341"/>
      <c r="N96" s="18"/>
      <c r="O96" s="18"/>
      <c r="P96" s="18"/>
      <c r="Q96" s="18"/>
      <c r="R96" s="18"/>
    </row>
    <row r="97" spans="1:18" x14ac:dyDescent="0.2">
      <c r="A97" s="21" t="s">
        <v>1161</v>
      </c>
      <c r="B97" s="45">
        <v>34.996750810000009</v>
      </c>
      <c r="C97" s="154">
        <f t="shared" si="5"/>
        <v>0.28238505975915745</v>
      </c>
      <c r="D97" s="45">
        <v>38.314054540000001</v>
      </c>
      <c r="E97" s="154">
        <f t="shared" si="6"/>
        <v>0.32411991500243587</v>
      </c>
      <c r="F97" s="45">
        <v>33.27714215999999</v>
      </c>
      <c r="G97" s="154">
        <f t="shared" si="7"/>
        <v>0.21432415367564311</v>
      </c>
      <c r="H97" s="154">
        <f t="shared" si="8"/>
        <v>-13.146383071364731</v>
      </c>
      <c r="I97" s="340">
        <f t="shared" si="9"/>
        <v>-4.9136237227733082</v>
      </c>
      <c r="J97" s="341"/>
      <c r="K97" s="341"/>
      <c r="N97" s="18"/>
      <c r="O97" s="18"/>
      <c r="P97" s="18"/>
      <c r="Q97" s="18"/>
      <c r="R97" s="18"/>
    </row>
    <row r="98" spans="1:18" x14ac:dyDescent="0.2">
      <c r="A98" s="21" t="s">
        <v>1147</v>
      </c>
      <c r="B98" s="45">
        <v>39.427792440000012</v>
      </c>
      <c r="C98" s="154">
        <f t="shared" si="5"/>
        <v>0.31813866335156088</v>
      </c>
      <c r="D98" s="45">
        <v>20.502951900000006</v>
      </c>
      <c r="E98" s="154">
        <f t="shared" si="6"/>
        <v>0.17344588315990409</v>
      </c>
      <c r="F98" s="45">
        <v>32.511945490000009</v>
      </c>
      <c r="G98" s="154">
        <f t="shared" si="7"/>
        <v>0.20939584198635691</v>
      </c>
      <c r="H98" s="154">
        <f t="shared" si="8"/>
        <v>58.572022451069586</v>
      </c>
      <c r="I98" s="340">
        <f t="shared" si="9"/>
        <v>-17.540538087503432</v>
      </c>
      <c r="J98" s="341"/>
      <c r="K98" s="341"/>
      <c r="N98" s="18"/>
      <c r="O98" s="18"/>
      <c r="P98" s="18"/>
      <c r="Q98" s="18"/>
      <c r="R98" s="18"/>
    </row>
    <row r="99" spans="1:18" x14ac:dyDescent="0.2">
      <c r="A99" s="21" t="s">
        <v>1159</v>
      </c>
      <c r="B99" s="45">
        <v>22.82304727</v>
      </c>
      <c r="C99" s="154">
        <f t="shared" si="5"/>
        <v>0.18415674078473182</v>
      </c>
      <c r="D99" s="45">
        <v>23.507365700000005</v>
      </c>
      <c r="E99" s="154">
        <f t="shared" si="6"/>
        <v>0.19886189191124898</v>
      </c>
      <c r="F99" s="45">
        <v>32.49832004999999</v>
      </c>
      <c r="G99" s="154">
        <f t="shared" si="7"/>
        <v>0.20930808622648964</v>
      </c>
      <c r="H99" s="154">
        <f t="shared" si="8"/>
        <v>38.247392178018401</v>
      </c>
      <c r="I99" s="340">
        <f t="shared" si="9"/>
        <v>42.392554620511859</v>
      </c>
      <c r="J99" s="341"/>
      <c r="K99" s="341"/>
      <c r="N99" s="18"/>
      <c r="O99" s="18"/>
      <c r="P99" s="18"/>
      <c r="Q99" s="18"/>
      <c r="R99" s="18"/>
    </row>
    <row r="100" spans="1:18" x14ac:dyDescent="0.2">
      <c r="A100" s="21" t="s">
        <v>1158</v>
      </c>
      <c r="B100" s="45">
        <v>26.89356184</v>
      </c>
      <c r="C100" s="154">
        <f t="shared" si="5"/>
        <v>0.21700128987845868</v>
      </c>
      <c r="D100" s="45">
        <v>15.049698610000004</v>
      </c>
      <c r="E100" s="154">
        <f t="shared" si="6"/>
        <v>0.1273137780078307</v>
      </c>
      <c r="F100" s="45">
        <v>32.402601830000002</v>
      </c>
      <c r="G100" s="154">
        <f t="shared" si="7"/>
        <v>0.20869160520795146</v>
      </c>
      <c r="H100" s="154">
        <f t="shared" si="8"/>
        <v>115.30399159269274</v>
      </c>
      <c r="I100" s="340">
        <f t="shared" si="9"/>
        <v>20.484605284994871</v>
      </c>
      <c r="J100" s="341"/>
      <c r="K100" s="341"/>
      <c r="N100" s="18"/>
      <c r="O100" s="18"/>
      <c r="P100" s="18"/>
      <c r="Q100" s="18"/>
      <c r="R100" s="18"/>
    </row>
    <row r="101" spans="1:18" x14ac:dyDescent="0.2">
      <c r="A101" s="21" t="s">
        <v>1160</v>
      </c>
      <c r="B101" s="45">
        <v>32.25879359000001</v>
      </c>
      <c r="C101" s="154">
        <f t="shared" si="5"/>
        <v>0.26029277418141195</v>
      </c>
      <c r="D101" s="45">
        <v>28.854143229999998</v>
      </c>
      <c r="E101" s="154">
        <f t="shared" si="6"/>
        <v>0.24409325933938886</v>
      </c>
      <c r="F101" s="45">
        <v>32.294668600000008</v>
      </c>
      <c r="G101" s="154">
        <f t="shared" si="7"/>
        <v>0.20799645241922934</v>
      </c>
      <c r="H101" s="154">
        <f t="shared" si="8"/>
        <v>11.923852122640245</v>
      </c>
      <c r="I101" s="340">
        <f t="shared" si="9"/>
        <v>0.11121001751013271</v>
      </c>
      <c r="J101" s="341"/>
      <c r="K101" s="341"/>
      <c r="N101" s="18"/>
      <c r="O101" s="18"/>
      <c r="P101" s="18"/>
      <c r="Q101" s="18"/>
      <c r="R101" s="18"/>
    </row>
    <row r="102" spans="1:18" x14ac:dyDescent="0.2">
      <c r="A102" s="21" t="s">
        <v>1157</v>
      </c>
      <c r="B102" s="45">
        <v>21.234928410000009</v>
      </c>
      <c r="C102" s="154">
        <f t="shared" si="5"/>
        <v>0.17134237862807131</v>
      </c>
      <c r="D102" s="45">
        <v>24.142842139999992</v>
      </c>
      <c r="E102" s="154">
        <f t="shared" si="6"/>
        <v>0.20423774085732729</v>
      </c>
      <c r="F102" s="45">
        <v>32.01081666999999</v>
      </c>
      <c r="G102" s="154">
        <f t="shared" si="7"/>
        <v>0.20616828086609701</v>
      </c>
      <c r="H102" s="154">
        <f t="shared" si="8"/>
        <v>32.589263867008825</v>
      </c>
      <c r="I102" s="340">
        <f t="shared" si="9"/>
        <v>50.746054104544889</v>
      </c>
      <c r="J102" s="341"/>
      <c r="K102" s="341"/>
      <c r="N102" s="18"/>
      <c r="O102" s="18"/>
      <c r="P102" s="18"/>
      <c r="Q102" s="18"/>
      <c r="R102" s="18"/>
    </row>
    <row r="103" spans="1:18" x14ac:dyDescent="0.2">
      <c r="A103" s="21" t="s">
        <v>1155</v>
      </c>
      <c r="B103" s="45">
        <v>21.957838029999994</v>
      </c>
      <c r="C103" s="154">
        <f t="shared" si="5"/>
        <v>0.17717545945755891</v>
      </c>
      <c r="D103" s="45">
        <v>20.649785829999999</v>
      </c>
      <c r="E103" s="154">
        <f t="shared" si="6"/>
        <v>0.1746880331093798</v>
      </c>
      <c r="F103" s="45">
        <v>31.841356810000015</v>
      </c>
      <c r="G103" s="154">
        <f t="shared" si="7"/>
        <v>0.20507686078855969</v>
      </c>
      <c r="H103" s="154">
        <f t="shared" si="8"/>
        <v>54.197031737447411</v>
      </c>
      <c r="I103" s="340">
        <f t="shared" si="9"/>
        <v>45.011347503777998</v>
      </c>
      <c r="J103" s="341"/>
      <c r="K103" s="341"/>
      <c r="N103" s="18"/>
      <c r="O103" s="18"/>
      <c r="P103" s="18"/>
      <c r="Q103" s="18"/>
      <c r="R103" s="18"/>
    </row>
    <row r="104" spans="1:18" x14ac:dyDescent="0.2">
      <c r="A104" s="21" t="s">
        <v>1156</v>
      </c>
      <c r="B104" s="45">
        <v>18.820339040000004</v>
      </c>
      <c r="C104" s="154">
        <f t="shared" si="5"/>
        <v>0.15185931383605503</v>
      </c>
      <c r="D104" s="45">
        <v>33.886341229999999</v>
      </c>
      <c r="E104" s="154">
        <f t="shared" si="6"/>
        <v>0.28666342341149514</v>
      </c>
      <c r="F104" s="45">
        <v>31.825593210000005</v>
      </c>
      <c r="G104" s="154">
        <f t="shared" si="7"/>
        <v>0.20497533403447007</v>
      </c>
      <c r="H104" s="154">
        <f t="shared" si="8"/>
        <v>-6.081352973497145</v>
      </c>
      <c r="I104" s="340">
        <f t="shared" si="9"/>
        <v>69.102124793603068</v>
      </c>
      <c r="J104" s="341"/>
      <c r="K104" s="341"/>
      <c r="N104" s="18"/>
      <c r="O104" s="18"/>
      <c r="P104" s="18"/>
      <c r="Q104" s="18"/>
      <c r="R104" s="18"/>
    </row>
    <row r="105" spans="1:18" x14ac:dyDescent="0.2">
      <c r="A105" s="21" t="s">
        <v>1152</v>
      </c>
      <c r="B105" s="45">
        <v>26.001854039999991</v>
      </c>
      <c r="C105" s="154">
        <f t="shared" si="5"/>
        <v>0.20980619448923879</v>
      </c>
      <c r="D105" s="45">
        <v>24.445238559999982</v>
      </c>
      <c r="E105" s="154">
        <f t="shared" si="6"/>
        <v>0.20679588050410133</v>
      </c>
      <c r="F105" s="45">
        <v>28.734230260000004</v>
      </c>
      <c r="G105" s="154">
        <f t="shared" si="7"/>
        <v>0.18506515831152603</v>
      </c>
      <c r="H105" s="154">
        <f t="shared" si="8"/>
        <v>17.545305150010471</v>
      </c>
      <c r="I105" s="340">
        <f t="shared" si="9"/>
        <v>10.508389962487508</v>
      </c>
      <c r="J105" s="341"/>
      <c r="K105" s="341"/>
      <c r="N105" s="18"/>
      <c r="O105" s="18"/>
      <c r="P105" s="18"/>
      <c r="Q105" s="18"/>
      <c r="R105" s="18"/>
    </row>
    <row r="106" spans="1:18" x14ac:dyDescent="0.2">
      <c r="A106" s="21" t="s">
        <v>1153</v>
      </c>
      <c r="B106" s="45">
        <v>37.830231650000002</v>
      </c>
      <c r="C106" s="154">
        <f t="shared" si="5"/>
        <v>0.30524811526604739</v>
      </c>
      <c r="D106" s="45">
        <v>47.666559849999999</v>
      </c>
      <c r="E106" s="154">
        <f t="shared" si="6"/>
        <v>0.40323796352356817</v>
      </c>
      <c r="F106" s="45">
        <v>27.195892530000002</v>
      </c>
      <c r="G106" s="154">
        <f t="shared" si="7"/>
        <v>0.1751573684398984</v>
      </c>
      <c r="H106" s="154">
        <f t="shared" si="8"/>
        <v>-42.945552153162147</v>
      </c>
      <c r="I106" s="340">
        <f t="shared" si="9"/>
        <v>-28.110689932822552</v>
      </c>
      <c r="J106" s="341"/>
      <c r="K106" s="341"/>
      <c r="N106" s="18"/>
      <c r="O106" s="18"/>
      <c r="P106" s="18"/>
      <c r="Q106" s="18"/>
      <c r="R106" s="18"/>
    </row>
    <row r="107" spans="1:18" x14ac:dyDescent="0.2">
      <c r="A107" s="21" t="s">
        <v>1133</v>
      </c>
      <c r="B107" s="45">
        <v>15.152268420000006</v>
      </c>
      <c r="C107" s="154">
        <f t="shared" si="5"/>
        <v>0.12226204216780817</v>
      </c>
      <c r="D107" s="45">
        <v>22.691669180000002</v>
      </c>
      <c r="E107" s="154">
        <f t="shared" si="6"/>
        <v>0.19196146098833095</v>
      </c>
      <c r="F107" s="45">
        <v>25.656942220000012</v>
      </c>
      <c r="G107" s="154">
        <f t="shared" si="7"/>
        <v>0.1652456331967174</v>
      </c>
      <c r="H107" s="154">
        <f t="shared" si="8"/>
        <v>13.0676726179912</v>
      </c>
      <c r="I107" s="340">
        <f t="shared" si="9"/>
        <v>69.327400418372491</v>
      </c>
      <c r="J107" s="341"/>
      <c r="K107" s="341"/>
      <c r="N107" s="18"/>
      <c r="O107" s="18"/>
      <c r="P107" s="18"/>
      <c r="Q107" s="18"/>
      <c r="R107" s="18"/>
    </row>
    <row r="108" spans="1:18" x14ac:dyDescent="0.2">
      <c r="A108" s="21" t="s">
        <v>1151</v>
      </c>
      <c r="B108" s="45">
        <v>20.553770529999987</v>
      </c>
      <c r="C108" s="154">
        <f t="shared" si="5"/>
        <v>0.16584618814760346</v>
      </c>
      <c r="D108" s="45">
        <v>16.398083090000004</v>
      </c>
      <c r="E108" s="154">
        <f t="shared" si="6"/>
        <v>0.13872051290695067</v>
      </c>
      <c r="F108" s="45">
        <v>25.456923579999991</v>
      </c>
      <c r="G108" s="154">
        <f t="shared" si="7"/>
        <v>0.16395739679915539</v>
      </c>
      <c r="H108" s="154">
        <f t="shared" si="8"/>
        <v>55.243289354499694</v>
      </c>
      <c r="I108" s="340">
        <f t="shared" si="9"/>
        <v>23.855248567864628</v>
      </c>
      <c r="J108" s="341"/>
      <c r="K108" s="341"/>
      <c r="N108" s="18"/>
      <c r="O108" s="18"/>
      <c r="P108" s="18"/>
      <c r="Q108" s="18"/>
      <c r="R108" s="18"/>
    </row>
    <row r="109" spans="1:18" x14ac:dyDescent="0.2">
      <c r="A109" s="21" t="s">
        <v>1150</v>
      </c>
      <c r="B109" s="45">
        <v>2.5137302099999999</v>
      </c>
      <c r="C109" s="154">
        <f t="shared" si="5"/>
        <v>2.0283021684585043E-2</v>
      </c>
      <c r="D109" s="45">
        <v>1.6594548099999999</v>
      </c>
      <c r="E109" s="154">
        <f t="shared" si="6"/>
        <v>1.4038251978945565E-2</v>
      </c>
      <c r="F109" s="45">
        <v>24.380554480000001</v>
      </c>
      <c r="G109" s="154">
        <f t="shared" si="7"/>
        <v>0.15702495364370289</v>
      </c>
      <c r="H109" s="154">
        <f t="shared" si="8"/>
        <v>1369.1906241182912</v>
      </c>
      <c r="I109" s="340">
        <f t="shared" si="9"/>
        <v>869.89543201615106</v>
      </c>
      <c r="J109" s="341"/>
      <c r="K109" s="341"/>
      <c r="N109" s="18"/>
      <c r="O109" s="18"/>
      <c r="P109" s="18"/>
      <c r="Q109" s="18"/>
      <c r="R109" s="18"/>
    </row>
    <row r="110" spans="1:18" x14ac:dyDescent="0.2">
      <c r="A110" s="21" t="s">
        <v>1149</v>
      </c>
      <c r="B110" s="45">
        <v>2.6471837600000003</v>
      </c>
      <c r="C110" s="154">
        <f t="shared" si="5"/>
        <v>2.1359844184377041E-2</v>
      </c>
      <c r="D110" s="45">
        <v>3.54365767</v>
      </c>
      <c r="E110" s="154">
        <f t="shared" si="6"/>
        <v>2.9977772819606421E-2</v>
      </c>
      <c r="F110" s="45">
        <v>24.18274401</v>
      </c>
      <c r="G110" s="154">
        <f t="shared" si="7"/>
        <v>0.15575093914549001</v>
      </c>
      <c r="H110" s="154">
        <f t="shared" si="8"/>
        <v>582.42325478352427</v>
      </c>
      <c r="I110" s="340">
        <f t="shared" si="9"/>
        <v>813.52721240628944</v>
      </c>
      <c r="J110" s="341"/>
      <c r="K110" s="341"/>
      <c r="N110" s="18"/>
      <c r="O110" s="18"/>
      <c r="P110" s="18"/>
      <c r="Q110" s="18"/>
      <c r="R110" s="18"/>
    </row>
    <row r="111" spans="1:18" x14ac:dyDescent="0.2">
      <c r="A111" s="21" t="s">
        <v>999</v>
      </c>
      <c r="B111" s="45">
        <v>12.357933610000002</v>
      </c>
      <c r="C111" s="154">
        <f t="shared" si="5"/>
        <v>9.9714851813111793E-2</v>
      </c>
      <c r="D111" s="45">
        <v>2.5612486400000005</v>
      </c>
      <c r="E111" s="154">
        <f t="shared" si="6"/>
        <v>2.166702797351357E-2</v>
      </c>
      <c r="F111" s="45">
        <v>24.141094020000004</v>
      </c>
      <c r="G111" s="154">
        <f t="shared" si="7"/>
        <v>0.15548268898102491</v>
      </c>
      <c r="H111" s="154">
        <f t="shared" si="8"/>
        <v>842.55175553748654</v>
      </c>
      <c r="I111" s="340">
        <f t="shared" si="9"/>
        <v>95.348953812675489</v>
      </c>
      <c r="J111" s="341"/>
      <c r="K111" s="341"/>
      <c r="N111" s="18"/>
      <c r="O111" s="18"/>
      <c r="P111" s="18"/>
      <c r="Q111" s="18"/>
      <c r="R111" s="18"/>
    </row>
    <row r="112" spans="1:18" x14ac:dyDescent="0.2">
      <c r="A112" s="21" t="s">
        <v>1148</v>
      </c>
      <c r="B112" s="45">
        <v>25.758940390000003</v>
      </c>
      <c r="C112" s="154">
        <f t="shared" si="5"/>
        <v>0.20784615008557486</v>
      </c>
      <c r="D112" s="45">
        <v>18.249859109999999</v>
      </c>
      <c r="E112" s="154">
        <f t="shared" si="6"/>
        <v>0.15438571705754089</v>
      </c>
      <c r="F112" s="45">
        <v>23.148772980000007</v>
      </c>
      <c r="G112" s="154">
        <f t="shared" si="7"/>
        <v>0.14909156422487987</v>
      </c>
      <c r="H112" s="154">
        <f t="shared" si="8"/>
        <v>26.843570903600302</v>
      </c>
      <c r="I112" s="340">
        <f t="shared" si="9"/>
        <v>-10.133054273510799</v>
      </c>
      <c r="J112" s="341"/>
      <c r="K112" s="341"/>
      <c r="N112" s="18"/>
      <c r="O112" s="18"/>
      <c r="P112" s="18"/>
      <c r="Q112" s="18"/>
      <c r="R112" s="18"/>
    </row>
    <row r="113" spans="1:18" x14ac:dyDescent="0.2">
      <c r="A113" s="21" t="s">
        <v>1141</v>
      </c>
      <c r="B113" s="45">
        <v>22.097508589999993</v>
      </c>
      <c r="C113" s="154">
        <f t="shared" si="5"/>
        <v>0.17830244634975134</v>
      </c>
      <c r="D113" s="45">
        <v>21.06596493</v>
      </c>
      <c r="E113" s="154">
        <f t="shared" si="6"/>
        <v>0.17820872378378921</v>
      </c>
      <c r="F113" s="45">
        <v>22.934464490000003</v>
      </c>
      <c r="G113" s="154">
        <f t="shared" si="7"/>
        <v>0.14771129288054652</v>
      </c>
      <c r="H113" s="154">
        <f t="shared" si="8"/>
        <v>8.8697553907871374</v>
      </c>
      <c r="I113" s="340">
        <f t="shared" si="9"/>
        <v>3.7875577538128757</v>
      </c>
      <c r="J113" s="341"/>
      <c r="K113" s="341"/>
      <c r="N113" s="18"/>
      <c r="O113" s="18"/>
      <c r="P113" s="18"/>
      <c r="Q113" s="18"/>
      <c r="R113" s="18"/>
    </row>
    <row r="114" spans="1:18" x14ac:dyDescent="0.2">
      <c r="A114" s="21" t="s">
        <v>1139</v>
      </c>
      <c r="B114" s="45">
        <v>21.04922247</v>
      </c>
      <c r="C114" s="154">
        <f t="shared" si="5"/>
        <v>0.16984393715134002</v>
      </c>
      <c r="D114" s="45">
        <v>17.414315650000006</v>
      </c>
      <c r="E114" s="154">
        <f t="shared" si="6"/>
        <v>0.14731738982129639</v>
      </c>
      <c r="F114" s="45">
        <v>22.082824949999996</v>
      </c>
      <c r="G114" s="154">
        <f t="shared" si="7"/>
        <v>0.14222623882243038</v>
      </c>
      <c r="H114" s="154">
        <f t="shared" si="8"/>
        <v>26.808456868645237</v>
      </c>
      <c r="I114" s="340">
        <f t="shared" si="9"/>
        <v>4.9104069353303581</v>
      </c>
      <c r="J114" s="341"/>
      <c r="K114" s="341"/>
      <c r="N114" s="18"/>
      <c r="O114" s="18"/>
      <c r="P114" s="18"/>
      <c r="Q114" s="18"/>
      <c r="R114" s="18"/>
    </row>
    <row r="115" spans="1:18" x14ac:dyDescent="0.2">
      <c r="A115" s="21" t="s">
        <v>1145</v>
      </c>
      <c r="B115" s="45">
        <v>18.84651130000001</v>
      </c>
      <c r="C115" s="154">
        <f t="shared" si="5"/>
        <v>0.15207049501810987</v>
      </c>
      <c r="D115" s="45">
        <v>25.45402635999999</v>
      </c>
      <c r="E115" s="154">
        <f t="shared" si="6"/>
        <v>0.21532977804945616</v>
      </c>
      <c r="F115" s="45">
        <v>21.858051279999994</v>
      </c>
      <c r="G115" s="154">
        <f t="shared" si="7"/>
        <v>0.14077856563103397</v>
      </c>
      <c r="H115" s="154">
        <f t="shared" si="8"/>
        <v>-14.127333055845847</v>
      </c>
      <c r="I115" s="340">
        <f t="shared" si="9"/>
        <v>15.979296815533072</v>
      </c>
      <c r="J115" s="341"/>
      <c r="K115" s="341"/>
      <c r="N115" s="18"/>
      <c r="O115" s="18"/>
      <c r="P115" s="18"/>
      <c r="Q115" s="18"/>
      <c r="R115" s="18"/>
    </row>
    <row r="116" spans="1:18" x14ac:dyDescent="0.2">
      <c r="A116" s="21" t="s">
        <v>1146</v>
      </c>
      <c r="B116" s="45">
        <v>20.42732582</v>
      </c>
      <c r="C116" s="154">
        <f t="shared" si="5"/>
        <v>0.16482591923225681</v>
      </c>
      <c r="D116" s="45">
        <v>16.073904580000001</v>
      </c>
      <c r="E116" s="154">
        <f t="shared" si="6"/>
        <v>0.13597810643579214</v>
      </c>
      <c r="F116" s="45">
        <v>20.992283699999994</v>
      </c>
      <c r="G116" s="154">
        <f t="shared" si="7"/>
        <v>0.13520251877667547</v>
      </c>
      <c r="H116" s="154">
        <f t="shared" si="8"/>
        <v>30.598533763350201</v>
      </c>
      <c r="I116" s="340">
        <f t="shared" si="9"/>
        <v>2.7656967190823112</v>
      </c>
      <c r="J116" s="341"/>
      <c r="K116" s="341"/>
      <c r="N116" s="18"/>
      <c r="O116" s="18"/>
      <c r="P116" s="18"/>
      <c r="Q116" s="18"/>
      <c r="R116" s="18"/>
    </row>
    <row r="117" spans="1:18" x14ac:dyDescent="0.2">
      <c r="A117" s="21" t="s">
        <v>1143</v>
      </c>
      <c r="B117" s="45">
        <v>32.029279900000013</v>
      </c>
      <c r="C117" s="154">
        <f t="shared" si="5"/>
        <v>0.25844085262966393</v>
      </c>
      <c r="D117" s="45">
        <v>21.664970360000009</v>
      </c>
      <c r="E117" s="154">
        <f t="shared" si="6"/>
        <v>0.18327604415456614</v>
      </c>
      <c r="F117" s="45">
        <v>20.864629889999996</v>
      </c>
      <c r="G117" s="154">
        <f t="shared" si="7"/>
        <v>0.13438035398078721</v>
      </c>
      <c r="H117" s="154">
        <f t="shared" si="8"/>
        <v>-3.6941683127232894</v>
      </c>
      <c r="I117" s="340">
        <f t="shared" si="9"/>
        <v>-34.857636652642988</v>
      </c>
      <c r="J117" s="341"/>
      <c r="K117" s="341"/>
      <c r="N117" s="18"/>
      <c r="O117" s="18"/>
      <c r="P117" s="18"/>
      <c r="Q117" s="18"/>
      <c r="R117" s="18"/>
    </row>
    <row r="118" spans="1:18" x14ac:dyDescent="0.2">
      <c r="A118" s="21" t="s">
        <v>1142</v>
      </c>
      <c r="B118" s="45">
        <v>17.206061659999996</v>
      </c>
      <c r="C118" s="154">
        <f t="shared" si="5"/>
        <v>0.13883388136393812</v>
      </c>
      <c r="D118" s="45">
        <v>20.465558370000007</v>
      </c>
      <c r="E118" s="154">
        <f t="shared" si="6"/>
        <v>0.17312955047439862</v>
      </c>
      <c r="F118" s="45">
        <v>20.709577129999992</v>
      </c>
      <c r="G118" s="154">
        <f t="shared" si="7"/>
        <v>0.13338172400822848</v>
      </c>
      <c r="H118" s="154">
        <f t="shared" si="8"/>
        <v>1.1923386383519752</v>
      </c>
      <c r="I118" s="340">
        <f t="shared" si="9"/>
        <v>20.362099934494804</v>
      </c>
      <c r="J118" s="341"/>
      <c r="K118" s="341"/>
      <c r="N118" s="18"/>
      <c r="O118" s="18"/>
      <c r="P118" s="18"/>
      <c r="Q118" s="18"/>
      <c r="R118" s="18"/>
    </row>
    <row r="119" spans="1:18" x14ac:dyDescent="0.2">
      <c r="A119" s="21" t="s">
        <v>1130</v>
      </c>
      <c r="B119" s="45">
        <v>10.476844049999997</v>
      </c>
      <c r="C119" s="154">
        <f t="shared" si="5"/>
        <v>8.4536540240794475E-2</v>
      </c>
      <c r="D119" s="45">
        <v>13.965864529999998</v>
      </c>
      <c r="E119" s="154">
        <f t="shared" si="6"/>
        <v>0.11814502220518928</v>
      </c>
      <c r="F119" s="45">
        <v>19.304032029999998</v>
      </c>
      <c r="G119" s="154">
        <f t="shared" si="7"/>
        <v>0.12432919592267229</v>
      </c>
      <c r="H119" s="154">
        <f t="shared" si="8"/>
        <v>38.222964919451364</v>
      </c>
      <c r="I119" s="340">
        <f t="shared" si="9"/>
        <v>84.254265290891723</v>
      </c>
      <c r="J119" s="341"/>
      <c r="K119" s="341"/>
      <c r="N119" s="18"/>
      <c r="O119" s="18"/>
      <c r="P119" s="18"/>
      <c r="Q119" s="18"/>
      <c r="R119" s="18"/>
    </row>
    <row r="120" spans="1:18" x14ac:dyDescent="0.2">
      <c r="A120" s="21" t="s">
        <v>1120</v>
      </c>
      <c r="B120" s="45">
        <v>14.336383759999999</v>
      </c>
      <c r="C120" s="154">
        <f t="shared" si="5"/>
        <v>0.1156787556301091</v>
      </c>
      <c r="D120" s="45">
        <v>24.881459820000007</v>
      </c>
      <c r="E120" s="154">
        <f t="shared" si="6"/>
        <v>0.21048611896648736</v>
      </c>
      <c r="F120" s="45">
        <v>18.851644010000005</v>
      </c>
      <c r="G120" s="154">
        <f t="shared" si="7"/>
        <v>0.1214155539081833</v>
      </c>
      <c r="H120" s="154">
        <f t="shared" si="8"/>
        <v>-24.234172165224678</v>
      </c>
      <c r="I120" s="340">
        <f t="shared" si="9"/>
        <v>31.495112893099673</v>
      </c>
      <c r="J120" s="341"/>
      <c r="K120" s="341"/>
      <c r="N120" s="18"/>
      <c r="O120" s="18"/>
      <c r="P120" s="18"/>
      <c r="Q120" s="18"/>
      <c r="R120" s="18"/>
    </row>
    <row r="121" spans="1:18" x14ac:dyDescent="0.2">
      <c r="A121" s="21" t="s">
        <v>1136</v>
      </c>
      <c r="B121" s="45">
        <v>21.35261701999999</v>
      </c>
      <c r="C121" s="154">
        <f t="shared" si="5"/>
        <v>0.17229199550388485</v>
      </c>
      <c r="D121" s="45">
        <v>10.827867149999998</v>
      </c>
      <c r="E121" s="154">
        <f t="shared" si="6"/>
        <v>9.1598955590870931E-2</v>
      </c>
      <c r="F121" s="45">
        <v>18.404955299999994</v>
      </c>
      <c r="G121" s="154">
        <f t="shared" si="7"/>
        <v>0.11853861876552869</v>
      </c>
      <c r="H121" s="154">
        <f t="shared" si="8"/>
        <v>69.977660836003125</v>
      </c>
      <c r="I121" s="340">
        <f t="shared" si="9"/>
        <v>-13.804685941957651</v>
      </c>
      <c r="J121" s="341"/>
      <c r="K121" s="341"/>
      <c r="N121" s="18"/>
      <c r="O121" s="18"/>
      <c r="P121" s="18"/>
      <c r="Q121" s="18"/>
      <c r="R121" s="18"/>
    </row>
    <row r="122" spans="1:18" x14ac:dyDescent="0.2">
      <c r="A122" s="21" t="s">
        <v>1140</v>
      </c>
      <c r="B122" s="45">
        <v>18.69154103</v>
      </c>
      <c r="C122" s="154">
        <f t="shared" si="5"/>
        <v>0.15082005639332355</v>
      </c>
      <c r="D122" s="45">
        <v>18.329126559999995</v>
      </c>
      <c r="E122" s="154">
        <f t="shared" si="6"/>
        <v>0.1550562845415861</v>
      </c>
      <c r="F122" s="45">
        <v>17.702023930000003</v>
      </c>
      <c r="G122" s="154">
        <f t="shared" si="7"/>
        <v>0.11401133182956098</v>
      </c>
      <c r="H122" s="154">
        <f t="shared" si="8"/>
        <v>-3.4213448630363574</v>
      </c>
      <c r="I122" s="340">
        <f t="shared" si="9"/>
        <v>-5.2939300104352993</v>
      </c>
      <c r="J122" s="341"/>
      <c r="K122" s="341"/>
      <c r="N122" s="18"/>
      <c r="O122" s="18"/>
      <c r="P122" s="18"/>
      <c r="Q122" s="18"/>
      <c r="R122" s="18"/>
    </row>
    <row r="123" spans="1:18" x14ac:dyDescent="0.2">
      <c r="A123" s="21" t="s">
        <v>1138</v>
      </c>
      <c r="B123" s="45">
        <v>19.09267406999999</v>
      </c>
      <c r="C123" s="154">
        <f t="shared" si="5"/>
        <v>0.15405675622545206</v>
      </c>
      <c r="D123" s="45">
        <v>16.246538320000006</v>
      </c>
      <c r="E123" s="154">
        <f t="shared" si="6"/>
        <v>0.13743851133960983</v>
      </c>
      <c r="F123" s="45">
        <v>17.377809030000002</v>
      </c>
      <c r="G123" s="154">
        <f t="shared" si="7"/>
        <v>0.11192319926945614</v>
      </c>
      <c r="H123" s="154">
        <f t="shared" si="8"/>
        <v>6.9631492427366215</v>
      </c>
      <c r="I123" s="340">
        <f t="shared" si="9"/>
        <v>-8.981796021409739</v>
      </c>
      <c r="J123" s="341"/>
      <c r="K123" s="341"/>
      <c r="N123" s="18"/>
      <c r="O123" s="18"/>
      <c r="P123" s="18"/>
      <c r="Q123" s="18"/>
      <c r="R123" s="18"/>
    </row>
    <row r="124" spans="1:18" x14ac:dyDescent="0.2">
      <c r="A124" s="21" t="s">
        <v>1137</v>
      </c>
      <c r="B124" s="45">
        <v>16.307582210000014</v>
      </c>
      <c r="C124" s="154">
        <f t="shared" si="5"/>
        <v>0.13158414625115381</v>
      </c>
      <c r="D124" s="45">
        <v>15.384056350000002</v>
      </c>
      <c r="E124" s="154">
        <f t="shared" si="6"/>
        <v>0.13014229625186216</v>
      </c>
      <c r="F124" s="45">
        <v>17.086722810000001</v>
      </c>
      <c r="G124" s="154">
        <f t="shared" si="7"/>
        <v>0.1100484346803523</v>
      </c>
      <c r="H124" s="154">
        <f t="shared" si="8"/>
        <v>11.067734161023136</v>
      </c>
      <c r="I124" s="340">
        <f t="shared" si="9"/>
        <v>4.7777812183722013</v>
      </c>
      <c r="J124" s="341"/>
      <c r="K124" s="341"/>
      <c r="N124" s="18"/>
      <c r="O124" s="18"/>
      <c r="P124" s="18"/>
      <c r="Q124" s="18"/>
      <c r="R124" s="18"/>
    </row>
    <row r="125" spans="1:18" x14ac:dyDescent="0.2">
      <c r="A125" s="21" t="s">
        <v>1135</v>
      </c>
      <c r="B125" s="45">
        <v>17.431343760000001</v>
      </c>
      <c r="C125" s="154">
        <f t="shared" si="5"/>
        <v>0.14065165866608104</v>
      </c>
      <c r="D125" s="45">
        <v>16.494771589999999</v>
      </c>
      <c r="E125" s="154">
        <f t="shared" si="6"/>
        <v>0.13953845475043253</v>
      </c>
      <c r="F125" s="45">
        <v>17.037635219999999</v>
      </c>
      <c r="G125" s="154">
        <f t="shared" si="7"/>
        <v>0.10973228204524492</v>
      </c>
      <c r="H125" s="154">
        <f t="shared" si="8"/>
        <v>3.291125475960599</v>
      </c>
      <c r="I125" s="340">
        <f t="shared" si="9"/>
        <v>-2.2586241509587546</v>
      </c>
      <c r="J125" s="341"/>
      <c r="K125" s="341"/>
      <c r="N125" s="18"/>
      <c r="O125" s="18"/>
      <c r="P125" s="18"/>
      <c r="Q125" s="18"/>
      <c r="R125" s="18"/>
    </row>
    <row r="126" spans="1:18" x14ac:dyDescent="0.2">
      <c r="A126" s="21" t="s">
        <v>1134</v>
      </c>
      <c r="B126" s="45">
        <v>18.867595619999996</v>
      </c>
      <c r="C126" s="154">
        <f t="shared" si="5"/>
        <v>0.15224062215349743</v>
      </c>
      <c r="D126" s="45">
        <v>16.888280299999998</v>
      </c>
      <c r="E126" s="154">
        <f t="shared" si="6"/>
        <v>0.1428673639762823</v>
      </c>
      <c r="F126" s="45">
        <v>16.934508780000002</v>
      </c>
      <c r="G126" s="154">
        <f t="shared" si="7"/>
        <v>0.1090680877803555</v>
      </c>
      <c r="H126" s="154">
        <f t="shared" si="8"/>
        <v>0.27373112702306912</v>
      </c>
      <c r="I126" s="340">
        <f t="shared" si="9"/>
        <v>-10.245538853667647</v>
      </c>
      <c r="J126" s="341"/>
      <c r="K126" s="341"/>
      <c r="N126" s="18"/>
      <c r="O126" s="18"/>
      <c r="P126" s="18"/>
      <c r="Q126" s="18"/>
      <c r="R126" s="18"/>
    </row>
    <row r="127" spans="1:18" x14ac:dyDescent="0.2">
      <c r="A127" s="21" t="s">
        <v>1132</v>
      </c>
      <c r="B127" s="45">
        <v>26.597129779999996</v>
      </c>
      <c r="C127" s="154">
        <f t="shared" si="5"/>
        <v>0.21460941111713919</v>
      </c>
      <c r="D127" s="45">
        <v>27.651929150000008</v>
      </c>
      <c r="E127" s="154">
        <f t="shared" si="6"/>
        <v>0.23392306122011855</v>
      </c>
      <c r="F127" s="45">
        <v>16.351727609999998</v>
      </c>
      <c r="G127" s="154">
        <f t="shared" si="7"/>
        <v>0.10531463802683401</v>
      </c>
      <c r="H127" s="154">
        <f t="shared" si="8"/>
        <v>-40.865870437831667</v>
      </c>
      <c r="I127" s="340">
        <f t="shared" si="9"/>
        <v>-38.520706011308562</v>
      </c>
      <c r="J127" s="341"/>
      <c r="K127" s="341"/>
      <c r="N127" s="18"/>
      <c r="O127" s="18"/>
      <c r="P127" s="18"/>
      <c r="Q127" s="18"/>
      <c r="R127" s="18"/>
    </row>
    <row r="128" spans="1:18" x14ac:dyDescent="0.2">
      <c r="A128" s="21" t="s">
        <v>1131</v>
      </c>
      <c r="B128" s="45">
        <v>19.065725082999997</v>
      </c>
      <c r="C128" s="154">
        <f t="shared" si="5"/>
        <v>0.15383930771585305</v>
      </c>
      <c r="D128" s="45">
        <v>17.519100079999998</v>
      </c>
      <c r="E128" s="154">
        <f t="shared" si="6"/>
        <v>0.14820381964327514</v>
      </c>
      <c r="F128" s="45">
        <v>16.177193509999995</v>
      </c>
      <c r="G128" s="154">
        <f t="shared" si="7"/>
        <v>0.10419053689188125</v>
      </c>
      <c r="H128" s="154">
        <f t="shared" si="8"/>
        <v>-7.6596775169515574</v>
      </c>
      <c r="I128" s="340">
        <f t="shared" si="9"/>
        <v>-15.150389300302924</v>
      </c>
      <c r="J128" s="341"/>
      <c r="K128" s="341"/>
      <c r="N128" s="18"/>
      <c r="O128" s="18"/>
      <c r="P128" s="18"/>
      <c r="Q128" s="18"/>
      <c r="R128" s="18"/>
    </row>
    <row r="129" spans="1:18" x14ac:dyDescent="0.2">
      <c r="A129" s="21" t="s">
        <v>1129</v>
      </c>
      <c r="B129" s="45">
        <v>16.370318050000002</v>
      </c>
      <c r="C129" s="154">
        <f t="shared" si="5"/>
        <v>0.13209035507104161</v>
      </c>
      <c r="D129" s="45">
        <v>15.787070329999999</v>
      </c>
      <c r="E129" s="154">
        <f t="shared" si="6"/>
        <v>0.13355161584778275</v>
      </c>
      <c r="F129" s="45">
        <v>16.129137399999991</v>
      </c>
      <c r="G129" s="154">
        <f t="shared" si="7"/>
        <v>0.10388102758801215</v>
      </c>
      <c r="H129" s="154">
        <f t="shared" si="8"/>
        <v>2.166754583654229</v>
      </c>
      <c r="I129" s="340">
        <f t="shared" si="9"/>
        <v>-1.4732801724643974</v>
      </c>
      <c r="J129" s="341"/>
      <c r="K129" s="341"/>
      <c r="N129" s="18"/>
      <c r="O129" s="18"/>
      <c r="P129" s="18"/>
      <c r="Q129" s="18"/>
      <c r="R129" s="18"/>
    </row>
    <row r="130" spans="1:18" x14ac:dyDescent="0.2">
      <c r="A130" s="21" t="s">
        <v>1127</v>
      </c>
      <c r="B130" s="45">
        <v>13.997917380000001</v>
      </c>
      <c r="C130" s="154">
        <f t="shared" si="5"/>
        <v>0.11294770641180696</v>
      </c>
      <c r="D130" s="45">
        <v>18.950838230000009</v>
      </c>
      <c r="E130" s="154">
        <f t="shared" si="6"/>
        <v>0.16031568963602866</v>
      </c>
      <c r="F130" s="45">
        <v>15.65371637</v>
      </c>
      <c r="G130" s="154">
        <f t="shared" si="7"/>
        <v>0.10081903959023178</v>
      </c>
      <c r="H130" s="154">
        <f t="shared" si="8"/>
        <v>-17.398290355201919</v>
      </c>
      <c r="I130" s="340">
        <f t="shared" si="9"/>
        <v>11.828895292422414</v>
      </c>
      <c r="J130" s="341"/>
      <c r="K130" s="341"/>
      <c r="N130" s="18"/>
      <c r="O130" s="18"/>
      <c r="P130" s="18"/>
      <c r="Q130" s="18"/>
      <c r="R130" s="18"/>
    </row>
    <row r="131" spans="1:18" x14ac:dyDescent="0.2">
      <c r="A131" s="21" t="s">
        <v>1128</v>
      </c>
      <c r="B131" s="45">
        <v>23.310769120000007</v>
      </c>
      <c r="C131" s="154">
        <f t="shared" si="5"/>
        <v>0.18809211651449087</v>
      </c>
      <c r="D131" s="45">
        <v>12.318606179999993</v>
      </c>
      <c r="E131" s="154">
        <f t="shared" si="6"/>
        <v>0.10420994687058455</v>
      </c>
      <c r="F131" s="45">
        <v>15.520550499999997</v>
      </c>
      <c r="G131" s="154">
        <f t="shared" si="7"/>
        <v>9.9961373921437127E-2</v>
      </c>
      <c r="H131" s="154">
        <f t="shared" si="8"/>
        <v>25.992748475055215</v>
      </c>
      <c r="I131" s="340">
        <f t="shared" si="9"/>
        <v>-33.41896863161076</v>
      </c>
      <c r="J131" s="341"/>
      <c r="K131" s="341"/>
      <c r="N131" s="18"/>
      <c r="O131" s="18"/>
      <c r="P131" s="18"/>
      <c r="Q131" s="18"/>
      <c r="R131" s="18"/>
    </row>
    <row r="132" spans="1:18" x14ac:dyDescent="0.2">
      <c r="A132" s="21" t="s">
        <v>1124</v>
      </c>
      <c r="B132" s="45">
        <v>11.079146039999996</v>
      </c>
      <c r="C132" s="154">
        <f t="shared" ref="C132:C195" si="10">(B132/$B$261)*100</f>
        <v>8.939645093257817E-2</v>
      </c>
      <c r="D132" s="45">
        <v>16.888576690000004</v>
      </c>
      <c r="E132" s="154">
        <f t="shared" ref="E132:E195" si="11">(D132/$D$261)*100</f>
        <v>0.14286987130427886</v>
      </c>
      <c r="F132" s="45">
        <v>14.950428320000006</v>
      </c>
      <c r="G132" s="154">
        <f t="shared" ref="G132:G195" si="12">(F132/$F$261)*100</f>
        <v>9.6289455427574167E-2</v>
      </c>
      <c r="H132" s="154">
        <f t="shared" ref="H132:H195" si="13">((F132/D132)-1)*100</f>
        <v>-11.476090647399595</v>
      </c>
      <c r="I132" s="340">
        <f t="shared" si="9"/>
        <v>34.942063819929679</v>
      </c>
      <c r="J132" s="341"/>
      <c r="K132" s="341"/>
      <c r="N132" s="18"/>
      <c r="O132" s="18"/>
      <c r="P132" s="18"/>
      <c r="Q132" s="18"/>
      <c r="R132" s="18"/>
    </row>
    <row r="133" spans="1:18" x14ac:dyDescent="0.2">
      <c r="A133" s="21" t="s">
        <v>1122</v>
      </c>
      <c r="B133" s="45">
        <v>11.864846099999999</v>
      </c>
      <c r="C133" s="154">
        <f t="shared" si="10"/>
        <v>9.5736181143546137E-2</v>
      </c>
      <c r="D133" s="45">
        <v>17.495647770000005</v>
      </c>
      <c r="E133" s="154">
        <f t="shared" si="11"/>
        <v>0.14800542349817719</v>
      </c>
      <c r="F133" s="45">
        <v>14.797269469999996</v>
      </c>
      <c r="G133" s="154">
        <f t="shared" si="12"/>
        <v>9.5303023337151335E-2</v>
      </c>
      <c r="H133" s="154">
        <f t="shared" si="13"/>
        <v>-15.423140288791991</v>
      </c>
      <c r="I133" s="340">
        <f t="shared" ref="I133:I195" si="14">((F133/B133)-1)*100</f>
        <v>24.715224666925906</v>
      </c>
      <c r="J133" s="341"/>
      <c r="K133" s="341"/>
      <c r="N133" s="18"/>
      <c r="O133" s="18"/>
      <c r="P133" s="18"/>
      <c r="Q133" s="18"/>
      <c r="R133" s="18"/>
    </row>
    <row r="134" spans="1:18" x14ac:dyDescent="0.2">
      <c r="A134" s="21" t="s">
        <v>1125</v>
      </c>
      <c r="B134" s="45">
        <v>2.5247626599999995</v>
      </c>
      <c r="C134" s="154">
        <f t="shared" si="10"/>
        <v>2.0372041350137815E-2</v>
      </c>
      <c r="D134" s="45">
        <v>4.1253749899999992</v>
      </c>
      <c r="E134" s="154">
        <f t="shared" si="11"/>
        <v>3.4898843444408127E-2</v>
      </c>
      <c r="F134" s="45">
        <v>14.507964440000004</v>
      </c>
      <c r="G134" s="154">
        <f t="shared" si="12"/>
        <v>9.3439730647811359E-2</v>
      </c>
      <c r="H134" s="154">
        <f t="shared" si="13"/>
        <v>251.6762591320215</v>
      </c>
      <c r="I134" s="340">
        <f t="shared" si="14"/>
        <v>474.62686175816646</v>
      </c>
      <c r="J134" s="341"/>
      <c r="K134" s="341"/>
      <c r="N134" s="18"/>
      <c r="O134" s="18"/>
      <c r="P134" s="18"/>
      <c r="Q134" s="18"/>
      <c r="R134" s="18"/>
    </row>
    <row r="135" spans="1:18" x14ac:dyDescent="0.2">
      <c r="A135" s="21" t="s">
        <v>1116</v>
      </c>
      <c r="B135" s="45">
        <v>24.06267433</v>
      </c>
      <c r="C135" s="154">
        <f t="shared" si="10"/>
        <v>0.19415915967549194</v>
      </c>
      <c r="D135" s="45">
        <v>12.786538220000001</v>
      </c>
      <c r="E135" s="154">
        <f t="shared" si="11"/>
        <v>0.1081684444729038</v>
      </c>
      <c r="F135" s="45">
        <v>14.287490039999996</v>
      </c>
      <c r="G135" s="154">
        <f t="shared" si="12"/>
        <v>9.2019747256210316E-2</v>
      </c>
      <c r="H135" s="154">
        <f t="shared" si="13"/>
        <v>11.738531525696994</v>
      </c>
      <c r="I135" s="340">
        <f t="shared" si="14"/>
        <v>-40.62384818886423</v>
      </c>
      <c r="J135" s="341"/>
      <c r="K135" s="341"/>
      <c r="N135" s="18"/>
      <c r="O135" s="18"/>
      <c r="P135" s="18"/>
      <c r="Q135" s="18"/>
      <c r="R135" s="18"/>
    </row>
    <row r="136" spans="1:18" x14ac:dyDescent="0.2">
      <c r="A136" s="21" t="s">
        <v>1119</v>
      </c>
      <c r="B136" s="45">
        <v>8.7035098800000004</v>
      </c>
      <c r="C136" s="154">
        <f t="shared" si="10"/>
        <v>7.022769544868547E-2</v>
      </c>
      <c r="D136" s="45">
        <v>10.520495650000004</v>
      </c>
      <c r="E136" s="154">
        <f t="shared" si="11"/>
        <v>8.8998728972981667E-2</v>
      </c>
      <c r="F136" s="45">
        <v>14.224267339999999</v>
      </c>
      <c r="G136" s="154">
        <f t="shared" si="12"/>
        <v>9.1612556289947703E-2</v>
      </c>
      <c r="H136" s="154">
        <f t="shared" si="13"/>
        <v>35.205296529921505</v>
      </c>
      <c r="I136" s="340">
        <f t="shared" si="14"/>
        <v>63.431391888073541</v>
      </c>
      <c r="J136" s="341"/>
      <c r="K136" s="341"/>
      <c r="N136" s="18"/>
      <c r="O136" s="18"/>
      <c r="P136" s="18"/>
      <c r="Q136" s="18"/>
      <c r="R136" s="18"/>
    </row>
    <row r="137" spans="1:18" x14ac:dyDescent="0.2">
      <c r="A137" s="21" t="s">
        <v>1110</v>
      </c>
      <c r="B137" s="45">
        <v>18.446720159999998</v>
      </c>
      <c r="C137" s="154">
        <f t="shared" si="10"/>
        <v>0.14884462283434627</v>
      </c>
      <c r="D137" s="45">
        <v>18.892003800000001</v>
      </c>
      <c r="E137" s="154">
        <f t="shared" si="11"/>
        <v>0.15981797644227333</v>
      </c>
      <c r="F137" s="45">
        <v>13.94777384</v>
      </c>
      <c r="G137" s="154">
        <f t="shared" si="12"/>
        <v>8.9831777306602578E-2</v>
      </c>
      <c r="H137" s="154">
        <f t="shared" si="13"/>
        <v>-26.171019296534336</v>
      </c>
      <c r="I137" s="340">
        <f t="shared" si="14"/>
        <v>-24.388868487068748</v>
      </c>
      <c r="J137" s="341"/>
      <c r="K137" s="341"/>
      <c r="N137" s="18"/>
      <c r="O137" s="18"/>
      <c r="P137" s="18"/>
      <c r="Q137" s="18"/>
      <c r="R137" s="18"/>
    </row>
    <row r="138" spans="1:18" x14ac:dyDescent="0.2">
      <c r="A138" s="21" t="s">
        <v>1123</v>
      </c>
      <c r="B138" s="45">
        <v>20.33822752</v>
      </c>
      <c r="C138" s="154">
        <f t="shared" si="10"/>
        <v>0.16410699452674532</v>
      </c>
      <c r="D138" s="45">
        <v>19.96601420999999</v>
      </c>
      <c r="E138" s="154">
        <f t="shared" si="11"/>
        <v>0.16890362835200534</v>
      </c>
      <c r="F138" s="45">
        <v>13.853528940000002</v>
      </c>
      <c r="G138" s="154">
        <f t="shared" si="12"/>
        <v>8.9224785325932282E-2</v>
      </c>
      <c r="H138" s="154">
        <f t="shared" si="13"/>
        <v>-30.614449162009237</v>
      </c>
      <c r="I138" s="340">
        <f t="shared" si="14"/>
        <v>-31.884285755103981</v>
      </c>
      <c r="J138" s="341"/>
      <c r="K138" s="341"/>
      <c r="N138" s="18"/>
      <c r="O138" s="18"/>
      <c r="P138" s="18"/>
      <c r="Q138" s="18"/>
      <c r="R138" s="18"/>
    </row>
    <row r="139" spans="1:18" x14ac:dyDescent="0.2">
      <c r="A139" s="21" t="s">
        <v>1121</v>
      </c>
      <c r="B139" s="45">
        <v>10.315335689999996</v>
      </c>
      <c r="C139" s="154">
        <f t="shared" si="10"/>
        <v>8.3233346463240362E-2</v>
      </c>
      <c r="D139" s="45">
        <v>10.904378479999998</v>
      </c>
      <c r="E139" s="154">
        <f t="shared" si="11"/>
        <v>9.2246207521632623E-2</v>
      </c>
      <c r="F139" s="45">
        <v>13.706823079999999</v>
      </c>
      <c r="G139" s="154">
        <f t="shared" si="12"/>
        <v>8.8279914244978927E-2</v>
      </c>
      <c r="H139" s="154">
        <f t="shared" si="13"/>
        <v>25.700177274110914</v>
      </c>
      <c r="I139" s="340">
        <f t="shared" si="14"/>
        <v>32.878109757376265</v>
      </c>
      <c r="J139" s="341"/>
      <c r="K139" s="341"/>
      <c r="N139" s="18"/>
      <c r="O139" s="18"/>
      <c r="P139" s="18"/>
      <c r="Q139" s="18"/>
      <c r="R139" s="18"/>
    </row>
    <row r="140" spans="1:18" x14ac:dyDescent="0.2">
      <c r="A140" s="21" t="s">
        <v>1118</v>
      </c>
      <c r="B140" s="45">
        <v>14.540522149999997</v>
      </c>
      <c r="C140" s="154">
        <f t="shared" si="10"/>
        <v>0.11732592658527149</v>
      </c>
      <c r="D140" s="45">
        <v>11.380216540000001</v>
      </c>
      <c r="E140" s="154">
        <f t="shared" si="11"/>
        <v>9.6271586548044699E-2</v>
      </c>
      <c r="F140" s="45">
        <v>13.655498639999996</v>
      </c>
      <c r="G140" s="154">
        <f t="shared" si="12"/>
        <v>8.7949354994638629E-2</v>
      </c>
      <c r="H140" s="154">
        <f t="shared" si="13"/>
        <v>19.993311129034062</v>
      </c>
      <c r="I140" s="340">
        <f t="shared" si="14"/>
        <v>-6.0866006108315833</v>
      </c>
      <c r="J140" s="341"/>
      <c r="K140" s="341"/>
      <c r="N140" s="18"/>
      <c r="O140" s="18"/>
      <c r="P140" s="18"/>
      <c r="Q140" s="18"/>
      <c r="R140" s="18"/>
    </row>
    <row r="141" spans="1:18" x14ac:dyDescent="0.2">
      <c r="A141" s="21" t="s">
        <v>1117</v>
      </c>
      <c r="B141" s="45">
        <v>14.400561309999995</v>
      </c>
      <c r="C141" s="154">
        <f t="shared" si="10"/>
        <v>0.11619659745463549</v>
      </c>
      <c r="D141" s="45">
        <v>13.223325939999997</v>
      </c>
      <c r="E141" s="154">
        <f t="shared" si="11"/>
        <v>0.11186347493575145</v>
      </c>
      <c r="F141" s="45">
        <v>13.477327719999987</v>
      </c>
      <c r="G141" s="154">
        <f t="shared" si="12"/>
        <v>8.6801830623254556E-2</v>
      </c>
      <c r="H141" s="154">
        <f t="shared" si="13"/>
        <v>1.9208615226797621</v>
      </c>
      <c r="I141" s="340">
        <f t="shared" si="14"/>
        <v>-6.411094471427992</v>
      </c>
      <c r="J141" s="341"/>
      <c r="K141" s="341"/>
      <c r="N141" s="18"/>
      <c r="O141" s="18"/>
      <c r="P141" s="18"/>
      <c r="Q141" s="18"/>
      <c r="R141" s="18"/>
    </row>
    <row r="142" spans="1:18" x14ac:dyDescent="0.2">
      <c r="A142" s="21" t="s">
        <v>1082</v>
      </c>
      <c r="B142" s="45">
        <v>7.5858624000000008</v>
      </c>
      <c r="C142" s="154">
        <f t="shared" si="10"/>
        <v>6.1209516814248084E-2</v>
      </c>
      <c r="D142" s="45">
        <v>12.09799405</v>
      </c>
      <c r="E142" s="154">
        <f t="shared" si="11"/>
        <v>0.10234366605842325</v>
      </c>
      <c r="F142" s="45">
        <v>12.830051880000001</v>
      </c>
      <c r="G142" s="154">
        <f t="shared" si="12"/>
        <v>8.263299767673303E-2</v>
      </c>
      <c r="H142" s="154">
        <f t="shared" si="13"/>
        <v>6.0510678627751613</v>
      </c>
      <c r="I142" s="340">
        <f t="shared" si="14"/>
        <v>69.131091542077002</v>
      </c>
      <c r="J142" s="341"/>
      <c r="K142" s="341"/>
      <c r="N142" s="18"/>
      <c r="O142" s="18"/>
      <c r="P142" s="18"/>
      <c r="Q142" s="18"/>
      <c r="R142" s="18"/>
    </row>
    <row r="143" spans="1:18" x14ac:dyDescent="0.2">
      <c r="A143" s="21" t="s">
        <v>1115</v>
      </c>
      <c r="B143" s="45">
        <v>6.918371099999999</v>
      </c>
      <c r="C143" s="154">
        <f t="shared" si="10"/>
        <v>5.5823600514116618E-2</v>
      </c>
      <c r="D143" s="45">
        <v>5.1197395399999976</v>
      </c>
      <c r="E143" s="154">
        <f t="shared" si="11"/>
        <v>4.331072668926178E-2</v>
      </c>
      <c r="F143" s="45">
        <v>12.065854399999997</v>
      </c>
      <c r="G143" s="154">
        <f t="shared" si="12"/>
        <v>7.7711121352301099E-2</v>
      </c>
      <c r="H143" s="154">
        <f t="shared" si="13"/>
        <v>135.67320770384353</v>
      </c>
      <c r="I143" s="340">
        <f t="shared" si="14"/>
        <v>74.403110581911378</v>
      </c>
      <c r="J143" s="341"/>
      <c r="K143" s="341"/>
      <c r="N143" s="18"/>
      <c r="O143" s="18"/>
      <c r="P143" s="18"/>
      <c r="Q143" s="18"/>
      <c r="R143" s="18"/>
    </row>
    <row r="144" spans="1:18" x14ac:dyDescent="0.2">
      <c r="A144" s="21" t="s">
        <v>1114</v>
      </c>
      <c r="B144" s="45">
        <v>11.748819970000001</v>
      </c>
      <c r="C144" s="154">
        <f t="shared" si="10"/>
        <v>9.4799978642018168E-2</v>
      </c>
      <c r="D144" s="45">
        <v>10.674944149999998</v>
      </c>
      <c r="E144" s="154">
        <f t="shared" si="11"/>
        <v>9.0305294808763648E-2</v>
      </c>
      <c r="F144" s="45">
        <v>11.745477549999999</v>
      </c>
      <c r="G144" s="154">
        <f t="shared" si="12"/>
        <v>7.5647708066888183E-2</v>
      </c>
      <c r="H144" s="154">
        <f t="shared" si="13"/>
        <v>10.028468392502088</v>
      </c>
      <c r="I144" s="340">
        <f t="shared" si="14"/>
        <v>-2.844898473666202E-2</v>
      </c>
      <c r="J144" s="341"/>
      <c r="K144" s="341"/>
      <c r="N144" s="18"/>
      <c r="O144" s="18"/>
      <c r="P144" s="18"/>
      <c r="Q144" s="18"/>
      <c r="R144" s="18"/>
    </row>
    <row r="145" spans="1:18" x14ac:dyDescent="0.2">
      <c r="A145" s="21" t="s">
        <v>998</v>
      </c>
      <c r="B145" s="45">
        <v>17.794885669999996</v>
      </c>
      <c r="C145" s="154">
        <f t="shared" si="10"/>
        <v>0.14358503966872466</v>
      </c>
      <c r="D145" s="45">
        <v>29.416418509999982</v>
      </c>
      <c r="E145" s="154">
        <f t="shared" si="11"/>
        <v>0.24884985892535288</v>
      </c>
      <c r="F145" s="45">
        <v>11.61408181</v>
      </c>
      <c r="G145" s="154">
        <f t="shared" si="12"/>
        <v>7.4801443065023468E-2</v>
      </c>
      <c r="H145" s="154">
        <f t="shared" si="13"/>
        <v>-60.518368998415475</v>
      </c>
      <c r="I145" s="340">
        <f t="shared" si="14"/>
        <v>-34.733596914421753</v>
      </c>
      <c r="J145" s="341"/>
      <c r="K145" s="341"/>
      <c r="N145" s="18"/>
      <c r="O145" s="18"/>
      <c r="P145" s="18"/>
      <c r="Q145" s="18"/>
      <c r="R145" s="18"/>
    </row>
    <row r="146" spans="1:18" x14ac:dyDescent="0.2">
      <c r="A146" s="21" t="s">
        <v>1001</v>
      </c>
      <c r="B146" s="45">
        <v>13.04753629</v>
      </c>
      <c r="C146" s="154">
        <f t="shared" si="10"/>
        <v>0.10527918248652479</v>
      </c>
      <c r="D146" s="45">
        <v>9.3667764899999995</v>
      </c>
      <c r="E146" s="154">
        <f t="shared" si="11"/>
        <v>7.9238776376853129E-2</v>
      </c>
      <c r="F146" s="45">
        <v>11.151453690000002</v>
      </c>
      <c r="G146" s="154">
        <f t="shared" si="12"/>
        <v>7.1821848849606226E-2</v>
      </c>
      <c r="H146" s="154">
        <f t="shared" si="13"/>
        <v>19.053269840540455</v>
      </c>
      <c r="I146" s="340">
        <f t="shared" si="14"/>
        <v>-14.532112100375683</v>
      </c>
      <c r="J146" s="341"/>
      <c r="K146" s="341"/>
      <c r="N146" s="18"/>
      <c r="O146" s="18"/>
      <c r="P146" s="18"/>
      <c r="Q146" s="18"/>
      <c r="R146" s="18"/>
    </row>
    <row r="147" spans="1:18" x14ac:dyDescent="0.2">
      <c r="A147" s="21" t="s">
        <v>1113</v>
      </c>
      <c r="B147" s="45">
        <v>9.1629302399999997</v>
      </c>
      <c r="C147" s="154">
        <f t="shared" si="10"/>
        <v>7.3934709466001142E-2</v>
      </c>
      <c r="D147" s="45">
        <v>10.86207312</v>
      </c>
      <c r="E147" s="154">
        <f t="shared" si="11"/>
        <v>9.1888322931970315E-2</v>
      </c>
      <c r="F147" s="45">
        <v>10.884612750000001</v>
      </c>
      <c r="G147" s="154">
        <f t="shared" si="12"/>
        <v>7.0103237967802268E-2</v>
      </c>
      <c r="H147" s="154">
        <f t="shared" si="13"/>
        <v>0.20750762539518686</v>
      </c>
      <c r="I147" s="340">
        <f t="shared" si="14"/>
        <v>18.789649870781954</v>
      </c>
      <c r="J147" s="341"/>
      <c r="K147" s="341"/>
      <c r="N147" s="18"/>
      <c r="O147" s="18"/>
      <c r="P147" s="18"/>
      <c r="Q147" s="18"/>
      <c r="R147" s="18"/>
    </row>
    <row r="148" spans="1:18" x14ac:dyDescent="0.2">
      <c r="A148" s="21" t="s">
        <v>1112</v>
      </c>
      <c r="B148" s="45">
        <v>4.57832141</v>
      </c>
      <c r="C148" s="154">
        <f t="shared" si="10"/>
        <v>3.6941988471400032E-2</v>
      </c>
      <c r="D148" s="45">
        <v>5.9415298600000028</v>
      </c>
      <c r="E148" s="154">
        <f t="shared" si="11"/>
        <v>5.0262708458514285E-2</v>
      </c>
      <c r="F148" s="45">
        <v>10.855089039999999</v>
      </c>
      <c r="G148" s="154">
        <f t="shared" si="12"/>
        <v>6.9913088100704554E-2</v>
      </c>
      <c r="H148" s="154">
        <f t="shared" si="13"/>
        <v>82.698552322010784</v>
      </c>
      <c r="I148" s="340">
        <f t="shared" si="14"/>
        <v>137.09757502586521</v>
      </c>
      <c r="J148" s="341"/>
      <c r="K148" s="341"/>
      <c r="N148" s="18"/>
      <c r="O148" s="18"/>
      <c r="P148" s="18"/>
      <c r="Q148" s="18"/>
      <c r="R148" s="18"/>
    </row>
    <row r="149" spans="1:18" x14ac:dyDescent="0.2">
      <c r="A149" s="21" t="s">
        <v>1111</v>
      </c>
      <c r="B149" s="45">
        <v>8.6920457399999993</v>
      </c>
      <c r="C149" s="154">
        <f t="shared" si="10"/>
        <v>7.0135192522440604E-2</v>
      </c>
      <c r="D149" s="45">
        <v>6.7771437499999987</v>
      </c>
      <c r="E149" s="154">
        <f t="shared" si="11"/>
        <v>5.7331631501333899E-2</v>
      </c>
      <c r="F149" s="45">
        <v>10.572619809999996</v>
      </c>
      <c r="G149" s="154">
        <f t="shared" si="12"/>
        <v>6.8093821939924318E-2</v>
      </c>
      <c r="H149" s="154">
        <f t="shared" si="13"/>
        <v>56.004066019700382</v>
      </c>
      <c r="I149" s="340">
        <f t="shared" si="14"/>
        <v>21.635574941187507</v>
      </c>
      <c r="J149" s="341"/>
      <c r="K149" s="341"/>
      <c r="N149" s="18"/>
      <c r="O149" s="18"/>
      <c r="P149" s="18"/>
      <c r="Q149" s="18"/>
      <c r="R149" s="18"/>
    </row>
    <row r="150" spans="1:18" x14ac:dyDescent="0.2">
      <c r="A150" s="21" t="s">
        <v>1095</v>
      </c>
      <c r="B150" s="45">
        <v>6.336518429999999</v>
      </c>
      <c r="C150" s="154">
        <f t="shared" si="10"/>
        <v>5.1128693210264108E-2</v>
      </c>
      <c r="D150" s="45">
        <v>10.359846409999999</v>
      </c>
      <c r="E150" s="154">
        <f t="shared" si="11"/>
        <v>8.7639707625876598E-2</v>
      </c>
      <c r="F150" s="45">
        <v>9.7394372900000015</v>
      </c>
      <c r="G150" s="154">
        <f t="shared" si="12"/>
        <v>6.2727641827529171E-2</v>
      </c>
      <c r="H150" s="154">
        <f t="shared" si="13"/>
        <v>-5.9885938019422653</v>
      </c>
      <c r="I150" s="340">
        <f t="shared" si="14"/>
        <v>53.703289867966241</v>
      </c>
      <c r="J150" s="341"/>
      <c r="K150" s="341"/>
      <c r="N150" s="18"/>
      <c r="O150" s="18"/>
      <c r="P150" s="18"/>
      <c r="Q150" s="18"/>
      <c r="R150" s="18"/>
    </row>
    <row r="151" spans="1:18" x14ac:dyDescent="0.2">
      <c r="A151" s="21" t="s">
        <v>1108</v>
      </c>
      <c r="B151" s="45">
        <v>16.792714529999998</v>
      </c>
      <c r="C151" s="154">
        <f t="shared" si="10"/>
        <v>0.1354986273387852</v>
      </c>
      <c r="D151" s="45">
        <v>8.1138999500000004</v>
      </c>
      <c r="E151" s="154">
        <f t="shared" si="11"/>
        <v>6.8639996307012313E-2</v>
      </c>
      <c r="F151" s="45">
        <v>9.7033646400000002</v>
      </c>
      <c r="G151" s="154">
        <f t="shared" si="12"/>
        <v>6.2495312977145459E-2</v>
      </c>
      <c r="H151" s="154">
        <f t="shared" si="13"/>
        <v>19.589404599449111</v>
      </c>
      <c r="I151" s="340">
        <f t="shared" si="14"/>
        <v>-42.216818950473744</v>
      </c>
      <c r="J151" s="341"/>
      <c r="K151" s="341"/>
      <c r="N151" s="18"/>
      <c r="O151" s="18"/>
      <c r="P151" s="18"/>
      <c r="Q151" s="18"/>
      <c r="R151" s="18"/>
    </row>
    <row r="152" spans="1:18" x14ac:dyDescent="0.2">
      <c r="A152" s="21" t="s">
        <v>1016</v>
      </c>
      <c r="B152" s="45">
        <v>11.848544970000001</v>
      </c>
      <c r="C152" s="154">
        <f t="shared" si="10"/>
        <v>9.5604649059491176E-2</v>
      </c>
      <c r="D152" s="45">
        <v>14.996613999999997</v>
      </c>
      <c r="E152" s="154">
        <f t="shared" si="11"/>
        <v>0.12686470574211223</v>
      </c>
      <c r="F152" s="45">
        <v>9.5984879100000011</v>
      </c>
      <c r="G152" s="154">
        <f t="shared" si="12"/>
        <v>6.1819845826467545E-2</v>
      </c>
      <c r="H152" s="154">
        <f t="shared" si="13"/>
        <v>-35.995632680817138</v>
      </c>
      <c r="I152" s="340">
        <f t="shared" si="14"/>
        <v>-18.990155041796662</v>
      </c>
      <c r="J152" s="341"/>
      <c r="K152" s="341"/>
      <c r="N152" s="18"/>
      <c r="O152" s="18"/>
      <c r="P152" s="18"/>
      <c r="Q152" s="18"/>
      <c r="R152" s="18"/>
    </row>
    <row r="153" spans="1:18" x14ac:dyDescent="0.2">
      <c r="A153" s="21" t="s">
        <v>1109</v>
      </c>
      <c r="B153" s="45">
        <v>9.1198618600000039</v>
      </c>
      <c r="C153" s="154">
        <f t="shared" si="10"/>
        <v>7.3587195288869187E-2</v>
      </c>
      <c r="D153" s="45">
        <v>8.1247031500000002</v>
      </c>
      <c r="E153" s="154">
        <f t="shared" si="11"/>
        <v>6.8731386589450286E-2</v>
      </c>
      <c r="F153" s="45">
        <v>9.4476488200000031</v>
      </c>
      <c r="G153" s="154">
        <f t="shared" si="12"/>
        <v>6.0848354339908546E-2</v>
      </c>
      <c r="H153" s="154">
        <f t="shared" si="13"/>
        <v>16.283003151936736</v>
      </c>
      <c r="I153" s="340">
        <f t="shared" si="14"/>
        <v>3.5942097044000532</v>
      </c>
      <c r="J153" s="341"/>
      <c r="K153" s="341"/>
      <c r="N153" s="18"/>
      <c r="O153" s="18"/>
      <c r="P153" s="18"/>
      <c r="Q153" s="18"/>
      <c r="R153" s="18"/>
    </row>
    <row r="154" spans="1:18" x14ac:dyDescent="0.2">
      <c r="A154" s="21" t="s">
        <v>1107</v>
      </c>
      <c r="B154" s="45">
        <v>27.305793659999999</v>
      </c>
      <c r="C154" s="154">
        <f t="shared" si="10"/>
        <v>0.22032754458585466</v>
      </c>
      <c r="D154" s="45">
        <v>21.569710379999997</v>
      </c>
      <c r="E154" s="154">
        <f t="shared" si="11"/>
        <v>0.18247018695695466</v>
      </c>
      <c r="F154" s="45">
        <v>9.3047652400000018</v>
      </c>
      <c r="G154" s="154">
        <f t="shared" si="12"/>
        <v>5.9928100965673289E-2</v>
      </c>
      <c r="H154" s="154">
        <f t="shared" si="13"/>
        <v>-56.861890697301035</v>
      </c>
      <c r="I154" s="340">
        <f t="shared" si="14"/>
        <v>-65.923842552027835</v>
      </c>
      <c r="J154" s="341"/>
      <c r="K154" s="341"/>
      <c r="N154" s="18"/>
      <c r="O154" s="18"/>
      <c r="P154" s="18"/>
      <c r="Q154" s="18"/>
      <c r="R154" s="18"/>
    </row>
    <row r="155" spans="1:18" x14ac:dyDescent="0.2">
      <c r="A155" s="21" t="s">
        <v>1106</v>
      </c>
      <c r="B155" s="45">
        <v>6.6922275300000003</v>
      </c>
      <c r="C155" s="154">
        <f t="shared" si="10"/>
        <v>5.3998872102176396E-2</v>
      </c>
      <c r="D155" s="45">
        <v>5.6659475199999996</v>
      </c>
      <c r="E155" s="154">
        <f t="shared" si="11"/>
        <v>4.7931404040608805E-2</v>
      </c>
      <c r="F155" s="45">
        <v>8.3353547399999979</v>
      </c>
      <c r="G155" s="154">
        <f t="shared" si="12"/>
        <v>5.3684533414775679E-2</v>
      </c>
      <c r="H155" s="154">
        <f t="shared" si="13"/>
        <v>47.11316528395939</v>
      </c>
      <c r="I155" s="340">
        <f t="shared" si="14"/>
        <v>24.552769651572159</v>
      </c>
      <c r="J155" s="341"/>
      <c r="K155" s="341"/>
      <c r="N155" s="18"/>
      <c r="O155" s="18"/>
      <c r="P155" s="18"/>
      <c r="Q155" s="18"/>
      <c r="R155" s="18"/>
    </row>
    <row r="156" spans="1:18" x14ac:dyDescent="0.2">
      <c r="A156" s="21" t="s">
        <v>1103</v>
      </c>
      <c r="B156" s="45">
        <v>6.3088295500000013</v>
      </c>
      <c r="C156" s="154">
        <f t="shared" si="10"/>
        <v>5.090527458274885E-2</v>
      </c>
      <c r="D156" s="45">
        <v>6.497856689999999</v>
      </c>
      <c r="E156" s="154">
        <f t="shared" si="11"/>
        <v>5.4968986794703481E-2</v>
      </c>
      <c r="F156" s="45">
        <v>7.1486215699999942</v>
      </c>
      <c r="G156" s="154">
        <f t="shared" si="12"/>
        <v>4.6041281446919068E-2</v>
      </c>
      <c r="H156" s="154">
        <f t="shared" si="13"/>
        <v>10.01506975371591</v>
      </c>
      <c r="I156" s="340">
        <f t="shared" si="14"/>
        <v>13.311375958794013</v>
      </c>
      <c r="J156" s="341"/>
      <c r="K156" s="341"/>
      <c r="N156" s="18"/>
      <c r="O156" s="18"/>
      <c r="P156" s="18"/>
      <c r="Q156" s="18"/>
      <c r="R156" s="18"/>
    </row>
    <row r="157" spans="1:18" x14ac:dyDescent="0.2">
      <c r="A157" s="21" t="s">
        <v>1094</v>
      </c>
      <c r="B157" s="45">
        <v>3.9709755300000005</v>
      </c>
      <c r="C157" s="154">
        <f t="shared" si="10"/>
        <v>3.2041379167713706E-2</v>
      </c>
      <c r="D157" s="45">
        <v>6.9804270700000002</v>
      </c>
      <c r="E157" s="154">
        <f t="shared" si="11"/>
        <v>5.9051318263564342E-2</v>
      </c>
      <c r="F157" s="45">
        <v>7.1298275200000001</v>
      </c>
      <c r="G157" s="154">
        <f t="shared" si="12"/>
        <v>4.5920236831939236E-2</v>
      </c>
      <c r="H157" s="154">
        <f t="shared" si="13"/>
        <v>2.1402766406955598</v>
      </c>
      <c r="I157" s="340">
        <f t="shared" si="14"/>
        <v>79.548513108062366</v>
      </c>
      <c r="J157" s="341"/>
      <c r="K157" s="341"/>
      <c r="N157" s="18"/>
      <c r="O157" s="18"/>
      <c r="P157" s="18"/>
      <c r="Q157" s="18"/>
      <c r="R157" s="18"/>
    </row>
    <row r="158" spans="1:18" x14ac:dyDescent="0.2">
      <c r="A158" s="21" t="s">
        <v>1105</v>
      </c>
      <c r="B158" s="45">
        <v>7.0165102400000032</v>
      </c>
      <c r="C158" s="154">
        <f t="shared" si="10"/>
        <v>5.6615474795934075E-2</v>
      </c>
      <c r="D158" s="45">
        <v>5.9992942200000003</v>
      </c>
      <c r="E158" s="154">
        <f t="shared" si="11"/>
        <v>5.0751369334481433E-2</v>
      </c>
      <c r="F158" s="45">
        <v>7.1087429999999951</v>
      </c>
      <c r="G158" s="154">
        <f t="shared" si="12"/>
        <v>4.5784440257734309E-2</v>
      </c>
      <c r="H158" s="154">
        <f t="shared" si="13"/>
        <v>18.492988330217198</v>
      </c>
      <c r="I158" s="340">
        <f t="shared" si="14"/>
        <v>1.3145104452949807</v>
      </c>
      <c r="J158" s="341"/>
      <c r="K158" s="341"/>
      <c r="N158" s="18"/>
      <c r="O158" s="18"/>
      <c r="P158" s="18"/>
      <c r="Q158" s="18"/>
      <c r="R158" s="18"/>
    </row>
    <row r="159" spans="1:18" x14ac:dyDescent="0.2">
      <c r="A159" s="21" t="s">
        <v>1099</v>
      </c>
      <c r="B159" s="45">
        <v>12.961723219999996</v>
      </c>
      <c r="C159" s="154">
        <f t="shared" si="10"/>
        <v>0.10458676595244062</v>
      </c>
      <c r="D159" s="45">
        <v>29.784119119999996</v>
      </c>
      <c r="E159" s="154">
        <f t="shared" si="11"/>
        <v>0.25196044306713627</v>
      </c>
      <c r="F159" s="45">
        <v>7.0384276800000007</v>
      </c>
      <c r="G159" s="154">
        <f t="shared" si="12"/>
        <v>4.5331568692713153E-2</v>
      </c>
      <c r="H159" s="154">
        <f t="shared" si="13"/>
        <v>-76.368521588158345</v>
      </c>
      <c r="I159" s="340">
        <f t="shared" si="14"/>
        <v>-45.698364634575164</v>
      </c>
      <c r="J159" s="341"/>
      <c r="K159" s="341"/>
      <c r="N159" s="18"/>
      <c r="O159" s="18"/>
      <c r="P159" s="18"/>
      <c r="Q159" s="18"/>
      <c r="R159" s="18"/>
    </row>
    <row r="160" spans="1:18" x14ac:dyDescent="0.2">
      <c r="A160" s="21" t="s">
        <v>1085</v>
      </c>
      <c r="B160" s="45">
        <v>6.5337107500000009</v>
      </c>
      <c r="C160" s="154">
        <f t="shared" si="10"/>
        <v>5.271981706543457E-2</v>
      </c>
      <c r="D160" s="45">
        <v>4.8152077000000002</v>
      </c>
      <c r="E160" s="154">
        <f t="shared" si="11"/>
        <v>4.0734522336018854E-2</v>
      </c>
      <c r="F160" s="45">
        <v>7.0281793399999986</v>
      </c>
      <c r="G160" s="154">
        <f t="shared" si="12"/>
        <v>4.5265563421391479E-2</v>
      </c>
      <c r="H160" s="154">
        <f t="shared" si="13"/>
        <v>45.957968542042302</v>
      </c>
      <c r="I160" s="340">
        <f t="shared" si="14"/>
        <v>7.5679596009051497</v>
      </c>
      <c r="J160" s="341"/>
      <c r="K160" s="341"/>
      <c r="N160" s="18"/>
      <c r="O160" s="18"/>
      <c r="P160" s="18"/>
      <c r="Q160" s="18"/>
      <c r="R160" s="18"/>
    </row>
    <row r="161" spans="1:18" x14ac:dyDescent="0.2">
      <c r="A161" s="21" t="s">
        <v>1101</v>
      </c>
      <c r="B161" s="45">
        <v>2.7731806899999998</v>
      </c>
      <c r="C161" s="154">
        <f t="shared" si="10"/>
        <v>2.2376500010533155E-2</v>
      </c>
      <c r="D161" s="45">
        <v>2.3856247900000001</v>
      </c>
      <c r="E161" s="154">
        <f t="shared" si="11"/>
        <v>2.0181328064751036E-2</v>
      </c>
      <c r="F161" s="45">
        <v>6.9907200100000013</v>
      </c>
      <c r="G161" s="154">
        <f t="shared" si="12"/>
        <v>4.5024303545140552E-2</v>
      </c>
      <c r="H161" s="154">
        <f t="shared" si="13"/>
        <v>193.03518471569879</v>
      </c>
      <c r="I161" s="340">
        <f t="shared" si="14"/>
        <v>152.08310569910978</v>
      </c>
      <c r="J161" s="341"/>
      <c r="K161" s="341"/>
      <c r="N161" s="18"/>
      <c r="O161" s="18"/>
      <c r="P161" s="18"/>
      <c r="Q161" s="18"/>
      <c r="R161" s="18"/>
    </row>
    <row r="162" spans="1:18" x14ac:dyDescent="0.2">
      <c r="A162" s="21" t="s">
        <v>1104</v>
      </c>
      <c r="B162" s="45">
        <v>0.1647932</v>
      </c>
      <c r="C162" s="154">
        <f t="shared" si="10"/>
        <v>1.3296988021129603E-3</v>
      </c>
      <c r="D162" s="45">
        <v>0.49375698000000007</v>
      </c>
      <c r="E162" s="154">
        <f t="shared" si="11"/>
        <v>4.1769651453197375E-3</v>
      </c>
      <c r="F162" s="45">
        <v>6.9506413400000007</v>
      </c>
      <c r="G162" s="154">
        <f t="shared" si="12"/>
        <v>4.4766173595552489E-2</v>
      </c>
      <c r="H162" s="154">
        <f t="shared" si="13"/>
        <v>1307.7049280397007</v>
      </c>
      <c r="I162" s="340">
        <f t="shared" si="14"/>
        <v>4117.7962076105086</v>
      </c>
      <c r="J162" s="341"/>
      <c r="K162" s="341"/>
      <c r="N162" s="18"/>
      <c r="O162" s="18"/>
      <c r="P162" s="18"/>
      <c r="Q162" s="18"/>
      <c r="R162" s="18"/>
    </row>
    <row r="163" spans="1:18" x14ac:dyDescent="0.2">
      <c r="A163" s="21" t="s">
        <v>1102</v>
      </c>
      <c r="B163" s="45">
        <v>2.8705734800000009</v>
      </c>
      <c r="C163" s="154">
        <f t="shared" si="10"/>
        <v>2.3162352073588188E-2</v>
      </c>
      <c r="D163" s="45">
        <v>8.0951328100000026</v>
      </c>
      <c r="E163" s="154">
        <f t="shared" si="11"/>
        <v>6.8481234622960116E-2</v>
      </c>
      <c r="F163" s="45">
        <v>6.7943582899999981</v>
      </c>
      <c r="G163" s="154">
        <f t="shared" si="12"/>
        <v>4.3759619839702606E-2</v>
      </c>
      <c r="H163" s="154">
        <f t="shared" si="13"/>
        <v>-16.068600114789277</v>
      </c>
      <c r="I163" s="340">
        <f t="shared" si="14"/>
        <v>136.68992754716024</v>
      </c>
      <c r="J163" s="341"/>
      <c r="K163" s="341"/>
      <c r="N163" s="18"/>
      <c r="O163" s="18"/>
      <c r="P163" s="18"/>
      <c r="Q163" s="18"/>
      <c r="R163" s="18"/>
    </row>
    <row r="164" spans="1:18" x14ac:dyDescent="0.2">
      <c r="A164" s="21" t="s">
        <v>1100</v>
      </c>
      <c r="B164" s="45">
        <v>6.2199581800000008</v>
      </c>
      <c r="C164" s="154">
        <f t="shared" si="10"/>
        <v>5.0188180951269291E-2</v>
      </c>
      <c r="D164" s="45">
        <v>4.4328993800000003</v>
      </c>
      <c r="E164" s="154">
        <f t="shared" si="11"/>
        <v>3.7500363443914199E-2</v>
      </c>
      <c r="F164" s="45">
        <v>6.7255918599999998</v>
      </c>
      <c r="G164" s="154">
        <f t="shared" si="12"/>
        <v>4.331672402731037E-2</v>
      </c>
      <c r="H164" s="154">
        <f t="shared" si="13"/>
        <v>51.719930534493642</v>
      </c>
      <c r="I164" s="340">
        <f t="shared" si="14"/>
        <v>8.1292134989884968</v>
      </c>
      <c r="J164" s="341"/>
      <c r="K164" s="341"/>
      <c r="N164" s="18"/>
      <c r="O164" s="18"/>
      <c r="P164" s="18"/>
      <c r="Q164" s="18"/>
      <c r="R164" s="18"/>
    </row>
    <row r="165" spans="1:18" x14ac:dyDescent="0.2">
      <c r="A165" s="21" t="s">
        <v>1096</v>
      </c>
      <c r="B165" s="45">
        <v>7.310414699999999</v>
      </c>
      <c r="C165" s="154">
        <f t="shared" si="10"/>
        <v>5.8986958621708746E-2</v>
      </c>
      <c r="D165" s="45">
        <v>5.4529046900000004</v>
      </c>
      <c r="E165" s="154">
        <f t="shared" si="11"/>
        <v>4.612915615062399E-2</v>
      </c>
      <c r="F165" s="45">
        <v>6.31860014</v>
      </c>
      <c r="G165" s="154">
        <f t="shared" si="12"/>
        <v>4.0695460593010865E-2</v>
      </c>
      <c r="H165" s="154">
        <f t="shared" si="13"/>
        <v>15.875858816817123</v>
      </c>
      <c r="I165" s="340">
        <f t="shared" si="14"/>
        <v>-13.567144966481848</v>
      </c>
      <c r="J165" s="341"/>
      <c r="K165" s="341"/>
      <c r="N165" s="18"/>
      <c r="O165" s="18"/>
      <c r="P165" s="18"/>
      <c r="Q165" s="18"/>
      <c r="R165" s="18"/>
    </row>
    <row r="166" spans="1:18" x14ac:dyDescent="0.2">
      <c r="A166" s="21" t="s">
        <v>1097</v>
      </c>
      <c r="B166" s="45">
        <v>5.7894798700000072</v>
      </c>
      <c r="C166" s="154">
        <f t="shared" si="10"/>
        <v>4.6714697256902027E-2</v>
      </c>
      <c r="D166" s="45">
        <v>6.4924230099999996</v>
      </c>
      <c r="E166" s="154">
        <f t="shared" si="11"/>
        <v>5.4923020270907064E-2</v>
      </c>
      <c r="F166" s="45">
        <v>5.9394300399999986</v>
      </c>
      <c r="G166" s="154">
        <f t="shared" si="12"/>
        <v>3.8253384576059743E-2</v>
      </c>
      <c r="H166" s="154">
        <f t="shared" si="13"/>
        <v>-8.5175129400571929</v>
      </c>
      <c r="I166" s="340">
        <f t="shared" si="14"/>
        <v>2.590045623562931</v>
      </c>
      <c r="J166" s="341"/>
      <c r="K166" s="341"/>
      <c r="N166" s="18"/>
      <c r="O166" s="18"/>
      <c r="P166" s="18"/>
      <c r="Q166" s="18"/>
      <c r="R166" s="18"/>
    </row>
    <row r="167" spans="1:18" x14ac:dyDescent="0.2">
      <c r="A167" s="21" t="s">
        <v>1098</v>
      </c>
      <c r="B167" s="45">
        <v>5.5347227499999994</v>
      </c>
      <c r="C167" s="154">
        <f t="shared" si="10"/>
        <v>4.4659089153571557E-2</v>
      </c>
      <c r="D167" s="45">
        <v>3.4183736899999997</v>
      </c>
      <c r="E167" s="154">
        <f t="shared" si="11"/>
        <v>2.8917925893033478E-2</v>
      </c>
      <c r="F167" s="45">
        <v>5.9131831400000019</v>
      </c>
      <c r="G167" s="154">
        <f t="shared" si="12"/>
        <v>3.8084339271566299E-2</v>
      </c>
      <c r="H167" s="154">
        <f t="shared" si="13"/>
        <v>72.982349978243661</v>
      </c>
      <c r="I167" s="340">
        <f t="shared" si="14"/>
        <v>6.8379286026567954</v>
      </c>
      <c r="J167" s="341"/>
      <c r="K167" s="341"/>
      <c r="N167" s="18"/>
      <c r="O167" s="18"/>
      <c r="P167" s="18"/>
      <c r="Q167" s="18"/>
      <c r="R167" s="18"/>
    </row>
    <row r="168" spans="1:18" x14ac:dyDescent="0.2">
      <c r="A168" s="21" t="s">
        <v>1091</v>
      </c>
      <c r="B168" s="45">
        <v>5.4266710299999996</v>
      </c>
      <c r="C168" s="154">
        <f t="shared" si="10"/>
        <v>4.3787231318113275E-2</v>
      </c>
      <c r="D168" s="45">
        <v>4.6315877099999998</v>
      </c>
      <c r="E168" s="154">
        <f t="shared" si="11"/>
        <v>3.918117862791784E-2</v>
      </c>
      <c r="F168" s="45">
        <v>5.0727046100000006</v>
      </c>
      <c r="G168" s="154">
        <f t="shared" si="12"/>
        <v>3.2671168610495363E-2</v>
      </c>
      <c r="H168" s="154">
        <f t="shared" si="13"/>
        <v>9.5240968674217505</v>
      </c>
      <c r="I168" s="340">
        <f t="shared" si="14"/>
        <v>-6.5227174826552714</v>
      </c>
      <c r="J168" s="341"/>
      <c r="K168" s="341"/>
      <c r="N168" s="18"/>
      <c r="O168" s="18"/>
      <c r="P168" s="18"/>
      <c r="Q168" s="18"/>
      <c r="R168" s="18"/>
    </row>
    <row r="169" spans="1:18" x14ac:dyDescent="0.2">
      <c r="A169" s="21" t="s">
        <v>1012</v>
      </c>
      <c r="B169" s="45">
        <v>1.2101277499999998</v>
      </c>
      <c r="C169" s="154">
        <f t="shared" si="10"/>
        <v>9.76439209614627E-3</v>
      </c>
      <c r="D169" s="45">
        <v>0.35727138999999991</v>
      </c>
      <c r="E169" s="154">
        <f t="shared" si="11"/>
        <v>3.0223575643425517E-3</v>
      </c>
      <c r="F169" s="45">
        <v>4.9646771300000001</v>
      </c>
      <c r="G169" s="154">
        <f t="shared" si="12"/>
        <v>3.1975408796945534E-2</v>
      </c>
      <c r="H169" s="154">
        <f t="shared" si="13"/>
        <v>1289.6094870624825</v>
      </c>
      <c r="I169" s="340">
        <f t="shared" si="14"/>
        <v>310.26058033955513</v>
      </c>
      <c r="J169" s="341"/>
      <c r="K169" s="341"/>
      <c r="N169" s="18"/>
      <c r="O169" s="18"/>
      <c r="P169" s="18"/>
      <c r="Q169" s="18"/>
      <c r="R169" s="18"/>
    </row>
    <row r="170" spans="1:18" x14ac:dyDescent="0.2">
      <c r="A170" s="21" t="s">
        <v>1093</v>
      </c>
      <c r="B170" s="45">
        <v>4.985752409999999</v>
      </c>
      <c r="C170" s="154">
        <f t="shared" si="10"/>
        <v>4.0229505872868568E-2</v>
      </c>
      <c r="D170" s="45">
        <v>6.5568858700000021</v>
      </c>
      <c r="E170" s="154">
        <f t="shared" si="11"/>
        <v>5.5468347487117022E-2</v>
      </c>
      <c r="F170" s="45">
        <v>4.9123194199999975</v>
      </c>
      <c r="G170" s="154">
        <f t="shared" si="12"/>
        <v>3.1638194686725643E-2</v>
      </c>
      <c r="H170" s="154">
        <f t="shared" si="13"/>
        <v>-25.081517089148363</v>
      </c>
      <c r="I170" s="340">
        <f t="shared" si="14"/>
        <v>-1.4728567317686236</v>
      </c>
      <c r="J170" s="341"/>
      <c r="K170" s="341"/>
      <c r="N170" s="18"/>
      <c r="O170" s="18"/>
      <c r="P170" s="18"/>
      <c r="Q170" s="18"/>
      <c r="R170" s="18"/>
    </row>
    <row r="171" spans="1:18" x14ac:dyDescent="0.2">
      <c r="A171" s="21" t="s">
        <v>1092</v>
      </c>
      <c r="B171" s="45">
        <v>4.8561571800000003</v>
      </c>
      <c r="C171" s="154">
        <f t="shared" si="10"/>
        <v>3.918381574675564E-2</v>
      </c>
      <c r="D171" s="45">
        <v>5.5945428999999987</v>
      </c>
      <c r="E171" s="154">
        <f t="shared" si="11"/>
        <v>4.7327352612404582E-2</v>
      </c>
      <c r="F171" s="45">
        <v>4.8236719900000002</v>
      </c>
      <c r="G171" s="154">
        <f t="shared" si="12"/>
        <v>3.1067253669046911E-2</v>
      </c>
      <c r="H171" s="154">
        <f t="shared" si="13"/>
        <v>-13.778979333593078</v>
      </c>
      <c r="I171" s="340">
        <f t="shared" si="14"/>
        <v>-0.66894848737165669</v>
      </c>
      <c r="J171" s="341"/>
      <c r="K171" s="341"/>
      <c r="N171" s="18"/>
      <c r="O171" s="18"/>
      <c r="P171" s="18"/>
      <c r="Q171" s="18"/>
      <c r="R171" s="18"/>
    </row>
    <row r="172" spans="1:18" x14ac:dyDescent="0.2">
      <c r="A172" s="21" t="s">
        <v>1090</v>
      </c>
      <c r="B172" s="45">
        <v>5.2860322899999996</v>
      </c>
      <c r="C172" s="154">
        <f t="shared" si="10"/>
        <v>4.2652432284483996E-2</v>
      </c>
      <c r="D172" s="45">
        <v>5.8883682300000011</v>
      </c>
      <c r="E172" s="154">
        <f t="shared" si="11"/>
        <v>4.9812984637742391E-2</v>
      </c>
      <c r="F172" s="45">
        <v>4.7333857300000002</v>
      </c>
      <c r="G172" s="154">
        <f t="shared" si="12"/>
        <v>3.048575763281881E-2</v>
      </c>
      <c r="H172" s="154">
        <f t="shared" si="13"/>
        <v>-19.614644582103537</v>
      </c>
      <c r="I172" s="340">
        <f t="shared" si="14"/>
        <v>-10.45484646481415</v>
      </c>
      <c r="J172" s="341"/>
      <c r="K172" s="341"/>
      <c r="N172" s="18"/>
      <c r="O172" s="18"/>
      <c r="P172" s="18"/>
      <c r="Q172" s="18"/>
      <c r="R172" s="18"/>
    </row>
    <row r="173" spans="1:18" x14ac:dyDescent="0.2">
      <c r="A173" s="21" t="s">
        <v>1089</v>
      </c>
      <c r="B173" s="45">
        <v>4.4689919300000005</v>
      </c>
      <c r="C173" s="154">
        <f t="shared" si="10"/>
        <v>3.6059820526414238E-2</v>
      </c>
      <c r="D173" s="45">
        <v>4.8217905199999995</v>
      </c>
      <c r="E173" s="154">
        <f t="shared" si="11"/>
        <v>4.0790210074747958E-2</v>
      </c>
      <c r="F173" s="45">
        <v>4.6998330699999995</v>
      </c>
      <c r="G173" s="154">
        <f t="shared" si="12"/>
        <v>3.0269658983977779E-2</v>
      </c>
      <c r="H173" s="154">
        <f t="shared" si="13"/>
        <v>-2.5292979753919309</v>
      </c>
      <c r="I173" s="340">
        <f t="shared" si="14"/>
        <v>5.1653962149803778</v>
      </c>
      <c r="J173" s="341"/>
      <c r="K173" s="341"/>
      <c r="N173" s="18"/>
      <c r="O173" s="18"/>
      <c r="P173" s="18"/>
      <c r="Q173" s="18"/>
      <c r="R173" s="18"/>
    </row>
    <row r="174" spans="1:18" x14ac:dyDescent="0.2">
      <c r="A174" s="21" t="s">
        <v>993</v>
      </c>
      <c r="B174" s="45">
        <v>4.674117980000001</v>
      </c>
      <c r="C174" s="154">
        <f t="shared" si="10"/>
        <v>3.771496080506144E-2</v>
      </c>
      <c r="D174" s="45">
        <v>2.6224364600000007</v>
      </c>
      <c r="E174" s="154">
        <f t="shared" si="11"/>
        <v>2.2184649803301371E-2</v>
      </c>
      <c r="F174" s="45">
        <v>4.4857422099999997</v>
      </c>
      <c r="G174" s="154">
        <f t="shared" si="12"/>
        <v>2.8890789303445377E-2</v>
      </c>
      <c r="H174" s="154">
        <f t="shared" si="13"/>
        <v>71.052465080507559</v>
      </c>
      <c r="I174" s="340">
        <f t="shared" si="14"/>
        <v>-4.0301886004169951</v>
      </c>
      <c r="J174" s="341"/>
      <c r="K174" s="341"/>
      <c r="N174" s="18"/>
      <c r="O174" s="18"/>
      <c r="P174" s="18"/>
      <c r="Q174" s="18"/>
      <c r="R174" s="18"/>
    </row>
    <row r="175" spans="1:18" x14ac:dyDescent="0.2">
      <c r="A175" s="21" t="s">
        <v>996</v>
      </c>
      <c r="B175" s="45">
        <v>3.5123297299999998</v>
      </c>
      <c r="C175" s="154">
        <f t="shared" si="10"/>
        <v>2.8340614992649803E-2</v>
      </c>
      <c r="D175" s="45">
        <v>2.9739833799999995</v>
      </c>
      <c r="E175" s="154">
        <f t="shared" si="11"/>
        <v>2.5158580889368249E-2</v>
      </c>
      <c r="F175" s="45">
        <v>3.9170592800000001</v>
      </c>
      <c r="G175" s="154">
        <f t="shared" si="12"/>
        <v>2.522814041683092E-2</v>
      </c>
      <c r="H175" s="154">
        <f t="shared" si="13"/>
        <v>31.710866521385906</v>
      </c>
      <c r="I175" s="340">
        <f t="shared" si="14"/>
        <v>11.523108053981046</v>
      </c>
      <c r="J175" s="341"/>
      <c r="K175" s="341"/>
      <c r="N175" s="18"/>
      <c r="O175" s="18"/>
      <c r="P175" s="18"/>
      <c r="Q175" s="18"/>
      <c r="R175" s="18"/>
    </row>
    <row r="176" spans="1:18" x14ac:dyDescent="0.2">
      <c r="A176" s="21" t="s">
        <v>1087</v>
      </c>
      <c r="B176" s="45">
        <v>13.024041890000001</v>
      </c>
      <c r="C176" s="154">
        <f t="shared" si="10"/>
        <v>0.10508960867197201</v>
      </c>
      <c r="D176" s="45">
        <v>7.4380634799999994</v>
      </c>
      <c r="E176" s="154">
        <f t="shared" si="11"/>
        <v>6.2922719400616112E-2</v>
      </c>
      <c r="F176" s="45">
        <v>3.9131543899999994</v>
      </c>
      <c r="G176" s="154">
        <f t="shared" si="12"/>
        <v>2.5202990653656471E-2</v>
      </c>
      <c r="H176" s="154">
        <f t="shared" si="13"/>
        <v>-47.390145290881549</v>
      </c>
      <c r="I176" s="340">
        <f t="shared" si="14"/>
        <v>-69.954378041393113</v>
      </c>
      <c r="J176" s="341"/>
      <c r="K176" s="341"/>
      <c r="N176" s="18"/>
      <c r="O176" s="18"/>
      <c r="P176" s="18"/>
      <c r="Q176" s="18"/>
      <c r="R176" s="18"/>
    </row>
    <row r="177" spans="1:18" x14ac:dyDescent="0.2">
      <c r="A177" s="21" t="s">
        <v>1088</v>
      </c>
      <c r="B177" s="45">
        <v>3.59962509</v>
      </c>
      <c r="C177" s="154">
        <f t="shared" si="10"/>
        <v>2.9044991967076047E-2</v>
      </c>
      <c r="D177" s="45">
        <v>1.9939736699999999</v>
      </c>
      <c r="E177" s="154">
        <f t="shared" si="11"/>
        <v>1.6868133226745022E-2</v>
      </c>
      <c r="F177" s="45">
        <v>3.90437769</v>
      </c>
      <c r="G177" s="154">
        <f t="shared" si="12"/>
        <v>2.5146463600025464E-2</v>
      </c>
      <c r="H177" s="154">
        <f t="shared" si="13"/>
        <v>95.80888899099655</v>
      </c>
      <c r="I177" s="340">
        <f t="shared" si="14"/>
        <v>8.4662316874783308</v>
      </c>
      <c r="J177" s="341"/>
      <c r="K177" s="341"/>
      <c r="N177" s="18"/>
      <c r="O177" s="18"/>
      <c r="P177" s="18"/>
      <c r="Q177" s="18"/>
      <c r="R177" s="18"/>
    </row>
    <row r="178" spans="1:18" x14ac:dyDescent="0.2">
      <c r="A178" s="21" t="s">
        <v>1086</v>
      </c>
      <c r="B178" s="45">
        <v>2.6701315399999999</v>
      </c>
      <c r="C178" s="154">
        <f t="shared" si="10"/>
        <v>2.1545007380292597E-2</v>
      </c>
      <c r="D178" s="45">
        <v>4.2805951100000001</v>
      </c>
      <c r="E178" s="154">
        <f t="shared" si="11"/>
        <v>3.6211936843295073E-2</v>
      </c>
      <c r="F178" s="45">
        <v>3.7392552599999997</v>
      </c>
      <c r="G178" s="154">
        <f t="shared" si="12"/>
        <v>2.408297909488202E-2</v>
      </c>
      <c r="H178" s="154">
        <f t="shared" si="13"/>
        <v>-12.646368929763142</v>
      </c>
      <c r="I178" s="340">
        <f t="shared" si="14"/>
        <v>40.040114278414919</v>
      </c>
      <c r="J178" s="341"/>
      <c r="K178" s="341"/>
      <c r="N178" s="18"/>
      <c r="O178" s="18"/>
      <c r="P178" s="18"/>
      <c r="Q178" s="18"/>
      <c r="R178" s="18"/>
    </row>
    <row r="179" spans="1:18" x14ac:dyDescent="0.2">
      <c r="A179" s="21" t="s">
        <v>1084</v>
      </c>
      <c r="B179" s="45">
        <v>2.5704996899999992</v>
      </c>
      <c r="C179" s="154">
        <f t="shared" si="10"/>
        <v>2.0741088580261413E-2</v>
      </c>
      <c r="D179" s="45">
        <v>1.1037645599999999</v>
      </c>
      <c r="E179" s="154">
        <f t="shared" si="11"/>
        <v>9.3373588273307547E-3</v>
      </c>
      <c r="F179" s="45">
        <v>3.55858922</v>
      </c>
      <c r="G179" s="154">
        <f t="shared" si="12"/>
        <v>2.2919384699222837E-2</v>
      </c>
      <c r="H179" s="154" t="s">
        <v>240</v>
      </c>
      <c r="I179" s="340" t="s">
        <v>240</v>
      </c>
      <c r="J179" s="341"/>
      <c r="K179" s="341"/>
      <c r="N179" s="18"/>
      <c r="O179" s="18"/>
      <c r="P179" s="18"/>
      <c r="Q179" s="18"/>
      <c r="R179" s="18"/>
    </row>
    <row r="180" spans="1:18" x14ac:dyDescent="0.2">
      <c r="A180" s="21" t="s">
        <v>1083</v>
      </c>
      <c r="B180" s="45">
        <v>4.4506510000000006</v>
      </c>
      <c r="C180" s="154">
        <f t="shared" si="10"/>
        <v>3.5911829513128268E-2</v>
      </c>
      <c r="D180" s="45">
        <v>4.01478556</v>
      </c>
      <c r="E180" s="154">
        <f t="shared" si="11"/>
        <v>3.396330589605636E-2</v>
      </c>
      <c r="F180" s="45">
        <v>3.5056256299999999</v>
      </c>
      <c r="G180" s="154">
        <f t="shared" si="12"/>
        <v>2.2578268369347058E-2</v>
      </c>
      <c r="H180" s="154">
        <f t="shared" si="13"/>
        <v>-12.682120187759171</v>
      </c>
      <c r="I180" s="340">
        <f t="shared" si="14"/>
        <v>-21.233418886360678</v>
      </c>
      <c r="J180" s="341"/>
      <c r="K180" s="341"/>
      <c r="N180" s="18"/>
      <c r="O180" s="18"/>
      <c r="P180" s="18"/>
      <c r="Q180" s="18"/>
      <c r="R180" s="18"/>
    </row>
    <row r="181" spans="1:18" x14ac:dyDescent="0.2">
      <c r="A181" s="21" t="s">
        <v>1080</v>
      </c>
      <c r="B181" s="45">
        <v>0.41912808000000001</v>
      </c>
      <c r="C181" s="154">
        <f t="shared" si="10"/>
        <v>3.3818998957960947E-3</v>
      </c>
      <c r="D181" s="45">
        <v>0.32077518999999999</v>
      </c>
      <c r="E181" s="154">
        <f t="shared" si="11"/>
        <v>2.7136158928088797E-3</v>
      </c>
      <c r="F181" s="45">
        <v>3.3355654699999997</v>
      </c>
      <c r="G181" s="154">
        <f t="shared" si="12"/>
        <v>2.1482982010599703E-2</v>
      </c>
      <c r="H181" s="154">
        <f t="shared" si="13"/>
        <v>939.84521683238654</v>
      </c>
      <c r="I181" s="340">
        <f t="shared" si="14"/>
        <v>695.83440699081768</v>
      </c>
      <c r="J181" s="341"/>
      <c r="K181" s="341"/>
      <c r="N181" s="18"/>
      <c r="O181" s="18"/>
      <c r="P181" s="18"/>
      <c r="Q181" s="18"/>
      <c r="R181" s="18"/>
    </row>
    <row r="182" spans="1:18" x14ac:dyDescent="0.2">
      <c r="A182" s="21" t="s">
        <v>1081</v>
      </c>
      <c r="B182" s="45">
        <v>1.6538063199999999</v>
      </c>
      <c r="C182" s="154">
        <f t="shared" si="10"/>
        <v>1.3344387284371217E-2</v>
      </c>
      <c r="D182" s="45">
        <v>6.9800378100000016</v>
      </c>
      <c r="E182" s="154">
        <f t="shared" si="11"/>
        <v>5.9048025296541455E-2</v>
      </c>
      <c r="F182" s="45">
        <v>3.2528456299999999</v>
      </c>
      <c r="G182" s="154">
        <f t="shared" si="12"/>
        <v>2.0950218120751762E-2</v>
      </c>
      <c r="H182" s="154">
        <f t="shared" si="13"/>
        <v>-53.397879516644068</v>
      </c>
      <c r="I182" s="340">
        <f t="shared" si="14"/>
        <v>96.688426610922605</v>
      </c>
      <c r="J182" s="341"/>
      <c r="K182" s="341"/>
      <c r="N182" s="18"/>
      <c r="O182" s="18"/>
      <c r="P182" s="18"/>
      <c r="Q182" s="18"/>
      <c r="R182" s="18"/>
    </row>
    <row r="183" spans="1:18" x14ac:dyDescent="0.2">
      <c r="A183" s="21" t="s">
        <v>995</v>
      </c>
      <c r="B183" s="45">
        <v>1.3051551300000002</v>
      </c>
      <c r="C183" s="154">
        <f t="shared" si="10"/>
        <v>1.0531157917514709E-2</v>
      </c>
      <c r="D183" s="45">
        <v>2.6893679899999992</v>
      </c>
      <c r="E183" s="154">
        <f t="shared" si="11"/>
        <v>2.2750860873234836E-2</v>
      </c>
      <c r="F183" s="45">
        <v>3.1716565300000004</v>
      </c>
      <c r="G183" s="154">
        <f t="shared" si="12"/>
        <v>2.0427313086974451E-2</v>
      </c>
      <c r="H183" s="154">
        <f t="shared" si="13"/>
        <v>17.933155365621857</v>
      </c>
      <c r="I183" s="340">
        <f t="shared" si="14"/>
        <v>143.00992710345474</v>
      </c>
      <c r="J183" s="341"/>
      <c r="K183" s="341"/>
      <c r="N183" s="18"/>
      <c r="O183" s="18"/>
      <c r="P183" s="18"/>
      <c r="Q183" s="18"/>
      <c r="R183" s="18"/>
    </row>
    <row r="184" spans="1:18" x14ac:dyDescent="0.2">
      <c r="A184" s="21" t="s">
        <v>1079</v>
      </c>
      <c r="B184" s="45">
        <v>6.2623752000000001</v>
      </c>
      <c r="C184" s="154">
        <f t="shared" si="10"/>
        <v>5.0530439373844979E-2</v>
      </c>
      <c r="D184" s="45">
        <v>1.19566482</v>
      </c>
      <c r="E184" s="154">
        <f t="shared" si="11"/>
        <v>1.0114794283262582E-2</v>
      </c>
      <c r="F184" s="45">
        <v>3.1047703000000002</v>
      </c>
      <c r="G184" s="154">
        <f t="shared" si="12"/>
        <v>1.9996526856342667E-2</v>
      </c>
      <c r="H184" s="154">
        <f t="shared" si="13"/>
        <v>159.66895137050199</v>
      </c>
      <c r="I184" s="340">
        <f t="shared" si="14"/>
        <v>-50.421841540251378</v>
      </c>
      <c r="J184" s="341"/>
      <c r="K184" s="341"/>
      <c r="N184" s="18"/>
      <c r="O184" s="18"/>
      <c r="P184" s="18"/>
      <c r="Q184" s="18"/>
      <c r="R184" s="18"/>
    </row>
    <row r="185" spans="1:18" x14ac:dyDescent="0.2">
      <c r="A185" s="21" t="s">
        <v>1078</v>
      </c>
      <c r="B185" s="45">
        <v>4.4923386799999996</v>
      </c>
      <c r="C185" s="154">
        <f t="shared" si="10"/>
        <v>3.6248202968822238E-2</v>
      </c>
      <c r="D185" s="45">
        <v>2.5783532299999998</v>
      </c>
      <c r="E185" s="154">
        <f t="shared" si="11"/>
        <v>2.1811725221651677E-2</v>
      </c>
      <c r="F185" s="45">
        <v>3.0759032799999995</v>
      </c>
      <c r="G185" s="154">
        <f t="shared" si="12"/>
        <v>1.9810606454858347E-2</v>
      </c>
      <c r="H185" s="154">
        <f t="shared" si="13"/>
        <v>19.29720273432045</v>
      </c>
      <c r="I185" s="340">
        <f t="shared" si="14"/>
        <v>-31.530022576125095</v>
      </c>
      <c r="J185" s="341"/>
      <c r="K185" s="341"/>
      <c r="N185" s="18"/>
      <c r="O185" s="18"/>
      <c r="P185" s="18"/>
      <c r="Q185" s="18"/>
      <c r="R185" s="18"/>
    </row>
    <row r="186" spans="1:18" x14ac:dyDescent="0.2">
      <c r="A186" s="21" t="s">
        <v>1049</v>
      </c>
      <c r="B186" s="45">
        <v>0.65279754000000001</v>
      </c>
      <c r="C186" s="154">
        <f t="shared" si="10"/>
        <v>5.2673539136341022E-3</v>
      </c>
      <c r="D186" s="45">
        <v>2.3840673099999998</v>
      </c>
      <c r="E186" s="154">
        <f t="shared" si="11"/>
        <v>2.0168152474454505E-2</v>
      </c>
      <c r="F186" s="45">
        <v>3.0651967600000001</v>
      </c>
      <c r="G186" s="154">
        <f t="shared" si="12"/>
        <v>1.974165023780166E-2</v>
      </c>
      <c r="H186" s="154">
        <f t="shared" si="13"/>
        <v>28.570059542488345</v>
      </c>
      <c r="I186" s="340">
        <f t="shared" si="14"/>
        <v>369.54784173972223</v>
      </c>
      <c r="J186" s="341"/>
      <c r="K186" s="341"/>
      <c r="N186" s="18"/>
      <c r="O186" s="18"/>
      <c r="P186" s="18"/>
      <c r="Q186" s="18"/>
      <c r="R186" s="18"/>
    </row>
    <row r="187" spans="1:18" x14ac:dyDescent="0.2">
      <c r="A187" s="21" t="s">
        <v>1004</v>
      </c>
      <c r="B187" s="45">
        <v>0.39379036999999995</v>
      </c>
      <c r="C187" s="154">
        <f t="shared" si="10"/>
        <v>3.1774526089220875E-3</v>
      </c>
      <c r="D187" s="45">
        <v>2.4366251599999997</v>
      </c>
      <c r="E187" s="154">
        <f t="shared" si="11"/>
        <v>2.0612768584110194E-2</v>
      </c>
      <c r="F187" s="45">
        <v>3.0314780800000003</v>
      </c>
      <c r="G187" s="154">
        <f t="shared" si="12"/>
        <v>1.9524482323582556E-2</v>
      </c>
      <c r="H187" s="154">
        <f t="shared" si="13"/>
        <v>24.41298439190378</v>
      </c>
      <c r="I187" s="340">
        <f t="shared" si="14"/>
        <v>669.82026757028132</v>
      </c>
      <c r="J187" s="341"/>
      <c r="K187" s="341"/>
      <c r="N187" s="18"/>
      <c r="O187" s="18"/>
      <c r="P187" s="18"/>
      <c r="Q187" s="18"/>
      <c r="R187" s="18"/>
    </row>
    <row r="188" spans="1:18" x14ac:dyDescent="0.2">
      <c r="A188" s="21" t="s">
        <v>1077</v>
      </c>
      <c r="B188" s="45">
        <v>3.4381787500000001</v>
      </c>
      <c r="C188" s="154">
        <f t="shared" si="10"/>
        <v>2.7742298622305015E-2</v>
      </c>
      <c r="D188" s="45">
        <v>2.3047976600000006</v>
      </c>
      <c r="E188" s="154">
        <f t="shared" si="11"/>
        <v>1.9497566379384636E-2</v>
      </c>
      <c r="F188" s="45">
        <v>2.8349948100000009</v>
      </c>
      <c r="G188" s="154">
        <f t="shared" si="12"/>
        <v>1.8259015765435881E-2</v>
      </c>
      <c r="H188" s="154">
        <f t="shared" si="13"/>
        <v>23.004064920822586</v>
      </c>
      <c r="I188" s="340">
        <f t="shared" si="14"/>
        <v>-17.543705079324312</v>
      </c>
      <c r="J188" s="341"/>
      <c r="K188" s="341"/>
      <c r="N188" s="18"/>
      <c r="O188" s="18"/>
      <c r="P188" s="18"/>
      <c r="Q188" s="18"/>
      <c r="R188" s="18"/>
    </row>
    <row r="189" spans="1:18" x14ac:dyDescent="0.2">
      <c r="A189" s="21" t="s">
        <v>1076</v>
      </c>
      <c r="B189" s="45">
        <v>4.8772355699999999</v>
      </c>
      <c r="C189" s="154">
        <f t="shared" si="10"/>
        <v>3.9353895033604064E-2</v>
      </c>
      <c r="D189" s="45">
        <v>3.2378275800000003</v>
      </c>
      <c r="E189" s="154">
        <f t="shared" si="11"/>
        <v>2.7390585846938213E-2</v>
      </c>
      <c r="F189" s="45">
        <v>2.7891234500000008</v>
      </c>
      <c r="G189" s="154">
        <f t="shared" si="12"/>
        <v>1.7963577522491801E-2</v>
      </c>
      <c r="H189" s="154">
        <f t="shared" si="13"/>
        <v>-13.858184814152441</v>
      </c>
      <c r="I189" s="340">
        <f t="shared" si="14"/>
        <v>-42.81343580867879</v>
      </c>
      <c r="J189" s="341"/>
      <c r="K189" s="341"/>
      <c r="N189" s="18"/>
      <c r="O189" s="18"/>
      <c r="P189" s="18"/>
      <c r="Q189" s="18"/>
      <c r="R189" s="18"/>
    </row>
    <row r="190" spans="1:18" x14ac:dyDescent="0.2">
      <c r="A190" s="21" t="s">
        <v>1075</v>
      </c>
      <c r="B190" s="45">
        <v>0.90254260000000008</v>
      </c>
      <c r="C190" s="154">
        <f t="shared" si="10"/>
        <v>7.2825202379462059E-3</v>
      </c>
      <c r="D190" s="45">
        <v>1.5288703299999999</v>
      </c>
      <c r="E190" s="154">
        <f t="shared" si="11"/>
        <v>1.2933565172331301E-2</v>
      </c>
      <c r="F190" s="45">
        <v>2.5433474699999987</v>
      </c>
      <c r="G190" s="154">
        <f t="shared" si="12"/>
        <v>1.6380637237114175E-2</v>
      </c>
      <c r="H190" s="154">
        <f t="shared" si="13"/>
        <v>66.354688170317161</v>
      </c>
      <c r="I190" s="340">
        <f t="shared" si="14"/>
        <v>181.79805252405799</v>
      </c>
      <c r="J190" s="341"/>
      <c r="K190" s="341"/>
      <c r="N190" s="18"/>
      <c r="O190" s="18"/>
      <c r="P190" s="18"/>
      <c r="Q190" s="18"/>
      <c r="R190" s="18"/>
    </row>
    <row r="191" spans="1:18" x14ac:dyDescent="0.2">
      <c r="A191" s="21" t="s">
        <v>1074</v>
      </c>
      <c r="B191" s="45">
        <v>0.91909748999999963</v>
      </c>
      <c r="C191" s="154">
        <f t="shared" si="10"/>
        <v>7.4160998844492853E-3</v>
      </c>
      <c r="D191" s="45">
        <v>1.6136590800000001</v>
      </c>
      <c r="E191" s="154">
        <f t="shared" si="11"/>
        <v>1.365084040652694E-2</v>
      </c>
      <c r="F191" s="45">
        <v>2.3563176399999999</v>
      </c>
      <c r="G191" s="154">
        <f t="shared" si="12"/>
        <v>1.5176056331875493E-2</v>
      </c>
      <c r="H191" s="154">
        <f t="shared" si="13"/>
        <v>46.023262856736721</v>
      </c>
      <c r="I191" s="340">
        <f t="shared" si="14"/>
        <v>156.37298171709739</v>
      </c>
      <c r="J191" s="341"/>
      <c r="K191" s="341"/>
      <c r="N191" s="18"/>
      <c r="O191" s="18"/>
      <c r="P191" s="18"/>
      <c r="Q191" s="18"/>
      <c r="R191" s="18"/>
    </row>
    <row r="192" spans="1:18" x14ac:dyDescent="0.2">
      <c r="A192" s="21" t="s">
        <v>1056</v>
      </c>
      <c r="B192" s="45">
        <v>2.4392152299999998</v>
      </c>
      <c r="C192" s="154">
        <f t="shared" si="10"/>
        <v>1.9681768236958132E-2</v>
      </c>
      <c r="D192" s="45">
        <v>1.02164659</v>
      </c>
      <c r="E192" s="154">
        <f t="shared" si="11"/>
        <v>8.6426772078538796E-3</v>
      </c>
      <c r="F192" s="45">
        <v>2.2620174199999998</v>
      </c>
      <c r="G192" s="154">
        <f t="shared" si="12"/>
        <v>1.456870805822413E-2</v>
      </c>
      <c r="H192" s="154">
        <f t="shared" si="13"/>
        <v>121.40899232091597</v>
      </c>
      <c r="I192" s="340">
        <f t="shared" si="14"/>
        <v>-7.2645418010119585</v>
      </c>
      <c r="J192" s="341"/>
      <c r="K192" s="341"/>
      <c r="N192" s="18"/>
      <c r="O192" s="18"/>
      <c r="P192" s="18"/>
      <c r="Q192" s="18"/>
      <c r="R192" s="18"/>
    </row>
    <row r="193" spans="1:18" x14ac:dyDescent="0.2">
      <c r="A193" s="21" t="s">
        <v>1073</v>
      </c>
      <c r="B193" s="45">
        <v>1.33764456</v>
      </c>
      <c r="C193" s="154">
        <f t="shared" si="10"/>
        <v>1.0793311672356127E-2</v>
      </c>
      <c r="D193" s="45">
        <v>3.4059166300000001</v>
      </c>
      <c r="E193" s="154">
        <f t="shared" si="11"/>
        <v>2.8812544688228726E-2</v>
      </c>
      <c r="F193" s="45">
        <v>2.2524858799999996</v>
      </c>
      <c r="G193" s="154">
        <f t="shared" si="12"/>
        <v>1.4507319395883374E-2</v>
      </c>
      <c r="H193" s="154">
        <f t="shared" si="13"/>
        <v>-33.865501575709459</v>
      </c>
      <c r="I193" s="340">
        <f t="shared" si="14"/>
        <v>68.391959071698366</v>
      </c>
      <c r="J193" s="341"/>
      <c r="K193" s="341"/>
      <c r="N193" s="18"/>
      <c r="O193" s="18"/>
      <c r="P193" s="18"/>
      <c r="Q193" s="18"/>
      <c r="R193" s="18"/>
    </row>
    <row r="194" spans="1:18" x14ac:dyDescent="0.2">
      <c r="A194" s="21" t="s">
        <v>1072</v>
      </c>
      <c r="B194" s="45">
        <v>0.78184867999999996</v>
      </c>
      <c r="C194" s="154">
        <f t="shared" si="10"/>
        <v>6.308653835410679E-3</v>
      </c>
      <c r="D194" s="45">
        <v>0.32788554000000009</v>
      </c>
      <c r="E194" s="154">
        <f t="shared" si="11"/>
        <v>2.7737663014593549E-3</v>
      </c>
      <c r="F194" s="45">
        <v>2.1870320799999998</v>
      </c>
      <c r="G194" s="154">
        <f t="shared" si="12"/>
        <v>1.408575884773278E-2</v>
      </c>
      <c r="H194" s="154">
        <f t="shared" si="13"/>
        <v>567.01083554950276</v>
      </c>
      <c r="I194" s="340">
        <f t="shared" si="14"/>
        <v>179.72574948901877</v>
      </c>
      <c r="J194" s="341"/>
      <c r="K194" s="341"/>
      <c r="N194" s="18"/>
      <c r="O194" s="18"/>
      <c r="P194" s="18"/>
      <c r="Q194" s="18"/>
      <c r="R194" s="18"/>
    </row>
    <row r="195" spans="1:18" x14ac:dyDescent="0.2">
      <c r="A195" s="21" t="s">
        <v>1071</v>
      </c>
      <c r="B195" s="45">
        <v>3.4062990400000004</v>
      </c>
      <c r="C195" s="154">
        <f t="shared" si="10"/>
        <v>2.7485064633289039E-2</v>
      </c>
      <c r="D195" s="45">
        <v>1.3208233600000001</v>
      </c>
      <c r="E195" s="154">
        <f t="shared" si="11"/>
        <v>1.1173580043048918E-2</v>
      </c>
      <c r="F195" s="45">
        <v>2.1629827000000006</v>
      </c>
      <c r="G195" s="154">
        <f t="shared" si="12"/>
        <v>1.3930866850392952E-2</v>
      </c>
      <c r="H195" s="154">
        <f t="shared" si="13"/>
        <v>63.760179105251467</v>
      </c>
      <c r="I195" s="340">
        <f t="shared" si="14"/>
        <v>-36.500504665027876</v>
      </c>
      <c r="J195" s="341"/>
      <c r="K195" s="341"/>
      <c r="N195" s="18"/>
      <c r="O195" s="18"/>
      <c r="P195" s="18"/>
      <c r="Q195" s="18"/>
      <c r="R195" s="18"/>
    </row>
    <row r="196" spans="1:18" x14ac:dyDescent="0.2">
      <c r="A196" s="21" t="s">
        <v>1070</v>
      </c>
      <c r="B196" s="45">
        <v>1.74260203</v>
      </c>
      <c r="C196" s="154">
        <f t="shared" ref="C196:C259" si="15">(B196/$B$261)*100</f>
        <v>1.4060870423358567E-2</v>
      </c>
      <c r="D196" s="45">
        <v>1.0426867699999998</v>
      </c>
      <c r="E196" s="154">
        <f t="shared" ref="E196:E259" si="16">(D196/$D$261)*100</f>
        <v>8.8206678025615267E-3</v>
      </c>
      <c r="F196" s="45">
        <v>2.0433351599999998</v>
      </c>
      <c r="G196" s="154">
        <f t="shared" ref="G196:G259" si="17">(F196/$F$261)*100</f>
        <v>1.3160267090756838E-2</v>
      </c>
      <c r="H196" s="154" t="s">
        <v>240</v>
      </c>
      <c r="I196" s="340" t="s">
        <v>240</v>
      </c>
      <c r="J196" s="341"/>
      <c r="K196" s="341"/>
      <c r="N196" s="18"/>
      <c r="O196" s="18"/>
      <c r="P196" s="18"/>
      <c r="Q196" s="18"/>
      <c r="R196" s="18"/>
    </row>
    <row r="197" spans="1:18" x14ac:dyDescent="0.2">
      <c r="A197" s="21" t="s">
        <v>1069</v>
      </c>
      <c r="B197" s="45">
        <v>1.1505848200000002</v>
      </c>
      <c r="C197" s="154">
        <f t="shared" si="15"/>
        <v>9.2839465274256235E-3</v>
      </c>
      <c r="D197" s="45">
        <v>1.7304422800000006</v>
      </c>
      <c r="E197" s="154">
        <f t="shared" si="16"/>
        <v>1.4638774503091822E-2</v>
      </c>
      <c r="F197" s="45">
        <v>1.7373889199999999</v>
      </c>
      <c r="G197" s="154">
        <f t="shared" si="17"/>
        <v>1.1189795328399069E-2</v>
      </c>
      <c r="H197" s="154">
        <f t="shared" ref="H197:H250" si="18">((F197/D197)-1)*100</f>
        <v>0.40143725568235755</v>
      </c>
      <c r="I197" s="340">
        <f t="shared" ref="I197:I260" si="19">((F197/B197)-1)*100</f>
        <v>51.000507724410937</v>
      </c>
      <c r="J197" s="341"/>
      <c r="K197" s="341"/>
      <c r="N197" s="18"/>
      <c r="O197" s="18"/>
      <c r="P197" s="18"/>
      <c r="Q197" s="18"/>
      <c r="R197" s="18"/>
    </row>
    <row r="198" spans="1:18" x14ac:dyDescent="0.2">
      <c r="A198" s="21" t="s">
        <v>1068</v>
      </c>
      <c r="B198" s="45">
        <v>1.7222801799999998</v>
      </c>
      <c r="C198" s="154">
        <f t="shared" si="15"/>
        <v>1.3896895577298658E-2</v>
      </c>
      <c r="D198" s="45">
        <v>0.32998910999999997</v>
      </c>
      <c r="E198" s="154">
        <f t="shared" si="16"/>
        <v>2.7915615710487384E-3</v>
      </c>
      <c r="F198" s="45">
        <v>1.7164295700000001</v>
      </c>
      <c r="G198" s="154">
        <f t="shared" si="17"/>
        <v>1.1054804921808771E-2</v>
      </c>
      <c r="H198" s="154">
        <f t="shared" si="18"/>
        <v>420.14733758941327</v>
      </c>
      <c r="I198" s="340">
        <f t="shared" si="19"/>
        <v>-0.33970140677109795</v>
      </c>
      <c r="J198" s="341"/>
      <c r="K198" s="341"/>
      <c r="N198" s="18"/>
      <c r="O198" s="18"/>
      <c r="P198" s="18"/>
      <c r="Q198" s="18"/>
      <c r="R198" s="18"/>
    </row>
    <row r="199" spans="1:18" x14ac:dyDescent="0.2">
      <c r="A199" s="21" t="s">
        <v>1067</v>
      </c>
      <c r="B199" s="45">
        <v>2.2837867799999998</v>
      </c>
      <c r="C199" s="154">
        <f t="shared" si="15"/>
        <v>1.8427632606487492E-2</v>
      </c>
      <c r="D199" s="45">
        <v>1.5846704300000001</v>
      </c>
      <c r="E199" s="154">
        <f t="shared" si="16"/>
        <v>1.3405609279546468E-2</v>
      </c>
      <c r="F199" s="45">
        <v>1.5860562999999996</v>
      </c>
      <c r="G199" s="154">
        <f t="shared" si="17"/>
        <v>1.0215125221541018E-2</v>
      </c>
      <c r="H199" s="154">
        <f t="shared" si="18"/>
        <v>8.745477758422826E-2</v>
      </c>
      <c r="I199" s="340">
        <f t="shared" si="19"/>
        <v>-30.55147205992672</v>
      </c>
      <c r="J199" s="341"/>
      <c r="K199" s="341"/>
      <c r="N199" s="18"/>
      <c r="O199" s="18"/>
      <c r="P199" s="18"/>
      <c r="Q199" s="18"/>
      <c r="R199" s="18"/>
    </row>
    <row r="200" spans="1:18" x14ac:dyDescent="0.2">
      <c r="A200" s="21" t="s">
        <v>1015</v>
      </c>
      <c r="B200" s="45">
        <v>0.10424763000000001</v>
      </c>
      <c r="C200" s="154">
        <f t="shared" si="15"/>
        <v>8.4116303788090243E-4</v>
      </c>
      <c r="D200" s="45">
        <v>1.998871E-2</v>
      </c>
      <c r="E200" s="154">
        <f t="shared" si="16"/>
        <v>1.6909562467330402E-4</v>
      </c>
      <c r="F200" s="45">
        <v>1.4875309200000002</v>
      </c>
      <c r="G200" s="154">
        <f t="shared" si="17"/>
        <v>9.5805644596059555E-3</v>
      </c>
      <c r="H200" s="154">
        <f t="shared" si="18"/>
        <v>7341.8555274452447</v>
      </c>
      <c r="I200" s="340">
        <f t="shared" si="19"/>
        <v>1326.9206120081578</v>
      </c>
      <c r="J200" s="341"/>
      <c r="K200" s="341"/>
      <c r="N200" s="18"/>
      <c r="O200" s="18"/>
      <c r="P200" s="18"/>
      <c r="Q200" s="18"/>
      <c r="R200" s="18"/>
    </row>
    <row r="201" spans="1:18" x14ac:dyDescent="0.2">
      <c r="A201" s="21" t="s">
        <v>1065</v>
      </c>
      <c r="B201" s="45">
        <v>1.6871208499999999</v>
      </c>
      <c r="C201" s="154">
        <f t="shared" si="15"/>
        <v>1.3613198683348581E-2</v>
      </c>
      <c r="D201" s="45">
        <v>1.5369791000000006</v>
      </c>
      <c r="E201" s="154">
        <f t="shared" si="16"/>
        <v>1.3002161771535667E-2</v>
      </c>
      <c r="F201" s="45">
        <v>1.4715014299999998</v>
      </c>
      <c r="G201" s="154">
        <f t="shared" si="17"/>
        <v>9.477325219241382E-3</v>
      </c>
      <c r="H201" s="154">
        <f t="shared" si="18"/>
        <v>-4.2601535700778737</v>
      </c>
      <c r="I201" s="340">
        <f t="shared" si="19"/>
        <v>-12.780318612030673</v>
      </c>
      <c r="J201" s="341"/>
      <c r="K201" s="341"/>
      <c r="N201" s="18"/>
      <c r="O201" s="18"/>
      <c r="P201" s="18"/>
      <c r="Q201" s="18"/>
      <c r="R201" s="18"/>
    </row>
    <row r="202" spans="1:18" x14ac:dyDescent="0.2">
      <c r="A202" s="21" t="s">
        <v>1066</v>
      </c>
      <c r="B202" s="45">
        <v>5.4184091500000022</v>
      </c>
      <c r="C202" s="154">
        <f t="shared" si="15"/>
        <v>4.3720567087191138E-2</v>
      </c>
      <c r="D202" s="45">
        <v>3.1067182000000009</v>
      </c>
      <c r="E202" s="154">
        <f t="shared" si="16"/>
        <v>2.6281458619036586E-2</v>
      </c>
      <c r="F202" s="45">
        <v>1.4547978400000001</v>
      </c>
      <c r="G202" s="154">
        <f t="shared" si="17"/>
        <v>9.3697443827355942E-3</v>
      </c>
      <c r="H202" s="154">
        <f t="shared" si="18"/>
        <v>-53.17252012107182</v>
      </c>
      <c r="I202" s="340">
        <f t="shared" si="19"/>
        <v>-73.150830811659915</v>
      </c>
      <c r="J202" s="341"/>
      <c r="K202" s="341"/>
      <c r="N202" s="18"/>
      <c r="O202" s="18"/>
      <c r="P202" s="18"/>
      <c r="Q202" s="18"/>
      <c r="R202" s="18"/>
    </row>
    <row r="203" spans="1:18" x14ac:dyDescent="0.2">
      <c r="A203" s="21" t="s">
        <v>1064</v>
      </c>
      <c r="B203" s="45">
        <v>0.94158396999999971</v>
      </c>
      <c r="C203" s="154">
        <f t="shared" si="15"/>
        <v>7.5975408997323015E-3</v>
      </c>
      <c r="D203" s="45">
        <v>1.2142939200000002</v>
      </c>
      <c r="E203" s="154">
        <f t="shared" si="16"/>
        <v>1.0272388210114365E-2</v>
      </c>
      <c r="F203" s="45">
        <v>1.30819281</v>
      </c>
      <c r="G203" s="154">
        <f t="shared" si="17"/>
        <v>8.4255227056376364E-3</v>
      </c>
      <c r="H203" s="154">
        <f t="shared" si="18"/>
        <v>7.7327975091895151</v>
      </c>
      <c r="I203" s="340">
        <f t="shared" si="19"/>
        <v>38.93533149252746</v>
      </c>
      <c r="J203" s="341"/>
      <c r="K203" s="341"/>
      <c r="N203" s="18"/>
      <c r="O203" s="18"/>
      <c r="P203" s="18"/>
      <c r="Q203" s="18"/>
      <c r="R203" s="18"/>
    </row>
    <row r="204" spans="1:18" x14ac:dyDescent="0.2">
      <c r="A204" s="21" t="s">
        <v>1058</v>
      </c>
      <c r="B204" s="45">
        <v>0.74916469999999991</v>
      </c>
      <c r="C204" s="154">
        <f t="shared" si="15"/>
        <v>6.0449302773131122E-3</v>
      </c>
      <c r="D204" s="45">
        <v>0.53779085000000004</v>
      </c>
      <c r="E204" s="154">
        <f t="shared" si="16"/>
        <v>4.5494721632530133E-3</v>
      </c>
      <c r="F204" s="45">
        <v>1.2387600199999997</v>
      </c>
      <c r="G204" s="154">
        <f t="shared" si="17"/>
        <v>7.9783351472067256E-3</v>
      </c>
      <c r="H204" s="154">
        <f t="shared" si="18"/>
        <v>130.34233847600785</v>
      </c>
      <c r="I204" s="340">
        <f t="shared" si="19"/>
        <v>65.352160879977376</v>
      </c>
      <c r="J204" s="341"/>
      <c r="K204" s="341"/>
      <c r="N204" s="18"/>
      <c r="O204" s="18"/>
      <c r="P204" s="18"/>
      <c r="Q204" s="18"/>
      <c r="R204" s="18"/>
    </row>
    <row r="205" spans="1:18" x14ac:dyDescent="0.2">
      <c r="A205" s="21" t="s">
        <v>1063</v>
      </c>
      <c r="B205" s="45">
        <v>1.00508496</v>
      </c>
      <c r="C205" s="154">
        <f t="shared" si="15"/>
        <v>8.1099236335828943E-3</v>
      </c>
      <c r="D205" s="45">
        <v>0.7504345899999999</v>
      </c>
      <c r="E205" s="154">
        <f t="shared" si="16"/>
        <v>6.3483439287730309E-3</v>
      </c>
      <c r="F205" s="45">
        <v>1.1685352800000002</v>
      </c>
      <c r="G205" s="154">
        <f t="shared" si="17"/>
        <v>7.5260469700782371E-3</v>
      </c>
      <c r="H205" s="154">
        <f t="shared" si="18"/>
        <v>55.714474728570316</v>
      </c>
      <c r="I205" s="340">
        <f t="shared" si="19"/>
        <v>16.262338658415509</v>
      </c>
      <c r="J205" s="341"/>
      <c r="K205" s="341"/>
      <c r="N205" s="18"/>
      <c r="O205" s="18"/>
      <c r="P205" s="18"/>
      <c r="Q205" s="18"/>
      <c r="R205" s="18"/>
    </row>
    <row r="206" spans="1:18" x14ac:dyDescent="0.2">
      <c r="A206" s="21" t="s">
        <v>1062</v>
      </c>
      <c r="B206" s="45">
        <v>0.14699757999999999</v>
      </c>
      <c r="C206" s="154">
        <f t="shared" si="15"/>
        <v>1.1861078372135746E-3</v>
      </c>
      <c r="D206" s="45">
        <v>0.27658417000000007</v>
      </c>
      <c r="E206" s="154">
        <f t="shared" si="16"/>
        <v>2.339779455547523E-3</v>
      </c>
      <c r="F206" s="45">
        <v>1.0530555499999998</v>
      </c>
      <c r="G206" s="154">
        <f t="shared" si="17"/>
        <v>6.7822903313638667E-3</v>
      </c>
      <c r="H206" s="154">
        <f t="shared" si="18"/>
        <v>280.73601609231633</v>
      </c>
      <c r="I206" s="340">
        <f t="shared" si="19"/>
        <v>616.37611313056993</v>
      </c>
      <c r="J206" s="341"/>
      <c r="K206" s="341"/>
      <c r="N206" s="18"/>
      <c r="O206" s="18"/>
      <c r="P206" s="18"/>
      <c r="Q206" s="18"/>
      <c r="R206" s="18"/>
    </row>
    <row r="207" spans="1:18" x14ac:dyDescent="0.2">
      <c r="A207" s="21" t="s">
        <v>1061</v>
      </c>
      <c r="B207" s="45">
        <v>1.4602157299999998</v>
      </c>
      <c r="C207" s="154">
        <f t="shared" si="15"/>
        <v>1.1782325405462736E-2</v>
      </c>
      <c r="D207" s="45">
        <v>1.06756183</v>
      </c>
      <c r="E207" s="154">
        <f t="shared" si="16"/>
        <v>9.0310997818881557E-3</v>
      </c>
      <c r="F207" s="45">
        <v>1.0160180199999997</v>
      </c>
      <c r="G207" s="154">
        <f t="shared" si="17"/>
        <v>6.5437470924847784E-3</v>
      </c>
      <c r="H207" s="154">
        <f t="shared" si="18"/>
        <v>-4.8281803031493098</v>
      </c>
      <c r="I207" s="340">
        <f t="shared" si="19"/>
        <v>-30.42000581653782</v>
      </c>
      <c r="J207" s="341"/>
      <c r="K207" s="341"/>
      <c r="N207" s="18"/>
      <c r="O207" s="18"/>
      <c r="P207" s="18"/>
      <c r="Q207" s="18"/>
      <c r="R207" s="18"/>
    </row>
    <row r="208" spans="1:18" x14ac:dyDescent="0.2">
      <c r="A208" s="21" t="s">
        <v>1060</v>
      </c>
      <c r="B208" s="45">
        <v>1.6629611499999997</v>
      </c>
      <c r="C208" s="154">
        <f t="shared" si="15"/>
        <v>1.3418256633862261E-2</v>
      </c>
      <c r="D208" s="45">
        <v>1.9903671299999994</v>
      </c>
      <c r="E208" s="154">
        <f t="shared" si="16"/>
        <v>1.6837623497292283E-2</v>
      </c>
      <c r="F208" s="45">
        <v>1.0089583700000004</v>
      </c>
      <c r="G208" s="154">
        <f t="shared" si="17"/>
        <v>6.498278839705704E-3</v>
      </c>
      <c r="H208" s="154">
        <f t="shared" si="18"/>
        <v>-49.307926422599188</v>
      </c>
      <c r="I208" s="340">
        <f t="shared" si="19"/>
        <v>-39.32760425581796</v>
      </c>
      <c r="J208" s="341"/>
      <c r="K208" s="341"/>
      <c r="N208" s="18"/>
      <c r="O208" s="18"/>
      <c r="P208" s="18"/>
      <c r="Q208" s="18"/>
      <c r="R208" s="18"/>
    </row>
    <row r="209" spans="1:18" x14ac:dyDescent="0.2">
      <c r="A209" s="21" t="s">
        <v>1057</v>
      </c>
      <c r="B209" s="45">
        <v>1.5495779399999998</v>
      </c>
      <c r="C209" s="154">
        <f t="shared" si="15"/>
        <v>1.2503379572692735E-2</v>
      </c>
      <c r="D209" s="45">
        <v>0.79058556999999996</v>
      </c>
      <c r="E209" s="154">
        <f t="shared" si="16"/>
        <v>6.6880034187724036E-3</v>
      </c>
      <c r="F209" s="45">
        <v>0.94320192999999997</v>
      </c>
      <c r="G209" s="154">
        <f t="shared" si="17"/>
        <v>6.0747691139016735E-3</v>
      </c>
      <c r="H209" s="154">
        <f t="shared" si="18"/>
        <v>19.304217758490072</v>
      </c>
      <c r="I209" s="340">
        <f t="shared" si="19"/>
        <v>-39.131688335728363</v>
      </c>
      <c r="J209" s="341"/>
      <c r="K209" s="341"/>
      <c r="N209" s="18"/>
      <c r="O209" s="18"/>
      <c r="P209" s="18"/>
      <c r="Q209" s="18"/>
      <c r="R209" s="18"/>
    </row>
    <row r="210" spans="1:18" x14ac:dyDescent="0.2">
      <c r="A210" s="21" t="s">
        <v>1059</v>
      </c>
      <c r="B210" s="45">
        <v>0.53333081999999987</v>
      </c>
      <c r="C210" s="154">
        <f t="shared" si="15"/>
        <v>4.3033896573640333E-3</v>
      </c>
      <c r="D210" s="45">
        <v>1.3912866199999998</v>
      </c>
      <c r="E210" s="154">
        <f t="shared" si="16"/>
        <v>1.1769667983001891E-2</v>
      </c>
      <c r="F210" s="45">
        <v>0.89188818999999964</v>
      </c>
      <c r="G210" s="154">
        <f t="shared" si="17"/>
        <v>5.7442787777858611E-3</v>
      </c>
      <c r="H210" s="154">
        <f t="shared" si="18"/>
        <v>-35.894719522279331</v>
      </c>
      <c r="I210" s="340">
        <f t="shared" si="19"/>
        <v>67.229823695544127</v>
      </c>
      <c r="J210" s="341"/>
      <c r="K210" s="341"/>
      <c r="N210" s="18"/>
      <c r="O210" s="18"/>
      <c r="P210" s="18"/>
      <c r="Q210" s="18"/>
      <c r="R210" s="18"/>
    </row>
    <row r="211" spans="1:18" x14ac:dyDescent="0.2">
      <c r="A211" s="21" t="s">
        <v>991</v>
      </c>
      <c r="B211" s="45">
        <v>0.35355430000000004</v>
      </c>
      <c r="C211" s="154">
        <f t="shared" si="15"/>
        <v>2.8527920399135783E-3</v>
      </c>
      <c r="D211" s="45">
        <v>0.58570319999999998</v>
      </c>
      <c r="E211" s="154">
        <f t="shared" si="16"/>
        <v>4.9547894024753536E-3</v>
      </c>
      <c r="F211" s="45">
        <v>0.76852345</v>
      </c>
      <c r="G211" s="154">
        <f t="shared" si="17"/>
        <v>4.9497380877593809E-3</v>
      </c>
      <c r="H211" s="154">
        <f t="shared" si="18"/>
        <v>31.213804192976923</v>
      </c>
      <c r="I211" s="340">
        <f t="shared" si="19"/>
        <v>117.37069807947461</v>
      </c>
      <c r="J211" s="341"/>
      <c r="K211" s="341"/>
      <c r="N211" s="18"/>
      <c r="O211" s="18"/>
      <c r="P211" s="18"/>
      <c r="Q211" s="18"/>
      <c r="R211" s="18"/>
    </row>
    <row r="212" spans="1:18" x14ac:dyDescent="0.2">
      <c r="A212" s="21" t="s">
        <v>1013</v>
      </c>
      <c r="B212" s="45">
        <v>3.1444251699999999</v>
      </c>
      <c r="C212" s="154">
        <f t="shared" si="15"/>
        <v>2.5372032231201536E-2</v>
      </c>
      <c r="D212" s="45">
        <v>1.4890798999999999</v>
      </c>
      <c r="E212" s="154">
        <f t="shared" si="16"/>
        <v>1.2596955775483313E-2</v>
      </c>
      <c r="F212" s="45">
        <v>0.63531165000000001</v>
      </c>
      <c r="G212" s="154">
        <f t="shared" si="17"/>
        <v>4.0917766030460845E-3</v>
      </c>
      <c r="H212" s="154">
        <f t="shared" si="18"/>
        <v>-57.3352880527096</v>
      </c>
      <c r="I212" s="340">
        <f t="shared" si="19"/>
        <v>-79.795618733073553</v>
      </c>
      <c r="J212" s="341"/>
      <c r="K212" s="341"/>
      <c r="N212" s="18"/>
      <c r="O212" s="18"/>
      <c r="P212" s="18"/>
      <c r="Q212" s="18"/>
      <c r="R212" s="18"/>
    </row>
    <row r="213" spans="1:18" x14ac:dyDescent="0.2">
      <c r="A213" s="21" t="s">
        <v>1052</v>
      </c>
      <c r="B213" s="45">
        <v>0.66961074999999992</v>
      </c>
      <c r="C213" s="154">
        <f t="shared" si="15"/>
        <v>5.4030179167402588E-3</v>
      </c>
      <c r="D213" s="45">
        <v>0.71702717999999999</v>
      </c>
      <c r="E213" s="154">
        <f t="shared" si="16"/>
        <v>6.0657320512348019E-3</v>
      </c>
      <c r="F213" s="45">
        <v>0.55403404999999994</v>
      </c>
      <c r="G213" s="154">
        <f t="shared" si="17"/>
        <v>3.5683015777860584E-3</v>
      </c>
      <c r="H213" s="154">
        <f t="shared" si="18"/>
        <v>-22.731792398720508</v>
      </c>
      <c r="I213" s="340">
        <f t="shared" si="19"/>
        <v>-17.260281439627423</v>
      </c>
      <c r="J213" s="341"/>
      <c r="K213" s="341"/>
      <c r="N213" s="18"/>
      <c r="O213" s="18"/>
      <c r="P213" s="18"/>
      <c r="Q213" s="18"/>
      <c r="R213" s="18"/>
    </row>
    <row r="214" spans="1:18" x14ac:dyDescent="0.2">
      <c r="A214" s="21" t="s">
        <v>1055</v>
      </c>
      <c r="B214" s="45">
        <v>1.2629573100000002</v>
      </c>
      <c r="C214" s="154">
        <f t="shared" si="15"/>
        <v>1.0190668196423195E-2</v>
      </c>
      <c r="D214" s="45">
        <v>2.0188757900000001</v>
      </c>
      <c r="E214" s="154">
        <f t="shared" si="16"/>
        <v>1.7078794121674692E-2</v>
      </c>
      <c r="F214" s="45">
        <v>0.53251452999999993</v>
      </c>
      <c r="G214" s="154">
        <f t="shared" si="17"/>
        <v>3.4297033505305344E-3</v>
      </c>
      <c r="H214" s="154">
        <f t="shared" si="18"/>
        <v>-73.623214828882567</v>
      </c>
      <c r="I214" s="340">
        <f t="shared" si="19"/>
        <v>-57.835904208036951</v>
      </c>
      <c r="J214" s="341"/>
      <c r="K214" s="341"/>
      <c r="N214" s="18"/>
      <c r="O214" s="18"/>
      <c r="P214" s="18"/>
      <c r="Q214" s="18"/>
      <c r="R214" s="18"/>
    </row>
    <row r="215" spans="1:18" x14ac:dyDescent="0.2">
      <c r="A215" s="21" t="s">
        <v>1054</v>
      </c>
      <c r="B215" s="45">
        <v>0.21907656</v>
      </c>
      <c r="C215" s="154">
        <f t="shared" si="15"/>
        <v>1.7677054599524013E-3</v>
      </c>
      <c r="D215" s="45">
        <v>0.10281137</v>
      </c>
      <c r="E215" s="154">
        <f t="shared" si="16"/>
        <v>8.6973860912826237E-4</v>
      </c>
      <c r="F215" s="45">
        <v>0.52171558000000007</v>
      </c>
      <c r="G215" s="154">
        <f t="shared" si="17"/>
        <v>3.3601518305049465E-3</v>
      </c>
      <c r="H215" s="154">
        <f t="shared" si="18"/>
        <v>407.44930254309429</v>
      </c>
      <c r="I215" s="340">
        <f t="shared" si="19"/>
        <v>138.14304004043154</v>
      </c>
      <c r="J215" s="341"/>
      <c r="K215" s="341"/>
      <c r="N215" s="18"/>
      <c r="O215" s="18"/>
      <c r="P215" s="18"/>
      <c r="Q215" s="18"/>
      <c r="R215" s="18"/>
    </row>
    <row r="216" spans="1:18" x14ac:dyDescent="0.2">
      <c r="A216" s="21" t="s">
        <v>1053</v>
      </c>
      <c r="B216" s="45">
        <v>0.80363085999999995</v>
      </c>
      <c r="C216" s="154">
        <f t="shared" si="15"/>
        <v>6.4844119289085237E-3</v>
      </c>
      <c r="D216" s="45">
        <v>6.1074430000000006E-2</v>
      </c>
      <c r="E216" s="154">
        <f t="shared" si="16"/>
        <v>5.1666260065887093E-4</v>
      </c>
      <c r="F216" s="45">
        <v>0.50678922999999998</v>
      </c>
      <c r="G216" s="154">
        <f t="shared" si="17"/>
        <v>3.2640174534651466E-3</v>
      </c>
      <c r="H216" s="154">
        <f t="shared" si="18"/>
        <v>729.78953712707585</v>
      </c>
      <c r="I216" s="340">
        <f t="shared" si="19"/>
        <v>-36.937559864239155</v>
      </c>
      <c r="J216" s="341"/>
      <c r="K216" s="341"/>
      <c r="N216" s="18"/>
      <c r="O216" s="18"/>
      <c r="P216" s="18"/>
      <c r="Q216" s="18"/>
      <c r="R216" s="18"/>
    </row>
    <row r="217" spans="1:18" x14ac:dyDescent="0.2">
      <c r="A217" s="21" t="s">
        <v>1014</v>
      </c>
      <c r="B217" s="45">
        <v>1.32231941</v>
      </c>
      <c r="C217" s="154">
        <f t="shared" si="15"/>
        <v>1.0669654667108329E-2</v>
      </c>
      <c r="D217" s="45">
        <v>2.3263889999999999E-2</v>
      </c>
      <c r="E217" s="154">
        <f t="shared" si="16"/>
        <v>1.9680219543337368E-4</v>
      </c>
      <c r="F217" s="45">
        <v>0.49464757999999992</v>
      </c>
      <c r="G217" s="154">
        <f t="shared" si="17"/>
        <v>3.1858181643566051E-3</v>
      </c>
      <c r="H217" s="154">
        <f t="shared" si="18"/>
        <v>2026.2462124777926</v>
      </c>
      <c r="I217" s="340">
        <f t="shared" si="19"/>
        <v>-62.592428405781334</v>
      </c>
      <c r="J217" s="341"/>
      <c r="K217" s="341"/>
      <c r="N217" s="18"/>
      <c r="O217" s="18"/>
      <c r="P217" s="18"/>
      <c r="Q217" s="18"/>
      <c r="R217" s="18"/>
    </row>
    <row r="218" spans="1:18" x14ac:dyDescent="0.2">
      <c r="A218" s="21" t="s">
        <v>1051</v>
      </c>
      <c r="B218" s="45">
        <v>1.0244720900000002</v>
      </c>
      <c r="C218" s="154">
        <f t="shared" si="15"/>
        <v>8.2663563233868927E-3</v>
      </c>
      <c r="D218" s="45">
        <v>0.53238276000000007</v>
      </c>
      <c r="E218" s="154">
        <f t="shared" si="16"/>
        <v>4.5037221195113487E-3</v>
      </c>
      <c r="F218" s="45">
        <v>0.44208172999999995</v>
      </c>
      <c r="G218" s="154">
        <f t="shared" si="17"/>
        <v>2.8472635114563634E-3</v>
      </c>
      <c r="H218" s="154">
        <f t="shared" si="18"/>
        <v>-16.961674341220235</v>
      </c>
      <c r="I218" s="340">
        <f t="shared" si="19"/>
        <v>-56.847850291363244</v>
      </c>
      <c r="J218" s="341"/>
      <c r="K218" s="341"/>
      <c r="N218" s="18"/>
      <c r="O218" s="18"/>
      <c r="P218" s="18"/>
      <c r="Q218" s="18"/>
      <c r="R218" s="18"/>
    </row>
    <row r="219" spans="1:18" x14ac:dyDescent="0.2">
      <c r="A219" s="21" t="s">
        <v>1036</v>
      </c>
      <c r="B219" s="45">
        <v>0.59682073999999996</v>
      </c>
      <c r="C219" s="154">
        <f t="shared" si="15"/>
        <v>4.8156830685621155E-3</v>
      </c>
      <c r="D219" s="45">
        <v>0.13165597000000001</v>
      </c>
      <c r="E219" s="154">
        <f t="shared" si="16"/>
        <v>1.1137511369728099E-3</v>
      </c>
      <c r="F219" s="45">
        <v>0.40659288000000005</v>
      </c>
      <c r="G219" s="154">
        <f t="shared" si="17"/>
        <v>2.6186946726840668E-3</v>
      </c>
      <c r="H219" s="154">
        <f t="shared" si="18"/>
        <v>208.82980847735203</v>
      </c>
      <c r="I219" s="340">
        <f t="shared" si="19"/>
        <v>-31.873533751524775</v>
      </c>
      <c r="J219" s="341"/>
      <c r="K219" s="341"/>
      <c r="N219" s="18"/>
      <c r="O219" s="18"/>
      <c r="P219" s="18"/>
      <c r="Q219" s="18"/>
      <c r="R219" s="18"/>
    </row>
    <row r="220" spans="1:18" x14ac:dyDescent="0.2">
      <c r="A220" s="21" t="s">
        <v>1050</v>
      </c>
      <c r="B220" s="45">
        <v>1.93637434</v>
      </c>
      <c r="C220" s="154">
        <f t="shared" si="15"/>
        <v>1.5624398581617894E-2</v>
      </c>
      <c r="D220" s="45">
        <v>0.53400139000000002</v>
      </c>
      <c r="E220" s="154">
        <f t="shared" si="16"/>
        <v>4.5174150116972355E-3</v>
      </c>
      <c r="F220" s="45">
        <v>0.32164634000000003</v>
      </c>
      <c r="G220" s="154">
        <f t="shared" si="17"/>
        <v>2.0715895395077458E-3</v>
      </c>
      <c r="H220" s="154">
        <f t="shared" si="18"/>
        <v>-39.766759783153368</v>
      </c>
      <c r="I220" s="340">
        <f t="shared" si="19"/>
        <v>-83.389247969480934</v>
      </c>
      <c r="J220" s="341"/>
      <c r="K220" s="341"/>
      <c r="N220" s="18"/>
      <c r="O220" s="18"/>
      <c r="P220" s="18"/>
      <c r="Q220" s="18"/>
      <c r="R220" s="18"/>
    </row>
    <row r="221" spans="1:18" x14ac:dyDescent="0.2">
      <c r="A221" s="21" t="s">
        <v>1008</v>
      </c>
      <c r="B221" s="45">
        <v>0.35795853</v>
      </c>
      <c r="C221" s="154">
        <f t="shared" si="15"/>
        <v>2.8883293033154047E-3</v>
      </c>
      <c r="D221" s="45">
        <v>0.28733606</v>
      </c>
      <c r="E221" s="154">
        <f t="shared" si="16"/>
        <v>2.4307356781336047E-3</v>
      </c>
      <c r="F221" s="45">
        <v>0.31541616</v>
      </c>
      <c r="G221" s="154">
        <f t="shared" si="17"/>
        <v>2.0314635560525927E-3</v>
      </c>
      <c r="H221" s="154">
        <f t="shared" si="18"/>
        <v>9.7725638752059076</v>
      </c>
      <c r="I221" s="340">
        <f t="shared" si="19"/>
        <v>-11.884720277513704</v>
      </c>
      <c r="J221" s="341"/>
      <c r="K221" s="341"/>
      <c r="N221" s="18"/>
      <c r="O221" s="18"/>
      <c r="P221" s="18"/>
      <c r="Q221" s="18"/>
      <c r="R221" s="18"/>
    </row>
    <row r="222" spans="1:18" x14ac:dyDescent="0.2">
      <c r="A222" s="21" t="s">
        <v>1048</v>
      </c>
      <c r="B222" s="45">
        <v>2.3414251900000003</v>
      </c>
      <c r="C222" s="154">
        <f t="shared" si="15"/>
        <v>1.8892710805907712E-2</v>
      </c>
      <c r="D222" s="45">
        <v>4.1848319999999994E-2</v>
      </c>
      <c r="E222" s="154">
        <f t="shared" si="16"/>
        <v>3.5401823388944665E-4</v>
      </c>
      <c r="F222" s="45">
        <v>0.30120106999999996</v>
      </c>
      <c r="G222" s="154">
        <f t="shared" si="17"/>
        <v>1.9399101071709383E-3</v>
      </c>
      <c r="H222" s="154">
        <f t="shared" si="18"/>
        <v>619.74471137670525</v>
      </c>
      <c r="I222" s="340">
        <f t="shared" si="19"/>
        <v>-87.13599429585021</v>
      </c>
      <c r="J222" s="341"/>
      <c r="K222" s="341"/>
      <c r="N222" s="18"/>
      <c r="O222" s="18"/>
      <c r="P222" s="18"/>
      <c r="Q222" s="18"/>
      <c r="R222" s="18"/>
    </row>
    <row r="223" spans="1:18" x14ac:dyDescent="0.2">
      <c r="A223" s="21" t="s">
        <v>1002</v>
      </c>
      <c r="B223" s="45">
        <v>0.15480830000000001</v>
      </c>
      <c r="C223" s="154">
        <f t="shared" si="15"/>
        <v>1.2491317060846188E-3</v>
      </c>
      <c r="D223" s="45">
        <v>0.26466899999999999</v>
      </c>
      <c r="E223" s="154">
        <f t="shared" si="16"/>
        <v>2.2389823998976775E-3</v>
      </c>
      <c r="F223" s="45">
        <v>0.25331202999999997</v>
      </c>
      <c r="G223" s="154">
        <f t="shared" si="17"/>
        <v>1.6314768312907654E-3</v>
      </c>
      <c r="H223" s="154">
        <f t="shared" si="18"/>
        <v>-4.2910087694441046</v>
      </c>
      <c r="I223" s="340">
        <f t="shared" si="19"/>
        <v>63.629488858155511</v>
      </c>
      <c r="J223" s="341"/>
      <c r="K223" s="341"/>
      <c r="N223" s="18"/>
      <c r="O223" s="18"/>
      <c r="P223" s="18"/>
      <c r="Q223" s="18"/>
      <c r="R223" s="18"/>
    </row>
    <row r="224" spans="1:18" x14ac:dyDescent="0.2">
      <c r="A224" s="21" t="s">
        <v>1047</v>
      </c>
      <c r="B224" s="45">
        <v>0.2917545700000001</v>
      </c>
      <c r="C224" s="154">
        <f t="shared" si="15"/>
        <v>2.3541365920437371E-3</v>
      </c>
      <c r="D224" s="45">
        <v>0.33870555999999996</v>
      </c>
      <c r="E224" s="154">
        <f t="shared" si="16"/>
        <v>2.8652988736402323E-3</v>
      </c>
      <c r="F224" s="45">
        <v>0.2491817800000001</v>
      </c>
      <c r="G224" s="154">
        <f t="shared" si="17"/>
        <v>1.604875618618637E-3</v>
      </c>
      <c r="H224" s="154">
        <f t="shared" si="18"/>
        <v>-26.431151587827451</v>
      </c>
      <c r="I224" s="340">
        <f t="shared" si="19"/>
        <v>-14.59198736801277</v>
      </c>
      <c r="J224" s="341"/>
      <c r="K224" s="341"/>
      <c r="N224" s="18"/>
      <c r="O224" s="18"/>
      <c r="P224" s="18"/>
      <c r="Q224" s="18"/>
      <c r="R224" s="18"/>
    </row>
    <row r="225" spans="1:18" x14ac:dyDescent="0.2">
      <c r="A225" s="21" t="s">
        <v>1046</v>
      </c>
      <c r="B225" s="45">
        <v>0.5355176100000002</v>
      </c>
      <c r="C225" s="154">
        <f t="shared" si="15"/>
        <v>4.3210346332700359E-3</v>
      </c>
      <c r="D225" s="45">
        <v>0.38821992999999999</v>
      </c>
      <c r="E225" s="154">
        <f t="shared" si="16"/>
        <v>3.2841684918124459E-3</v>
      </c>
      <c r="F225" s="45">
        <v>0.23917839999999999</v>
      </c>
      <c r="G225" s="154">
        <f t="shared" si="17"/>
        <v>1.5404480321964779E-3</v>
      </c>
      <c r="H225" s="154">
        <f t="shared" si="18"/>
        <v>-38.391004294910879</v>
      </c>
      <c r="I225" s="340">
        <f t="shared" si="19"/>
        <v>-55.336968283825463</v>
      </c>
      <c r="J225" s="341"/>
      <c r="K225" s="341"/>
      <c r="N225" s="18"/>
      <c r="O225" s="18"/>
      <c r="P225" s="18"/>
      <c r="Q225" s="18"/>
      <c r="R225" s="18"/>
    </row>
    <row r="226" spans="1:18" x14ac:dyDescent="0.2">
      <c r="A226" s="21" t="s">
        <v>1006</v>
      </c>
      <c r="B226" s="45">
        <v>0.59005355999999998</v>
      </c>
      <c r="C226" s="154">
        <f t="shared" si="15"/>
        <v>4.7610794129520377E-3</v>
      </c>
      <c r="D226" s="45">
        <v>0.49221824000000003</v>
      </c>
      <c r="E226" s="154">
        <f t="shared" si="16"/>
        <v>4.1639480871148906E-3</v>
      </c>
      <c r="F226" s="45">
        <v>0.21893783</v>
      </c>
      <c r="G226" s="154">
        <f t="shared" si="17"/>
        <v>1.4100869869389E-3</v>
      </c>
      <c r="H226" s="154">
        <f t="shared" si="18"/>
        <v>-55.520171296374556</v>
      </c>
      <c r="I226" s="340" t="s">
        <v>240</v>
      </c>
      <c r="J226" s="341"/>
      <c r="K226" s="341"/>
      <c r="N226" s="18"/>
      <c r="O226" s="18"/>
      <c r="P226" s="18"/>
      <c r="Q226" s="18"/>
      <c r="R226" s="18"/>
    </row>
    <row r="227" spans="1:18" x14ac:dyDescent="0.2">
      <c r="A227" s="21" t="s">
        <v>1042</v>
      </c>
      <c r="B227" s="45">
        <v>4.8963699999999999E-2</v>
      </c>
      <c r="C227" s="154">
        <f t="shared" si="15"/>
        <v>3.9508288713987203E-4</v>
      </c>
      <c r="D227" s="45">
        <v>0.19608887</v>
      </c>
      <c r="E227" s="154">
        <f t="shared" si="16"/>
        <v>1.6588249048654117E-3</v>
      </c>
      <c r="F227" s="45">
        <v>0.21029484999999998</v>
      </c>
      <c r="G227" s="154">
        <f t="shared" si="17"/>
        <v>1.3544211678962377E-3</v>
      </c>
      <c r="H227" s="154">
        <f t="shared" si="18"/>
        <v>7.2446641158164571</v>
      </c>
      <c r="I227" s="340">
        <f t="shared" si="19"/>
        <v>329.49133746020004</v>
      </c>
      <c r="J227" s="341"/>
      <c r="K227" s="341"/>
      <c r="N227" s="18"/>
      <c r="O227" s="18"/>
      <c r="P227" s="18"/>
      <c r="Q227" s="18"/>
      <c r="R227" s="18"/>
    </row>
    <row r="228" spans="1:18" x14ac:dyDescent="0.2">
      <c r="A228" s="21" t="s">
        <v>1045</v>
      </c>
      <c r="B228" s="45">
        <v>0.24668580999999998</v>
      </c>
      <c r="C228" s="154">
        <f t="shared" si="15"/>
        <v>1.9904815614677383E-3</v>
      </c>
      <c r="D228" s="45">
        <v>0.14008071</v>
      </c>
      <c r="E228" s="154">
        <f t="shared" si="16"/>
        <v>1.1850207022929414E-3</v>
      </c>
      <c r="F228" s="45">
        <v>0.15745932000000001</v>
      </c>
      <c r="G228" s="154">
        <f t="shared" si="17"/>
        <v>1.014129618916238E-3</v>
      </c>
      <c r="H228" s="154">
        <f t="shared" si="18"/>
        <v>12.406140717019509</v>
      </c>
      <c r="I228" s="340">
        <f t="shared" si="19"/>
        <v>-36.170094258765829</v>
      </c>
      <c r="J228" s="341"/>
      <c r="K228" s="341"/>
      <c r="N228" s="18"/>
      <c r="O228" s="18"/>
      <c r="P228" s="18"/>
      <c r="Q228" s="18"/>
      <c r="R228" s="18"/>
    </row>
    <row r="229" spans="1:18" x14ac:dyDescent="0.2">
      <c r="A229" s="21" t="s">
        <v>1044</v>
      </c>
      <c r="B229" s="45">
        <v>2.0494996900000002</v>
      </c>
      <c r="C229" s="154">
        <f t="shared" si="15"/>
        <v>1.6537194997875419E-2</v>
      </c>
      <c r="D229" s="45">
        <v>1.4570897600000001</v>
      </c>
      <c r="E229" s="154">
        <f t="shared" si="16"/>
        <v>1.2326333373803244E-2</v>
      </c>
      <c r="F229" s="45">
        <v>0.15433726</v>
      </c>
      <c r="G229" s="154">
        <f t="shared" si="17"/>
        <v>9.9402173633403442E-4</v>
      </c>
      <c r="H229" s="154">
        <f t="shared" si="18"/>
        <v>-89.40784128494596</v>
      </c>
      <c r="I229" s="340">
        <f t="shared" si="19"/>
        <v>-92.469515328397051</v>
      </c>
      <c r="J229" s="341"/>
      <c r="K229" s="341"/>
      <c r="N229" s="18"/>
      <c r="O229" s="18"/>
      <c r="P229" s="18"/>
      <c r="Q229" s="18"/>
      <c r="R229" s="18"/>
    </row>
    <row r="230" spans="1:18" x14ac:dyDescent="0.2">
      <c r="A230" s="21" t="s">
        <v>1043</v>
      </c>
      <c r="B230" s="45">
        <v>4.63509E-2</v>
      </c>
      <c r="C230" s="154">
        <f t="shared" si="15"/>
        <v>3.7400048185761071E-4</v>
      </c>
      <c r="D230" s="45">
        <v>5.6424729999999999E-2</v>
      </c>
      <c r="E230" s="154">
        <f t="shared" si="16"/>
        <v>4.7732820008757531E-4</v>
      </c>
      <c r="F230" s="45">
        <v>0.13902545999999999</v>
      </c>
      <c r="G230" s="154">
        <f t="shared" si="17"/>
        <v>8.954048370681054E-4</v>
      </c>
      <c r="H230" s="154">
        <f t="shared" si="18"/>
        <v>146.39100621305587</v>
      </c>
      <c r="I230" s="340">
        <f t="shared" si="19"/>
        <v>199.94123091461006</v>
      </c>
      <c r="J230" s="341"/>
      <c r="K230" s="341"/>
      <c r="N230" s="18"/>
      <c r="O230" s="18"/>
      <c r="P230" s="18"/>
      <c r="Q230" s="18"/>
      <c r="R230" s="18"/>
    </row>
    <row r="231" spans="1:18" x14ac:dyDescent="0.2">
      <c r="A231" s="21" t="s">
        <v>1017</v>
      </c>
      <c r="B231" s="45">
        <v>4.1700000000000001E-3</v>
      </c>
      <c r="C231" s="154">
        <f t="shared" si="15"/>
        <v>3.3647286446352428E-5</v>
      </c>
      <c r="D231" s="45"/>
      <c r="E231" s="154">
        <f t="shared" si="16"/>
        <v>0</v>
      </c>
      <c r="F231" s="45">
        <v>0.11960025000000001</v>
      </c>
      <c r="G231" s="154">
        <f t="shared" si="17"/>
        <v>7.7029518452630683E-4</v>
      </c>
      <c r="H231" s="154" t="s">
        <v>240</v>
      </c>
      <c r="I231" s="340" t="s">
        <v>240</v>
      </c>
      <c r="J231" s="341"/>
      <c r="K231" s="341"/>
      <c r="N231" s="18"/>
      <c r="O231" s="18"/>
      <c r="P231" s="18"/>
      <c r="Q231" s="18"/>
      <c r="R231" s="18"/>
    </row>
    <row r="232" spans="1:18" x14ac:dyDescent="0.2">
      <c r="A232" s="21" t="s">
        <v>1035</v>
      </c>
      <c r="B232" s="45">
        <v>0.12146066</v>
      </c>
      <c r="C232" s="154">
        <f t="shared" si="15"/>
        <v>9.8005314603909341E-4</v>
      </c>
      <c r="D232" s="45">
        <v>0.63585206999999999</v>
      </c>
      <c r="E232" s="154">
        <f t="shared" si="16"/>
        <v>5.3790266093441466E-3</v>
      </c>
      <c r="F232" s="45">
        <v>0.10980245999999999</v>
      </c>
      <c r="G232" s="154">
        <f t="shared" si="17"/>
        <v>7.0719171730111274E-4</v>
      </c>
      <c r="H232" s="154">
        <f t="shared" si="18"/>
        <v>-82.731445696166404</v>
      </c>
      <c r="I232" s="340">
        <f t="shared" si="19"/>
        <v>-9.5983341437466336</v>
      </c>
      <c r="J232" s="341"/>
      <c r="K232" s="341"/>
      <c r="N232" s="18"/>
      <c r="O232" s="18"/>
      <c r="P232" s="18"/>
      <c r="Q232" s="18"/>
      <c r="R232" s="18"/>
    </row>
    <row r="233" spans="1:18" x14ac:dyDescent="0.2">
      <c r="A233" s="21" t="s">
        <v>1039</v>
      </c>
      <c r="B233" s="45">
        <v>0.32850916000000002</v>
      </c>
      <c r="C233" s="154">
        <f t="shared" si="15"/>
        <v>2.6507054692495491E-3</v>
      </c>
      <c r="D233" s="45">
        <v>2.02499853</v>
      </c>
      <c r="E233" s="154">
        <f t="shared" si="16"/>
        <v>1.7130589787578705E-2</v>
      </c>
      <c r="F233" s="45">
        <v>9.8216319999999996E-2</v>
      </c>
      <c r="G233" s="154">
        <f t="shared" si="17"/>
        <v>6.3257023574695532E-4</v>
      </c>
      <c r="H233" s="154">
        <f t="shared" si="18"/>
        <v>-95.149807837144451</v>
      </c>
      <c r="I233" s="340">
        <f t="shared" si="19"/>
        <v>-70.102410538567625</v>
      </c>
      <c r="J233" s="341"/>
      <c r="K233" s="341"/>
      <c r="N233" s="18"/>
      <c r="O233" s="18"/>
      <c r="P233" s="18"/>
      <c r="Q233" s="18"/>
      <c r="R233" s="18"/>
    </row>
    <row r="234" spans="1:18" x14ac:dyDescent="0.2">
      <c r="A234" s="21" t="s">
        <v>1041</v>
      </c>
      <c r="B234" s="45">
        <v>4.9497520000000003E-2</v>
      </c>
      <c r="C234" s="154">
        <f t="shared" si="15"/>
        <v>3.9939022393862303E-4</v>
      </c>
      <c r="D234" s="45">
        <v>0.27356320000000001</v>
      </c>
      <c r="E234" s="154">
        <f t="shared" si="16"/>
        <v>2.3142233886843124E-3</v>
      </c>
      <c r="F234" s="45">
        <v>8.2467710000000014E-2</v>
      </c>
      <c r="G234" s="154">
        <f t="shared" si="17"/>
        <v>5.3114002597747054E-4</v>
      </c>
      <c r="H234" s="154">
        <f t="shared" si="18"/>
        <v>-69.854238435579049</v>
      </c>
      <c r="I234" s="340">
        <f t="shared" si="19"/>
        <v>66.609781661788332</v>
      </c>
      <c r="J234" s="341"/>
      <c r="K234" s="341"/>
      <c r="N234" s="18"/>
      <c r="O234" s="18"/>
      <c r="P234" s="18"/>
      <c r="Q234" s="18"/>
      <c r="R234" s="18"/>
    </row>
    <row r="235" spans="1:18" x14ac:dyDescent="0.2">
      <c r="A235" s="21" t="s">
        <v>1003</v>
      </c>
      <c r="B235" s="45">
        <v>7.3979199999999995E-2</v>
      </c>
      <c r="C235" s="154">
        <f t="shared" si="15"/>
        <v>5.9693029579664149E-4</v>
      </c>
      <c r="D235" s="45">
        <v>2.609858E-2</v>
      </c>
      <c r="E235" s="154">
        <f t="shared" si="16"/>
        <v>2.2078241608318891E-4</v>
      </c>
      <c r="F235" s="45">
        <v>7.456749E-2</v>
      </c>
      <c r="G235" s="154">
        <f t="shared" si="17"/>
        <v>4.8025801341730926E-4</v>
      </c>
      <c r="H235" s="154">
        <f t="shared" si="18"/>
        <v>185.71474003566476</v>
      </c>
      <c r="I235" s="340">
        <f t="shared" si="19"/>
        <v>0.79521000497437822</v>
      </c>
      <c r="J235" s="341"/>
      <c r="K235" s="341"/>
      <c r="N235" s="18"/>
      <c r="O235" s="18"/>
      <c r="P235" s="18"/>
      <c r="Q235" s="18"/>
      <c r="R235" s="18"/>
    </row>
    <row r="236" spans="1:18" x14ac:dyDescent="0.2">
      <c r="A236" s="21" t="s">
        <v>1040</v>
      </c>
      <c r="B236" s="45">
        <v>0.17070662</v>
      </c>
      <c r="C236" s="154">
        <f t="shared" si="15"/>
        <v>1.3774135590955956E-3</v>
      </c>
      <c r="D236" s="45">
        <v>0.14725284</v>
      </c>
      <c r="E236" s="154">
        <f t="shared" si="16"/>
        <v>1.245693742353463E-3</v>
      </c>
      <c r="F236" s="45">
        <v>7.2269810000000004E-2</v>
      </c>
      <c r="G236" s="154">
        <f t="shared" si="17"/>
        <v>4.6545961759804962E-4</v>
      </c>
      <c r="H236" s="154">
        <f t="shared" si="18"/>
        <v>-50.921279345104644</v>
      </c>
      <c r="I236" s="340">
        <f t="shared" si="19"/>
        <v>-57.664319052184389</v>
      </c>
      <c r="J236" s="341"/>
      <c r="K236" s="341"/>
      <c r="N236" s="18"/>
      <c r="O236" s="18"/>
      <c r="P236" s="18"/>
      <c r="Q236" s="18"/>
      <c r="R236" s="18"/>
    </row>
    <row r="237" spans="1:18" x14ac:dyDescent="0.2">
      <c r="A237" s="21" t="s">
        <v>1037</v>
      </c>
      <c r="B237" s="45">
        <v>0.17559143000000002</v>
      </c>
      <c r="C237" s="154">
        <f t="shared" si="15"/>
        <v>1.4168285713991946E-3</v>
      </c>
      <c r="D237" s="45">
        <v>2.5625760000000001E-2</v>
      </c>
      <c r="E237" s="154">
        <f t="shared" si="16"/>
        <v>2.1678256850633017E-4</v>
      </c>
      <c r="F237" s="45">
        <v>6.2747479999999994E-2</v>
      </c>
      <c r="G237" s="154">
        <f t="shared" si="17"/>
        <v>4.0413027301498735E-4</v>
      </c>
      <c r="H237" s="154">
        <f t="shared" si="18"/>
        <v>144.86095241663074</v>
      </c>
      <c r="I237" s="340" t="s">
        <v>240</v>
      </c>
      <c r="J237" s="341"/>
      <c r="K237" s="341"/>
      <c r="N237" s="18"/>
      <c r="O237" s="18"/>
      <c r="P237" s="18"/>
      <c r="Q237" s="18"/>
      <c r="R237" s="18"/>
    </row>
    <row r="238" spans="1:18" x14ac:dyDescent="0.2">
      <c r="A238" s="21" t="s">
        <v>1038</v>
      </c>
      <c r="B238" s="45">
        <v>8.2573500000000001E-3</v>
      </c>
      <c r="C238" s="154">
        <f t="shared" si="15"/>
        <v>6.6627678834001961E-5</v>
      </c>
      <c r="D238" s="45">
        <v>1.2724000000000001E-4</v>
      </c>
      <c r="E238" s="154">
        <f t="shared" si="16"/>
        <v>1.0763939885781127E-6</v>
      </c>
      <c r="F238" s="45">
        <v>6.2521050000000009E-2</v>
      </c>
      <c r="G238" s="154">
        <f t="shared" si="17"/>
        <v>4.0267193209486148E-4</v>
      </c>
      <c r="H238" s="154">
        <f t="shared" si="18"/>
        <v>49036.317195850366</v>
      </c>
      <c r="I238" s="340">
        <f t="shared" si="19"/>
        <v>657.15635161401678</v>
      </c>
      <c r="J238" s="341"/>
      <c r="K238" s="341"/>
      <c r="N238" s="18"/>
      <c r="O238" s="18"/>
      <c r="P238" s="18"/>
      <c r="Q238" s="18"/>
      <c r="R238" s="18"/>
    </row>
    <row r="239" spans="1:18" x14ac:dyDescent="0.2">
      <c r="A239" s="21" t="s">
        <v>1009</v>
      </c>
      <c r="B239" s="45"/>
      <c r="C239" s="154">
        <f t="shared" si="15"/>
        <v>0</v>
      </c>
      <c r="D239" s="45">
        <v>2.369953E-2</v>
      </c>
      <c r="E239" s="154">
        <f t="shared" si="16"/>
        <v>2.0048751669385912E-4</v>
      </c>
      <c r="F239" s="45">
        <v>3.5831250000000002E-2</v>
      </c>
      <c r="G239" s="154">
        <f t="shared" si="17"/>
        <v>2.3077409395514002E-4</v>
      </c>
      <c r="H239" s="154" t="s">
        <v>240</v>
      </c>
      <c r="I239" s="340" t="s">
        <v>240</v>
      </c>
      <c r="J239" s="341"/>
      <c r="K239" s="341"/>
      <c r="N239" s="18"/>
      <c r="O239" s="18"/>
      <c r="P239" s="18"/>
      <c r="Q239" s="18"/>
      <c r="R239" s="18"/>
    </row>
    <row r="240" spans="1:18" x14ac:dyDescent="0.2">
      <c r="A240" s="21" t="s">
        <v>1034</v>
      </c>
      <c r="B240" s="45">
        <v>5.5081117199999996</v>
      </c>
      <c r="C240" s="154">
        <f t="shared" si="15"/>
        <v>4.4444367583057781E-2</v>
      </c>
      <c r="D240" s="45"/>
      <c r="E240" s="154">
        <f t="shared" si="16"/>
        <v>0</v>
      </c>
      <c r="F240" s="45">
        <v>2.9264540000000002E-2</v>
      </c>
      <c r="G240" s="154">
        <f t="shared" si="17"/>
        <v>1.8848066153187381E-4</v>
      </c>
      <c r="H240" s="154" t="s">
        <v>240</v>
      </c>
      <c r="I240" s="340" t="s">
        <v>240</v>
      </c>
      <c r="J240" s="341"/>
      <c r="K240" s="341"/>
      <c r="N240" s="18"/>
      <c r="O240" s="18"/>
      <c r="P240" s="18"/>
      <c r="Q240" s="18"/>
      <c r="R240" s="18"/>
    </row>
    <row r="241" spans="1:18" x14ac:dyDescent="0.2">
      <c r="A241" s="21" t="s">
        <v>1033</v>
      </c>
      <c r="B241" s="45">
        <v>1.3222399999999999E-3</v>
      </c>
      <c r="C241" s="154">
        <f t="shared" si="15"/>
        <v>1.0669013916264995E-5</v>
      </c>
      <c r="D241" s="45">
        <v>5.8563599999999997E-3</v>
      </c>
      <c r="E241" s="154">
        <f t="shared" si="16"/>
        <v>4.9542209202682454E-5</v>
      </c>
      <c r="F241" s="45">
        <v>2.8452619999999998E-2</v>
      </c>
      <c r="G241" s="154">
        <f t="shared" si="17"/>
        <v>1.8325142441723063E-4</v>
      </c>
      <c r="H241" s="154">
        <f t="shared" si="18"/>
        <v>385.84137587170187</v>
      </c>
      <c r="I241" s="340">
        <f t="shared" si="19"/>
        <v>2051.8498910939011</v>
      </c>
      <c r="J241" s="341"/>
      <c r="K241" s="341"/>
      <c r="N241" s="18"/>
      <c r="O241" s="18"/>
      <c r="P241" s="18"/>
      <c r="Q241" s="18"/>
      <c r="R241" s="18"/>
    </row>
    <row r="242" spans="1:18" x14ac:dyDescent="0.2">
      <c r="A242" s="21" t="s">
        <v>1032</v>
      </c>
      <c r="B242" s="45">
        <v>1.22655E-2</v>
      </c>
      <c r="C242" s="154">
        <f t="shared" si="15"/>
        <v>9.8969014845979772E-5</v>
      </c>
      <c r="D242" s="45">
        <v>7.8682200000000004E-3</v>
      </c>
      <c r="E242" s="154">
        <f t="shared" si="16"/>
        <v>6.6561652851383822E-5</v>
      </c>
      <c r="F242" s="45">
        <v>2.8055500000000001E-2</v>
      </c>
      <c r="G242" s="154">
        <f t="shared" si="17"/>
        <v>1.8069374060236329E-4</v>
      </c>
      <c r="H242" s="154" t="s">
        <v>240</v>
      </c>
      <c r="I242" s="340" t="s">
        <v>240</v>
      </c>
      <c r="J242" s="341"/>
      <c r="K242" s="341"/>
      <c r="N242" s="18"/>
      <c r="O242" s="18"/>
      <c r="P242" s="18"/>
      <c r="Q242" s="18"/>
      <c r="R242" s="18"/>
    </row>
    <row r="243" spans="1:18" x14ac:dyDescent="0.2">
      <c r="A243" s="21" t="s">
        <v>1031</v>
      </c>
      <c r="B243" s="45">
        <v>4.5285890000000002E-2</v>
      </c>
      <c r="C243" s="154">
        <f t="shared" si="15"/>
        <v>3.6540702945036136E-4</v>
      </c>
      <c r="D243" s="45">
        <v>2.4044579999999999E-2</v>
      </c>
      <c r="E243" s="154">
        <f t="shared" si="16"/>
        <v>2.0340648671711344E-4</v>
      </c>
      <c r="F243" s="45">
        <v>2.6011130000000004E-2</v>
      </c>
      <c r="G243" s="154">
        <f t="shared" si="17"/>
        <v>1.6752680854001357E-4</v>
      </c>
      <c r="H243" s="154" t="s">
        <v>240</v>
      </c>
      <c r="I243" s="340">
        <f t="shared" si="19"/>
        <v>-42.562396366727029</v>
      </c>
      <c r="J243" s="341"/>
      <c r="K243" s="341"/>
      <c r="N243" s="18"/>
      <c r="O243" s="18"/>
      <c r="P243" s="18"/>
      <c r="Q243" s="18"/>
      <c r="R243" s="18"/>
    </row>
    <row r="244" spans="1:18" x14ac:dyDescent="0.2">
      <c r="A244" s="21" t="s">
        <v>1030</v>
      </c>
      <c r="B244" s="45">
        <v>6.7650000000000002E-4</v>
      </c>
      <c r="C244" s="154">
        <f t="shared" si="15"/>
        <v>5.4586065421960228E-6</v>
      </c>
      <c r="D244" s="45">
        <v>5.915629E-2</v>
      </c>
      <c r="E244" s="154">
        <f t="shared" si="16"/>
        <v>5.0043598665972585E-4</v>
      </c>
      <c r="F244" s="45">
        <v>1.8752359999999999E-2</v>
      </c>
      <c r="G244" s="154">
        <f t="shared" si="17"/>
        <v>1.2077610712773371E-4</v>
      </c>
      <c r="H244" s="154" t="s">
        <v>240</v>
      </c>
      <c r="I244" s="340" t="s">
        <v>240</v>
      </c>
      <c r="J244" s="341"/>
      <c r="K244" s="341"/>
      <c r="N244" s="18"/>
      <c r="O244" s="18"/>
      <c r="P244" s="18"/>
      <c r="Q244" s="18"/>
      <c r="R244" s="18"/>
    </row>
    <row r="245" spans="1:18" x14ac:dyDescent="0.2">
      <c r="A245" s="21" t="s">
        <v>937</v>
      </c>
      <c r="B245" s="45"/>
      <c r="C245" s="154">
        <f t="shared" si="15"/>
        <v>0</v>
      </c>
      <c r="D245" s="45"/>
      <c r="E245" s="154">
        <f t="shared" si="16"/>
        <v>0</v>
      </c>
      <c r="F245" s="45">
        <v>9.593850000000001E-3</v>
      </c>
      <c r="G245" s="154">
        <f t="shared" si="17"/>
        <v>6.1789974988076617E-5</v>
      </c>
      <c r="H245" s="154" t="s">
        <v>240</v>
      </c>
      <c r="I245" s="340" t="s">
        <v>240</v>
      </c>
      <c r="J245" s="341"/>
      <c r="K245" s="341"/>
      <c r="N245" s="18"/>
      <c r="O245" s="18"/>
      <c r="P245" s="18"/>
      <c r="Q245" s="18"/>
      <c r="R245" s="18"/>
    </row>
    <row r="246" spans="1:18" x14ac:dyDescent="0.2">
      <c r="A246" s="21" t="s">
        <v>1029</v>
      </c>
      <c r="B246" s="45">
        <v>5.4764609999999998E-2</v>
      </c>
      <c r="C246" s="154">
        <f t="shared" si="15"/>
        <v>4.4188981289994636E-4</v>
      </c>
      <c r="D246" s="45"/>
      <c r="E246" s="154">
        <f t="shared" si="16"/>
        <v>0</v>
      </c>
      <c r="F246" s="45">
        <v>6.5591800000000004E-3</v>
      </c>
      <c r="G246" s="154">
        <f t="shared" si="17"/>
        <v>4.2244934842872497E-5</v>
      </c>
      <c r="H246" s="154" t="s">
        <v>240</v>
      </c>
      <c r="I246" s="340">
        <f t="shared" si="19"/>
        <v>-88.022958622365792</v>
      </c>
      <c r="J246" s="341"/>
      <c r="K246" s="341"/>
      <c r="N246" s="18"/>
      <c r="O246" s="18"/>
      <c r="P246" s="18"/>
      <c r="Q246" s="18"/>
      <c r="R246" s="18"/>
    </row>
    <row r="247" spans="1:18" x14ac:dyDescent="0.2">
      <c r="A247" s="21" t="s">
        <v>1025</v>
      </c>
      <c r="B247" s="45"/>
      <c r="C247" s="154">
        <f t="shared" si="15"/>
        <v>0</v>
      </c>
      <c r="D247" s="45">
        <v>1.38201E-2</v>
      </c>
      <c r="E247" s="154">
        <f t="shared" si="16"/>
        <v>1.1691191890559866E-4</v>
      </c>
      <c r="F247" s="45">
        <v>4.8003999999999998E-3</v>
      </c>
      <c r="G247" s="154">
        <f t="shared" si="17"/>
        <v>3.0917368515534734E-5</v>
      </c>
      <c r="H247" s="154" t="s">
        <v>240</v>
      </c>
      <c r="I247" s="340" t="s">
        <v>240</v>
      </c>
      <c r="J247" s="341"/>
      <c r="K247" s="341"/>
      <c r="N247" s="18"/>
      <c r="O247" s="18"/>
      <c r="P247" s="18"/>
      <c r="Q247" s="18"/>
      <c r="R247" s="18"/>
    </row>
    <row r="248" spans="1:18" x14ac:dyDescent="0.2">
      <c r="A248" s="21" t="s">
        <v>1028</v>
      </c>
      <c r="B248" s="45">
        <v>1.991656E-2</v>
      </c>
      <c r="C248" s="154">
        <f t="shared" si="15"/>
        <v>1.607046041597038E-4</v>
      </c>
      <c r="D248" s="45">
        <v>2.4036400000000003E-3</v>
      </c>
      <c r="E248" s="154">
        <f t="shared" si="16"/>
        <v>2.0333728754368866E-5</v>
      </c>
      <c r="F248" s="45">
        <v>3.4770000000000001E-3</v>
      </c>
      <c r="G248" s="154">
        <f t="shared" si="17"/>
        <v>2.2393902659885484E-5</v>
      </c>
      <c r="H248" s="154">
        <f t="shared" si="18"/>
        <v>44.655605664741785</v>
      </c>
      <c r="I248" s="340">
        <f t="shared" si="19"/>
        <v>-82.542165916202393</v>
      </c>
      <c r="J248" s="341"/>
      <c r="K248" s="341"/>
      <c r="N248" s="18"/>
      <c r="O248" s="18"/>
      <c r="P248" s="18"/>
      <c r="Q248" s="18"/>
      <c r="R248" s="18"/>
    </row>
    <row r="249" spans="1:18" x14ac:dyDescent="0.2">
      <c r="A249" s="21" t="s">
        <v>1027</v>
      </c>
      <c r="B249" s="45">
        <v>6.9327700000000004E-3</v>
      </c>
      <c r="C249" s="154">
        <f t="shared" si="15"/>
        <v>5.5939783706637585E-5</v>
      </c>
      <c r="D249" s="45">
        <v>4.6086300000000007E-3</v>
      </c>
      <c r="E249" s="154">
        <f t="shared" si="16"/>
        <v>3.8986966579540612E-5</v>
      </c>
      <c r="F249" s="45">
        <v>3.29817E-3</v>
      </c>
      <c r="G249" s="154">
        <f t="shared" si="17"/>
        <v>2.1242133429897757E-5</v>
      </c>
      <c r="H249" s="154">
        <f t="shared" si="18"/>
        <v>-28.434914497366904</v>
      </c>
      <c r="I249" s="340">
        <f t="shared" si="19"/>
        <v>-52.426375027586381</v>
      </c>
      <c r="J249" s="341"/>
      <c r="K249" s="341"/>
      <c r="N249" s="18"/>
      <c r="O249" s="18"/>
      <c r="P249" s="18"/>
      <c r="Q249" s="18"/>
      <c r="R249" s="18"/>
    </row>
    <row r="250" spans="1:18" x14ac:dyDescent="0.2">
      <c r="A250" s="21" t="s">
        <v>1026</v>
      </c>
      <c r="B250" s="45"/>
      <c r="C250" s="154">
        <f t="shared" si="15"/>
        <v>0</v>
      </c>
      <c r="D250" s="45">
        <v>8.56261E-3</v>
      </c>
      <c r="E250" s="154">
        <f t="shared" si="16"/>
        <v>7.2435884395935494E-5</v>
      </c>
      <c r="F250" s="45">
        <v>3.0550999999999998E-3</v>
      </c>
      <c r="G250" s="154">
        <f t="shared" si="17"/>
        <v>1.9676621229857964E-5</v>
      </c>
      <c r="H250" s="154">
        <f t="shared" si="18"/>
        <v>-64.320458364914444</v>
      </c>
      <c r="I250" s="340" t="s">
        <v>240</v>
      </c>
      <c r="J250" s="341"/>
      <c r="K250" s="341"/>
      <c r="N250" s="18"/>
      <c r="O250" s="18"/>
      <c r="P250" s="18"/>
      <c r="Q250" s="18"/>
      <c r="R250" s="18"/>
    </row>
    <row r="251" spans="1:18" x14ac:dyDescent="0.2">
      <c r="A251" s="21" t="s">
        <v>1010</v>
      </c>
      <c r="B251" s="45">
        <v>2.5383030300000002</v>
      </c>
      <c r="C251" s="154">
        <f t="shared" si="15"/>
        <v>2.0481297155408706E-2</v>
      </c>
      <c r="D251" s="45"/>
      <c r="E251" s="154">
        <f t="shared" si="16"/>
        <v>0</v>
      </c>
      <c r="F251" s="45">
        <v>2.245E-3</v>
      </c>
      <c r="G251" s="154">
        <f t="shared" si="17"/>
        <v>1.4459105973955395E-5</v>
      </c>
      <c r="H251" s="154" t="s">
        <v>240</v>
      </c>
      <c r="I251" s="340" t="s">
        <v>240</v>
      </c>
      <c r="J251" s="341"/>
      <c r="K251" s="341"/>
      <c r="N251" s="18"/>
      <c r="O251" s="18"/>
      <c r="P251" s="18"/>
      <c r="Q251" s="18"/>
      <c r="R251" s="18"/>
    </row>
    <row r="252" spans="1:18" x14ac:dyDescent="0.2">
      <c r="A252" s="21" t="s">
        <v>939</v>
      </c>
      <c r="B252" s="45">
        <v>3.0698000000000001E-3</v>
      </c>
      <c r="C252" s="154">
        <f t="shared" si="15"/>
        <v>2.4769889672185297E-5</v>
      </c>
      <c r="D252" s="45">
        <v>1.5300999999999999E-3</v>
      </c>
      <c r="E252" s="154">
        <f t="shared" si="16"/>
        <v>1.2943967635361284E-5</v>
      </c>
      <c r="F252" s="45">
        <v>1.6248299999999999E-3</v>
      </c>
      <c r="G252" s="154">
        <f t="shared" si="17"/>
        <v>1.0464850405194629E-5</v>
      </c>
      <c r="H252" s="154" t="s">
        <v>240</v>
      </c>
      <c r="I252" s="340" t="s">
        <v>240</v>
      </c>
      <c r="J252" s="341"/>
      <c r="K252" s="341"/>
      <c r="N252" s="18"/>
      <c r="O252" s="18"/>
      <c r="P252" s="18"/>
      <c r="Q252" s="18"/>
      <c r="R252" s="18"/>
    </row>
    <row r="253" spans="1:18" x14ac:dyDescent="0.2">
      <c r="A253" s="21" t="s">
        <v>1011</v>
      </c>
      <c r="B253" s="45">
        <v>7.9453400000000004E-3</v>
      </c>
      <c r="C253" s="154">
        <f t="shared" si="15"/>
        <v>6.4110103331813369E-5</v>
      </c>
      <c r="D253" s="45">
        <v>1.47E-2</v>
      </c>
      <c r="E253" s="154">
        <f t="shared" si="16"/>
        <v>1.2435548280492181E-4</v>
      </c>
      <c r="F253" s="45">
        <v>1.4316999999999999E-3</v>
      </c>
      <c r="G253" s="154">
        <f t="shared" si="17"/>
        <v>9.2209808565309316E-6</v>
      </c>
      <c r="H253" s="154" t="s">
        <v>240</v>
      </c>
      <c r="I253" s="340">
        <f t="shared" si="19"/>
        <v>-81.980632672736476</v>
      </c>
      <c r="J253" s="341"/>
      <c r="K253" s="341"/>
      <c r="N253" s="18"/>
      <c r="O253" s="18"/>
      <c r="P253" s="18"/>
      <c r="Q253" s="18"/>
      <c r="R253" s="18"/>
    </row>
    <row r="254" spans="1:18" x14ac:dyDescent="0.2">
      <c r="A254" s="21" t="s">
        <v>1000</v>
      </c>
      <c r="B254" s="45">
        <v>3.5277800000000003E-3</v>
      </c>
      <c r="C254" s="154">
        <f t="shared" si="15"/>
        <v>2.8465281577868866E-5</v>
      </c>
      <c r="D254" s="45"/>
      <c r="E254" s="154">
        <f t="shared" si="16"/>
        <v>0</v>
      </c>
      <c r="F254" s="45">
        <v>6.1897000000000005E-4</v>
      </c>
      <c r="G254" s="154">
        <f t="shared" si="17"/>
        <v>3.9865268706900542E-6</v>
      </c>
      <c r="H254" s="154" t="s">
        <v>240</v>
      </c>
      <c r="I254" s="340" t="s">
        <v>240</v>
      </c>
      <c r="J254" s="341"/>
      <c r="K254" s="341"/>
      <c r="N254" s="18"/>
      <c r="O254" s="18"/>
      <c r="P254" s="18"/>
      <c r="Q254" s="18"/>
      <c r="R254" s="18"/>
    </row>
    <row r="255" spans="1:18" x14ac:dyDescent="0.2">
      <c r="A255" s="21" t="s">
        <v>1024</v>
      </c>
      <c r="B255" s="45"/>
      <c r="C255" s="154">
        <f t="shared" si="15"/>
        <v>0</v>
      </c>
      <c r="D255" s="45">
        <v>4.2138200000000001E-3</v>
      </c>
      <c r="E255" s="154">
        <f t="shared" si="16"/>
        <v>3.5647049017213316E-5</v>
      </c>
      <c r="F255" s="45">
        <v>5.8538000000000004E-4</v>
      </c>
      <c r="G255" s="154">
        <f t="shared" si="17"/>
        <v>3.7701877305273988E-6</v>
      </c>
      <c r="H255" s="154" t="s">
        <v>240</v>
      </c>
      <c r="I255" s="340" t="s">
        <v>240</v>
      </c>
      <c r="J255" s="341"/>
      <c r="K255" s="341"/>
      <c r="N255" s="18"/>
      <c r="O255" s="18"/>
      <c r="P255" s="18"/>
      <c r="Q255" s="18"/>
      <c r="R255" s="18"/>
    </row>
    <row r="256" spans="1:18" x14ac:dyDescent="0.2">
      <c r="A256" s="21" t="s">
        <v>1019</v>
      </c>
      <c r="B256" s="45">
        <v>9.9328799999999998E-3</v>
      </c>
      <c r="C256" s="154">
        <f t="shared" si="15"/>
        <v>8.0147352181593543E-5</v>
      </c>
      <c r="D256" s="45"/>
      <c r="E256" s="154">
        <f t="shared" si="16"/>
        <v>0</v>
      </c>
      <c r="F256" s="45"/>
      <c r="G256" s="154">
        <f t="shared" si="17"/>
        <v>0</v>
      </c>
      <c r="H256" s="154" t="s">
        <v>240</v>
      </c>
      <c r="I256" s="340" t="s">
        <v>240</v>
      </c>
      <c r="J256" s="341"/>
      <c r="K256" s="341"/>
      <c r="N256" s="18"/>
      <c r="O256" s="18"/>
      <c r="P256" s="18"/>
      <c r="Q256" s="18"/>
      <c r="R256" s="18"/>
    </row>
    <row r="257" spans="1:18" x14ac:dyDescent="0.2">
      <c r="A257" s="21" t="s">
        <v>1020</v>
      </c>
      <c r="B257" s="45"/>
      <c r="C257" s="154">
        <f t="shared" si="15"/>
        <v>0</v>
      </c>
      <c r="D257" s="45">
        <v>7.0642089999999991E-2</v>
      </c>
      <c r="E257" s="154">
        <f t="shared" si="16"/>
        <v>5.9760076246930199E-4</v>
      </c>
      <c r="F257" s="45"/>
      <c r="G257" s="154">
        <f t="shared" si="17"/>
        <v>0</v>
      </c>
      <c r="H257" s="154" t="s">
        <v>240</v>
      </c>
      <c r="I257" s="340" t="s">
        <v>240</v>
      </c>
      <c r="J257" s="341"/>
      <c r="K257" s="341"/>
      <c r="N257" s="18"/>
      <c r="O257" s="18"/>
      <c r="P257" s="18"/>
      <c r="Q257" s="18"/>
      <c r="R257" s="18"/>
    </row>
    <row r="258" spans="1:18" x14ac:dyDescent="0.2">
      <c r="A258" s="21" t="s">
        <v>1021</v>
      </c>
      <c r="B258" s="45"/>
      <c r="C258" s="154">
        <f t="shared" si="15"/>
        <v>0</v>
      </c>
      <c r="D258" s="45">
        <v>5.2771099999999998E-3</v>
      </c>
      <c r="E258" s="154">
        <f t="shared" si="16"/>
        <v>4.4642011011202791E-5</v>
      </c>
      <c r="F258" s="45"/>
      <c r="G258" s="154">
        <f t="shared" si="17"/>
        <v>0</v>
      </c>
      <c r="H258" s="154" t="s">
        <v>240</v>
      </c>
      <c r="I258" s="340" t="s">
        <v>240</v>
      </c>
      <c r="N258" s="18"/>
      <c r="O258" s="18"/>
      <c r="P258" s="18"/>
      <c r="Q258" s="18"/>
      <c r="R258" s="18"/>
    </row>
    <row r="259" spans="1:18" x14ac:dyDescent="0.2">
      <c r="A259" s="21" t="s">
        <v>1022</v>
      </c>
      <c r="B259" s="45"/>
      <c r="C259" s="154">
        <f t="shared" si="15"/>
        <v>0</v>
      </c>
      <c r="D259" s="45">
        <v>3.5648E-4</v>
      </c>
      <c r="E259" s="154">
        <f t="shared" si="16"/>
        <v>3.0156627558026212E-6</v>
      </c>
      <c r="F259" s="45"/>
      <c r="G259" s="154">
        <f t="shared" si="17"/>
        <v>0</v>
      </c>
      <c r="H259" s="154">
        <f t="shared" ref="H259" si="20">((F259/D259)-1)*100</f>
        <v>-100</v>
      </c>
      <c r="I259" s="340" t="s">
        <v>240</v>
      </c>
    </row>
    <row r="260" spans="1:18" x14ac:dyDescent="0.2">
      <c r="A260" s="21" t="s">
        <v>1023</v>
      </c>
      <c r="B260" s="45">
        <v>3.1388600000000003E-3</v>
      </c>
      <c r="C260" s="154">
        <f t="shared" ref="C260" si="21">(B260/$B$261)*100</f>
        <v>2.5327127466426327E-5</v>
      </c>
      <c r="D260" s="45">
        <v>0.173925</v>
      </c>
      <c r="E260" s="154">
        <f t="shared" ref="E260" si="22">(D260/$D$261)*100</f>
        <v>1.4713283909419067E-3</v>
      </c>
      <c r="F260" s="45"/>
      <c r="G260" s="154">
        <f t="shared" ref="G260" si="23">(F260/$F$261)*100</f>
        <v>0</v>
      </c>
      <c r="H260" s="154" t="s">
        <v>240</v>
      </c>
      <c r="I260" s="340">
        <f t="shared" si="19"/>
        <v>-100</v>
      </c>
    </row>
    <row r="261" spans="1:18" s="11" customFormat="1" x14ac:dyDescent="0.2">
      <c r="A261" s="214" t="s">
        <v>217</v>
      </c>
      <c r="B261" s="214">
        <f>SUBTOTAL(109,B4:B260)</f>
        <v>12393.272802692991</v>
      </c>
      <c r="C261" s="214">
        <f>SUBTOTAL(109,C4:C257)</f>
        <v>99.999974672872625</v>
      </c>
      <c r="D261" s="214">
        <f>SUBTOTAL(109,D4:D260)</f>
        <v>11820.950446600005</v>
      </c>
      <c r="E261" s="214">
        <f>SUBTOTAL(109,E4:E257)</f>
        <v>99.998481013935262</v>
      </c>
      <c r="F261" s="214">
        <f>SUBTOTAL(109,F4:F260)</f>
        <v>15526.547796549994</v>
      </c>
      <c r="G261" s="214">
        <f>SUBTOTAL(109,G4:G257)</f>
        <v>100.00000000000009</v>
      </c>
      <c r="H261" s="194">
        <f>((F261/D261)-1)*100</f>
        <v>31.347710716576181</v>
      </c>
      <c r="I261" s="194">
        <f>((F261/B261)-1)*100</f>
        <v>25.282062645923187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F088C03F-52F1-4F63-9EF5-5B54F7A83EE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Q31"/>
  <sheetViews>
    <sheetView topLeftCell="A10" zoomScaleNormal="100" workbookViewId="0">
      <selection activeCell="F27" sqref="F27"/>
    </sheetView>
  </sheetViews>
  <sheetFormatPr defaultColWidth="9.140625" defaultRowHeight="12.75" x14ac:dyDescent="0.2"/>
  <cols>
    <col min="1" max="1" width="30.5703125" style="20" bestFit="1" customWidth="1"/>
    <col min="2" max="2" width="21.7109375" style="20" bestFit="1" customWidth="1"/>
    <col min="3" max="3" width="8.5703125" style="20" bestFit="1" customWidth="1"/>
    <col min="4" max="4" width="29.5703125" style="20" bestFit="1" customWidth="1"/>
    <col min="5" max="5" width="18" style="20" bestFit="1" customWidth="1"/>
    <col min="6" max="6" width="38.42578125" style="20" bestFit="1" customWidth="1"/>
    <col min="7" max="16384" width="9.140625" style="1"/>
  </cols>
  <sheetData>
    <row r="1" spans="1:17" x14ac:dyDescent="0.2">
      <c r="A1" s="577" t="s">
        <v>598</v>
      </c>
      <c r="B1" s="577"/>
      <c r="C1" s="217"/>
      <c r="H1" s="7" t="s">
        <v>239</v>
      </c>
    </row>
    <row r="2" spans="1:17" s="216" customFormat="1" x14ac:dyDescent="0.2">
      <c r="A2" s="517" t="s">
        <v>1251</v>
      </c>
      <c r="B2" s="518" t="s">
        <v>937</v>
      </c>
      <c r="C2" s="518" t="s">
        <v>939</v>
      </c>
      <c r="D2" s="518" t="s">
        <v>935</v>
      </c>
      <c r="E2" s="518" t="s">
        <v>936</v>
      </c>
      <c r="F2" s="519" t="s">
        <v>938</v>
      </c>
    </row>
    <row r="3" spans="1:17" x14ac:dyDescent="0.2">
      <c r="A3" s="36" t="s">
        <v>254</v>
      </c>
      <c r="B3" s="45"/>
      <c r="C3" s="45"/>
      <c r="D3" s="45">
        <v>3.1670999999999999E-3</v>
      </c>
      <c r="E3" s="45"/>
      <c r="F3" s="407"/>
    </row>
    <row r="4" spans="1:17" x14ac:dyDescent="0.2">
      <c r="A4" s="36" t="s">
        <v>262</v>
      </c>
      <c r="B4" s="45"/>
      <c r="C4" s="45"/>
      <c r="D4" s="45">
        <v>21.72546084</v>
      </c>
      <c r="E4" s="45"/>
      <c r="F4" s="407"/>
      <c r="M4" s="4"/>
      <c r="N4" s="4"/>
      <c r="O4" s="4"/>
      <c r="P4" s="4"/>
      <c r="Q4" s="4"/>
    </row>
    <row r="5" spans="1:17" x14ac:dyDescent="0.2">
      <c r="A5" s="36" t="s">
        <v>251</v>
      </c>
      <c r="B5" s="45"/>
      <c r="C5" s="45"/>
      <c r="D5" s="45">
        <v>3.1763730899999998</v>
      </c>
      <c r="E5" s="45"/>
      <c r="F5" s="407"/>
      <c r="M5" s="4"/>
      <c r="N5" s="4"/>
      <c r="O5" s="4"/>
      <c r="P5" s="4"/>
      <c r="Q5" s="4"/>
    </row>
    <row r="6" spans="1:17" x14ac:dyDescent="0.2">
      <c r="A6" s="36" t="s">
        <v>245</v>
      </c>
      <c r="B6" s="45"/>
      <c r="C6" s="45"/>
      <c r="D6" s="45">
        <v>1.4146164299999999</v>
      </c>
      <c r="E6" s="45"/>
      <c r="F6" s="407">
        <v>529.5191210800001</v>
      </c>
      <c r="M6" s="4"/>
      <c r="N6" s="4"/>
      <c r="O6" s="4"/>
      <c r="P6" s="4"/>
      <c r="Q6" s="4"/>
    </row>
    <row r="7" spans="1:17" x14ac:dyDescent="0.2">
      <c r="A7" s="36" t="s">
        <v>266</v>
      </c>
      <c r="B7" s="45">
        <v>201.85800656999999</v>
      </c>
      <c r="C7" s="45"/>
      <c r="D7" s="45"/>
      <c r="E7" s="45">
        <v>702.67634965999957</v>
      </c>
      <c r="F7" s="407">
        <v>4.0000000000000001E-3</v>
      </c>
      <c r="M7" s="4"/>
      <c r="N7" s="4"/>
      <c r="O7" s="4"/>
      <c r="P7" s="4"/>
      <c r="Q7" s="4"/>
    </row>
    <row r="8" spans="1:17" x14ac:dyDescent="0.2">
      <c r="A8" s="36" t="s">
        <v>246</v>
      </c>
      <c r="B8" s="45">
        <v>3314.6347526599998</v>
      </c>
      <c r="C8" s="45"/>
      <c r="D8" s="45"/>
      <c r="E8" s="45">
        <v>546.70120847999954</v>
      </c>
      <c r="F8" s="407">
        <v>8.8667584500000007</v>
      </c>
      <c r="M8" s="4"/>
      <c r="N8" s="4"/>
      <c r="O8" s="4"/>
      <c r="P8" s="4"/>
      <c r="Q8" s="4"/>
    </row>
    <row r="9" spans="1:17" x14ac:dyDescent="0.2">
      <c r="A9" s="36" t="s">
        <v>236</v>
      </c>
      <c r="B9" s="45"/>
      <c r="C9" s="45"/>
      <c r="D9" s="45">
        <v>8.6368707800000006</v>
      </c>
      <c r="E9" s="45"/>
      <c r="F9" s="407"/>
      <c r="M9" s="4"/>
      <c r="N9" s="4"/>
      <c r="O9" s="4"/>
      <c r="P9" s="4"/>
      <c r="Q9" s="4"/>
    </row>
    <row r="10" spans="1:17" x14ac:dyDescent="0.2">
      <c r="A10" s="36" t="s">
        <v>249</v>
      </c>
      <c r="B10" s="45"/>
      <c r="C10" s="45"/>
      <c r="D10" s="45">
        <v>1.7147738600000002</v>
      </c>
      <c r="E10" s="45"/>
      <c r="F10" s="407"/>
      <c r="M10" s="4"/>
      <c r="N10" s="4"/>
      <c r="O10" s="4"/>
      <c r="P10" s="4"/>
      <c r="Q10" s="4"/>
    </row>
    <row r="11" spans="1:17" x14ac:dyDescent="0.2">
      <c r="A11" s="36" t="s">
        <v>500</v>
      </c>
      <c r="B11" s="45"/>
      <c r="C11" s="45"/>
      <c r="D11" s="45">
        <v>3.1431063799999999</v>
      </c>
      <c r="E11" s="45"/>
      <c r="F11" s="407"/>
      <c r="M11" s="4"/>
      <c r="N11" s="4"/>
      <c r="O11" s="4"/>
      <c r="P11" s="4"/>
      <c r="Q11" s="4"/>
    </row>
    <row r="12" spans="1:17" x14ac:dyDescent="0.2">
      <c r="A12" s="36" t="s">
        <v>256</v>
      </c>
      <c r="B12" s="45"/>
      <c r="C12" s="45"/>
      <c r="D12" s="45">
        <v>79.838284009999995</v>
      </c>
      <c r="E12" s="45"/>
      <c r="F12" s="407">
        <v>3.1888E-2</v>
      </c>
      <c r="M12" s="4"/>
      <c r="N12" s="4"/>
      <c r="O12" s="4"/>
      <c r="P12" s="4"/>
      <c r="Q12" s="4"/>
    </row>
    <row r="13" spans="1:17" x14ac:dyDescent="0.2">
      <c r="A13" s="36" t="s">
        <v>257</v>
      </c>
      <c r="B13" s="45"/>
      <c r="C13" s="45"/>
      <c r="D13" s="45">
        <v>15.57363247</v>
      </c>
      <c r="E13" s="45"/>
      <c r="F13" s="407">
        <v>0.04</v>
      </c>
      <c r="M13" s="4"/>
      <c r="N13" s="4"/>
      <c r="O13" s="4"/>
      <c r="P13" s="4"/>
      <c r="Q13" s="4"/>
    </row>
    <row r="14" spans="1:17" x14ac:dyDescent="0.2">
      <c r="A14" s="36" t="s">
        <v>570</v>
      </c>
      <c r="B14" s="45"/>
      <c r="C14" s="45"/>
      <c r="D14" s="45"/>
      <c r="E14" s="45"/>
      <c r="F14" s="407">
        <v>51.204911659999993</v>
      </c>
      <c r="M14" s="4"/>
      <c r="N14" s="4"/>
      <c r="O14" s="4"/>
      <c r="P14" s="4"/>
      <c r="Q14" s="4"/>
    </row>
    <row r="15" spans="1:17" x14ac:dyDescent="0.2">
      <c r="A15" s="36" t="s">
        <v>479</v>
      </c>
      <c r="B15" s="45"/>
      <c r="C15" s="45"/>
      <c r="D15" s="45"/>
      <c r="E15" s="45"/>
      <c r="F15" s="407">
        <v>7.8118060000000003E-2</v>
      </c>
      <c r="M15" s="4"/>
      <c r="N15" s="4"/>
      <c r="O15" s="4"/>
      <c r="P15" s="4"/>
      <c r="Q15" s="4"/>
    </row>
    <row r="16" spans="1:17" x14ac:dyDescent="0.2">
      <c r="A16" s="36" t="s">
        <v>252</v>
      </c>
      <c r="B16" s="45"/>
      <c r="C16" s="45"/>
      <c r="D16" s="45"/>
      <c r="E16" s="45"/>
      <c r="F16" s="407">
        <v>18.832320989999999</v>
      </c>
      <c r="M16" s="4"/>
      <c r="N16" s="4"/>
      <c r="O16" s="4"/>
      <c r="P16" s="4"/>
      <c r="Q16" s="4"/>
    </row>
    <row r="17" spans="1:17" x14ac:dyDescent="0.2">
      <c r="A17" s="36" t="s">
        <v>255</v>
      </c>
      <c r="B17" s="45"/>
      <c r="C17" s="45"/>
      <c r="D17" s="45">
        <v>133.70695419999998</v>
      </c>
      <c r="E17" s="45"/>
      <c r="F17" s="407"/>
      <c r="M17" s="4"/>
      <c r="N17" s="4"/>
      <c r="O17" s="4"/>
      <c r="P17" s="4"/>
      <c r="Q17" s="4"/>
    </row>
    <row r="18" spans="1:17" x14ac:dyDescent="0.2">
      <c r="A18" s="36" t="s">
        <v>481</v>
      </c>
      <c r="B18" s="45"/>
      <c r="C18" s="45"/>
      <c r="D18" s="45">
        <v>4.9500000000000002E-2</v>
      </c>
      <c r="E18" s="45"/>
      <c r="F18" s="407"/>
      <c r="M18" s="4"/>
      <c r="N18" s="4"/>
      <c r="O18" s="4"/>
      <c r="P18" s="4"/>
      <c r="Q18" s="4"/>
    </row>
    <row r="19" spans="1:17" x14ac:dyDescent="0.2">
      <c r="A19" s="36" t="s">
        <v>258</v>
      </c>
      <c r="B19" s="45"/>
      <c r="C19" s="45"/>
      <c r="D19" s="45">
        <v>40.2608113</v>
      </c>
      <c r="E19" s="45"/>
      <c r="F19" s="407"/>
      <c r="M19" s="4"/>
      <c r="N19" s="4"/>
      <c r="O19" s="4"/>
      <c r="P19" s="4"/>
      <c r="Q19" s="4"/>
    </row>
    <row r="20" spans="1:17" x14ac:dyDescent="0.2">
      <c r="A20" s="36" t="s">
        <v>248</v>
      </c>
      <c r="B20" s="45"/>
      <c r="C20" s="45"/>
      <c r="D20" s="45">
        <v>46.491168860000002</v>
      </c>
      <c r="E20" s="45"/>
      <c r="F20" s="407"/>
      <c r="M20" s="4"/>
      <c r="N20" s="4"/>
      <c r="O20" s="4"/>
      <c r="P20" s="4"/>
      <c r="Q20" s="4"/>
    </row>
    <row r="21" spans="1:17" x14ac:dyDescent="0.2">
      <c r="A21" s="36" t="s">
        <v>259</v>
      </c>
      <c r="B21" s="45"/>
      <c r="C21" s="45"/>
      <c r="D21" s="45">
        <v>24.591079089999997</v>
      </c>
      <c r="E21" s="45"/>
      <c r="F21" s="407"/>
      <c r="M21" s="4"/>
      <c r="N21" s="4"/>
      <c r="O21" s="4"/>
      <c r="P21" s="4"/>
      <c r="Q21" s="4"/>
    </row>
    <row r="22" spans="1:17" x14ac:dyDescent="0.2">
      <c r="A22" s="36" t="s">
        <v>294</v>
      </c>
      <c r="B22" s="45"/>
      <c r="C22" s="45"/>
      <c r="D22" s="45">
        <v>1.39584281</v>
      </c>
      <c r="E22" s="45"/>
      <c r="F22" s="407"/>
      <c r="M22" s="4"/>
      <c r="N22" s="4"/>
      <c r="O22" s="4"/>
      <c r="P22" s="4"/>
      <c r="Q22" s="4"/>
    </row>
    <row r="23" spans="1:17" x14ac:dyDescent="0.2">
      <c r="A23" s="36" t="s">
        <v>484</v>
      </c>
      <c r="B23" s="45"/>
      <c r="C23" s="45"/>
      <c r="D23" s="45">
        <v>7.0262318699999993</v>
      </c>
      <c r="E23" s="45"/>
      <c r="F23" s="407">
        <v>8.9999999999999993E-3</v>
      </c>
      <c r="M23" s="4"/>
      <c r="N23" s="4"/>
      <c r="O23" s="4"/>
      <c r="P23" s="4"/>
      <c r="Q23" s="4"/>
    </row>
    <row r="24" spans="1:17" x14ac:dyDescent="0.2">
      <c r="A24" s="36" t="s">
        <v>235</v>
      </c>
      <c r="B24" s="45">
        <v>1.990977E-2</v>
      </c>
      <c r="C24" s="45">
        <v>2128.7990927599999</v>
      </c>
      <c r="D24" s="45">
        <v>139.37233842999999</v>
      </c>
      <c r="E24" s="45"/>
      <c r="F24" s="407">
        <v>45.41721012</v>
      </c>
      <c r="M24" s="4"/>
      <c r="N24" s="4"/>
      <c r="O24" s="4"/>
      <c r="P24" s="4"/>
      <c r="Q24" s="4"/>
    </row>
    <row r="25" spans="1:17" x14ac:dyDescent="0.2">
      <c r="A25" s="36" t="s">
        <v>571</v>
      </c>
      <c r="B25" s="45"/>
      <c r="C25" s="45"/>
      <c r="D25" s="45">
        <v>444.63477150999989</v>
      </c>
      <c r="E25" s="45"/>
      <c r="F25" s="407"/>
      <c r="M25" s="4"/>
      <c r="N25" s="4"/>
      <c r="O25" s="4"/>
      <c r="P25" s="4"/>
      <c r="Q25" s="4"/>
    </row>
    <row r="26" spans="1:17" x14ac:dyDescent="0.2">
      <c r="A26" s="36" t="s">
        <v>564</v>
      </c>
      <c r="B26" s="45"/>
      <c r="C26" s="45"/>
      <c r="D26" s="45"/>
      <c r="E26" s="45"/>
      <c r="F26" s="407">
        <v>1.6467969099999999</v>
      </c>
      <c r="M26" s="4"/>
      <c r="N26" s="4"/>
      <c r="O26" s="4"/>
      <c r="P26" s="4"/>
      <c r="Q26" s="4"/>
    </row>
    <row r="27" spans="1:17" x14ac:dyDescent="0.2">
      <c r="A27" s="36" t="s">
        <v>250</v>
      </c>
      <c r="B27" s="45"/>
      <c r="C27" s="45"/>
      <c r="D27" s="45"/>
      <c r="E27" s="45"/>
      <c r="F27" s="407">
        <v>109.66658046000001</v>
      </c>
      <c r="M27" s="4"/>
      <c r="N27" s="4"/>
      <c r="O27" s="4"/>
      <c r="P27" s="4"/>
      <c r="Q27" s="4"/>
    </row>
    <row r="28" spans="1:17" x14ac:dyDescent="0.2">
      <c r="A28" s="36" t="s">
        <v>1252</v>
      </c>
      <c r="B28" s="45"/>
      <c r="C28" s="45"/>
      <c r="D28" s="45">
        <v>60.339622519999999</v>
      </c>
      <c r="E28" s="45"/>
      <c r="F28" s="407"/>
      <c r="M28" s="4"/>
      <c r="N28" s="4"/>
      <c r="O28" s="4"/>
      <c r="P28" s="4"/>
      <c r="Q28" s="4"/>
    </row>
    <row r="29" spans="1:17" x14ac:dyDescent="0.2">
      <c r="A29" s="36" t="s">
        <v>572</v>
      </c>
      <c r="B29" s="45"/>
      <c r="C29" s="45"/>
      <c r="D29" s="45">
        <v>2.8086410099999997</v>
      </c>
      <c r="E29" s="45"/>
      <c r="F29" s="407">
        <v>16.002550929999998</v>
      </c>
      <c r="M29" s="4"/>
      <c r="N29" s="4"/>
      <c r="O29" s="4"/>
      <c r="P29" s="4"/>
      <c r="Q29" s="4"/>
    </row>
    <row r="30" spans="1:17" x14ac:dyDescent="0.2">
      <c r="A30" s="36" t="s">
        <v>247</v>
      </c>
      <c r="B30" s="45"/>
      <c r="C30" s="45"/>
      <c r="D30" s="45">
        <v>377.2522196300003</v>
      </c>
      <c r="E30" s="45"/>
      <c r="F30" s="407"/>
      <c r="M30" s="4"/>
      <c r="N30" s="4"/>
      <c r="O30" s="4"/>
      <c r="P30" s="4"/>
      <c r="Q30" s="4"/>
    </row>
    <row r="31" spans="1:17" x14ac:dyDescent="0.2">
      <c r="A31" s="36" t="s">
        <v>253</v>
      </c>
      <c r="B31" s="45"/>
      <c r="C31" s="45"/>
      <c r="D31" s="45">
        <v>20.878637100000002</v>
      </c>
      <c r="E31" s="45"/>
      <c r="F31" s="407"/>
      <c r="M31" s="4"/>
      <c r="N31" s="4"/>
      <c r="O31" s="4"/>
      <c r="P31" s="4"/>
      <c r="Q31" s="4"/>
    </row>
  </sheetData>
  <mergeCells count="1">
    <mergeCell ref="A1:B1"/>
  </mergeCells>
  <hyperlinks>
    <hyperlink ref="H1" location="'Table of Content'!A1" display="Table of Content" xr:uid="{5DC7B535-BAEB-4A27-8DBE-9C3A91E9277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P218"/>
  <sheetViews>
    <sheetView zoomScaleNormal="100" workbookViewId="0">
      <selection activeCell="F26" sqref="F26"/>
    </sheetView>
  </sheetViews>
  <sheetFormatPr defaultColWidth="8.85546875" defaultRowHeight="12.75" x14ac:dyDescent="0.2"/>
  <cols>
    <col min="1" max="1" width="29.5703125" style="218" bestFit="1" customWidth="1"/>
    <col min="2" max="2" width="18" style="298" bestFit="1" customWidth="1"/>
    <col min="3" max="3" width="29.5703125" style="298" bestFit="1" customWidth="1"/>
    <col min="4" max="4" width="38.42578125" style="298" bestFit="1" customWidth="1"/>
    <col min="5" max="5" width="30.5703125" style="298" bestFit="1" customWidth="1"/>
    <col min="6" max="6" width="40" style="298" bestFit="1" customWidth="1"/>
    <col min="7" max="16384" width="8.85546875" style="218"/>
  </cols>
  <sheetData>
    <row r="1" spans="1:16" x14ac:dyDescent="0.2">
      <c r="A1" s="579" t="s">
        <v>599</v>
      </c>
      <c r="B1" s="579"/>
      <c r="C1" s="579"/>
      <c r="H1" s="578" t="s">
        <v>239</v>
      </c>
      <c r="I1" s="578"/>
    </row>
    <row r="2" spans="1:16" s="220" customFormat="1" x14ac:dyDescent="0.2">
      <c r="A2" s="523" t="s">
        <v>1251</v>
      </c>
      <c r="B2" s="524" t="s">
        <v>936</v>
      </c>
      <c r="C2" s="524" t="s">
        <v>1243</v>
      </c>
      <c r="D2" s="524" t="s">
        <v>992</v>
      </c>
      <c r="E2" s="524" t="s">
        <v>994</v>
      </c>
      <c r="F2" s="525" t="s">
        <v>1211</v>
      </c>
    </row>
    <row r="3" spans="1:16" x14ac:dyDescent="0.2">
      <c r="A3" s="36" t="s">
        <v>254</v>
      </c>
      <c r="B3" s="45"/>
      <c r="C3" s="45">
        <v>0.12783</v>
      </c>
      <c r="D3" s="45"/>
      <c r="E3" s="45">
        <v>0.13159606000000001</v>
      </c>
      <c r="F3" s="407">
        <v>3.0524470099999994</v>
      </c>
    </row>
    <row r="4" spans="1:16" x14ac:dyDescent="0.2">
      <c r="A4" s="36" t="s">
        <v>251</v>
      </c>
      <c r="B4" s="45"/>
      <c r="C4" s="45"/>
      <c r="D4" s="45">
        <v>60.823116639999974</v>
      </c>
      <c r="E4" s="45"/>
      <c r="F4" s="407"/>
      <c r="L4" s="298"/>
      <c r="M4" s="298"/>
      <c r="N4" s="298"/>
      <c r="O4" s="298"/>
      <c r="P4" s="298"/>
    </row>
    <row r="5" spans="1:16" x14ac:dyDescent="0.2">
      <c r="A5" s="36" t="s">
        <v>245</v>
      </c>
      <c r="B5" s="45"/>
      <c r="C5" s="45">
        <v>261.28435998000003</v>
      </c>
      <c r="D5" s="45"/>
      <c r="E5" s="45"/>
      <c r="F5" s="407">
        <v>1.85214425</v>
      </c>
      <c r="L5" s="298"/>
      <c r="M5" s="298"/>
      <c r="N5" s="298"/>
      <c r="O5" s="298"/>
      <c r="P5" s="298"/>
    </row>
    <row r="6" spans="1:16" x14ac:dyDescent="0.2">
      <c r="A6" s="36" t="s">
        <v>266</v>
      </c>
      <c r="B6" s="45">
        <v>702.67634965999957</v>
      </c>
      <c r="C6" s="45"/>
      <c r="D6" s="45"/>
      <c r="E6" s="45"/>
      <c r="F6" s="407"/>
      <c r="L6" s="298"/>
      <c r="M6" s="298"/>
      <c r="N6" s="298"/>
      <c r="O6" s="298"/>
      <c r="P6" s="298"/>
    </row>
    <row r="7" spans="1:16" x14ac:dyDescent="0.2">
      <c r="A7" s="36" t="s">
        <v>246</v>
      </c>
      <c r="B7" s="45">
        <v>546.70120847999954</v>
      </c>
      <c r="C7" s="45"/>
      <c r="D7" s="45">
        <v>17.95525203</v>
      </c>
      <c r="E7" s="45"/>
      <c r="F7" s="407"/>
      <c r="L7" s="298"/>
      <c r="M7" s="298"/>
      <c r="N7" s="298"/>
      <c r="O7" s="298"/>
      <c r="P7" s="298"/>
    </row>
    <row r="8" spans="1:16" x14ac:dyDescent="0.2">
      <c r="A8" s="36" t="s">
        <v>270</v>
      </c>
      <c r="B8" s="45"/>
      <c r="C8" s="45"/>
      <c r="D8" s="45"/>
      <c r="E8" s="45"/>
      <c r="F8" s="407">
        <v>2.5423400000000001E-3</v>
      </c>
      <c r="L8" s="298"/>
      <c r="M8" s="298"/>
      <c r="N8" s="298"/>
      <c r="O8" s="298"/>
      <c r="P8" s="298"/>
    </row>
    <row r="9" spans="1:16" x14ac:dyDescent="0.2">
      <c r="A9" s="36" t="s">
        <v>249</v>
      </c>
      <c r="B9" s="45"/>
      <c r="C9" s="45"/>
      <c r="D9" s="45"/>
      <c r="E9" s="45">
        <v>0.10067780999999999</v>
      </c>
      <c r="F9" s="407">
        <v>68.008781769999985</v>
      </c>
      <c r="L9" s="298"/>
      <c r="M9" s="298"/>
      <c r="N9" s="298"/>
      <c r="O9" s="298"/>
      <c r="P9" s="298"/>
    </row>
    <row r="10" spans="1:16" x14ac:dyDescent="0.2">
      <c r="A10" s="36" t="s">
        <v>500</v>
      </c>
      <c r="B10" s="45"/>
      <c r="C10" s="45"/>
      <c r="D10" s="45"/>
      <c r="E10" s="45"/>
      <c r="F10" s="407">
        <v>3.0000000000000001E-3</v>
      </c>
      <c r="L10" s="298"/>
      <c r="M10" s="298"/>
      <c r="N10" s="298"/>
      <c r="O10" s="298"/>
      <c r="P10" s="298"/>
    </row>
    <row r="11" spans="1:16" x14ac:dyDescent="0.2">
      <c r="A11" s="36" t="s">
        <v>283</v>
      </c>
      <c r="B11" s="45"/>
      <c r="C11" s="45">
        <v>1.2225290000000002E-2</v>
      </c>
      <c r="D11" s="45"/>
      <c r="E11" s="45">
        <v>2.0118959999999998E-2</v>
      </c>
      <c r="F11" s="407">
        <v>3.0513759999999997E-2</v>
      </c>
      <c r="L11" s="298"/>
      <c r="M11" s="298"/>
      <c r="N11" s="298"/>
      <c r="O11" s="298"/>
      <c r="P11" s="298"/>
    </row>
    <row r="12" spans="1:16" x14ac:dyDescent="0.2">
      <c r="A12" s="36" t="s">
        <v>269</v>
      </c>
      <c r="B12" s="45"/>
      <c r="C12" s="45"/>
      <c r="D12" s="45"/>
      <c r="E12" s="45">
        <v>2E-3</v>
      </c>
      <c r="F12" s="407"/>
      <c r="L12" s="298"/>
      <c r="M12" s="298"/>
      <c r="N12" s="298"/>
      <c r="O12" s="298"/>
      <c r="P12" s="298"/>
    </row>
    <row r="13" spans="1:16" x14ac:dyDescent="0.2">
      <c r="A13" s="36" t="s">
        <v>261</v>
      </c>
      <c r="B13" s="45"/>
      <c r="C13" s="45">
        <v>1.0182E-4</v>
      </c>
      <c r="D13" s="45"/>
      <c r="E13" s="45"/>
      <c r="F13" s="407"/>
      <c r="L13" s="298"/>
      <c r="M13" s="298"/>
      <c r="N13" s="298"/>
      <c r="O13" s="298"/>
      <c r="P13" s="298"/>
    </row>
    <row r="14" spans="1:16" x14ac:dyDescent="0.2">
      <c r="A14" s="36" t="s">
        <v>566</v>
      </c>
      <c r="B14" s="45"/>
      <c r="C14" s="45">
        <v>0.39330476999999997</v>
      </c>
      <c r="D14" s="45"/>
      <c r="E14" s="45">
        <v>1.536349E-2</v>
      </c>
      <c r="F14" s="407">
        <v>2.5386509999999998E-2</v>
      </c>
      <c r="L14" s="298"/>
      <c r="M14" s="298"/>
      <c r="N14" s="298"/>
      <c r="O14" s="298"/>
      <c r="P14" s="298"/>
    </row>
    <row r="15" spans="1:16" x14ac:dyDescent="0.2">
      <c r="A15" s="36" t="s">
        <v>479</v>
      </c>
      <c r="B15" s="45"/>
      <c r="C15" s="45"/>
      <c r="D15" s="45"/>
      <c r="E15" s="45"/>
      <c r="F15" s="407">
        <v>1.0420999999999999E-4</v>
      </c>
      <c r="L15" s="298"/>
      <c r="M15" s="298"/>
      <c r="N15" s="298"/>
      <c r="O15" s="298"/>
      <c r="P15" s="298"/>
    </row>
    <row r="16" spans="1:16" x14ac:dyDescent="0.2">
      <c r="A16" s="36" t="s">
        <v>497</v>
      </c>
      <c r="B16" s="45"/>
      <c r="C16" s="45">
        <v>2.2564250699999997</v>
      </c>
      <c r="D16" s="45"/>
      <c r="E16" s="45"/>
      <c r="F16" s="407"/>
      <c r="L16" s="298"/>
      <c r="M16" s="298"/>
      <c r="N16" s="298"/>
      <c r="O16" s="298"/>
      <c r="P16" s="298"/>
    </row>
    <row r="17" spans="1:16" x14ac:dyDescent="0.2">
      <c r="A17" s="36" t="s">
        <v>248</v>
      </c>
      <c r="B17" s="45"/>
      <c r="C17" s="45">
        <v>1.6885972200000001</v>
      </c>
      <c r="D17" s="45"/>
      <c r="E17" s="45"/>
      <c r="F17" s="407">
        <v>1.317316E-2</v>
      </c>
      <c r="L17" s="298"/>
      <c r="M17" s="298"/>
      <c r="N17" s="298"/>
      <c r="O17" s="298"/>
      <c r="P17" s="298"/>
    </row>
    <row r="18" spans="1:16" x14ac:dyDescent="0.2">
      <c r="A18" s="36" t="s">
        <v>567</v>
      </c>
      <c r="B18" s="45"/>
      <c r="C18" s="45">
        <v>2.9418457599999996</v>
      </c>
      <c r="D18" s="45"/>
      <c r="E18" s="45"/>
      <c r="F18" s="407"/>
      <c r="L18" s="298"/>
      <c r="M18" s="298"/>
      <c r="N18" s="298"/>
      <c r="O18" s="298"/>
      <c r="P18" s="298"/>
    </row>
    <row r="19" spans="1:16" x14ac:dyDescent="0.2">
      <c r="A19" s="36" t="s">
        <v>259</v>
      </c>
      <c r="B19" s="45"/>
      <c r="C19" s="45">
        <v>2.2464725200000002</v>
      </c>
      <c r="D19" s="45"/>
      <c r="E19" s="45"/>
      <c r="F19" s="407"/>
      <c r="L19" s="298"/>
      <c r="M19" s="298"/>
      <c r="N19" s="298"/>
      <c r="O19" s="298"/>
      <c r="P19" s="298"/>
    </row>
    <row r="20" spans="1:16" ht="13.5" customHeight="1" x14ac:dyDescent="0.2">
      <c r="A20" s="36" t="s">
        <v>484</v>
      </c>
      <c r="B20" s="45"/>
      <c r="C20" s="45">
        <v>2.2700999999999998E-4</v>
      </c>
      <c r="D20" s="45"/>
      <c r="E20" s="45"/>
      <c r="F20" s="407"/>
      <c r="L20" s="298"/>
      <c r="M20" s="298"/>
      <c r="N20" s="298"/>
      <c r="O20" s="298"/>
      <c r="P20" s="298"/>
    </row>
    <row r="21" spans="1:16" x14ac:dyDescent="0.2">
      <c r="A21" s="36" t="s">
        <v>235</v>
      </c>
      <c r="B21" s="45"/>
      <c r="C21" s="45">
        <v>0.73977155999999999</v>
      </c>
      <c r="D21" s="45">
        <v>175.25569669999999</v>
      </c>
      <c r="E21" s="45">
        <v>0.20558035</v>
      </c>
      <c r="F21" s="407">
        <v>0.19624918000000002</v>
      </c>
      <c r="L21" s="298"/>
      <c r="M21" s="298"/>
      <c r="N21" s="298"/>
      <c r="O21" s="298"/>
      <c r="P21" s="298"/>
    </row>
    <row r="22" spans="1:16" x14ac:dyDescent="0.2">
      <c r="A22" s="520" t="s">
        <v>571</v>
      </c>
      <c r="B22" s="521"/>
      <c r="C22" s="521">
        <v>4.4270929399999988</v>
      </c>
      <c r="D22" s="521">
        <v>31.953883870000002</v>
      </c>
      <c r="E22" s="521">
        <v>6.0101999999999996E-4</v>
      </c>
      <c r="F22" s="522"/>
    </row>
    <row r="23" spans="1:16" x14ac:dyDescent="0.2">
      <c r="A23" s="520" t="s">
        <v>250</v>
      </c>
      <c r="B23" s="521"/>
      <c r="C23" s="521">
        <v>6.69E-5</v>
      </c>
      <c r="D23" s="521"/>
      <c r="E23" s="521"/>
      <c r="F23" s="522"/>
    </row>
    <row r="24" spans="1:16" x14ac:dyDescent="0.2">
      <c r="A24" s="520" t="s">
        <v>330</v>
      </c>
      <c r="B24" s="521"/>
      <c r="C24" s="521">
        <v>3.6333999999999997E-4</v>
      </c>
      <c r="D24" s="521">
        <v>2.4299999999999999E-3</v>
      </c>
      <c r="E24" s="521">
        <v>1.6899270000000001E-2</v>
      </c>
      <c r="F24" s="522"/>
    </row>
    <row r="25" spans="1:16" x14ac:dyDescent="0.2">
      <c r="A25" s="520" t="s">
        <v>572</v>
      </c>
      <c r="B25" s="521"/>
      <c r="C25" s="521"/>
      <c r="D25" s="521"/>
      <c r="E25" s="521"/>
      <c r="F25" s="522">
        <v>1.1262E-4</v>
      </c>
    </row>
    <row r="26" spans="1:16" x14ac:dyDescent="0.2">
      <c r="A26" s="520" t="s">
        <v>247</v>
      </c>
      <c r="B26" s="521"/>
      <c r="C26" s="521">
        <v>148.816461</v>
      </c>
      <c r="D26" s="521"/>
      <c r="E26" s="521">
        <v>232.8477231799996</v>
      </c>
      <c r="F26" s="522">
        <v>123.95477686000001</v>
      </c>
    </row>
    <row r="27" spans="1:16" x14ac:dyDescent="0.2">
      <c r="A27" s="520" t="s">
        <v>253</v>
      </c>
      <c r="B27" s="521"/>
      <c r="C27" s="521">
        <v>8.5244962700000002</v>
      </c>
      <c r="D27" s="521"/>
      <c r="E27" s="521"/>
      <c r="F27" s="522">
        <v>3.8794482000000001</v>
      </c>
    </row>
    <row r="59" spans="1:1" x14ac:dyDescent="0.2">
      <c r="A59" s="219"/>
    </row>
    <row r="60" spans="1:1" x14ac:dyDescent="0.2">
      <c r="A60" s="219"/>
    </row>
    <row r="61" spans="1:1" x14ac:dyDescent="0.2">
      <c r="A61" s="219"/>
    </row>
    <row r="62" spans="1:1" x14ac:dyDescent="0.2">
      <c r="A62" s="219"/>
    </row>
    <row r="63" spans="1:1" x14ac:dyDescent="0.2">
      <c r="A63" s="219"/>
    </row>
    <row r="64" spans="1:1" x14ac:dyDescent="0.2">
      <c r="A64" s="219"/>
    </row>
    <row r="65" spans="1:1" x14ac:dyDescent="0.2">
      <c r="A65" s="219"/>
    </row>
    <row r="66" spans="1:1" x14ac:dyDescent="0.2">
      <c r="A66" s="219"/>
    </row>
    <row r="67" spans="1:1" x14ac:dyDescent="0.2">
      <c r="A67" s="219"/>
    </row>
    <row r="68" spans="1:1" x14ac:dyDescent="0.2">
      <c r="A68" s="219"/>
    </row>
    <row r="69" spans="1:1" x14ac:dyDescent="0.2">
      <c r="A69" s="219"/>
    </row>
    <row r="70" spans="1:1" x14ac:dyDescent="0.2">
      <c r="A70" s="219"/>
    </row>
    <row r="71" spans="1:1" x14ac:dyDescent="0.2">
      <c r="A71" s="219"/>
    </row>
    <row r="72" spans="1:1" x14ac:dyDescent="0.2">
      <c r="A72" s="219"/>
    </row>
    <row r="73" spans="1:1" x14ac:dyDescent="0.2">
      <c r="A73" s="219"/>
    </row>
    <row r="74" spans="1:1" x14ac:dyDescent="0.2">
      <c r="A74" s="219"/>
    </row>
    <row r="75" spans="1:1" x14ac:dyDescent="0.2">
      <c r="A75" s="219"/>
    </row>
    <row r="76" spans="1:1" x14ac:dyDescent="0.2">
      <c r="A76" s="219"/>
    </row>
    <row r="77" spans="1:1" x14ac:dyDescent="0.2">
      <c r="A77" s="219"/>
    </row>
    <row r="78" spans="1:1" x14ac:dyDescent="0.2">
      <c r="A78" s="219"/>
    </row>
    <row r="79" spans="1:1" x14ac:dyDescent="0.2">
      <c r="A79" s="219"/>
    </row>
    <row r="80" spans="1:1" x14ac:dyDescent="0.2">
      <c r="A80" s="219"/>
    </row>
    <row r="81" spans="1:1" x14ac:dyDescent="0.2">
      <c r="A81" s="219"/>
    </row>
    <row r="82" spans="1:1" x14ac:dyDescent="0.2">
      <c r="A82" s="219"/>
    </row>
    <row r="83" spans="1:1" x14ac:dyDescent="0.2">
      <c r="A83" s="219"/>
    </row>
    <row r="84" spans="1:1" x14ac:dyDescent="0.2">
      <c r="A84" s="219"/>
    </row>
    <row r="85" spans="1:1" x14ac:dyDescent="0.2">
      <c r="A85" s="219"/>
    </row>
    <row r="86" spans="1:1" x14ac:dyDescent="0.2">
      <c r="A86" s="219"/>
    </row>
    <row r="87" spans="1:1" x14ac:dyDescent="0.2">
      <c r="A87" s="219"/>
    </row>
    <row r="88" spans="1:1" x14ac:dyDescent="0.2">
      <c r="A88" s="219"/>
    </row>
    <row r="89" spans="1:1" x14ac:dyDescent="0.2">
      <c r="A89" s="219"/>
    </row>
    <row r="90" spans="1:1" x14ac:dyDescent="0.2">
      <c r="A90" s="219"/>
    </row>
    <row r="123" spans="1:1" x14ac:dyDescent="0.2">
      <c r="A123" s="219"/>
    </row>
    <row r="124" spans="1:1" x14ac:dyDescent="0.2">
      <c r="A124" s="219"/>
    </row>
    <row r="125" spans="1:1" x14ac:dyDescent="0.2">
      <c r="A125" s="219"/>
    </row>
    <row r="126" spans="1:1" x14ac:dyDescent="0.2">
      <c r="A126" s="219"/>
    </row>
    <row r="127" spans="1:1" x14ac:dyDescent="0.2">
      <c r="A127" s="219"/>
    </row>
    <row r="128" spans="1:1" x14ac:dyDescent="0.2">
      <c r="A128" s="219"/>
    </row>
    <row r="129" spans="1:1" x14ac:dyDescent="0.2">
      <c r="A129" s="219"/>
    </row>
    <row r="130" spans="1:1" x14ac:dyDescent="0.2">
      <c r="A130" s="219"/>
    </row>
    <row r="131" spans="1:1" x14ac:dyDescent="0.2">
      <c r="A131" s="219"/>
    </row>
    <row r="132" spans="1:1" x14ac:dyDescent="0.2">
      <c r="A132" s="219"/>
    </row>
    <row r="133" spans="1:1" x14ac:dyDescent="0.2">
      <c r="A133" s="219"/>
    </row>
    <row r="134" spans="1:1" x14ac:dyDescent="0.2">
      <c r="A134" s="219"/>
    </row>
    <row r="135" spans="1:1" x14ac:dyDescent="0.2">
      <c r="A135" s="219"/>
    </row>
    <row r="136" spans="1:1" x14ac:dyDescent="0.2">
      <c r="A136" s="219"/>
    </row>
    <row r="137" spans="1:1" x14ac:dyDescent="0.2">
      <c r="A137" s="219"/>
    </row>
    <row r="138" spans="1:1" x14ac:dyDescent="0.2">
      <c r="A138" s="219"/>
    </row>
    <row r="139" spans="1:1" x14ac:dyDescent="0.2">
      <c r="A139" s="219"/>
    </row>
    <row r="140" spans="1:1" x14ac:dyDescent="0.2">
      <c r="A140" s="219"/>
    </row>
    <row r="141" spans="1:1" x14ac:dyDescent="0.2">
      <c r="A141" s="219"/>
    </row>
    <row r="142" spans="1:1" x14ac:dyDescent="0.2">
      <c r="A142" s="219"/>
    </row>
    <row r="143" spans="1:1" x14ac:dyDescent="0.2">
      <c r="A143" s="219"/>
    </row>
    <row r="144" spans="1:1" x14ac:dyDescent="0.2">
      <c r="A144" s="219"/>
    </row>
    <row r="145" spans="1:1" x14ac:dyDescent="0.2">
      <c r="A145" s="219"/>
    </row>
    <row r="146" spans="1:1" x14ac:dyDescent="0.2">
      <c r="A146" s="219"/>
    </row>
    <row r="147" spans="1:1" x14ac:dyDescent="0.2">
      <c r="A147" s="219"/>
    </row>
    <row r="148" spans="1:1" x14ac:dyDescent="0.2">
      <c r="A148" s="219"/>
    </row>
    <row r="149" spans="1:1" x14ac:dyDescent="0.2">
      <c r="A149" s="219"/>
    </row>
    <row r="150" spans="1:1" x14ac:dyDescent="0.2">
      <c r="A150" s="219"/>
    </row>
    <row r="151" spans="1:1" x14ac:dyDescent="0.2">
      <c r="A151" s="219"/>
    </row>
    <row r="152" spans="1:1" x14ac:dyDescent="0.2">
      <c r="A152" s="219"/>
    </row>
    <row r="153" spans="1:1" x14ac:dyDescent="0.2">
      <c r="A153" s="219"/>
    </row>
    <row r="154" spans="1:1" x14ac:dyDescent="0.2">
      <c r="A154" s="219"/>
    </row>
    <row r="187" spans="1:1" x14ac:dyDescent="0.2">
      <c r="A187" s="219"/>
    </row>
    <row r="188" spans="1:1" x14ac:dyDescent="0.2">
      <c r="A188" s="219"/>
    </row>
    <row r="189" spans="1:1" x14ac:dyDescent="0.2">
      <c r="A189" s="219"/>
    </row>
    <row r="190" spans="1:1" x14ac:dyDescent="0.2">
      <c r="A190" s="219"/>
    </row>
    <row r="191" spans="1:1" x14ac:dyDescent="0.2">
      <c r="A191" s="219"/>
    </row>
    <row r="192" spans="1:1" x14ac:dyDescent="0.2">
      <c r="A192" s="219"/>
    </row>
    <row r="193" spans="1:1" x14ac:dyDescent="0.2">
      <c r="A193" s="219"/>
    </row>
    <row r="194" spans="1:1" x14ac:dyDescent="0.2">
      <c r="A194" s="219"/>
    </row>
    <row r="195" spans="1:1" x14ac:dyDescent="0.2">
      <c r="A195" s="219"/>
    </row>
    <row r="196" spans="1:1" x14ac:dyDescent="0.2">
      <c r="A196" s="219"/>
    </row>
    <row r="197" spans="1:1" x14ac:dyDescent="0.2">
      <c r="A197" s="219"/>
    </row>
    <row r="198" spans="1:1" x14ac:dyDescent="0.2">
      <c r="A198" s="219"/>
    </row>
    <row r="199" spans="1:1" x14ac:dyDescent="0.2">
      <c r="A199" s="219"/>
    </row>
    <row r="200" spans="1:1" x14ac:dyDescent="0.2">
      <c r="A200" s="219"/>
    </row>
    <row r="201" spans="1:1" x14ac:dyDescent="0.2">
      <c r="A201" s="219"/>
    </row>
    <row r="202" spans="1:1" x14ac:dyDescent="0.2">
      <c r="A202" s="219"/>
    </row>
    <row r="203" spans="1:1" x14ac:dyDescent="0.2">
      <c r="A203" s="219"/>
    </row>
    <row r="204" spans="1:1" x14ac:dyDescent="0.2">
      <c r="A204" s="219"/>
    </row>
    <row r="205" spans="1:1" x14ac:dyDescent="0.2">
      <c r="A205" s="219"/>
    </row>
    <row r="206" spans="1:1" x14ac:dyDescent="0.2">
      <c r="A206" s="219"/>
    </row>
    <row r="207" spans="1:1" x14ac:dyDescent="0.2">
      <c r="A207" s="219"/>
    </row>
    <row r="208" spans="1:1" x14ac:dyDescent="0.2">
      <c r="A208" s="219"/>
    </row>
    <row r="209" spans="1:1" x14ac:dyDescent="0.2">
      <c r="A209" s="219"/>
    </row>
    <row r="210" spans="1:1" x14ac:dyDescent="0.2">
      <c r="A210" s="219"/>
    </row>
    <row r="211" spans="1:1" x14ac:dyDescent="0.2">
      <c r="A211" s="219"/>
    </row>
    <row r="212" spans="1:1" x14ac:dyDescent="0.2">
      <c r="A212" s="219"/>
    </row>
    <row r="213" spans="1:1" x14ac:dyDescent="0.2">
      <c r="A213" s="219"/>
    </row>
    <row r="214" spans="1:1" x14ac:dyDescent="0.2">
      <c r="A214" s="219"/>
    </row>
    <row r="215" spans="1:1" x14ac:dyDescent="0.2">
      <c r="A215" s="219"/>
    </row>
    <row r="216" spans="1:1" x14ac:dyDescent="0.2">
      <c r="A216" s="219"/>
    </row>
    <row r="217" spans="1:1" x14ac:dyDescent="0.2">
      <c r="A217" s="219"/>
    </row>
    <row r="218" spans="1:1" x14ac:dyDescent="0.2">
      <c r="A218" s="219"/>
    </row>
  </sheetData>
  <mergeCells count="2">
    <mergeCell ref="H1:I1"/>
    <mergeCell ref="A1:C1"/>
  </mergeCells>
  <hyperlinks>
    <hyperlink ref="H1" location="'Table of Content'!A1" display="Table of Content" xr:uid="{035372F8-982C-48AF-81B9-2A425CA575E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3"/>
  <sheetViews>
    <sheetView topLeftCell="C1" zoomScaleNormal="100" workbookViewId="0">
      <selection activeCell="F2" sqref="F2"/>
    </sheetView>
  </sheetViews>
  <sheetFormatPr defaultColWidth="8.85546875" defaultRowHeight="12.75" x14ac:dyDescent="0.2"/>
  <cols>
    <col min="1" max="1" width="54.85546875" style="30" customWidth="1"/>
    <col min="2" max="2" width="29.7109375" style="20" customWidth="1"/>
    <col min="3" max="3" width="28.7109375" style="20" customWidth="1"/>
    <col min="4" max="4" width="17.85546875" style="20" customWidth="1"/>
    <col min="5" max="5" width="13.85546875" style="20" bestFit="1" customWidth="1"/>
    <col min="6" max="6" width="72" style="17" customWidth="1"/>
    <col min="7" max="7" width="28" style="17" customWidth="1"/>
    <col min="8" max="8" width="28.5703125" style="17" customWidth="1"/>
    <col min="9" max="9" width="18" style="17" customWidth="1"/>
    <col min="10" max="10" width="8.85546875" style="20"/>
    <col min="11" max="11" width="20.28515625" style="20" customWidth="1"/>
    <col min="12" max="16384" width="8.85546875" style="20"/>
  </cols>
  <sheetData>
    <row r="1" spans="1:11" ht="13.5" thickBot="1" x14ac:dyDescent="0.25">
      <c r="K1" s="163" t="s">
        <v>239</v>
      </c>
    </row>
    <row r="2" spans="1:11" x14ac:dyDescent="0.2">
      <c r="A2" s="532" t="s">
        <v>1254</v>
      </c>
      <c r="B2" s="533"/>
      <c r="C2" s="533"/>
      <c r="D2" s="533"/>
      <c r="E2" s="534"/>
      <c r="F2" s="162"/>
    </row>
    <row r="3" spans="1:11" s="31" customFormat="1" ht="25.5" x14ac:dyDescent="0.2">
      <c r="A3" s="228" t="s">
        <v>218</v>
      </c>
      <c r="B3" s="260" t="s">
        <v>875</v>
      </c>
      <c r="C3" s="260" t="s">
        <v>1255</v>
      </c>
      <c r="D3" s="228" t="s">
        <v>455</v>
      </c>
      <c r="E3" s="228" t="s">
        <v>459</v>
      </c>
      <c r="F3" s="161"/>
      <c r="G3" s="161"/>
      <c r="H3" s="161"/>
      <c r="I3" s="161"/>
    </row>
    <row r="4" spans="1:11" ht="12.6" customHeight="1" x14ac:dyDescent="0.2">
      <c r="A4" s="160" t="s">
        <v>243</v>
      </c>
      <c r="B4" s="622">
        <f>B222</f>
        <v>6607.4063853599982</v>
      </c>
      <c r="C4" s="622">
        <f>C222</f>
        <v>6606.8106678299982</v>
      </c>
      <c r="D4" s="625">
        <f>C4-B4</f>
        <v>-0.59571753000000172</v>
      </c>
      <c r="E4" s="623">
        <f>(C4/B4)-1</f>
        <v>-9.0159057163474721E-5</v>
      </c>
    </row>
    <row r="5" spans="1:11" x14ac:dyDescent="0.2">
      <c r="A5" s="160" t="s">
        <v>219</v>
      </c>
      <c r="B5" s="622">
        <f>G261</f>
        <v>11823.123189110009</v>
      </c>
      <c r="C5" s="622">
        <f>H261</f>
        <v>11820.950446599998</v>
      </c>
      <c r="D5" s="625">
        <f>C5-B5</f>
        <v>-2.1727425100107212</v>
      </c>
      <c r="E5" s="623">
        <f>(C5/B5)-1</f>
        <v>-1.8377060572383197E-4</v>
      </c>
    </row>
    <row r="6" spans="1:11" x14ac:dyDescent="0.2">
      <c r="A6" s="159" t="s">
        <v>447</v>
      </c>
      <c r="B6" s="627">
        <f>(B4-B5)</f>
        <v>-5215.7168037500105</v>
      </c>
      <c r="C6" s="627">
        <f>(C4-C5)</f>
        <v>-5214.1397787699998</v>
      </c>
      <c r="D6" s="626">
        <f>C6-B6</f>
        <v>1.5770249800107194</v>
      </c>
      <c r="E6" s="624">
        <f>(C6/B6)-1</f>
        <v>-3.0236016243767594E-4</v>
      </c>
    </row>
    <row r="7" spans="1:11" x14ac:dyDescent="0.2">
      <c r="A7" s="32"/>
      <c r="B7" s="157"/>
      <c r="C7" s="157"/>
      <c r="D7" s="157"/>
      <c r="E7" s="156"/>
    </row>
    <row r="8" spans="1:11" x14ac:dyDescent="0.2">
      <c r="A8" s="32"/>
      <c r="B8" s="158"/>
      <c r="C8" s="158"/>
      <c r="D8" s="157"/>
      <c r="E8" s="156"/>
    </row>
    <row r="9" spans="1:11" x14ac:dyDescent="0.2">
      <c r="A9" s="535" t="s">
        <v>458</v>
      </c>
      <c r="B9" s="536"/>
      <c r="C9" s="536"/>
      <c r="D9" s="537"/>
      <c r="F9" s="538" t="s">
        <v>457</v>
      </c>
      <c r="G9" s="539"/>
      <c r="H9" s="539"/>
      <c r="I9" s="540"/>
    </row>
    <row r="10" spans="1:11" s="33" customFormat="1" ht="25.5" x14ac:dyDescent="0.25">
      <c r="A10" s="233" t="s">
        <v>456</v>
      </c>
      <c r="B10" s="260" t="s">
        <v>875</v>
      </c>
      <c r="C10" s="260" t="s">
        <v>1255</v>
      </c>
      <c r="D10" s="231" t="s">
        <v>455</v>
      </c>
      <c r="E10" s="230"/>
      <c r="F10" s="232" t="s">
        <v>456</v>
      </c>
      <c r="G10" s="260" t="s">
        <v>875</v>
      </c>
      <c r="H10" s="260" t="s">
        <v>1255</v>
      </c>
      <c r="I10" s="234" t="s">
        <v>455</v>
      </c>
      <c r="J10" s="230"/>
    </row>
    <row r="11" spans="1:11" s="30" customFormat="1" x14ac:dyDescent="0.2">
      <c r="A11" s="55" t="s">
        <v>631</v>
      </c>
      <c r="B11" s="149">
        <v>193.05585406</v>
      </c>
      <c r="C11" s="469">
        <v>191.8147898</v>
      </c>
      <c r="D11" s="628">
        <f t="shared" ref="D11:D74" si="0">C11-B11</f>
        <v>-1.2410642600000017</v>
      </c>
      <c r="E11" s="229"/>
      <c r="F11" s="55" t="s">
        <v>847</v>
      </c>
      <c r="G11" s="149">
        <v>131.96770860000001</v>
      </c>
      <c r="H11" s="149">
        <v>131.01250559999997</v>
      </c>
      <c r="I11" s="631">
        <f t="shared" ref="I11:I74" si="1">H11-G11</f>
        <v>-0.95520300000003999</v>
      </c>
      <c r="J11" s="229"/>
    </row>
    <row r="12" spans="1:11" s="30" customFormat="1" x14ac:dyDescent="0.2">
      <c r="A12" s="21" t="s">
        <v>638</v>
      </c>
      <c r="B12" s="148">
        <v>137.73541213000001</v>
      </c>
      <c r="C12" s="470">
        <v>137.73069572999992</v>
      </c>
      <c r="D12" s="628">
        <f t="shared" si="0"/>
        <v>-4.7164000000918804E-3</v>
      </c>
      <c r="E12" s="229"/>
      <c r="F12" s="21" t="s">
        <v>765</v>
      </c>
      <c r="G12" s="148">
        <v>14.167560810000003</v>
      </c>
      <c r="H12" s="148">
        <v>13.223325939999992</v>
      </c>
      <c r="I12" s="628">
        <f t="shared" si="1"/>
        <v>-0.94423487000001138</v>
      </c>
      <c r="J12" s="229"/>
    </row>
    <row r="13" spans="1:11" x14ac:dyDescent="0.2">
      <c r="A13" s="51" t="s">
        <v>830</v>
      </c>
      <c r="B13" s="146">
        <v>2.9781815300000054</v>
      </c>
      <c r="C13" s="629">
        <v>2.9781183900000037</v>
      </c>
      <c r="D13" s="630">
        <f t="shared" si="0"/>
        <v>-6.3140000001737917E-5</v>
      </c>
      <c r="E13" s="311"/>
      <c r="F13" s="51" t="s">
        <v>694</v>
      </c>
      <c r="G13" s="146">
        <v>1.5718845099999998</v>
      </c>
      <c r="H13" s="146">
        <v>1.39128662</v>
      </c>
      <c r="I13" s="630">
        <f t="shared" si="1"/>
        <v>-0.18059788999999982</v>
      </c>
      <c r="J13" s="311"/>
    </row>
    <row r="14" spans="1:11" ht="12.6" customHeight="1" x14ac:dyDescent="0.2">
      <c r="A14" s="21" t="s">
        <v>833</v>
      </c>
      <c r="B14" s="148">
        <v>91.568338300000036</v>
      </c>
      <c r="C14" s="470">
        <v>91.56833829999988</v>
      </c>
      <c r="D14" s="628">
        <f t="shared" si="0"/>
        <v>-1.5631940186722204E-13</v>
      </c>
      <c r="E14" s="34"/>
      <c r="F14" s="21" t="s">
        <v>872</v>
      </c>
      <c r="G14" s="148">
        <v>482.49270210000003</v>
      </c>
      <c r="H14" s="148">
        <v>482.34770209999982</v>
      </c>
      <c r="I14" s="471">
        <f t="shared" si="1"/>
        <v>-0.14500000000020918</v>
      </c>
      <c r="J14" s="34"/>
    </row>
    <row r="15" spans="1:11" ht="12.6" customHeight="1" x14ac:dyDescent="0.2">
      <c r="A15" s="21" t="s">
        <v>633</v>
      </c>
      <c r="B15" s="148">
        <v>123.589803</v>
      </c>
      <c r="C15" s="148">
        <v>123.589803</v>
      </c>
      <c r="D15" s="466">
        <f t="shared" si="0"/>
        <v>0</v>
      </c>
      <c r="E15" s="34"/>
      <c r="F15" s="21" t="s">
        <v>827</v>
      </c>
      <c r="G15" s="148">
        <v>48.453054319999993</v>
      </c>
      <c r="H15" s="148">
        <v>48.312240010000032</v>
      </c>
      <c r="I15" s="471">
        <f t="shared" si="1"/>
        <v>-0.14081430999996059</v>
      </c>
      <c r="J15" s="34"/>
    </row>
    <row r="16" spans="1:11" x14ac:dyDescent="0.2">
      <c r="A16" s="21" t="s">
        <v>811</v>
      </c>
      <c r="B16" s="148">
        <v>48.390544530000007</v>
      </c>
      <c r="C16" s="148">
        <v>48.390544529999993</v>
      </c>
      <c r="D16" s="466">
        <f t="shared" si="0"/>
        <v>0</v>
      </c>
      <c r="E16" s="307"/>
      <c r="F16" s="21" t="s">
        <v>867</v>
      </c>
      <c r="G16" s="148">
        <v>111.69166407000009</v>
      </c>
      <c r="H16" s="148">
        <v>111.56922511999994</v>
      </c>
      <c r="I16" s="471">
        <f t="shared" si="1"/>
        <v>-0.12243895000014504</v>
      </c>
      <c r="J16" s="34"/>
    </row>
    <row r="17" spans="1:10" x14ac:dyDescent="0.2">
      <c r="A17" s="21" t="s">
        <v>772</v>
      </c>
      <c r="B17" s="148">
        <v>1.4991372999999999</v>
      </c>
      <c r="C17" s="148">
        <v>1.4991373000000001</v>
      </c>
      <c r="D17" s="466">
        <f t="shared" si="0"/>
        <v>0</v>
      </c>
      <c r="E17" s="307"/>
      <c r="F17" s="21" t="s">
        <v>691</v>
      </c>
      <c r="G17" s="148">
        <v>5.5094439500000005</v>
      </c>
      <c r="H17" s="148">
        <v>5.4529046899999987</v>
      </c>
      <c r="I17" s="471">
        <f t="shared" si="1"/>
        <v>-5.6539260000001867E-2</v>
      </c>
      <c r="J17" s="34"/>
    </row>
    <row r="18" spans="1:10" x14ac:dyDescent="0.2">
      <c r="A18" s="21" t="s">
        <v>823</v>
      </c>
      <c r="B18" s="148">
        <v>2.9565199999999998E-3</v>
      </c>
      <c r="C18" s="148">
        <v>2.9565199999999998E-3</v>
      </c>
      <c r="D18" s="466">
        <f t="shared" si="0"/>
        <v>0</v>
      </c>
      <c r="E18" s="307"/>
      <c r="F18" s="21" t="s">
        <v>832</v>
      </c>
      <c r="G18" s="148">
        <v>62.670413550000013</v>
      </c>
      <c r="H18" s="148">
        <v>62.619579420000001</v>
      </c>
      <c r="I18" s="471">
        <f t="shared" si="1"/>
        <v>-5.0834130000012578E-2</v>
      </c>
      <c r="J18" s="34"/>
    </row>
    <row r="19" spans="1:10" x14ac:dyDescent="0.2">
      <c r="A19" s="21" t="s">
        <v>730</v>
      </c>
      <c r="B19" s="148">
        <v>0.23277774000000001</v>
      </c>
      <c r="C19" s="148">
        <v>0.23277774000000001</v>
      </c>
      <c r="D19" s="466">
        <f t="shared" si="0"/>
        <v>0</v>
      </c>
      <c r="E19" s="307"/>
      <c r="F19" s="21" t="s">
        <v>835</v>
      </c>
      <c r="G19" s="148">
        <v>69.50610349999998</v>
      </c>
      <c r="H19" s="148">
        <v>69.486574539999964</v>
      </c>
      <c r="I19" s="471">
        <f t="shared" si="1"/>
        <v>-1.9528960000016582E-2</v>
      </c>
      <c r="J19" s="34"/>
    </row>
    <row r="20" spans="1:10" x14ac:dyDescent="0.2">
      <c r="A20" s="21" t="s">
        <v>779</v>
      </c>
      <c r="B20" s="148">
        <v>0.364979</v>
      </c>
      <c r="C20" s="148">
        <v>0.364979</v>
      </c>
      <c r="D20" s="466">
        <f t="shared" si="0"/>
        <v>0</v>
      </c>
      <c r="E20" s="307"/>
      <c r="F20" s="21" t="s">
        <v>850</v>
      </c>
      <c r="G20" s="148">
        <v>163.71743623</v>
      </c>
      <c r="H20" s="148">
        <v>163.69829323000002</v>
      </c>
      <c r="I20" s="471">
        <f t="shared" si="1"/>
        <v>-1.9142999999985477E-2</v>
      </c>
      <c r="J20" s="34"/>
    </row>
    <row r="21" spans="1:10" x14ac:dyDescent="0.2">
      <c r="A21" s="21" t="s">
        <v>647</v>
      </c>
      <c r="B21" s="148">
        <v>12.95297665</v>
      </c>
      <c r="C21" s="148">
        <v>12.952976649999997</v>
      </c>
      <c r="D21" s="466">
        <f t="shared" si="0"/>
        <v>0</v>
      </c>
      <c r="E21" s="307"/>
      <c r="F21" s="21" t="s">
        <v>639</v>
      </c>
      <c r="G21" s="148">
        <v>17.513954450000007</v>
      </c>
      <c r="H21" s="148">
        <v>17.495647769999998</v>
      </c>
      <c r="I21" s="471">
        <f t="shared" si="1"/>
        <v>-1.8306680000009123E-2</v>
      </c>
      <c r="J21" s="34"/>
    </row>
    <row r="22" spans="1:10" x14ac:dyDescent="0.2">
      <c r="A22" s="21" t="s">
        <v>634</v>
      </c>
      <c r="B22" s="148">
        <v>39.983475110000001</v>
      </c>
      <c r="C22" s="148">
        <v>39.983475110000001</v>
      </c>
      <c r="D22" s="466">
        <f t="shared" si="0"/>
        <v>0</v>
      </c>
      <c r="E22" s="307"/>
      <c r="F22" s="21" t="s">
        <v>848</v>
      </c>
      <c r="G22" s="148">
        <v>113.30265620999998</v>
      </c>
      <c r="H22" s="148">
        <v>113.28881397000004</v>
      </c>
      <c r="I22" s="471">
        <f t="shared" si="1"/>
        <v>-1.3842239999945605E-2</v>
      </c>
      <c r="J22" s="34"/>
    </row>
    <row r="23" spans="1:10" x14ac:dyDescent="0.2">
      <c r="A23" s="21" t="s">
        <v>644</v>
      </c>
      <c r="B23" s="148">
        <v>3.6638170399999996</v>
      </c>
      <c r="C23" s="148">
        <v>3.6638170400000001</v>
      </c>
      <c r="D23" s="466">
        <f t="shared" si="0"/>
        <v>0</v>
      </c>
      <c r="E23" s="307"/>
      <c r="F23" s="21" t="s">
        <v>843</v>
      </c>
      <c r="G23" s="148">
        <v>63.663819679999989</v>
      </c>
      <c r="H23" s="148">
        <v>63.655240810000009</v>
      </c>
      <c r="I23" s="471">
        <f t="shared" si="1"/>
        <v>-8.5788699999795881E-3</v>
      </c>
      <c r="J23" s="34"/>
    </row>
    <row r="24" spans="1:10" x14ac:dyDescent="0.2">
      <c r="A24" s="21" t="s">
        <v>781</v>
      </c>
      <c r="B24" s="148">
        <v>6.7999999999999999E-5</v>
      </c>
      <c r="C24" s="148">
        <v>6.7999999999999999E-5</v>
      </c>
      <c r="D24" s="466">
        <f t="shared" si="0"/>
        <v>0</v>
      </c>
      <c r="E24" s="307"/>
      <c r="F24" s="21" t="s">
        <v>870</v>
      </c>
      <c r="G24" s="148">
        <v>292.8142327000001</v>
      </c>
      <c r="H24" s="148">
        <v>292.80898369999983</v>
      </c>
      <c r="I24" s="471">
        <f t="shared" si="1"/>
        <v>-5.2490000002762827E-3</v>
      </c>
      <c r="J24" s="34"/>
    </row>
    <row r="25" spans="1:10" x14ac:dyDescent="0.2">
      <c r="A25" s="21" t="s">
        <v>859</v>
      </c>
      <c r="B25" s="148">
        <v>4.0349399999999999E-3</v>
      </c>
      <c r="C25" s="148">
        <v>4.0349399999999999E-3</v>
      </c>
      <c r="D25" s="466">
        <f t="shared" si="0"/>
        <v>0</v>
      </c>
      <c r="E25" s="307"/>
      <c r="F25" s="21" t="s">
        <v>862</v>
      </c>
      <c r="G25" s="148">
        <v>142.10946760000013</v>
      </c>
      <c r="H25" s="148">
        <v>142.10463303000009</v>
      </c>
      <c r="I25" s="471">
        <f t="shared" si="1"/>
        <v>-4.834570000042504E-3</v>
      </c>
      <c r="J25" s="34"/>
    </row>
    <row r="26" spans="1:10" x14ac:dyDescent="0.2">
      <c r="A26" s="21" t="s">
        <v>709</v>
      </c>
      <c r="B26" s="148">
        <v>3.1800999999999997E-4</v>
      </c>
      <c r="C26" s="148">
        <v>3.1800999999999997E-4</v>
      </c>
      <c r="D26" s="466">
        <f t="shared" si="0"/>
        <v>0</v>
      </c>
      <c r="E26" s="307"/>
      <c r="F26" s="21" t="s">
        <v>821</v>
      </c>
      <c r="G26" s="148">
        <v>43.048936490000003</v>
      </c>
      <c r="H26" s="148">
        <v>43.044172549999992</v>
      </c>
      <c r="I26" s="471">
        <f t="shared" si="1"/>
        <v>-4.7639400000107912E-3</v>
      </c>
      <c r="J26" s="34"/>
    </row>
    <row r="27" spans="1:10" x14ac:dyDescent="0.2">
      <c r="A27" s="21" t="s">
        <v>657</v>
      </c>
      <c r="B27" s="148">
        <v>1.432816E-2</v>
      </c>
      <c r="C27" s="148">
        <v>1.432816E-2</v>
      </c>
      <c r="D27" s="466">
        <f t="shared" si="0"/>
        <v>0</v>
      </c>
      <c r="E27" s="307"/>
      <c r="F27" s="21" t="s">
        <v>812</v>
      </c>
      <c r="G27" s="148">
        <v>31.607538419999997</v>
      </c>
      <c r="H27" s="148">
        <v>31.607060830000009</v>
      </c>
      <c r="I27" s="471">
        <f t="shared" si="1"/>
        <v>-4.775899999884814E-4</v>
      </c>
      <c r="J27" s="34"/>
    </row>
    <row r="28" spans="1:10" x14ac:dyDescent="0.2">
      <c r="A28" s="21" t="s">
        <v>851</v>
      </c>
      <c r="B28" s="148">
        <v>58.625255610000011</v>
      </c>
      <c r="C28" s="148">
        <v>58.625255610000011</v>
      </c>
      <c r="D28" s="466">
        <f t="shared" si="0"/>
        <v>0</v>
      </c>
      <c r="E28" s="307"/>
      <c r="F28" s="21" t="s">
        <v>864</v>
      </c>
      <c r="G28" s="148">
        <v>729.43797641000083</v>
      </c>
      <c r="H28" s="148">
        <v>729.43797640999992</v>
      </c>
      <c r="I28" s="471">
        <f t="shared" si="1"/>
        <v>-9.0949470177292824E-13</v>
      </c>
      <c r="J28" s="34"/>
    </row>
    <row r="29" spans="1:10" x14ac:dyDescent="0.2">
      <c r="A29" s="21" t="s">
        <v>810</v>
      </c>
      <c r="B29" s="148">
        <v>0.59840751000000003</v>
      </c>
      <c r="C29" s="148">
        <v>0.59840751000000003</v>
      </c>
      <c r="D29" s="466">
        <f t="shared" si="0"/>
        <v>0</v>
      </c>
      <c r="E29" s="307"/>
      <c r="F29" s="21" t="s">
        <v>857</v>
      </c>
      <c r="G29" s="148">
        <v>85.465358680000051</v>
      </c>
      <c r="H29" s="148">
        <v>85.465358679999937</v>
      </c>
      <c r="I29" s="471">
        <f t="shared" si="1"/>
        <v>-1.1368683772161603E-13</v>
      </c>
      <c r="J29" s="34"/>
    </row>
    <row r="30" spans="1:10" x14ac:dyDescent="0.2">
      <c r="A30" s="21" t="s">
        <v>816</v>
      </c>
      <c r="B30" s="148">
        <v>1.28406</v>
      </c>
      <c r="C30" s="148">
        <v>1.28406</v>
      </c>
      <c r="D30" s="466">
        <f t="shared" si="0"/>
        <v>0</v>
      </c>
      <c r="E30" s="307"/>
      <c r="F30" s="21" t="s">
        <v>450</v>
      </c>
      <c r="G30" s="148">
        <v>1.5300999999999999E-3</v>
      </c>
      <c r="H30" s="148">
        <v>1.5300999999999999E-3</v>
      </c>
      <c r="I30" s="471">
        <f t="shared" si="1"/>
        <v>0</v>
      </c>
      <c r="J30" s="34"/>
    </row>
    <row r="31" spans="1:10" x14ac:dyDescent="0.2">
      <c r="A31" s="21" t="s">
        <v>629</v>
      </c>
      <c r="B31" s="148">
        <v>95.858204509999979</v>
      </c>
      <c r="C31" s="148">
        <v>95.858204510000022</v>
      </c>
      <c r="D31" s="466">
        <f t="shared" si="0"/>
        <v>0</v>
      </c>
      <c r="E31" s="307"/>
      <c r="F31" s="21" t="s">
        <v>678</v>
      </c>
      <c r="G31" s="148">
        <v>0.173925</v>
      </c>
      <c r="H31" s="148">
        <v>0.173925</v>
      </c>
      <c r="I31" s="471">
        <f t="shared" si="1"/>
        <v>0</v>
      </c>
      <c r="J31" s="34"/>
    </row>
    <row r="32" spans="1:10" x14ac:dyDescent="0.2">
      <c r="A32" s="21" t="s">
        <v>769</v>
      </c>
      <c r="B32" s="148">
        <v>6.2130800000000002E-3</v>
      </c>
      <c r="C32" s="148">
        <v>6.2130799999999984E-3</v>
      </c>
      <c r="D32" s="466">
        <f t="shared" si="0"/>
        <v>0</v>
      </c>
      <c r="E32" s="307"/>
      <c r="F32" s="21" t="s">
        <v>651</v>
      </c>
      <c r="G32" s="148">
        <v>14.996613999999997</v>
      </c>
      <c r="H32" s="148">
        <v>14.996613999999997</v>
      </c>
      <c r="I32" s="471">
        <f t="shared" si="1"/>
        <v>0</v>
      </c>
      <c r="J32" s="34"/>
    </row>
    <row r="33" spans="1:10" x14ac:dyDescent="0.2">
      <c r="A33" s="21" t="s">
        <v>804</v>
      </c>
      <c r="B33" s="148">
        <v>0.12654899999999999</v>
      </c>
      <c r="C33" s="148">
        <v>0.12654899999999999</v>
      </c>
      <c r="D33" s="466">
        <f t="shared" si="0"/>
        <v>0</v>
      </c>
      <c r="E33" s="307"/>
      <c r="F33" s="21" t="s">
        <v>741</v>
      </c>
      <c r="G33" s="148">
        <v>8.1247031500000002</v>
      </c>
      <c r="H33" s="148">
        <v>8.1247031500000002</v>
      </c>
      <c r="I33" s="471">
        <f t="shared" si="1"/>
        <v>0</v>
      </c>
      <c r="J33" s="34"/>
    </row>
    <row r="34" spans="1:10" x14ac:dyDescent="0.2">
      <c r="A34" s="21" t="s">
        <v>820</v>
      </c>
      <c r="B34" s="148">
        <v>8.8548599999999991E-3</v>
      </c>
      <c r="C34" s="148">
        <v>8.8548599999999991E-3</v>
      </c>
      <c r="D34" s="466">
        <f t="shared" si="0"/>
        <v>0</v>
      </c>
      <c r="E34" s="307"/>
      <c r="F34" s="21" t="s">
        <v>740</v>
      </c>
      <c r="G34" s="148">
        <v>4.4328993800000012</v>
      </c>
      <c r="H34" s="148">
        <v>4.4328993800000003</v>
      </c>
      <c r="I34" s="471">
        <f t="shared" si="1"/>
        <v>0</v>
      </c>
      <c r="J34" s="34"/>
    </row>
    <row r="35" spans="1:10" x14ac:dyDescent="0.2">
      <c r="A35" s="21" t="s">
        <v>763</v>
      </c>
      <c r="B35" s="148">
        <v>4.1011369999999991E-2</v>
      </c>
      <c r="C35" s="148">
        <v>4.1011369999999998E-2</v>
      </c>
      <c r="D35" s="466">
        <f t="shared" si="0"/>
        <v>0</v>
      </c>
      <c r="E35" s="307"/>
      <c r="F35" s="21" t="s">
        <v>654</v>
      </c>
      <c r="G35" s="148">
        <v>0.35727139000000008</v>
      </c>
      <c r="H35" s="148">
        <v>0.35727139000000002</v>
      </c>
      <c r="I35" s="471">
        <f t="shared" si="1"/>
        <v>0</v>
      </c>
      <c r="J35" s="34"/>
    </row>
    <row r="36" spans="1:10" x14ac:dyDescent="0.2">
      <c r="A36" s="21" t="s">
        <v>792</v>
      </c>
      <c r="B36" s="148">
        <v>3.9286889999999998E-2</v>
      </c>
      <c r="C36" s="148">
        <v>3.9286890000000005E-2</v>
      </c>
      <c r="D36" s="466">
        <f t="shared" si="0"/>
        <v>0</v>
      </c>
      <c r="E36" s="307"/>
      <c r="F36" s="21" t="s">
        <v>768</v>
      </c>
      <c r="G36" s="148">
        <v>10.674944150000007</v>
      </c>
      <c r="H36" s="148">
        <v>10.67494415</v>
      </c>
      <c r="I36" s="471">
        <f t="shared" si="1"/>
        <v>0</v>
      </c>
      <c r="J36" s="34"/>
    </row>
    <row r="37" spans="1:10" x14ac:dyDescent="0.2">
      <c r="A37" s="21" t="s">
        <v>837</v>
      </c>
      <c r="B37" s="148">
        <v>37.976950150000008</v>
      </c>
      <c r="C37" s="148">
        <v>37.976950149999993</v>
      </c>
      <c r="D37" s="466">
        <f t="shared" si="0"/>
        <v>0</v>
      </c>
      <c r="E37" s="307"/>
      <c r="F37" s="21" t="s">
        <v>797</v>
      </c>
      <c r="G37" s="148">
        <v>21.664970360000009</v>
      </c>
      <c r="H37" s="148">
        <v>21.664970360000012</v>
      </c>
      <c r="I37" s="471">
        <f t="shared" si="1"/>
        <v>0</v>
      </c>
      <c r="J37" s="34"/>
    </row>
    <row r="38" spans="1:10" x14ac:dyDescent="0.2">
      <c r="A38" s="21" t="s">
        <v>844</v>
      </c>
      <c r="B38" s="148">
        <v>24.731806619999997</v>
      </c>
      <c r="C38" s="148">
        <v>24.73180662</v>
      </c>
      <c r="D38" s="466">
        <f t="shared" si="0"/>
        <v>0</v>
      </c>
      <c r="E38" s="307"/>
      <c r="F38" s="21" t="s">
        <v>849</v>
      </c>
      <c r="G38" s="148">
        <v>127.61063395000004</v>
      </c>
      <c r="H38" s="148">
        <v>127.61063395000002</v>
      </c>
      <c r="I38" s="471">
        <f t="shared" si="1"/>
        <v>0</v>
      </c>
      <c r="J38" s="34"/>
    </row>
    <row r="39" spans="1:10" x14ac:dyDescent="0.2">
      <c r="A39" s="21" t="s">
        <v>836</v>
      </c>
      <c r="B39" s="148">
        <v>1.6199922899999999</v>
      </c>
      <c r="C39" s="148">
        <v>1.6199922899999999</v>
      </c>
      <c r="D39" s="466">
        <f t="shared" si="0"/>
        <v>0</v>
      </c>
      <c r="E39" s="307"/>
      <c r="F39" s="21" t="s">
        <v>748</v>
      </c>
      <c r="G39" s="148">
        <v>4.1253749900000001</v>
      </c>
      <c r="H39" s="148">
        <v>4.1253749900000001</v>
      </c>
      <c r="I39" s="471">
        <f t="shared" si="1"/>
        <v>0</v>
      </c>
      <c r="J39" s="34"/>
    </row>
    <row r="40" spans="1:10" x14ac:dyDescent="0.2">
      <c r="A40" s="21" t="s">
        <v>866</v>
      </c>
      <c r="B40" s="148">
        <v>50.855938810000005</v>
      </c>
      <c r="C40" s="148">
        <v>50.855938809999998</v>
      </c>
      <c r="D40" s="466">
        <f t="shared" si="0"/>
        <v>0</v>
      </c>
      <c r="E40" s="307"/>
      <c r="F40" s="21" t="s">
        <v>732</v>
      </c>
      <c r="G40" s="148">
        <v>3.2378275799999989</v>
      </c>
      <c r="H40" s="148">
        <v>3.2378275800000007</v>
      </c>
      <c r="I40" s="471">
        <f t="shared" si="1"/>
        <v>0</v>
      </c>
      <c r="J40" s="34"/>
    </row>
    <row r="41" spans="1:10" x14ac:dyDescent="0.2">
      <c r="A41" s="21" t="s">
        <v>803</v>
      </c>
      <c r="B41" s="148">
        <v>0.67908460999999998</v>
      </c>
      <c r="C41" s="148">
        <v>0.67908460999999987</v>
      </c>
      <c r="D41" s="466">
        <f t="shared" si="0"/>
        <v>0</v>
      </c>
      <c r="E41" s="307"/>
      <c r="F41" s="21" t="s">
        <v>793</v>
      </c>
      <c r="G41" s="148">
        <v>16.246538320000003</v>
      </c>
      <c r="H41" s="148">
        <v>16.246538319999996</v>
      </c>
      <c r="I41" s="471">
        <f t="shared" si="1"/>
        <v>0</v>
      </c>
      <c r="J41" s="34"/>
    </row>
    <row r="42" spans="1:10" x14ac:dyDescent="0.2">
      <c r="A42" s="21" t="s">
        <v>658</v>
      </c>
      <c r="B42" s="148">
        <v>0.89500236999999983</v>
      </c>
      <c r="C42" s="148">
        <v>0.89500236999999994</v>
      </c>
      <c r="D42" s="466">
        <f t="shared" si="0"/>
        <v>0</v>
      </c>
      <c r="E42" s="307"/>
      <c r="F42" s="21" t="s">
        <v>895</v>
      </c>
      <c r="G42" s="148">
        <v>3.5648E-4</v>
      </c>
      <c r="H42" s="148">
        <v>3.5648E-4</v>
      </c>
      <c r="I42" s="471">
        <f t="shared" si="1"/>
        <v>0</v>
      </c>
      <c r="J42" s="34"/>
    </row>
    <row r="43" spans="1:10" x14ac:dyDescent="0.2">
      <c r="A43" s="21" t="s">
        <v>874</v>
      </c>
      <c r="B43" s="148">
        <v>4.6861499999999996</v>
      </c>
      <c r="C43" s="148">
        <v>4.6861499999999996</v>
      </c>
      <c r="D43" s="466">
        <f t="shared" si="0"/>
        <v>0</v>
      </c>
      <c r="E43" s="307"/>
      <c r="F43" s="21" t="s">
        <v>716</v>
      </c>
      <c r="G43" s="148">
        <v>2.5783532300000003</v>
      </c>
      <c r="H43" s="148">
        <v>2.5783532300000003</v>
      </c>
      <c r="I43" s="471">
        <f t="shared" si="1"/>
        <v>0</v>
      </c>
      <c r="J43" s="34"/>
    </row>
    <row r="44" spans="1:10" x14ac:dyDescent="0.2">
      <c r="A44" s="21" t="s">
        <v>685</v>
      </c>
      <c r="B44" s="148">
        <v>2.1734800000000002E-3</v>
      </c>
      <c r="C44" s="148">
        <v>2.1734800000000002E-3</v>
      </c>
      <c r="D44" s="466">
        <f t="shared" si="0"/>
        <v>0</v>
      </c>
      <c r="E44" s="307"/>
      <c r="F44" s="21" t="s">
        <v>707</v>
      </c>
      <c r="G44" s="148">
        <v>5.1197395399999994</v>
      </c>
      <c r="H44" s="148">
        <v>5.1197395400000012</v>
      </c>
      <c r="I44" s="471">
        <f t="shared" si="1"/>
        <v>0</v>
      </c>
      <c r="J44" s="34"/>
    </row>
    <row r="45" spans="1:10" x14ac:dyDescent="0.2">
      <c r="A45" s="21" t="s">
        <v>670</v>
      </c>
      <c r="B45" s="148">
        <v>4.0149999999999995E-3</v>
      </c>
      <c r="C45" s="148">
        <v>4.0149999999999995E-3</v>
      </c>
      <c r="D45" s="466">
        <f t="shared" si="0"/>
        <v>0</v>
      </c>
      <c r="E45" s="307"/>
      <c r="F45" s="21" t="s">
        <v>708</v>
      </c>
      <c r="G45" s="148">
        <v>2.3856247900000001</v>
      </c>
      <c r="H45" s="148">
        <v>2.3856247899999996</v>
      </c>
      <c r="I45" s="471">
        <f t="shared" si="1"/>
        <v>0</v>
      </c>
      <c r="J45" s="34"/>
    </row>
    <row r="46" spans="1:10" x14ac:dyDescent="0.2">
      <c r="A46" s="21" t="s">
        <v>684</v>
      </c>
      <c r="B46" s="148">
        <v>6.0294099999999989E-3</v>
      </c>
      <c r="C46" s="148">
        <v>6.0294099999999998E-3</v>
      </c>
      <c r="D46" s="466">
        <f t="shared" si="0"/>
        <v>0</v>
      </c>
      <c r="E46" s="307"/>
      <c r="F46" s="21" t="s">
        <v>761</v>
      </c>
      <c r="G46" s="148">
        <v>12.318606179999991</v>
      </c>
      <c r="H46" s="148">
        <v>12.318606179999994</v>
      </c>
      <c r="I46" s="471">
        <f t="shared" si="1"/>
        <v>0</v>
      </c>
      <c r="J46" s="34"/>
    </row>
    <row r="47" spans="1:10" x14ac:dyDescent="0.2">
      <c r="A47" s="21" t="s">
        <v>632</v>
      </c>
      <c r="B47" s="148">
        <v>147.66860868000003</v>
      </c>
      <c r="C47" s="148">
        <v>147.66860868000001</v>
      </c>
      <c r="D47" s="466">
        <f t="shared" si="0"/>
        <v>0</v>
      </c>
      <c r="E47" s="307"/>
      <c r="F47" s="21" t="s">
        <v>852</v>
      </c>
      <c r="G47" s="148">
        <v>96.664483310000051</v>
      </c>
      <c r="H47" s="148">
        <v>96.664483310000008</v>
      </c>
      <c r="I47" s="471">
        <f t="shared" si="1"/>
        <v>0</v>
      </c>
      <c r="J47" s="34"/>
    </row>
    <row r="48" spans="1:10" x14ac:dyDescent="0.2">
      <c r="A48" s="21" t="s">
        <v>655</v>
      </c>
      <c r="B48" s="148">
        <v>0.17871675000000001</v>
      </c>
      <c r="C48" s="148">
        <v>0.17871675000000001</v>
      </c>
      <c r="D48" s="466">
        <f t="shared" si="0"/>
        <v>0</v>
      </c>
      <c r="E48" s="307"/>
      <c r="F48" s="21" t="s">
        <v>786</v>
      </c>
      <c r="G48" s="148">
        <v>26.809270409999989</v>
      </c>
      <c r="H48" s="148">
        <v>26.809270409999989</v>
      </c>
      <c r="I48" s="471">
        <f t="shared" si="1"/>
        <v>0</v>
      </c>
      <c r="J48" s="34"/>
    </row>
    <row r="49" spans="1:10" x14ac:dyDescent="0.2">
      <c r="A49" s="21" t="s">
        <v>736</v>
      </c>
      <c r="B49" s="148">
        <v>5.3613548199999999</v>
      </c>
      <c r="C49" s="148">
        <v>5.3613548200000007</v>
      </c>
      <c r="D49" s="466">
        <f t="shared" si="0"/>
        <v>0</v>
      </c>
      <c r="E49" s="307"/>
      <c r="F49" s="21" t="s">
        <v>783</v>
      </c>
      <c r="G49" s="148">
        <v>31.780007759999993</v>
      </c>
      <c r="H49" s="148">
        <v>31.78000775999999</v>
      </c>
      <c r="I49" s="471">
        <f t="shared" si="1"/>
        <v>0</v>
      </c>
      <c r="J49" s="34"/>
    </row>
    <row r="50" spans="1:10" x14ac:dyDescent="0.2">
      <c r="A50" s="21" t="s">
        <v>780</v>
      </c>
      <c r="B50" s="148">
        <v>0.26580688999999996</v>
      </c>
      <c r="C50" s="148">
        <v>0.26580689000000002</v>
      </c>
      <c r="D50" s="466">
        <f t="shared" si="0"/>
        <v>0</v>
      </c>
      <c r="E50" s="307"/>
      <c r="F50" s="21" t="s">
        <v>817</v>
      </c>
      <c r="G50" s="148">
        <v>50.059337629999995</v>
      </c>
      <c r="H50" s="148">
        <v>50.059337630000002</v>
      </c>
      <c r="I50" s="471">
        <f t="shared" si="1"/>
        <v>0</v>
      </c>
      <c r="J50" s="34"/>
    </row>
    <row r="51" spans="1:10" x14ac:dyDescent="0.2">
      <c r="A51" s="21" t="s">
        <v>653</v>
      </c>
      <c r="B51" s="148">
        <v>2.01309</v>
      </c>
      <c r="C51" s="148">
        <v>2.01309</v>
      </c>
      <c r="D51" s="466">
        <f t="shared" si="0"/>
        <v>0</v>
      </c>
      <c r="E51" s="307"/>
      <c r="F51" s="21" t="s">
        <v>818</v>
      </c>
      <c r="G51" s="148">
        <v>45.218693239999993</v>
      </c>
      <c r="H51" s="148">
        <v>45.21869324</v>
      </c>
      <c r="I51" s="471">
        <f t="shared" si="1"/>
        <v>0</v>
      </c>
      <c r="J51" s="34"/>
    </row>
    <row r="52" spans="1:10" x14ac:dyDescent="0.2">
      <c r="A52" s="21" t="s">
        <v>671</v>
      </c>
      <c r="B52" s="148">
        <v>8.3999999999999995E-3</v>
      </c>
      <c r="C52" s="148">
        <v>8.3999999999999995E-3</v>
      </c>
      <c r="D52" s="466">
        <f t="shared" si="0"/>
        <v>0</v>
      </c>
      <c r="E52" s="307"/>
      <c r="F52" s="21" t="s">
        <v>840</v>
      </c>
      <c r="G52" s="148">
        <v>94.89678812999999</v>
      </c>
      <c r="H52" s="148">
        <v>94.896788130000004</v>
      </c>
      <c r="I52" s="471">
        <f t="shared" si="1"/>
        <v>0</v>
      </c>
      <c r="J52" s="34"/>
    </row>
    <row r="53" spans="1:10" x14ac:dyDescent="0.2">
      <c r="A53" s="21" t="s">
        <v>667</v>
      </c>
      <c r="B53" s="148">
        <v>8.0000000000000007E-5</v>
      </c>
      <c r="C53" s="148">
        <v>8.0000000000000007E-5</v>
      </c>
      <c r="D53" s="466">
        <f t="shared" si="0"/>
        <v>0</v>
      </c>
      <c r="E53" s="307"/>
      <c r="F53" s="21" t="s">
        <v>775</v>
      </c>
      <c r="G53" s="148">
        <v>20.649785830000003</v>
      </c>
      <c r="H53" s="148">
        <v>20.649785829999992</v>
      </c>
      <c r="I53" s="471">
        <f t="shared" si="1"/>
        <v>0</v>
      </c>
      <c r="J53" s="34"/>
    </row>
    <row r="54" spans="1:10" x14ac:dyDescent="0.2">
      <c r="A54" s="21" t="s">
        <v>697</v>
      </c>
      <c r="B54" s="148">
        <v>5.279097E-2</v>
      </c>
      <c r="C54" s="148">
        <v>5.2790969999999993E-2</v>
      </c>
      <c r="D54" s="466">
        <f t="shared" si="0"/>
        <v>0</v>
      </c>
      <c r="E54" s="307"/>
      <c r="F54" s="21" t="s">
        <v>744</v>
      </c>
      <c r="G54" s="148">
        <v>6.497856689999999</v>
      </c>
      <c r="H54" s="148">
        <v>6.4978566899999981</v>
      </c>
      <c r="I54" s="471">
        <f t="shared" si="1"/>
        <v>0</v>
      </c>
      <c r="J54" s="34"/>
    </row>
    <row r="55" spans="1:10" x14ac:dyDescent="0.2">
      <c r="A55" s="21" t="s">
        <v>649</v>
      </c>
      <c r="B55" s="148">
        <v>0.63101308000000011</v>
      </c>
      <c r="C55" s="148">
        <v>0.63101308</v>
      </c>
      <c r="D55" s="466">
        <f t="shared" si="0"/>
        <v>0</v>
      </c>
      <c r="E55" s="307"/>
      <c r="F55" s="21" t="s">
        <v>727</v>
      </c>
      <c r="G55" s="148">
        <v>3.5436576700000004</v>
      </c>
      <c r="H55" s="148">
        <v>3.5436576700000004</v>
      </c>
      <c r="I55" s="471">
        <f t="shared" si="1"/>
        <v>0</v>
      </c>
      <c r="J55" s="34"/>
    </row>
    <row r="56" spans="1:10" x14ac:dyDescent="0.2">
      <c r="A56" s="21" t="s">
        <v>637</v>
      </c>
      <c r="B56" s="148">
        <v>110.14418418</v>
      </c>
      <c r="C56" s="148">
        <v>110.14418418000001</v>
      </c>
      <c r="D56" s="466">
        <f t="shared" si="0"/>
        <v>0</v>
      </c>
      <c r="E56" s="307"/>
      <c r="F56" s="21" t="s">
        <v>661</v>
      </c>
      <c r="G56" s="148">
        <v>7.4380634799999994</v>
      </c>
      <c r="H56" s="148">
        <v>7.4380634799999994</v>
      </c>
      <c r="I56" s="471">
        <f t="shared" si="1"/>
        <v>0</v>
      </c>
      <c r="J56" s="34"/>
    </row>
    <row r="57" spans="1:10" x14ac:dyDescent="0.2">
      <c r="A57" s="21" t="s">
        <v>679</v>
      </c>
      <c r="B57" s="148">
        <v>0.23578795</v>
      </c>
      <c r="C57" s="148">
        <v>0.23578795</v>
      </c>
      <c r="D57" s="466">
        <f t="shared" si="0"/>
        <v>0</v>
      </c>
      <c r="E57" s="307"/>
      <c r="F57" s="21" t="s">
        <v>689</v>
      </c>
      <c r="G57" s="148">
        <v>1.4570897599999999</v>
      </c>
      <c r="H57" s="148">
        <v>1.4570897599999999</v>
      </c>
      <c r="I57" s="471">
        <f t="shared" si="1"/>
        <v>0</v>
      </c>
      <c r="J57" s="34"/>
    </row>
    <row r="58" spans="1:10" x14ac:dyDescent="0.2">
      <c r="A58" s="21" t="s">
        <v>643</v>
      </c>
      <c r="B58" s="148">
        <v>84.470839449999986</v>
      </c>
      <c r="C58" s="148">
        <v>84.47083945</v>
      </c>
      <c r="D58" s="466">
        <f t="shared" si="0"/>
        <v>0</v>
      </c>
      <c r="E58" s="307"/>
      <c r="F58" s="21" t="s">
        <v>815</v>
      </c>
      <c r="G58" s="148">
        <v>48.91612791</v>
      </c>
      <c r="H58" s="148">
        <v>48.916127910000007</v>
      </c>
      <c r="I58" s="471">
        <f t="shared" si="1"/>
        <v>0</v>
      </c>
      <c r="J58" s="34"/>
    </row>
    <row r="59" spans="1:10" x14ac:dyDescent="0.2">
      <c r="A59" s="21" t="s">
        <v>680</v>
      </c>
      <c r="B59" s="148">
        <v>0.11686200000000001</v>
      </c>
      <c r="C59" s="148">
        <v>0.11686200000000001</v>
      </c>
      <c r="D59" s="466">
        <f t="shared" si="0"/>
        <v>0</v>
      </c>
      <c r="E59" s="307"/>
      <c r="F59" s="21" t="s">
        <v>762</v>
      </c>
      <c r="G59" s="148">
        <v>10.904378479999998</v>
      </c>
      <c r="H59" s="148">
        <v>10.904378480000002</v>
      </c>
      <c r="I59" s="471">
        <f t="shared" si="1"/>
        <v>0</v>
      </c>
      <c r="J59" s="34"/>
    </row>
    <row r="60" spans="1:10" x14ac:dyDescent="0.2">
      <c r="A60" s="21" t="s">
        <v>640</v>
      </c>
      <c r="B60" s="148">
        <v>23.77059397</v>
      </c>
      <c r="C60" s="148">
        <v>23.770593969999997</v>
      </c>
      <c r="D60" s="466">
        <f t="shared" si="0"/>
        <v>0</v>
      </c>
      <c r="E60" s="307"/>
      <c r="F60" s="21" t="s">
        <v>813</v>
      </c>
      <c r="G60" s="148">
        <v>47.666559849999999</v>
      </c>
      <c r="H60" s="148">
        <v>47.666559850000006</v>
      </c>
      <c r="I60" s="471">
        <f t="shared" si="1"/>
        <v>0</v>
      </c>
      <c r="J60" s="34"/>
    </row>
    <row r="61" spans="1:10" x14ac:dyDescent="0.2">
      <c r="A61" s="21" t="s">
        <v>630</v>
      </c>
      <c r="B61" s="148">
        <v>78.608535009999997</v>
      </c>
      <c r="C61" s="148">
        <v>78.608535009999997</v>
      </c>
      <c r="D61" s="466">
        <f t="shared" si="0"/>
        <v>0</v>
      </c>
      <c r="E61" s="307"/>
      <c r="F61" s="21" t="s">
        <v>858</v>
      </c>
      <c r="G61" s="148">
        <v>56.402519379999994</v>
      </c>
      <c r="H61" s="148">
        <v>56.402519379999994</v>
      </c>
      <c r="I61" s="471">
        <f t="shared" si="1"/>
        <v>0</v>
      </c>
      <c r="J61" s="34"/>
    </row>
    <row r="62" spans="1:10" x14ac:dyDescent="0.2">
      <c r="A62" s="21" t="s">
        <v>864</v>
      </c>
      <c r="B62" s="148">
        <v>197.61731786000001</v>
      </c>
      <c r="C62" s="148">
        <v>197.61731786000001</v>
      </c>
      <c r="D62" s="466">
        <f t="shared" si="0"/>
        <v>0</v>
      </c>
      <c r="E62" s="307"/>
      <c r="F62" s="21" t="s">
        <v>773</v>
      </c>
      <c r="G62" s="148">
        <v>21.569710380000007</v>
      </c>
      <c r="H62" s="148">
        <v>21.569710379999997</v>
      </c>
      <c r="I62" s="471">
        <f t="shared" si="1"/>
        <v>0</v>
      </c>
      <c r="J62" s="34"/>
    </row>
    <row r="63" spans="1:10" x14ac:dyDescent="0.2">
      <c r="A63" s="21" t="s">
        <v>453</v>
      </c>
      <c r="B63" s="148">
        <v>1.5250000000000001E-3</v>
      </c>
      <c r="C63" s="148">
        <v>1.5249999999999999E-3</v>
      </c>
      <c r="D63" s="466">
        <f t="shared" si="0"/>
        <v>0</v>
      </c>
      <c r="E63" s="307"/>
      <c r="F63" s="21" t="s">
        <v>829</v>
      </c>
      <c r="G63" s="148">
        <v>72.818232559999956</v>
      </c>
      <c r="H63" s="148">
        <v>72.818232560000055</v>
      </c>
      <c r="I63" s="471">
        <f t="shared" si="1"/>
        <v>0</v>
      </c>
      <c r="J63" s="34"/>
    </row>
    <row r="64" spans="1:10" x14ac:dyDescent="0.2">
      <c r="A64" s="21" t="s">
        <v>628</v>
      </c>
      <c r="B64" s="148">
        <v>272.67688139000001</v>
      </c>
      <c r="C64" s="148">
        <v>272.67688139000001</v>
      </c>
      <c r="D64" s="466">
        <f t="shared" si="0"/>
        <v>0</v>
      </c>
      <c r="E64" s="307"/>
      <c r="F64" s="21" t="s">
        <v>865</v>
      </c>
      <c r="G64" s="148">
        <v>139.25680932000003</v>
      </c>
      <c r="H64" s="148">
        <v>139.25680932000003</v>
      </c>
      <c r="I64" s="471">
        <f t="shared" si="1"/>
        <v>0</v>
      </c>
      <c r="J64" s="34"/>
    </row>
    <row r="65" spans="1:10" x14ac:dyDescent="0.2">
      <c r="A65" s="21" t="s">
        <v>636</v>
      </c>
      <c r="B65" s="148">
        <v>39.589090010000007</v>
      </c>
      <c r="C65" s="148">
        <v>39.58909001</v>
      </c>
      <c r="D65" s="466">
        <f t="shared" si="0"/>
        <v>0</v>
      </c>
      <c r="E65" s="307"/>
      <c r="F65" s="21" t="s">
        <v>703</v>
      </c>
      <c r="G65" s="148">
        <v>1.04268677</v>
      </c>
      <c r="H65" s="148">
        <v>1.04268677</v>
      </c>
      <c r="I65" s="471">
        <f t="shared" si="1"/>
        <v>0</v>
      </c>
      <c r="J65" s="34"/>
    </row>
    <row r="66" spans="1:10" x14ac:dyDescent="0.2">
      <c r="A66" s="21" t="s">
        <v>733</v>
      </c>
      <c r="B66" s="148">
        <v>1.5838054300000002</v>
      </c>
      <c r="C66" s="148">
        <v>1.58380543</v>
      </c>
      <c r="D66" s="466">
        <f t="shared" si="0"/>
        <v>0</v>
      </c>
      <c r="E66" s="307"/>
      <c r="F66" s="21" t="s">
        <v>798</v>
      </c>
      <c r="G66" s="148">
        <v>19.884487209999993</v>
      </c>
      <c r="H66" s="148">
        <v>19.884487210000007</v>
      </c>
      <c r="I66" s="471">
        <f t="shared" si="1"/>
        <v>0</v>
      </c>
      <c r="J66" s="34"/>
    </row>
    <row r="67" spans="1:10" x14ac:dyDescent="0.2">
      <c r="A67" s="21" t="s">
        <v>784</v>
      </c>
      <c r="B67" s="148">
        <v>6.6276636999999994</v>
      </c>
      <c r="C67" s="148">
        <v>6.6276636999999994</v>
      </c>
      <c r="D67" s="466">
        <f t="shared" si="0"/>
        <v>0</v>
      </c>
      <c r="E67" s="307"/>
      <c r="F67" s="21" t="s">
        <v>735</v>
      </c>
      <c r="G67" s="148">
        <v>29.784119120000007</v>
      </c>
      <c r="H67" s="148">
        <v>29.784119119999996</v>
      </c>
      <c r="I67" s="471">
        <f t="shared" si="1"/>
        <v>0</v>
      </c>
      <c r="J67" s="34"/>
    </row>
    <row r="68" spans="1:10" x14ac:dyDescent="0.2">
      <c r="A68" s="21" t="s">
        <v>660</v>
      </c>
      <c r="B68" s="148">
        <v>0.14817264999999999</v>
      </c>
      <c r="C68" s="148">
        <v>0.14817264999999999</v>
      </c>
      <c r="D68" s="466">
        <f t="shared" si="0"/>
        <v>0</v>
      </c>
      <c r="E68" s="307"/>
      <c r="F68" s="21" t="s">
        <v>767</v>
      </c>
      <c r="G68" s="148">
        <v>13.965864529999999</v>
      </c>
      <c r="H68" s="148">
        <v>13.965864529999994</v>
      </c>
      <c r="I68" s="471">
        <f t="shared" si="1"/>
        <v>0</v>
      </c>
      <c r="J68" s="34"/>
    </row>
    <row r="69" spans="1:10" x14ac:dyDescent="0.2">
      <c r="A69" s="21" t="s">
        <v>676</v>
      </c>
      <c r="B69" s="148">
        <v>7.9022399999999996E-3</v>
      </c>
      <c r="C69" s="148">
        <v>7.9022399999999996E-3</v>
      </c>
      <c r="D69" s="466">
        <f t="shared" si="0"/>
        <v>0</v>
      </c>
      <c r="E69" s="307"/>
      <c r="F69" s="21" t="s">
        <v>825</v>
      </c>
      <c r="G69" s="148">
        <v>35.174851030000006</v>
      </c>
      <c r="H69" s="148">
        <v>35.174851029999999</v>
      </c>
      <c r="I69" s="471">
        <f t="shared" si="1"/>
        <v>0</v>
      </c>
      <c r="J69" s="34"/>
    </row>
    <row r="70" spans="1:10" x14ac:dyDescent="0.2">
      <c r="A70" s="21" t="s">
        <v>846</v>
      </c>
      <c r="B70" s="148">
        <v>15.4637978</v>
      </c>
      <c r="C70" s="148">
        <v>15.4637978</v>
      </c>
      <c r="D70" s="466">
        <f t="shared" si="0"/>
        <v>0</v>
      </c>
      <c r="E70" s="307"/>
      <c r="F70" s="21" t="s">
        <v>757</v>
      </c>
      <c r="G70" s="148">
        <v>16.888576690000001</v>
      </c>
      <c r="H70" s="148">
        <v>16.888576690000001</v>
      </c>
      <c r="I70" s="471">
        <f t="shared" si="1"/>
        <v>0</v>
      </c>
      <c r="J70" s="34"/>
    </row>
    <row r="71" spans="1:10" x14ac:dyDescent="0.2">
      <c r="A71" s="21" t="s">
        <v>755</v>
      </c>
      <c r="B71" s="148">
        <v>1.8337500000000001E-3</v>
      </c>
      <c r="C71" s="148">
        <v>1.8337500000000001E-3</v>
      </c>
      <c r="D71" s="466">
        <f t="shared" si="0"/>
        <v>0</v>
      </c>
      <c r="E71" s="307"/>
      <c r="F71" s="21" t="s">
        <v>834</v>
      </c>
      <c r="G71" s="148">
        <v>124.58774988000005</v>
      </c>
      <c r="H71" s="148">
        <v>124.58774988000002</v>
      </c>
      <c r="I71" s="471">
        <f t="shared" si="1"/>
        <v>0</v>
      </c>
      <c r="J71" s="34"/>
    </row>
    <row r="72" spans="1:10" x14ac:dyDescent="0.2">
      <c r="A72" s="21" t="s">
        <v>699</v>
      </c>
      <c r="B72" s="148">
        <v>0.62950400000000006</v>
      </c>
      <c r="C72" s="148">
        <v>0.62950400000000006</v>
      </c>
      <c r="D72" s="466">
        <f t="shared" si="0"/>
        <v>0</v>
      </c>
      <c r="E72" s="307"/>
      <c r="F72" s="21" t="s">
        <v>868</v>
      </c>
      <c r="G72" s="148">
        <v>84.343273080000031</v>
      </c>
      <c r="H72" s="148">
        <v>84.343273079999946</v>
      </c>
      <c r="I72" s="471">
        <f t="shared" si="1"/>
        <v>0</v>
      </c>
      <c r="J72" s="34"/>
    </row>
    <row r="73" spans="1:10" x14ac:dyDescent="0.2">
      <c r="A73" s="21" t="s">
        <v>845</v>
      </c>
      <c r="B73" s="148">
        <v>5.2921739999999995E-2</v>
      </c>
      <c r="C73" s="148">
        <v>5.2921739999999995E-2</v>
      </c>
      <c r="D73" s="466">
        <f t="shared" si="0"/>
        <v>0</v>
      </c>
      <c r="E73" s="307"/>
      <c r="F73" s="21" t="s">
        <v>828</v>
      </c>
      <c r="G73" s="148">
        <v>64.766416529999987</v>
      </c>
      <c r="H73" s="148">
        <v>64.766416530000015</v>
      </c>
      <c r="I73" s="471">
        <f t="shared" si="1"/>
        <v>0</v>
      </c>
      <c r="J73" s="34"/>
    </row>
    <row r="74" spans="1:10" x14ac:dyDescent="0.2">
      <c r="A74" s="21" t="s">
        <v>734</v>
      </c>
      <c r="B74" s="148">
        <v>0.29346800000000001</v>
      </c>
      <c r="C74" s="148">
        <v>0.29346800000000001</v>
      </c>
      <c r="D74" s="466">
        <f t="shared" si="0"/>
        <v>0</v>
      </c>
      <c r="E74" s="307"/>
      <c r="F74" s="21" t="s">
        <v>724</v>
      </c>
      <c r="G74" s="148">
        <v>5.5945429000000004</v>
      </c>
      <c r="H74" s="148">
        <v>5.5945428999999995</v>
      </c>
      <c r="I74" s="471">
        <f t="shared" si="1"/>
        <v>0</v>
      </c>
      <c r="J74" s="34"/>
    </row>
    <row r="75" spans="1:10" x14ac:dyDescent="0.2">
      <c r="A75" s="21" t="s">
        <v>686</v>
      </c>
      <c r="B75" s="148">
        <v>0.2104</v>
      </c>
      <c r="C75" s="148">
        <v>0.2104</v>
      </c>
      <c r="D75" s="466">
        <f t="shared" ref="D75:D138" si="2">C75-B75</f>
        <v>0</v>
      </c>
      <c r="E75" s="307"/>
      <c r="F75" s="21" t="s">
        <v>662</v>
      </c>
      <c r="G75" s="148">
        <v>0.71702717999999999</v>
      </c>
      <c r="H75" s="148">
        <v>0.71702717999999976</v>
      </c>
      <c r="I75" s="471">
        <f t="shared" ref="I75:I138" si="3">H75-G75</f>
        <v>0</v>
      </c>
      <c r="J75" s="34"/>
    </row>
    <row r="76" spans="1:10" x14ac:dyDescent="0.2">
      <c r="A76" s="21" t="s">
        <v>648</v>
      </c>
      <c r="B76" s="148">
        <v>4.6698198699999995</v>
      </c>
      <c r="C76" s="148">
        <v>4.6698198699999987</v>
      </c>
      <c r="D76" s="466">
        <f t="shared" si="2"/>
        <v>0</v>
      </c>
      <c r="E76" s="307"/>
      <c r="F76" s="21" t="s">
        <v>712</v>
      </c>
      <c r="G76" s="148">
        <v>6.9800378099999998</v>
      </c>
      <c r="H76" s="148">
        <v>6.9800378099999989</v>
      </c>
      <c r="I76" s="471">
        <f t="shared" si="3"/>
        <v>0</v>
      </c>
      <c r="J76" s="34"/>
    </row>
    <row r="77" spans="1:10" x14ac:dyDescent="0.2">
      <c r="A77" s="21" t="s">
        <v>695</v>
      </c>
      <c r="B77" s="148">
        <v>5.8820000000000003E-5</v>
      </c>
      <c r="C77" s="148">
        <v>5.8820000000000003E-5</v>
      </c>
      <c r="D77" s="466">
        <f t="shared" si="2"/>
        <v>0</v>
      </c>
      <c r="E77" s="307"/>
      <c r="F77" s="21" t="s">
        <v>749</v>
      </c>
      <c r="G77" s="148">
        <v>5.9415298600000019</v>
      </c>
      <c r="H77" s="148">
        <v>5.9415298600000002</v>
      </c>
      <c r="I77" s="471">
        <f t="shared" si="3"/>
        <v>0</v>
      </c>
      <c r="J77" s="34"/>
    </row>
    <row r="78" spans="1:10" x14ac:dyDescent="0.2">
      <c r="A78" s="21" t="s">
        <v>771</v>
      </c>
      <c r="B78" s="148">
        <v>5.2484999999999999E-4</v>
      </c>
      <c r="C78" s="148">
        <v>5.2484999999999999E-4</v>
      </c>
      <c r="D78" s="466">
        <f t="shared" si="2"/>
        <v>0</v>
      </c>
      <c r="E78" s="307"/>
      <c r="F78" s="21" t="s">
        <v>855</v>
      </c>
      <c r="G78" s="148">
        <v>122.77325156000001</v>
      </c>
      <c r="H78" s="148">
        <v>122.77325156000003</v>
      </c>
      <c r="I78" s="471">
        <f t="shared" si="3"/>
        <v>0</v>
      </c>
      <c r="J78" s="34"/>
    </row>
    <row r="79" spans="1:10" x14ac:dyDescent="0.2">
      <c r="A79" s="21" t="s">
        <v>722</v>
      </c>
      <c r="B79" s="148">
        <v>0.15266188</v>
      </c>
      <c r="C79" s="148">
        <v>0.15266187999999997</v>
      </c>
      <c r="D79" s="466">
        <f t="shared" si="2"/>
        <v>0</v>
      </c>
      <c r="E79" s="307"/>
      <c r="F79" s="21" t="s">
        <v>742</v>
      </c>
      <c r="G79" s="148">
        <v>19.966014209999997</v>
      </c>
      <c r="H79" s="148">
        <v>19.966014209999997</v>
      </c>
      <c r="I79" s="471">
        <f t="shared" si="3"/>
        <v>0</v>
      </c>
      <c r="J79" s="34"/>
    </row>
    <row r="80" spans="1:10" x14ac:dyDescent="0.2">
      <c r="A80" s="21" t="s">
        <v>719</v>
      </c>
      <c r="B80" s="148">
        <v>0.91042732999999998</v>
      </c>
      <c r="C80" s="148">
        <v>0.91042732999999998</v>
      </c>
      <c r="D80" s="466">
        <f t="shared" si="2"/>
        <v>0</v>
      </c>
      <c r="E80" s="307"/>
      <c r="F80" s="21" t="s">
        <v>777</v>
      </c>
      <c r="G80" s="148">
        <v>5.8883682300000002</v>
      </c>
      <c r="H80" s="148">
        <v>5.8883682300000002</v>
      </c>
      <c r="I80" s="471">
        <f t="shared" si="3"/>
        <v>0</v>
      </c>
      <c r="J80" s="34"/>
    </row>
    <row r="81" spans="1:10" x14ac:dyDescent="0.2">
      <c r="A81" s="21" t="s">
        <v>856</v>
      </c>
      <c r="B81" s="148">
        <v>1.7711959999999995E-2</v>
      </c>
      <c r="C81" s="148">
        <v>1.7711959999999999E-2</v>
      </c>
      <c r="D81" s="466">
        <f t="shared" si="2"/>
        <v>0</v>
      </c>
      <c r="E81" s="307"/>
      <c r="F81" s="21" t="s">
        <v>706</v>
      </c>
      <c r="G81" s="148">
        <v>0.32077518999999999</v>
      </c>
      <c r="H81" s="148">
        <v>0.32077519000000004</v>
      </c>
      <c r="I81" s="471">
        <f t="shared" si="3"/>
        <v>0</v>
      </c>
      <c r="J81" s="34"/>
    </row>
    <row r="82" spans="1:10" x14ac:dyDescent="0.2">
      <c r="A82" s="21" t="s">
        <v>841</v>
      </c>
      <c r="B82" s="148">
        <v>6.6492830000000003E-2</v>
      </c>
      <c r="C82" s="148">
        <v>6.6492830000000003E-2</v>
      </c>
      <c r="D82" s="466">
        <f t="shared" si="2"/>
        <v>0</v>
      </c>
      <c r="E82" s="307"/>
      <c r="F82" s="21" t="s">
        <v>746</v>
      </c>
      <c r="G82" s="148">
        <v>5.6659475199999996</v>
      </c>
      <c r="H82" s="148">
        <v>5.6659475200000013</v>
      </c>
      <c r="I82" s="471">
        <f t="shared" si="3"/>
        <v>0</v>
      </c>
      <c r="J82" s="34"/>
    </row>
    <row r="83" spans="1:10" x14ac:dyDescent="0.2">
      <c r="A83" s="21" t="s">
        <v>800</v>
      </c>
      <c r="B83" s="148">
        <v>2.0861300199999997</v>
      </c>
      <c r="C83" s="148">
        <v>2.0861300200000001</v>
      </c>
      <c r="D83" s="466">
        <f t="shared" si="2"/>
        <v>0</v>
      </c>
      <c r="E83" s="307"/>
      <c r="F83" s="21" t="s">
        <v>824</v>
      </c>
      <c r="G83" s="148">
        <v>44.948174570000006</v>
      </c>
      <c r="H83" s="148">
        <v>44.948174570000013</v>
      </c>
      <c r="I83" s="471">
        <f t="shared" si="3"/>
        <v>0</v>
      </c>
      <c r="J83" s="34"/>
    </row>
    <row r="84" spans="1:10" x14ac:dyDescent="0.2">
      <c r="A84" s="21" t="s">
        <v>788</v>
      </c>
      <c r="B84" s="148">
        <v>3.4527706899999999</v>
      </c>
      <c r="C84" s="148">
        <v>3.4527706900000008</v>
      </c>
      <c r="D84" s="466">
        <f t="shared" si="2"/>
        <v>0</v>
      </c>
      <c r="E84" s="307"/>
      <c r="F84" s="21" t="s">
        <v>796</v>
      </c>
      <c r="G84" s="148">
        <v>16.888280300000002</v>
      </c>
      <c r="H84" s="148">
        <v>16.888280300000002</v>
      </c>
      <c r="I84" s="471">
        <f t="shared" si="3"/>
        <v>0</v>
      </c>
      <c r="J84" s="34"/>
    </row>
    <row r="85" spans="1:10" x14ac:dyDescent="0.2">
      <c r="A85" s="21" t="s">
        <v>861</v>
      </c>
      <c r="B85" s="148">
        <v>8.1297327899999985</v>
      </c>
      <c r="C85" s="148">
        <v>8.1297327899999985</v>
      </c>
      <c r="D85" s="466">
        <f t="shared" si="2"/>
        <v>0</v>
      </c>
      <c r="E85" s="307"/>
      <c r="F85" s="21" t="s">
        <v>652</v>
      </c>
      <c r="G85" s="148">
        <v>10.827867149999999</v>
      </c>
      <c r="H85" s="148">
        <v>10.827867149999999</v>
      </c>
      <c r="I85" s="471">
        <f t="shared" si="3"/>
        <v>0</v>
      </c>
      <c r="J85" s="34"/>
    </row>
    <row r="86" spans="1:10" x14ac:dyDescent="0.2">
      <c r="A86" s="21" t="s">
        <v>869</v>
      </c>
      <c r="B86" s="148">
        <v>1.8030249100000002</v>
      </c>
      <c r="C86" s="148">
        <v>1.80302491</v>
      </c>
      <c r="D86" s="466">
        <f t="shared" si="2"/>
        <v>0</v>
      </c>
      <c r="E86" s="307"/>
      <c r="F86" s="21" t="s">
        <v>802</v>
      </c>
      <c r="G86" s="148">
        <v>24.536758079999995</v>
      </c>
      <c r="H86" s="148">
        <v>24.536758080000002</v>
      </c>
      <c r="I86" s="471">
        <f t="shared" si="3"/>
        <v>0</v>
      </c>
      <c r="J86" s="34"/>
    </row>
    <row r="87" spans="1:10" x14ac:dyDescent="0.2">
      <c r="A87" s="21" t="s">
        <v>795</v>
      </c>
      <c r="B87" s="148">
        <v>3.7016441499999999</v>
      </c>
      <c r="C87" s="148">
        <v>3.7016441499999999</v>
      </c>
      <c r="D87" s="466">
        <f t="shared" si="2"/>
        <v>0</v>
      </c>
      <c r="E87" s="307"/>
      <c r="F87" s="21" t="s">
        <v>758</v>
      </c>
      <c r="G87" s="148">
        <v>3.3666817899999999</v>
      </c>
      <c r="H87" s="148">
        <v>3.3666817899999999</v>
      </c>
      <c r="I87" s="471">
        <f t="shared" si="3"/>
        <v>0</v>
      </c>
      <c r="J87" s="34"/>
    </row>
    <row r="88" spans="1:10" x14ac:dyDescent="0.2">
      <c r="A88" s="21" t="s">
        <v>862</v>
      </c>
      <c r="B88" s="148">
        <v>1.65992147</v>
      </c>
      <c r="C88" s="148">
        <v>1.65992147</v>
      </c>
      <c r="D88" s="466">
        <f t="shared" si="2"/>
        <v>0</v>
      </c>
      <c r="E88" s="307"/>
      <c r="F88" s="21" t="s">
        <v>690</v>
      </c>
      <c r="G88" s="148">
        <v>0.53400139000000002</v>
      </c>
      <c r="H88" s="148">
        <v>0.53400139000000002</v>
      </c>
      <c r="I88" s="471">
        <f t="shared" si="3"/>
        <v>0</v>
      </c>
      <c r="J88" s="34"/>
    </row>
    <row r="89" spans="1:10" x14ac:dyDescent="0.2">
      <c r="A89" s="21" t="s">
        <v>848</v>
      </c>
      <c r="B89" s="148">
        <v>12.676076580000002</v>
      </c>
      <c r="C89" s="148">
        <v>12.676076580000007</v>
      </c>
      <c r="D89" s="466">
        <f t="shared" si="2"/>
        <v>0</v>
      </c>
      <c r="E89" s="307"/>
      <c r="F89" s="21" t="s">
        <v>871</v>
      </c>
      <c r="G89" s="148">
        <v>0.49375698000000007</v>
      </c>
      <c r="H89" s="148">
        <v>0.49375698000000001</v>
      </c>
      <c r="I89" s="471">
        <f t="shared" si="3"/>
        <v>0</v>
      </c>
      <c r="J89" s="34"/>
    </row>
    <row r="90" spans="1:10" x14ac:dyDescent="0.2">
      <c r="A90" s="21" t="s">
        <v>641</v>
      </c>
      <c r="B90" s="148">
        <v>43.74284617</v>
      </c>
      <c r="C90" s="148">
        <v>43.742846169999986</v>
      </c>
      <c r="D90" s="466">
        <f t="shared" si="2"/>
        <v>0</v>
      </c>
      <c r="E90" s="307"/>
      <c r="F90" s="21" t="s">
        <v>833</v>
      </c>
      <c r="G90" s="148">
        <v>94.114492830000017</v>
      </c>
      <c r="H90" s="148">
        <v>94.114492830000074</v>
      </c>
      <c r="I90" s="471">
        <f t="shared" si="3"/>
        <v>0</v>
      </c>
      <c r="J90" s="34"/>
    </row>
    <row r="91" spans="1:10" x14ac:dyDescent="0.2">
      <c r="A91" s="21" t="s">
        <v>808</v>
      </c>
      <c r="B91" s="148">
        <v>0.12562030999999999</v>
      </c>
      <c r="C91" s="148">
        <v>0.12562030999999999</v>
      </c>
      <c r="D91" s="466">
        <f t="shared" si="2"/>
        <v>0</v>
      </c>
      <c r="E91" s="307"/>
      <c r="F91" s="21" t="s">
        <v>776</v>
      </c>
      <c r="G91" s="148">
        <v>24.142842139999981</v>
      </c>
      <c r="H91" s="148">
        <v>24.142842139999996</v>
      </c>
      <c r="I91" s="471">
        <f t="shared" si="3"/>
        <v>0</v>
      </c>
      <c r="J91" s="34"/>
    </row>
    <row r="92" spans="1:10" x14ac:dyDescent="0.2">
      <c r="A92" s="21" t="s">
        <v>691</v>
      </c>
      <c r="B92" s="148">
        <v>0.45461912999999998</v>
      </c>
      <c r="C92" s="148">
        <v>0.45461912999999998</v>
      </c>
      <c r="D92" s="466">
        <f t="shared" si="2"/>
        <v>0</v>
      </c>
      <c r="E92" s="307"/>
      <c r="F92" s="21" t="s">
        <v>809</v>
      </c>
      <c r="G92" s="148">
        <v>48.663721899999999</v>
      </c>
      <c r="H92" s="148">
        <v>48.663721900000027</v>
      </c>
      <c r="I92" s="471">
        <f t="shared" si="3"/>
        <v>0</v>
      </c>
      <c r="J92" s="34"/>
    </row>
    <row r="93" spans="1:10" x14ac:dyDescent="0.2">
      <c r="A93" s="21" t="s">
        <v>832</v>
      </c>
      <c r="B93" s="148">
        <v>32.781854239999994</v>
      </c>
      <c r="C93" s="148">
        <v>32.781854239999987</v>
      </c>
      <c r="D93" s="466">
        <f t="shared" si="2"/>
        <v>0</v>
      </c>
      <c r="E93" s="307"/>
      <c r="F93" s="21" t="s">
        <v>721</v>
      </c>
      <c r="G93" s="148">
        <v>30.309042019999989</v>
      </c>
      <c r="H93" s="148">
        <v>30.309042019999996</v>
      </c>
      <c r="I93" s="471">
        <f t="shared" si="3"/>
        <v>0</v>
      </c>
      <c r="J93" s="34"/>
    </row>
    <row r="94" spans="1:10" x14ac:dyDescent="0.2">
      <c r="A94" s="21" t="s">
        <v>801</v>
      </c>
      <c r="B94" s="148">
        <v>0.53114605999999998</v>
      </c>
      <c r="C94" s="148">
        <v>0.53114605999999998</v>
      </c>
      <c r="D94" s="466">
        <f t="shared" si="2"/>
        <v>0</v>
      </c>
      <c r="E94" s="307"/>
      <c r="F94" s="21" t="s">
        <v>760</v>
      </c>
      <c r="G94" s="148">
        <v>33.886341230000021</v>
      </c>
      <c r="H94" s="148">
        <v>33.886341229999992</v>
      </c>
      <c r="I94" s="471">
        <f t="shared" si="3"/>
        <v>0</v>
      </c>
      <c r="J94" s="34"/>
    </row>
    <row r="95" spans="1:10" x14ac:dyDescent="0.2">
      <c r="A95" s="21" t="s">
        <v>782</v>
      </c>
      <c r="B95" s="148">
        <v>1.3901039099999997</v>
      </c>
      <c r="C95" s="148">
        <v>1.3901039099999997</v>
      </c>
      <c r="D95" s="466">
        <f t="shared" si="2"/>
        <v>0</v>
      </c>
      <c r="E95" s="307"/>
      <c r="F95" s="21" t="s">
        <v>822</v>
      </c>
      <c r="G95" s="148">
        <v>67.852805980000014</v>
      </c>
      <c r="H95" s="148">
        <v>67.852805979999971</v>
      </c>
      <c r="I95" s="471">
        <f t="shared" si="3"/>
        <v>0</v>
      </c>
      <c r="J95" s="34"/>
    </row>
    <row r="96" spans="1:10" x14ac:dyDescent="0.2">
      <c r="A96" s="21" t="s">
        <v>790</v>
      </c>
      <c r="B96" s="148">
        <v>4.2581200000000007E-3</v>
      </c>
      <c r="C96" s="148">
        <v>4.2581200000000007E-3</v>
      </c>
      <c r="D96" s="466">
        <f t="shared" si="2"/>
        <v>0</v>
      </c>
      <c r="E96" s="307"/>
      <c r="F96" s="21" t="s">
        <v>675</v>
      </c>
      <c r="G96" s="148">
        <v>0.63585206999999999</v>
      </c>
      <c r="H96" s="148">
        <v>0.63585206999999999</v>
      </c>
      <c r="I96" s="471">
        <f t="shared" si="3"/>
        <v>0</v>
      </c>
      <c r="J96" s="34"/>
    </row>
    <row r="97" spans="1:10" x14ac:dyDescent="0.2">
      <c r="A97" s="21" t="s">
        <v>765</v>
      </c>
      <c r="B97" s="148">
        <v>0.17361544999999998</v>
      </c>
      <c r="C97" s="148">
        <v>0.17361545</v>
      </c>
      <c r="D97" s="466">
        <f t="shared" si="2"/>
        <v>0</v>
      </c>
      <c r="E97" s="307"/>
      <c r="F97" s="21" t="s">
        <v>669</v>
      </c>
      <c r="G97" s="148">
        <v>4.1848319999999994E-2</v>
      </c>
      <c r="H97" s="148">
        <v>4.1848319999999994E-2</v>
      </c>
      <c r="I97" s="471">
        <f t="shared" si="3"/>
        <v>0</v>
      </c>
      <c r="J97" s="34"/>
    </row>
    <row r="98" spans="1:10" x14ac:dyDescent="0.2">
      <c r="A98" s="21" t="s">
        <v>794</v>
      </c>
      <c r="B98" s="148">
        <v>8.9678019999999997E-2</v>
      </c>
      <c r="C98" s="148">
        <v>8.9678019999999997E-2</v>
      </c>
      <c r="D98" s="466">
        <f t="shared" si="2"/>
        <v>0</v>
      </c>
      <c r="E98" s="307"/>
      <c r="F98" s="21" t="s">
        <v>770</v>
      </c>
      <c r="G98" s="148">
        <v>8.1138999499999986</v>
      </c>
      <c r="H98" s="148">
        <v>8.1138999500000004</v>
      </c>
      <c r="I98" s="471">
        <f t="shared" si="3"/>
        <v>0</v>
      </c>
      <c r="J98" s="34"/>
    </row>
    <row r="99" spans="1:10" x14ac:dyDescent="0.2">
      <c r="A99" s="21" t="s">
        <v>752</v>
      </c>
      <c r="B99" s="148">
        <v>1.2750450499999999</v>
      </c>
      <c r="C99" s="148">
        <v>1.2750450499999999</v>
      </c>
      <c r="D99" s="466">
        <f t="shared" si="2"/>
        <v>0</v>
      </c>
      <c r="E99" s="307"/>
      <c r="F99" s="21" t="s">
        <v>668</v>
      </c>
      <c r="G99" s="148">
        <v>5.6424729999999999E-2</v>
      </c>
      <c r="H99" s="148">
        <v>5.6424729999999999E-2</v>
      </c>
      <c r="I99" s="471">
        <f t="shared" si="3"/>
        <v>0</v>
      </c>
      <c r="J99" s="34"/>
    </row>
    <row r="100" spans="1:10" x14ac:dyDescent="0.2">
      <c r="A100" s="21" t="s">
        <v>819</v>
      </c>
      <c r="B100" s="148">
        <v>66.287552140000003</v>
      </c>
      <c r="C100" s="148">
        <v>66.287552140000003</v>
      </c>
      <c r="D100" s="466">
        <f t="shared" si="2"/>
        <v>0</v>
      </c>
      <c r="E100" s="307"/>
      <c r="F100" s="21" t="s">
        <v>603</v>
      </c>
      <c r="G100" s="148">
        <v>10.359846409999998</v>
      </c>
      <c r="H100" s="148">
        <v>10.359846409999998</v>
      </c>
      <c r="I100" s="471">
        <f t="shared" si="3"/>
        <v>0</v>
      </c>
      <c r="J100" s="34"/>
    </row>
    <row r="101" spans="1:10" x14ac:dyDescent="0.2">
      <c r="A101" s="21" t="s">
        <v>646</v>
      </c>
      <c r="B101" s="148">
        <v>12.672735659999997</v>
      </c>
      <c r="C101" s="148">
        <v>12.672735659999997</v>
      </c>
      <c r="D101" s="466">
        <f t="shared" si="2"/>
        <v>0</v>
      </c>
      <c r="E101" s="307"/>
      <c r="F101" s="21" t="s">
        <v>664</v>
      </c>
      <c r="G101" s="148">
        <v>7.8682200000000004E-3</v>
      </c>
      <c r="H101" s="148">
        <v>7.8682200000000004E-3</v>
      </c>
      <c r="I101" s="471">
        <f t="shared" si="3"/>
        <v>0</v>
      </c>
      <c r="J101" s="34"/>
    </row>
    <row r="102" spans="1:10" x14ac:dyDescent="0.2">
      <c r="A102" s="21" t="s">
        <v>692</v>
      </c>
      <c r="B102" s="148">
        <v>1.2001500000000001E-3</v>
      </c>
      <c r="C102" s="148">
        <v>1.2001500000000001E-3</v>
      </c>
      <c r="D102" s="466">
        <f t="shared" si="2"/>
        <v>0</v>
      </c>
      <c r="E102" s="307"/>
      <c r="F102" s="21" t="s">
        <v>645</v>
      </c>
      <c r="G102" s="148">
        <v>113.73063885999998</v>
      </c>
      <c r="H102" s="148">
        <v>113.73063886</v>
      </c>
      <c r="I102" s="471">
        <f t="shared" si="3"/>
        <v>0</v>
      </c>
      <c r="J102" s="34"/>
    </row>
    <row r="103" spans="1:10" x14ac:dyDescent="0.2">
      <c r="A103" s="21" t="s">
        <v>656</v>
      </c>
      <c r="B103" s="148">
        <v>0.94560644000000005</v>
      </c>
      <c r="C103" s="148">
        <v>0.94560644000000005</v>
      </c>
      <c r="D103" s="466">
        <f t="shared" si="2"/>
        <v>0</v>
      </c>
      <c r="E103" s="307"/>
      <c r="F103" s="21" t="s">
        <v>747</v>
      </c>
      <c r="G103" s="148">
        <v>10.520495650000001</v>
      </c>
      <c r="H103" s="148">
        <v>10.520495650000001</v>
      </c>
      <c r="I103" s="471">
        <f t="shared" si="3"/>
        <v>0</v>
      </c>
      <c r="J103" s="34"/>
    </row>
    <row r="104" spans="1:10" x14ac:dyDescent="0.2">
      <c r="A104" s="21" t="s">
        <v>759</v>
      </c>
      <c r="B104" s="148">
        <v>0.46795483000000004</v>
      </c>
      <c r="C104" s="148">
        <v>0.46795483000000004</v>
      </c>
      <c r="D104" s="466">
        <f t="shared" si="2"/>
        <v>0</v>
      </c>
      <c r="E104" s="307"/>
      <c r="F104" s="21" t="s">
        <v>696</v>
      </c>
      <c r="G104" s="148">
        <v>0.87539798999999996</v>
      </c>
      <c r="H104" s="148">
        <v>0.87539798999999996</v>
      </c>
      <c r="I104" s="471">
        <f t="shared" si="3"/>
        <v>0</v>
      </c>
      <c r="J104" s="34"/>
    </row>
    <row r="105" spans="1:10" x14ac:dyDescent="0.2">
      <c r="A105" s="21" t="s">
        <v>850</v>
      </c>
      <c r="B105" s="148">
        <v>42.676430519999997</v>
      </c>
      <c r="C105" s="148">
        <v>42.676430519999982</v>
      </c>
      <c r="D105" s="466">
        <f t="shared" si="2"/>
        <v>0</v>
      </c>
      <c r="E105" s="307"/>
      <c r="F105" s="21" t="s">
        <v>650</v>
      </c>
      <c r="G105" s="148">
        <v>55.975594939999958</v>
      </c>
      <c r="H105" s="148">
        <v>55.975594939999986</v>
      </c>
      <c r="I105" s="471">
        <f t="shared" si="3"/>
        <v>0</v>
      </c>
      <c r="J105" s="34"/>
    </row>
    <row r="106" spans="1:10" x14ac:dyDescent="0.2">
      <c r="A106" s="21" t="s">
        <v>812</v>
      </c>
      <c r="B106" s="148">
        <v>3.9660866100000001</v>
      </c>
      <c r="C106" s="148">
        <v>3.9660866100000001</v>
      </c>
      <c r="D106" s="466">
        <f t="shared" si="2"/>
        <v>0</v>
      </c>
      <c r="E106" s="307"/>
      <c r="F106" s="21" t="s">
        <v>726</v>
      </c>
      <c r="G106" s="148">
        <v>4.2805951100000001</v>
      </c>
      <c r="H106" s="148">
        <v>4.2805951100000001</v>
      </c>
      <c r="I106" s="471">
        <f t="shared" si="3"/>
        <v>0</v>
      </c>
      <c r="J106" s="34"/>
    </row>
    <row r="107" spans="1:10" x14ac:dyDescent="0.2">
      <c r="A107" s="21" t="s">
        <v>766</v>
      </c>
      <c r="B107" s="148">
        <v>0.38147449</v>
      </c>
      <c r="C107" s="148">
        <v>0.38147449</v>
      </c>
      <c r="D107" s="466">
        <f t="shared" si="2"/>
        <v>0</v>
      </c>
      <c r="E107" s="307"/>
      <c r="F107" s="21" t="s">
        <v>831</v>
      </c>
      <c r="G107" s="148">
        <v>38.591967359999984</v>
      </c>
      <c r="H107" s="148">
        <v>38.591967360000005</v>
      </c>
      <c r="I107" s="471">
        <f t="shared" si="3"/>
        <v>0</v>
      </c>
      <c r="J107" s="34"/>
    </row>
    <row r="108" spans="1:10" x14ac:dyDescent="0.2">
      <c r="A108" s="21" t="s">
        <v>745</v>
      </c>
      <c r="B108" s="148">
        <v>4.3646697600000026</v>
      </c>
      <c r="C108" s="148">
        <v>4.36466976</v>
      </c>
      <c r="D108" s="466">
        <f t="shared" si="2"/>
        <v>0</v>
      </c>
      <c r="E108" s="307"/>
      <c r="F108" s="21" t="s">
        <v>754</v>
      </c>
      <c r="G108" s="148">
        <v>14.204356370000003</v>
      </c>
      <c r="H108" s="148">
        <v>14.204356369999999</v>
      </c>
      <c r="I108" s="471">
        <f t="shared" si="3"/>
        <v>0</v>
      </c>
      <c r="J108" s="34"/>
    </row>
    <row r="109" spans="1:10" x14ac:dyDescent="0.2">
      <c r="A109" s="21" t="s">
        <v>854</v>
      </c>
      <c r="B109" s="148">
        <v>0.77271287</v>
      </c>
      <c r="C109" s="148">
        <v>0.77271287</v>
      </c>
      <c r="D109" s="466">
        <f t="shared" si="2"/>
        <v>0</v>
      </c>
      <c r="E109" s="307"/>
      <c r="F109" s="21" t="s">
        <v>710</v>
      </c>
      <c r="G109" s="148">
        <v>0.53238276000000007</v>
      </c>
      <c r="H109" s="148">
        <v>0.53238275999999995</v>
      </c>
      <c r="I109" s="471">
        <f t="shared" si="3"/>
        <v>0</v>
      </c>
      <c r="J109" s="34"/>
    </row>
    <row r="110" spans="1:10" x14ac:dyDescent="0.2">
      <c r="A110" s="21" t="s">
        <v>853</v>
      </c>
      <c r="B110" s="148">
        <v>6.7305229999999994E-2</v>
      </c>
      <c r="C110" s="148">
        <v>6.7305230000000008E-2</v>
      </c>
      <c r="D110" s="466">
        <f t="shared" si="2"/>
        <v>0</v>
      </c>
      <c r="E110" s="307"/>
      <c r="F110" s="21" t="s">
        <v>731</v>
      </c>
      <c r="G110" s="148">
        <v>1.9939736699999999</v>
      </c>
      <c r="H110" s="148">
        <v>1.9939736699999999</v>
      </c>
      <c r="I110" s="471">
        <f t="shared" si="3"/>
        <v>0</v>
      </c>
      <c r="J110" s="34"/>
    </row>
    <row r="111" spans="1:10" x14ac:dyDescent="0.2">
      <c r="A111" s="21" t="s">
        <v>702</v>
      </c>
      <c r="B111" s="148">
        <v>0.11365460000000001</v>
      </c>
      <c r="C111" s="148">
        <v>0.11365460000000001</v>
      </c>
      <c r="D111" s="466">
        <f t="shared" si="2"/>
        <v>0</v>
      </c>
      <c r="E111" s="307"/>
      <c r="F111" s="21" t="s">
        <v>452</v>
      </c>
      <c r="G111" s="148">
        <v>189.92153540999999</v>
      </c>
      <c r="H111" s="148">
        <v>189.92153540999999</v>
      </c>
      <c r="I111" s="471">
        <f t="shared" si="3"/>
        <v>0</v>
      </c>
      <c r="J111" s="34"/>
    </row>
    <row r="112" spans="1:10" x14ac:dyDescent="0.2">
      <c r="A112" s="21" t="s">
        <v>705</v>
      </c>
      <c r="B112" s="148">
        <v>4.4900000000000002E-4</v>
      </c>
      <c r="C112" s="148">
        <v>4.4900000000000002E-4</v>
      </c>
      <c r="D112" s="466">
        <f t="shared" si="2"/>
        <v>0</v>
      </c>
      <c r="E112" s="307"/>
      <c r="F112" s="21" t="s">
        <v>737</v>
      </c>
      <c r="G112" s="148">
        <v>6.4924230100000004</v>
      </c>
      <c r="H112" s="148">
        <v>6.4924230099999978</v>
      </c>
      <c r="I112" s="471">
        <f t="shared" si="3"/>
        <v>0</v>
      </c>
      <c r="J112" s="34"/>
    </row>
    <row r="113" spans="1:10" x14ac:dyDescent="0.2">
      <c r="A113" s="21" t="s">
        <v>728</v>
      </c>
      <c r="B113" s="148">
        <v>1.2800000000000001E-3</v>
      </c>
      <c r="C113" s="148">
        <v>1.2800000000000001E-3</v>
      </c>
      <c r="D113" s="466">
        <f t="shared" si="2"/>
        <v>0</v>
      </c>
      <c r="E113" s="307"/>
      <c r="F113" s="21" t="s">
        <v>799</v>
      </c>
      <c r="G113" s="148">
        <v>55.727760830000001</v>
      </c>
      <c r="H113" s="148">
        <v>55.727760829999994</v>
      </c>
      <c r="I113" s="471">
        <f t="shared" si="3"/>
        <v>0</v>
      </c>
      <c r="J113" s="34"/>
    </row>
    <row r="114" spans="1:10" x14ac:dyDescent="0.2">
      <c r="A114" s="21" t="s">
        <v>717</v>
      </c>
      <c r="B114" s="148">
        <v>2.5999999999999999E-3</v>
      </c>
      <c r="C114" s="148">
        <v>2.5999999999999999E-3</v>
      </c>
      <c r="D114" s="466">
        <f t="shared" si="2"/>
        <v>0</v>
      </c>
      <c r="E114" s="307"/>
      <c r="F114" s="21" t="s">
        <v>753</v>
      </c>
      <c r="G114" s="148">
        <v>18.950838229999992</v>
      </c>
      <c r="H114" s="148">
        <v>18.950838230000006</v>
      </c>
      <c r="I114" s="471">
        <f t="shared" si="3"/>
        <v>0</v>
      </c>
      <c r="J114" s="34"/>
    </row>
    <row r="115" spans="1:10" x14ac:dyDescent="0.2">
      <c r="A115" s="21" t="s">
        <v>725</v>
      </c>
      <c r="B115" s="148">
        <v>2.1480970000000002E-2</v>
      </c>
      <c r="C115" s="148">
        <v>2.1480970000000002E-2</v>
      </c>
      <c r="D115" s="466">
        <f t="shared" si="2"/>
        <v>0</v>
      </c>
      <c r="E115" s="307"/>
      <c r="F115" s="21" t="s">
        <v>756</v>
      </c>
      <c r="G115" s="148">
        <v>22.691669179999991</v>
      </c>
      <c r="H115" s="148">
        <v>22.691669180000005</v>
      </c>
      <c r="I115" s="471">
        <f t="shared" si="3"/>
        <v>0</v>
      </c>
      <c r="J115" s="34"/>
    </row>
    <row r="116" spans="1:10" x14ac:dyDescent="0.2">
      <c r="A116" s="21" t="s">
        <v>718</v>
      </c>
      <c r="B116" s="148">
        <v>1.7926300000000001E-3</v>
      </c>
      <c r="C116" s="148">
        <v>1.7926300000000001E-3</v>
      </c>
      <c r="D116" s="466">
        <f t="shared" si="2"/>
        <v>0</v>
      </c>
      <c r="E116" s="307"/>
      <c r="F116" s="21" t="s">
        <v>774</v>
      </c>
      <c r="G116" s="148">
        <v>25.624853629999993</v>
      </c>
      <c r="H116" s="148">
        <v>25.624853629999997</v>
      </c>
      <c r="I116" s="471">
        <f t="shared" si="3"/>
        <v>0</v>
      </c>
      <c r="J116" s="34"/>
    </row>
    <row r="117" spans="1:10" x14ac:dyDescent="0.2">
      <c r="A117" s="21" t="s">
        <v>787</v>
      </c>
      <c r="B117" s="148">
        <v>0.65127603999999994</v>
      </c>
      <c r="C117" s="148">
        <v>0.65127603999999994</v>
      </c>
      <c r="D117" s="466">
        <f t="shared" si="2"/>
        <v>0</v>
      </c>
      <c r="E117" s="307"/>
      <c r="F117" s="21" t="s">
        <v>642</v>
      </c>
      <c r="G117" s="148">
        <v>9.3667764899999995</v>
      </c>
      <c r="H117" s="148">
        <v>9.3667764899999959</v>
      </c>
      <c r="I117" s="471">
        <f t="shared" si="3"/>
        <v>0</v>
      </c>
      <c r="J117" s="34"/>
    </row>
    <row r="118" spans="1:10" x14ac:dyDescent="0.2">
      <c r="A118" s="21" t="s">
        <v>723</v>
      </c>
      <c r="B118" s="148">
        <v>0.30027084000000004</v>
      </c>
      <c r="C118" s="148">
        <v>0.30027084000000004</v>
      </c>
      <c r="D118" s="466">
        <f t="shared" si="2"/>
        <v>0</v>
      </c>
      <c r="E118" s="307"/>
      <c r="F118" s="21" t="s">
        <v>723</v>
      </c>
      <c r="G118" s="148">
        <v>4.8217905199999995</v>
      </c>
      <c r="H118" s="148">
        <v>4.8217905200000004</v>
      </c>
      <c r="I118" s="471">
        <f t="shared" si="3"/>
        <v>0</v>
      </c>
      <c r="J118" s="34"/>
    </row>
    <row r="119" spans="1:10" x14ac:dyDescent="0.2">
      <c r="A119" s="21" t="s">
        <v>642</v>
      </c>
      <c r="B119" s="148">
        <v>59.180587010000011</v>
      </c>
      <c r="C119" s="148">
        <v>59.180587009999996</v>
      </c>
      <c r="D119" s="466">
        <f t="shared" si="2"/>
        <v>0</v>
      </c>
      <c r="E119" s="307"/>
      <c r="F119" s="21" t="s">
        <v>718</v>
      </c>
      <c r="G119" s="148">
        <v>1.1956648199999997</v>
      </c>
      <c r="H119" s="148">
        <v>1.1956648200000004</v>
      </c>
      <c r="I119" s="471">
        <f t="shared" si="3"/>
        <v>0</v>
      </c>
      <c r="J119" s="34"/>
    </row>
    <row r="120" spans="1:10" x14ac:dyDescent="0.2">
      <c r="A120" s="21" t="s">
        <v>774</v>
      </c>
      <c r="B120" s="148">
        <v>2.1159999999999998E-3</v>
      </c>
      <c r="C120" s="148">
        <v>2.1159999999999998E-3</v>
      </c>
      <c r="D120" s="466">
        <f t="shared" si="2"/>
        <v>0</v>
      </c>
      <c r="E120" s="307"/>
      <c r="F120" s="21" t="s">
        <v>725</v>
      </c>
      <c r="G120" s="148">
        <v>1.7304422800000001</v>
      </c>
      <c r="H120" s="148">
        <v>1.7304422800000001</v>
      </c>
      <c r="I120" s="471">
        <f t="shared" si="3"/>
        <v>0</v>
      </c>
      <c r="J120" s="34"/>
    </row>
    <row r="121" spans="1:10" x14ac:dyDescent="0.2">
      <c r="A121" s="21" t="s">
        <v>756</v>
      </c>
      <c r="B121" s="148">
        <v>9.3856820599999988</v>
      </c>
      <c r="C121" s="148">
        <v>9.3856820600000024</v>
      </c>
      <c r="D121" s="466">
        <f t="shared" si="2"/>
        <v>0</v>
      </c>
      <c r="E121" s="307"/>
      <c r="F121" s="21" t="s">
        <v>717</v>
      </c>
      <c r="G121" s="148">
        <v>2.3047976600000011</v>
      </c>
      <c r="H121" s="148">
        <v>2.3047976599999997</v>
      </c>
      <c r="I121" s="471">
        <f t="shared" si="3"/>
        <v>0</v>
      </c>
      <c r="J121" s="34"/>
    </row>
    <row r="122" spans="1:10" x14ac:dyDescent="0.2">
      <c r="A122" s="21" t="s">
        <v>753</v>
      </c>
      <c r="B122" s="148">
        <v>1.0545924099999999</v>
      </c>
      <c r="C122" s="148">
        <v>1.0545924099999999</v>
      </c>
      <c r="D122" s="466">
        <f t="shared" si="2"/>
        <v>0</v>
      </c>
      <c r="E122" s="307"/>
      <c r="F122" s="21" t="s">
        <v>728</v>
      </c>
      <c r="G122" s="148">
        <v>6.5568858700000012</v>
      </c>
      <c r="H122" s="148">
        <v>6.5568858699999986</v>
      </c>
      <c r="I122" s="471">
        <f t="shared" si="3"/>
        <v>0</v>
      </c>
      <c r="J122" s="34"/>
    </row>
    <row r="123" spans="1:10" x14ac:dyDescent="0.2">
      <c r="A123" s="21" t="s">
        <v>799</v>
      </c>
      <c r="B123" s="148">
        <v>0.41102451000000001</v>
      </c>
      <c r="C123" s="148">
        <v>0.41102451000000007</v>
      </c>
      <c r="D123" s="466">
        <f t="shared" si="2"/>
        <v>0</v>
      </c>
      <c r="E123" s="307"/>
      <c r="F123" s="21" t="s">
        <v>705</v>
      </c>
      <c r="G123" s="148">
        <v>1.6136590800000001</v>
      </c>
      <c r="H123" s="148">
        <v>1.6136590800000004</v>
      </c>
      <c r="I123" s="471">
        <f t="shared" si="3"/>
        <v>0</v>
      </c>
      <c r="J123" s="34"/>
    </row>
    <row r="124" spans="1:10" x14ac:dyDescent="0.2">
      <c r="A124" s="21" t="s">
        <v>737</v>
      </c>
      <c r="B124" s="148">
        <v>6.8318089999999998E-2</v>
      </c>
      <c r="C124" s="148">
        <v>6.8318090000000012E-2</v>
      </c>
      <c r="D124" s="466">
        <f t="shared" si="2"/>
        <v>0</v>
      </c>
      <c r="E124" s="307"/>
      <c r="F124" s="21" t="s">
        <v>702</v>
      </c>
      <c r="G124" s="148">
        <v>1.536979100000001</v>
      </c>
      <c r="H124" s="148">
        <v>1.5369791000000006</v>
      </c>
      <c r="I124" s="471">
        <f t="shared" si="3"/>
        <v>0</v>
      </c>
      <c r="J124" s="34"/>
    </row>
    <row r="125" spans="1:10" x14ac:dyDescent="0.2">
      <c r="A125" s="21" t="s">
        <v>452</v>
      </c>
      <c r="B125" s="148">
        <v>463.27956985000003</v>
      </c>
      <c r="C125" s="148">
        <v>463.27956984999997</v>
      </c>
      <c r="D125" s="466">
        <f t="shared" si="2"/>
        <v>0</v>
      </c>
      <c r="E125" s="307"/>
      <c r="F125" s="21" t="s">
        <v>854</v>
      </c>
      <c r="G125" s="148">
        <v>91.723701590000033</v>
      </c>
      <c r="H125" s="148">
        <v>91.723701590000047</v>
      </c>
      <c r="I125" s="471">
        <f t="shared" si="3"/>
        <v>0</v>
      </c>
      <c r="J125" s="34"/>
    </row>
    <row r="126" spans="1:10" x14ac:dyDescent="0.2">
      <c r="A126" s="21" t="s">
        <v>731</v>
      </c>
      <c r="B126" s="148">
        <v>2.2304000000000001E-2</v>
      </c>
      <c r="C126" s="148">
        <v>2.2304000000000001E-2</v>
      </c>
      <c r="D126" s="466">
        <f t="shared" si="2"/>
        <v>0</v>
      </c>
      <c r="E126" s="307"/>
      <c r="F126" s="21" t="s">
        <v>766</v>
      </c>
      <c r="G126" s="148">
        <v>25.081056919999988</v>
      </c>
      <c r="H126" s="148">
        <v>25.081056919999991</v>
      </c>
      <c r="I126" s="471">
        <f t="shared" si="3"/>
        <v>0</v>
      </c>
      <c r="J126" s="34"/>
    </row>
    <row r="127" spans="1:10" x14ac:dyDescent="0.2">
      <c r="A127" s="21" t="s">
        <v>754</v>
      </c>
      <c r="B127" s="148">
        <v>0.21523704999999999</v>
      </c>
      <c r="C127" s="148">
        <v>0.21523704999999999</v>
      </c>
      <c r="D127" s="466">
        <f t="shared" si="2"/>
        <v>0</v>
      </c>
      <c r="E127" s="307"/>
      <c r="F127" s="21" t="s">
        <v>683</v>
      </c>
      <c r="G127" s="148">
        <v>2.4044579999999999E-2</v>
      </c>
      <c r="H127" s="148">
        <v>2.4044579999999999E-2</v>
      </c>
      <c r="I127" s="471">
        <f t="shared" si="3"/>
        <v>0</v>
      </c>
      <c r="J127" s="34"/>
    </row>
    <row r="128" spans="1:10" x14ac:dyDescent="0.2">
      <c r="A128" s="21" t="s">
        <v>831</v>
      </c>
      <c r="B128" s="148">
        <v>0.17967079000000002</v>
      </c>
      <c r="C128" s="148">
        <v>0.17967079000000002</v>
      </c>
      <c r="D128" s="466">
        <f t="shared" si="2"/>
        <v>0</v>
      </c>
      <c r="E128" s="307"/>
      <c r="F128" s="21" t="s">
        <v>759</v>
      </c>
      <c r="G128" s="148">
        <v>11.380216540000003</v>
      </c>
      <c r="H128" s="148">
        <v>11.380216540000001</v>
      </c>
      <c r="I128" s="471">
        <f t="shared" si="3"/>
        <v>0</v>
      </c>
      <c r="J128" s="34"/>
    </row>
    <row r="129" spans="1:10" x14ac:dyDescent="0.2">
      <c r="A129" s="21" t="s">
        <v>726</v>
      </c>
      <c r="B129" s="148">
        <v>2.3306999999999998E-3</v>
      </c>
      <c r="C129" s="148">
        <v>2.3306999999999998E-3</v>
      </c>
      <c r="D129" s="466">
        <f t="shared" si="2"/>
        <v>0</v>
      </c>
      <c r="E129" s="307"/>
      <c r="F129" s="21" t="s">
        <v>656</v>
      </c>
      <c r="G129" s="148">
        <v>1.47E-2</v>
      </c>
      <c r="H129" s="148">
        <v>1.47E-2</v>
      </c>
      <c r="I129" s="471">
        <f t="shared" si="3"/>
        <v>0</v>
      </c>
      <c r="J129" s="34"/>
    </row>
    <row r="130" spans="1:10" x14ac:dyDescent="0.2">
      <c r="A130" s="21" t="s">
        <v>650</v>
      </c>
      <c r="B130" s="148">
        <v>18.317965989999998</v>
      </c>
      <c r="C130" s="148">
        <v>18.317965990000001</v>
      </c>
      <c r="D130" s="466">
        <f t="shared" si="2"/>
        <v>0</v>
      </c>
      <c r="E130" s="307"/>
      <c r="F130" s="21" t="s">
        <v>692</v>
      </c>
      <c r="G130" s="148">
        <v>0.7504345899999999</v>
      </c>
      <c r="H130" s="148">
        <v>0.7504345899999999</v>
      </c>
      <c r="I130" s="471">
        <f t="shared" si="3"/>
        <v>0</v>
      </c>
      <c r="J130" s="34"/>
    </row>
    <row r="131" spans="1:10" x14ac:dyDescent="0.2">
      <c r="A131" s="21" t="s">
        <v>747</v>
      </c>
      <c r="B131" s="148">
        <v>1.0611523699999998</v>
      </c>
      <c r="C131" s="148">
        <v>1.0611523700000001</v>
      </c>
      <c r="D131" s="466">
        <f t="shared" si="2"/>
        <v>0</v>
      </c>
      <c r="E131" s="307"/>
      <c r="F131" s="21" t="s">
        <v>646</v>
      </c>
      <c r="G131" s="148">
        <v>2.4366251600000002</v>
      </c>
      <c r="H131" s="148">
        <v>2.4366251599999997</v>
      </c>
      <c r="I131" s="471">
        <f t="shared" si="3"/>
        <v>0</v>
      </c>
      <c r="J131" s="34"/>
    </row>
    <row r="132" spans="1:10" x14ac:dyDescent="0.2">
      <c r="A132" s="21" t="s">
        <v>645</v>
      </c>
      <c r="B132" s="148">
        <v>4.6992912899999997</v>
      </c>
      <c r="C132" s="148">
        <v>4.6992912899999988</v>
      </c>
      <c r="D132" s="466">
        <f t="shared" si="2"/>
        <v>0</v>
      </c>
      <c r="E132" s="307"/>
      <c r="F132" s="21" t="s">
        <v>672</v>
      </c>
      <c r="G132" s="148">
        <v>0.27356320000000001</v>
      </c>
      <c r="H132" s="148">
        <v>0.27356320000000001</v>
      </c>
      <c r="I132" s="471">
        <f t="shared" si="3"/>
        <v>0</v>
      </c>
      <c r="J132" s="34"/>
    </row>
    <row r="133" spans="1:10" x14ac:dyDescent="0.2">
      <c r="A133" s="21" t="s">
        <v>603</v>
      </c>
      <c r="B133" s="148">
        <v>98.500361550000008</v>
      </c>
      <c r="C133" s="148">
        <v>98.500361549999994</v>
      </c>
      <c r="D133" s="466">
        <f t="shared" si="2"/>
        <v>0</v>
      </c>
      <c r="E133" s="307"/>
      <c r="F133" s="21" t="s">
        <v>819</v>
      </c>
      <c r="G133" s="148">
        <v>89.191632659999996</v>
      </c>
      <c r="H133" s="148">
        <v>89.191632659999968</v>
      </c>
      <c r="I133" s="471">
        <f t="shared" si="3"/>
        <v>0</v>
      </c>
      <c r="J133" s="34"/>
    </row>
    <row r="134" spans="1:10" x14ac:dyDescent="0.2">
      <c r="A134" s="21" t="s">
        <v>770</v>
      </c>
      <c r="B134" s="148">
        <v>0.10178813</v>
      </c>
      <c r="C134" s="148">
        <v>0.10178813</v>
      </c>
      <c r="D134" s="466">
        <f t="shared" si="2"/>
        <v>0</v>
      </c>
      <c r="E134" s="307"/>
      <c r="F134" s="21" t="s">
        <v>752</v>
      </c>
      <c r="G134" s="148">
        <v>15.787070329999995</v>
      </c>
      <c r="H134" s="148">
        <v>15.787070329999999</v>
      </c>
      <c r="I134" s="471">
        <f t="shared" si="3"/>
        <v>0</v>
      </c>
      <c r="J134" s="34"/>
    </row>
    <row r="135" spans="1:10" x14ac:dyDescent="0.2">
      <c r="A135" s="21" t="s">
        <v>675</v>
      </c>
      <c r="B135" s="148">
        <v>0.1627789</v>
      </c>
      <c r="C135" s="148">
        <v>0.1627789</v>
      </c>
      <c r="D135" s="466">
        <f t="shared" si="2"/>
        <v>0</v>
      </c>
      <c r="E135" s="307"/>
      <c r="F135" s="21" t="s">
        <v>794</v>
      </c>
      <c r="G135" s="148">
        <v>16.494771589999999</v>
      </c>
      <c r="H135" s="148">
        <v>16.494771589999999</v>
      </c>
      <c r="I135" s="471">
        <f t="shared" si="3"/>
        <v>0</v>
      </c>
      <c r="J135" s="34"/>
    </row>
    <row r="136" spans="1:10" x14ac:dyDescent="0.2">
      <c r="A136" s="21" t="s">
        <v>822</v>
      </c>
      <c r="B136" s="148">
        <v>4.2981662900000002</v>
      </c>
      <c r="C136" s="148">
        <v>4.2981662899999993</v>
      </c>
      <c r="D136" s="466">
        <f t="shared" si="2"/>
        <v>0</v>
      </c>
      <c r="E136" s="307"/>
      <c r="F136" s="21" t="s">
        <v>790</v>
      </c>
      <c r="G136" s="148">
        <v>18.329126559999999</v>
      </c>
      <c r="H136" s="148">
        <v>18.329126560000002</v>
      </c>
      <c r="I136" s="471">
        <f t="shared" si="3"/>
        <v>0</v>
      </c>
      <c r="J136" s="34"/>
    </row>
    <row r="137" spans="1:10" x14ac:dyDescent="0.2">
      <c r="A137" s="21" t="s">
        <v>760</v>
      </c>
      <c r="B137" s="148">
        <v>0.45783134999999997</v>
      </c>
      <c r="C137" s="148">
        <v>0.45783134999999997</v>
      </c>
      <c r="D137" s="466">
        <f t="shared" si="2"/>
        <v>0</v>
      </c>
      <c r="E137" s="307"/>
      <c r="F137" s="21" t="s">
        <v>700</v>
      </c>
      <c r="G137" s="148">
        <v>1.21429392</v>
      </c>
      <c r="H137" s="148">
        <v>1.2142939200000002</v>
      </c>
      <c r="I137" s="471">
        <f t="shared" si="3"/>
        <v>0</v>
      </c>
      <c r="J137" s="34"/>
    </row>
    <row r="138" spans="1:10" x14ac:dyDescent="0.2">
      <c r="A138" s="21" t="s">
        <v>721</v>
      </c>
      <c r="B138" s="148">
        <v>1.58382997</v>
      </c>
      <c r="C138" s="148">
        <v>1.58382997</v>
      </c>
      <c r="D138" s="466">
        <f t="shared" si="2"/>
        <v>0</v>
      </c>
      <c r="E138" s="307"/>
      <c r="F138" s="21" t="s">
        <v>782</v>
      </c>
      <c r="G138" s="148">
        <v>24.445238559999996</v>
      </c>
      <c r="H138" s="148">
        <v>24.445238559999996</v>
      </c>
      <c r="I138" s="471">
        <f t="shared" si="3"/>
        <v>0</v>
      </c>
      <c r="J138" s="34"/>
    </row>
    <row r="139" spans="1:10" x14ac:dyDescent="0.2">
      <c r="A139" s="21" t="s">
        <v>807</v>
      </c>
      <c r="B139" s="148">
        <v>1.6043728400000004</v>
      </c>
      <c r="C139" s="148">
        <v>1.6043728399999999</v>
      </c>
      <c r="D139" s="466">
        <f t="shared" ref="D139:D202" si="4">C139-B139</f>
        <v>0</v>
      </c>
      <c r="E139" s="307"/>
      <c r="F139" s="21" t="s">
        <v>801</v>
      </c>
      <c r="G139" s="148">
        <v>32.830222130000017</v>
      </c>
      <c r="H139" s="148">
        <v>32.830222130000024</v>
      </c>
      <c r="I139" s="471">
        <f t="shared" ref="I139:I202" si="5">H139-G139</f>
        <v>0</v>
      </c>
      <c r="J139" s="34"/>
    </row>
    <row r="140" spans="1:10" x14ac:dyDescent="0.2">
      <c r="A140" s="21" t="s">
        <v>809</v>
      </c>
      <c r="B140" s="148">
        <v>5.5516219999999965</v>
      </c>
      <c r="C140" s="148">
        <v>5.5516220000000009</v>
      </c>
      <c r="D140" s="466">
        <f t="shared" si="4"/>
        <v>0</v>
      </c>
      <c r="E140" s="307"/>
      <c r="F140" s="21" t="s">
        <v>896</v>
      </c>
      <c r="G140" s="148">
        <v>5.2771099999999998E-3</v>
      </c>
      <c r="H140" s="148">
        <v>5.2771099999999998E-3</v>
      </c>
      <c r="I140" s="471">
        <f t="shared" si="5"/>
        <v>0</v>
      </c>
      <c r="J140" s="34"/>
    </row>
    <row r="141" spans="1:10" x14ac:dyDescent="0.2">
      <c r="A141" s="21" t="s">
        <v>738</v>
      </c>
      <c r="B141" s="148">
        <v>0.21556303000000002</v>
      </c>
      <c r="C141" s="148">
        <v>0.21556302999999996</v>
      </c>
      <c r="D141" s="466">
        <f t="shared" si="4"/>
        <v>0</v>
      </c>
      <c r="E141" s="307"/>
      <c r="F141" s="21" t="s">
        <v>711</v>
      </c>
      <c r="G141" s="148">
        <v>4.01478556</v>
      </c>
      <c r="H141" s="148">
        <v>4.01478556</v>
      </c>
      <c r="I141" s="471">
        <f t="shared" si="5"/>
        <v>0</v>
      </c>
      <c r="J141" s="34"/>
    </row>
    <row r="142" spans="1:10" x14ac:dyDescent="0.2">
      <c r="A142" s="21" t="s">
        <v>776</v>
      </c>
      <c r="B142" s="148">
        <v>0.38420622000000004</v>
      </c>
      <c r="C142" s="148">
        <v>0.38420621999999993</v>
      </c>
      <c r="D142" s="466">
        <f t="shared" si="4"/>
        <v>0</v>
      </c>
      <c r="E142" s="307"/>
      <c r="F142" s="21" t="s">
        <v>688</v>
      </c>
      <c r="G142" s="148">
        <v>2.3840673100000003</v>
      </c>
      <c r="H142" s="148">
        <v>2.3840673099999998</v>
      </c>
      <c r="I142" s="471">
        <f t="shared" si="5"/>
        <v>0</v>
      </c>
      <c r="J142" s="34"/>
    </row>
    <row r="143" spans="1:10" x14ac:dyDescent="0.2">
      <c r="A143" s="21" t="s">
        <v>842</v>
      </c>
      <c r="B143" s="148">
        <v>13.755972980000001</v>
      </c>
      <c r="C143" s="148">
        <v>13.755972980000001</v>
      </c>
      <c r="D143" s="466">
        <f t="shared" si="4"/>
        <v>0</v>
      </c>
      <c r="E143" s="307"/>
      <c r="F143" s="21" t="s">
        <v>808</v>
      </c>
      <c r="G143" s="148">
        <v>25.803772549999998</v>
      </c>
      <c r="H143" s="148">
        <v>25.803772550000005</v>
      </c>
      <c r="I143" s="471">
        <f t="shared" si="5"/>
        <v>0</v>
      </c>
      <c r="J143" s="34"/>
    </row>
    <row r="144" spans="1:10" x14ac:dyDescent="0.2">
      <c r="A144" s="21" t="s">
        <v>758</v>
      </c>
      <c r="B144" s="148">
        <v>1.6892830000000001E-2</v>
      </c>
      <c r="C144" s="148">
        <v>1.6892830000000001E-2</v>
      </c>
      <c r="D144" s="466">
        <f t="shared" si="4"/>
        <v>0</v>
      </c>
      <c r="E144" s="307"/>
      <c r="F144" s="21" t="s">
        <v>641</v>
      </c>
      <c r="G144" s="148">
        <v>198.63728653000004</v>
      </c>
      <c r="H144" s="148">
        <v>198.63728653000001</v>
      </c>
      <c r="I144" s="471">
        <f t="shared" si="5"/>
        <v>0</v>
      </c>
      <c r="J144" s="34"/>
    </row>
    <row r="145" spans="1:10" x14ac:dyDescent="0.2">
      <c r="A145" s="21" t="s">
        <v>802</v>
      </c>
      <c r="B145" s="148">
        <v>0.96211995000000006</v>
      </c>
      <c r="C145" s="148">
        <v>0.96211994999999995</v>
      </c>
      <c r="D145" s="466">
        <f t="shared" si="4"/>
        <v>0</v>
      </c>
      <c r="E145" s="307"/>
      <c r="F145" s="21" t="s">
        <v>795</v>
      </c>
      <c r="G145" s="148">
        <v>15.049698610000002</v>
      </c>
      <c r="H145" s="148">
        <v>15.049698610000005</v>
      </c>
      <c r="I145" s="471">
        <f t="shared" si="5"/>
        <v>0</v>
      </c>
      <c r="J145" s="34"/>
    </row>
    <row r="146" spans="1:10" x14ac:dyDescent="0.2">
      <c r="A146" s="21" t="s">
        <v>652</v>
      </c>
      <c r="B146" s="148">
        <v>2.0194707100000002</v>
      </c>
      <c r="C146" s="148">
        <v>2.0194707100000002</v>
      </c>
      <c r="D146" s="466">
        <f t="shared" si="4"/>
        <v>0</v>
      </c>
      <c r="E146" s="307"/>
      <c r="F146" s="21" t="s">
        <v>788</v>
      </c>
      <c r="G146" s="148">
        <v>33.169611540000005</v>
      </c>
      <c r="H146" s="148">
        <v>33.169611539999991</v>
      </c>
      <c r="I146" s="471">
        <f t="shared" si="5"/>
        <v>0</v>
      </c>
      <c r="J146" s="34"/>
    </row>
    <row r="147" spans="1:10" x14ac:dyDescent="0.2">
      <c r="A147" s="21" t="s">
        <v>796</v>
      </c>
      <c r="B147" s="148">
        <v>1.3679999999999999E-2</v>
      </c>
      <c r="C147" s="148">
        <v>1.3679999999999999E-2</v>
      </c>
      <c r="D147" s="466">
        <f t="shared" si="4"/>
        <v>0</v>
      </c>
      <c r="E147" s="307"/>
      <c r="F147" s="21" t="s">
        <v>701</v>
      </c>
      <c r="G147" s="148">
        <v>1.5846704299999999</v>
      </c>
      <c r="H147" s="148">
        <v>1.5846704300000001</v>
      </c>
      <c r="I147" s="471">
        <f t="shared" si="5"/>
        <v>0</v>
      </c>
      <c r="J147" s="34"/>
    </row>
    <row r="148" spans="1:10" x14ac:dyDescent="0.2">
      <c r="A148" s="21" t="s">
        <v>824</v>
      </c>
      <c r="B148" s="148">
        <v>11.62325253</v>
      </c>
      <c r="C148" s="148">
        <v>11.62325253</v>
      </c>
      <c r="D148" s="466">
        <f t="shared" si="4"/>
        <v>0</v>
      </c>
      <c r="E148" s="307"/>
      <c r="F148" s="21" t="s">
        <v>693</v>
      </c>
      <c r="G148" s="148">
        <v>1.06756183</v>
      </c>
      <c r="H148" s="148">
        <v>1.06756183</v>
      </c>
      <c r="I148" s="471">
        <f t="shared" si="5"/>
        <v>0</v>
      </c>
      <c r="J148" s="34"/>
    </row>
    <row r="149" spans="1:10" x14ac:dyDescent="0.2">
      <c r="A149" s="21" t="s">
        <v>870</v>
      </c>
      <c r="B149" s="148">
        <v>52.664169100000002</v>
      </c>
      <c r="C149" s="148">
        <v>52.664169100000002</v>
      </c>
      <c r="D149" s="466">
        <f t="shared" si="4"/>
        <v>0</v>
      </c>
      <c r="E149" s="307"/>
      <c r="F149" s="21" t="s">
        <v>677</v>
      </c>
      <c r="G149" s="148">
        <v>0.14008071</v>
      </c>
      <c r="H149" s="148">
        <v>0.14008071</v>
      </c>
      <c r="I149" s="471">
        <f t="shared" si="5"/>
        <v>0</v>
      </c>
      <c r="J149" s="34"/>
    </row>
    <row r="150" spans="1:10" x14ac:dyDescent="0.2">
      <c r="A150" s="21" t="s">
        <v>746</v>
      </c>
      <c r="B150" s="148">
        <v>2.1208879999999999E-2</v>
      </c>
      <c r="C150" s="148">
        <v>2.1208879999999999E-2</v>
      </c>
      <c r="D150" s="466">
        <f t="shared" si="4"/>
        <v>0</v>
      </c>
      <c r="E150" s="307"/>
      <c r="F150" s="21" t="s">
        <v>800</v>
      </c>
      <c r="G150" s="148">
        <v>33.292108000000013</v>
      </c>
      <c r="H150" s="148">
        <v>33.292107999999985</v>
      </c>
      <c r="I150" s="471">
        <f t="shared" si="5"/>
        <v>0</v>
      </c>
      <c r="J150" s="34"/>
    </row>
    <row r="151" spans="1:10" x14ac:dyDescent="0.2">
      <c r="A151" s="21" t="s">
        <v>706</v>
      </c>
      <c r="B151" s="148">
        <v>5.4000000000000001E-4</v>
      </c>
      <c r="C151" s="148">
        <v>5.4000000000000001E-4</v>
      </c>
      <c r="D151" s="466">
        <f t="shared" si="4"/>
        <v>0</v>
      </c>
      <c r="E151" s="307"/>
      <c r="F151" s="21" t="s">
        <v>841</v>
      </c>
      <c r="G151" s="148">
        <v>41.689246260000004</v>
      </c>
      <c r="H151" s="148">
        <v>41.689246260000004</v>
      </c>
      <c r="I151" s="471">
        <f t="shared" si="5"/>
        <v>0</v>
      </c>
      <c r="J151" s="34"/>
    </row>
    <row r="152" spans="1:10" x14ac:dyDescent="0.2">
      <c r="A152" s="21" t="s">
        <v>777</v>
      </c>
      <c r="B152" s="148">
        <v>5.1761300000000001E-3</v>
      </c>
      <c r="C152" s="148">
        <v>5.1761300000000001E-3</v>
      </c>
      <c r="D152" s="466">
        <f t="shared" si="4"/>
        <v>0</v>
      </c>
      <c r="E152" s="307"/>
      <c r="F152" s="21" t="s">
        <v>856</v>
      </c>
      <c r="G152" s="148">
        <v>210.54578550999994</v>
      </c>
      <c r="H152" s="148">
        <v>210.54578551000003</v>
      </c>
      <c r="I152" s="471">
        <f t="shared" si="5"/>
        <v>0</v>
      </c>
      <c r="J152" s="34"/>
    </row>
    <row r="153" spans="1:10" x14ac:dyDescent="0.2">
      <c r="A153" s="21" t="s">
        <v>742</v>
      </c>
      <c r="B153" s="148">
        <v>0.73001936000000001</v>
      </c>
      <c r="C153" s="148">
        <v>0.73001936000000001</v>
      </c>
      <c r="D153" s="466">
        <f t="shared" si="4"/>
        <v>0</v>
      </c>
      <c r="E153" s="307"/>
      <c r="F153" s="21" t="s">
        <v>719</v>
      </c>
      <c r="G153" s="148">
        <v>1.4890798999999999</v>
      </c>
      <c r="H153" s="148">
        <v>1.4890799000000001</v>
      </c>
      <c r="I153" s="471">
        <f t="shared" si="5"/>
        <v>0</v>
      </c>
      <c r="J153" s="34"/>
    </row>
    <row r="154" spans="1:10" x14ac:dyDescent="0.2">
      <c r="A154" s="21" t="s">
        <v>855</v>
      </c>
      <c r="B154" s="148">
        <v>5.1252671199999993</v>
      </c>
      <c r="C154" s="148">
        <v>5.1252671200000002</v>
      </c>
      <c r="D154" s="466">
        <f t="shared" si="4"/>
        <v>0</v>
      </c>
      <c r="E154" s="307"/>
      <c r="F154" s="21" t="s">
        <v>722</v>
      </c>
      <c r="G154" s="148">
        <v>1.1037645600000001</v>
      </c>
      <c r="H154" s="148">
        <v>1.1037645599999997</v>
      </c>
      <c r="I154" s="471">
        <f t="shared" si="5"/>
        <v>0</v>
      </c>
      <c r="J154" s="34"/>
    </row>
    <row r="155" spans="1:10" x14ac:dyDescent="0.2">
      <c r="A155" s="21" t="s">
        <v>749</v>
      </c>
      <c r="B155" s="148">
        <v>7.9835349999999999E-2</v>
      </c>
      <c r="C155" s="148">
        <v>7.9835349999999999E-2</v>
      </c>
      <c r="D155" s="466">
        <f t="shared" si="4"/>
        <v>0</v>
      </c>
      <c r="E155" s="307"/>
      <c r="F155" s="21" t="s">
        <v>771</v>
      </c>
      <c r="G155" s="148">
        <v>18.892003799999998</v>
      </c>
      <c r="H155" s="148">
        <v>18.892003800000008</v>
      </c>
      <c r="I155" s="471">
        <f t="shared" si="5"/>
        <v>0</v>
      </c>
      <c r="J155" s="34"/>
    </row>
    <row r="156" spans="1:10" x14ac:dyDescent="0.2">
      <c r="A156" s="21" t="s">
        <v>724</v>
      </c>
      <c r="B156" s="148">
        <v>1.89036E-3</v>
      </c>
      <c r="C156" s="148">
        <v>1.89036E-3</v>
      </c>
      <c r="D156" s="466">
        <f t="shared" si="4"/>
        <v>0</v>
      </c>
      <c r="E156" s="307"/>
      <c r="F156" s="21" t="s">
        <v>681</v>
      </c>
      <c r="G156" s="148">
        <v>1.5288703300000004</v>
      </c>
      <c r="H156" s="148">
        <v>1.5288703299999999</v>
      </c>
      <c r="I156" s="471">
        <f t="shared" si="5"/>
        <v>0</v>
      </c>
      <c r="J156" s="34"/>
    </row>
    <row r="157" spans="1:10" x14ac:dyDescent="0.2">
      <c r="A157" s="21" t="s">
        <v>805</v>
      </c>
      <c r="B157" s="148">
        <v>0.55904823999999997</v>
      </c>
      <c r="C157" s="148">
        <v>0.55904823999999997</v>
      </c>
      <c r="D157" s="466">
        <f t="shared" si="4"/>
        <v>0</v>
      </c>
      <c r="E157" s="307"/>
      <c r="F157" s="21" t="s">
        <v>695</v>
      </c>
      <c r="G157" s="148">
        <v>1.3208233599999997</v>
      </c>
      <c r="H157" s="148">
        <v>1.3208233600000001</v>
      </c>
      <c r="I157" s="471">
        <f t="shared" si="5"/>
        <v>0</v>
      </c>
      <c r="J157" s="34"/>
    </row>
    <row r="158" spans="1:10" x14ac:dyDescent="0.2">
      <c r="A158" s="21" t="s">
        <v>828</v>
      </c>
      <c r="B158" s="148">
        <v>7.8269462399999998</v>
      </c>
      <c r="C158" s="148">
        <v>7.8269462400000016</v>
      </c>
      <c r="D158" s="466">
        <f t="shared" si="4"/>
        <v>0</v>
      </c>
      <c r="E158" s="307"/>
      <c r="F158" s="21" t="s">
        <v>648</v>
      </c>
      <c r="G158" s="148">
        <v>1.6594548099999999</v>
      </c>
      <c r="H158" s="148">
        <v>1.6594548099999999</v>
      </c>
      <c r="I158" s="471">
        <f t="shared" si="5"/>
        <v>0</v>
      </c>
      <c r="J158" s="34"/>
    </row>
    <row r="159" spans="1:10" x14ac:dyDescent="0.2">
      <c r="A159" s="21" t="s">
        <v>868</v>
      </c>
      <c r="B159" s="148">
        <v>6.4708758400000006</v>
      </c>
      <c r="C159" s="148">
        <v>6.4708758399999997</v>
      </c>
      <c r="D159" s="466">
        <f t="shared" si="4"/>
        <v>0</v>
      </c>
      <c r="E159" s="307"/>
      <c r="F159" s="21" t="s">
        <v>686</v>
      </c>
      <c r="G159" s="148">
        <v>0.53779085000000004</v>
      </c>
      <c r="H159" s="148">
        <v>0.53779084999999993</v>
      </c>
      <c r="I159" s="471">
        <f t="shared" si="5"/>
        <v>0</v>
      </c>
      <c r="J159" s="34"/>
    </row>
    <row r="160" spans="1:10" x14ac:dyDescent="0.2">
      <c r="A160" s="21" t="s">
        <v>834</v>
      </c>
      <c r="B160" s="148">
        <v>1.4734588200000001</v>
      </c>
      <c r="C160" s="148">
        <v>1.4734588199999998</v>
      </c>
      <c r="D160" s="466">
        <f t="shared" si="4"/>
        <v>0</v>
      </c>
      <c r="E160" s="307"/>
      <c r="F160" s="21" t="s">
        <v>734</v>
      </c>
      <c r="G160" s="148">
        <v>4.8152077000000011</v>
      </c>
      <c r="H160" s="148">
        <v>4.8152077000000002</v>
      </c>
      <c r="I160" s="471">
        <f t="shared" si="5"/>
        <v>0</v>
      </c>
      <c r="J160" s="34"/>
    </row>
    <row r="161" spans="1:10" x14ac:dyDescent="0.2">
      <c r="A161" s="21" t="s">
        <v>838</v>
      </c>
      <c r="B161" s="148">
        <v>0.43256677999999998</v>
      </c>
      <c r="C161" s="148">
        <v>0.43256677999999993</v>
      </c>
      <c r="D161" s="466">
        <f t="shared" si="4"/>
        <v>0</v>
      </c>
      <c r="E161" s="307"/>
      <c r="F161" s="21" t="s">
        <v>845</v>
      </c>
      <c r="G161" s="148">
        <v>77.541034930000052</v>
      </c>
      <c r="H161" s="148">
        <v>77.541034929999995</v>
      </c>
      <c r="I161" s="471">
        <f t="shared" si="5"/>
        <v>0</v>
      </c>
      <c r="J161" s="34"/>
    </row>
    <row r="162" spans="1:10" x14ac:dyDescent="0.2">
      <c r="A162" s="21" t="s">
        <v>757</v>
      </c>
      <c r="B162" s="148">
        <v>1.9407759900000001</v>
      </c>
      <c r="C162" s="148">
        <v>1.9407759899999999</v>
      </c>
      <c r="D162" s="466">
        <f t="shared" si="4"/>
        <v>0</v>
      </c>
      <c r="E162" s="307"/>
      <c r="F162" s="21" t="s">
        <v>699</v>
      </c>
      <c r="G162" s="148">
        <v>1.998871E-2</v>
      </c>
      <c r="H162" s="148">
        <v>1.998871E-2</v>
      </c>
      <c r="I162" s="471">
        <f t="shared" si="5"/>
        <v>0</v>
      </c>
      <c r="J162" s="34"/>
    </row>
    <row r="163" spans="1:10" x14ac:dyDescent="0.2">
      <c r="A163" s="21" t="s">
        <v>821</v>
      </c>
      <c r="B163" s="148">
        <v>4.8838639000000006</v>
      </c>
      <c r="C163" s="148">
        <v>4.8838638999999988</v>
      </c>
      <c r="D163" s="466">
        <f t="shared" si="4"/>
        <v>0</v>
      </c>
      <c r="E163" s="307"/>
      <c r="F163" s="21" t="s">
        <v>674</v>
      </c>
      <c r="G163" s="148">
        <v>5.8563599999999997E-3</v>
      </c>
      <c r="H163" s="148">
        <v>5.8563599999999997E-3</v>
      </c>
      <c r="I163" s="471">
        <f t="shared" si="5"/>
        <v>0</v>
      </c>
      <c r="J163" s="34"/>
    </row>
    <row r="164" spans="1:10" x14ac:dyDescent="0.2">
      <c r="A164" s="21" t="s">
        <v>825</v>
      </c>
      <c r="B164" s="148">
        <v>8.8049240399999995</v>
      </c>
      <c r="C164" s="148">
        <v>8.8049240399999995</v>
      </c>
      <c r="D164" s="466">
        <f t="shared" si="4"/>
        <v>0</v>
      </c>
      <c r="E164" s="307"/>
      <c r="F164" s="21" t="s">
        <v>755</v>
      </c>
      <c r="G164" s="148">
        <v>10.86207312</v>
      </c>
      <c r="H164" s="148">
        <v>10.86207312</v>
      </c>
      <c r="I164" s="471">
        <f t="shared" si="5"/>
        <v>0</v>
      </c>
      <c r="J164" s="34"/>
    </row>
    <row r="165" spans="1:10" x14ac:dyDescent="0.2">
      <c r="A165" s="21" t="s">
        <v>767</v>
      </c>
      <c r="B165" s="148">
        <v>3.3543996699999998</v>
      </c>
      <c r="C165" s="148">
        <v>3.3543996699999998</v>
      </c>
      <c r="D165" s="466">
        <f t="shared" si="4"/>
        <v>0</v>
      </c>
      <c r="E165" s="307"/>
      <c r="F165" s="21" t="s">
        <v>720</v>
      </c>
      <c r="G165" s="148">
        <v>3.4059166300000001</v>
      </c>
      <c r="H165" s="148">
        <v>3.4059166300000001</v>
      </c>
      <c r="I165" s="471">
        <f t="shared" si="5"/>
        <v>0</v>
      </c>
      <c r="J165" s="34"/>
    </row>
    <row r="166" spans="1:10" x14ac:dyDescent="0.2">
      <c r="A166" s="21" t="s">
        <v>814</v>
      </c>
      <c r="B166" s="148">
        <v>0.67832665999999997</v>
      </c>
      <c r="C166" s="148">
        <v>0.67832665999999997</v>
      </c>
      <c r="D166" s="466">
        <f t="shared" si="4"/>
        <v>0</v>
      </c>
      <c r="E166" s="307"/>
      <c r="F166" s="21" t="s">
        <v>739</v>
      </c>
      <c r="G166" s="148">
        <v>3.4183736900000001</v>
      </c>
      <c r="H166" s="148">
        <v>3.4183736900000001</v>
      </c>
      <c r="I166" s="471">
        <f t="shared" si="5"/>
        <v>0</v>
      </c>
      <c r="J166" s="34"/>
    </row>
    <row r="167" spans="1:10" x14ac:dyDescent="0.2">
      <c r="A167" s="21" t="s">
        <v>857</v>
      </c>
      <c r="B167" s="148">
        <v>2.5652760699999999</v>
      </c>
      <c r="C167" s="148">
        <v>2.5652760699999999</v>
      </c>
      <c r="D167" s="466">
        <f t="shared" si="4"/>
        <v>0</v>
      </c>
      <c r="E167" s="307"/>
      <c r="F167" s="21" t="s">
        <v>846</v>
      </c>
      <c r="G167" s="148">
        <v>12.097994049999999</v>
      </c>
      <c r="H167" s="148">
        <v>12.097994050000004</v>
      </c>
      <c r="I167" s="471">
        <f t="shared" si="5"/>
        <v>0</v>
      </c>
      <c r="J167" s="34"/>
    </row>
    <row r="168" spans="1:10" x14ac:dyDescent="0.2">
      <c r="A168" s="21" t="s">
        <v>735</v>
      </c>
      <c r="B168" s="148">
        <v>0.15502818999999998</v>
      </c>
      <c r="C168" s="148">
        <v>0.15502818999999998</v>
      </c>
      <c r="D168" s="466">
        <f t="shared" si="4"/>
        <v>0</v>
      </c>
      <c r="E168" s="307"/>
      <c r="F168" s="21" t="s">
        <v>873</v>
      </c>
      <c r="G168" s="148">
        <v>2083.3361851300028</v>
      </c>
      <c r="H168" s="148">
        <v>2083.3361851300001</v>
      </c>
      <c r="I168" s="471">
        <f t="shared" si="5"/>
        <v>0</v>
      </c>
      <c r="J168" s="34"/>
    </row>
    <row r="169" spans="1:10" x14ac:dyDescent="0.2">
      <c r="A169" s="21" t="s">
        <v>798</v>
      </c>
      <c r="B169" s="148">
        <v>0.22364398999999996</v>
      </c>
      <c r="C169" s="148">
        <v>0.22364399000000001</v>
      </c>
      <c r="D169" s="466">
        <f t="shared" si="4"/>
        <v>0</v>
      </c>
      <c r="E169" s="307"/>
      <c r="F169" s="21" t="s">
        <v>676</v>
      </c>
      <c r="G169" s="148">
        <v>1.2724000000000001E-4</v>
      </c>
      <c r="H169" s="148">
        <v>1.2724000000000001E-4</v>
      </c>
      <c r="I169" s="471">
        <f t="shared" si="5"/>
        <v>0</v>
      </c>
      <c r="J169" s="34"/>
    </row>
    <row r="170" spans="1:10" x14ac:dyDescent="0.2">
      <c r="A170" s="21" t="s">
        <v>714</v>
      </c>
      <c r="B170" s="148">
        <v>4.5236000000000005E-2</v>
      </c>
      <c r="C170" s="148">
        <v>4.5236000000000005E-2</v>
      </c>
      <c r="D170" s="466">
        <f t="shared" si="4"/>
        <v>0</v>
      </c>
      <c r="E170" s="307"/>
      <c r="F170" s="21" t="s">
        <v>704</v>
      </c>
      <c r="G170" s="148">
        <v>7.0642089999999991E-2</v>
      </c>
      <c r="H170" s="148">
        <v>7.0642089999999991E-2</v>
      </c>
      <c r="I170" s="471">
        <f t="shared" si="5"/>
        <v>0</v>
      </c>
      <c r="J170" s="34"/>
    </row>
    <row r="171" spans="1:10" x14ac:dyDescent="0.2">
      <c r="A171" s="21" t="s">
        <v>865</v>
      </c>
      <c r="B171" s="148">
        <v>5.3957324900000003</v>
      </c>
      <c r="C171" s="148">
        <v>5.395732490000003</v>
      </c>
      <c r="D171" s="466">
        <f t="shared" si="4"/>
        <v>0</v>
      </c>
      <c r="E171" s="307"/>
      <c r="F171" s="21" t="s">
        <v>660</v>
      </c>
      <c r="G171" s="148">
        <v>0.13165597000000001</v>
      </c>
      <c r="H171" s="148">
        <v>0.13165597000000001</v>
      </c>
      <c r="I171" s="471">
        <f t="shared" si="5"/>
        <v>0</v>
      </c>
      <c r="J171" s="34"/>
    </row>
    <row r="172" spans="1:10" x14ac:dyDescent="0.2">
      <c r="A172" s="21" t="s">
        <v>806</v>
      </c>
      <c r="B172" s="148">
        <v>3.34493222</v>
      </c>
      <c r="C172" s="148">
        <v>3.34493222</v>
      </c>
      <c r="D172" s="466">
        <f t="shared" si="4"/>
        <v>0</v>
      </c>
      <c r="E172" s="307"/>
      <c r="F172" s="21" t="s">
        <v>750</v>
      </c>
      <c r="G172" s="148">
        <v>8.0951328099999991</v>
      </c>
      <c r="H172" s="148">
        <v>8.0951328100000026</v>
      </c>
      <c r="I172" s="471">
        <f t="shared" si="5"/>
        <v>0</v>
      </c>
      <c r="J172" s="34"/>
    </row>
    <row r="173" spans="1:10" x14ac:dyDescent="0.2">
      <c r="A173" s="21" t="s">
        <v>829</v>
      </c>
      <c r="B173" s="148">
        <v>1.84286561</v>
      </c>
      <c r="C173" s="148">
        <v>1.8428656100000003</v>
      </c>
      <c r="D173" s="466">
        <f t="shared" si="4"/>
        <v>0</v>
      </c>
      <c r="E173" s="307"/>
      <c r="F173" s="21" t="s">
        <v>784</v>
      </c>
      <c r="G173" s="148">
        <v>24.881459820000007</v>
      </c>
      <c r="H173" s="148">
        <v>24.88145982</v>
      </c>
      <c r="I173" s="471">
        <f t="shared" si="5"/>
        <v>0</v>
      </c>
      <c r="J173" s="34"/>
    </row>
    <row r="174" spans="1:10" x14ac:dyDescent="0.2">
      <c r="A174" s="21" t="s">
        <v>847</v>
      </c>
      <c r="B174" s="148">
        <v>1.2290462100000001</v>
      </c>
      <c r="C174" s="148">
        <v>1.2290462100000001</v>
      </c>
      <c r="D174" s="466">
        <f t="shared" si="4"/>
        <v>0</v>
      </c>
      <c r="E174" s="307"/>
      <c r="F174" s="21" t="s">
        <v>733</v>
      </c>
      <c r="G174" s="148">
        <v>6.9804270700000011</v>
      </c>
      <c r="H174" s="148">
        <v>6.9804270700000002</v>
      </c>
      <c r="I174" s="471">
        <f t="shared" si="5"/>
        <v>0</v>
      </c>
      <c r="J174" s="34"/>
    </row>
    <row r="175" spans="1:10" x14ac:dyDescent="0.2">
      <c r="A175" s="21" t="s">
        <v>773</v>
      </c>
      <c r="B175" s="148">
        <v>0.36423899999999998</v>
      </c>
      <c r="C175" s="148">
        <v>0.36423899999999998</v>
      </c>
      <c r="D175" s="466">
        <f t="shared" si="4"/>
        <v>0</v>
      </c>
      <c r="E175" s="307"/>
      <c r="F175" s="21" t="s">
        <v>635</v>
      </c>
      <c r="G175" s="148">
        <v>1.38201E-2</v>
      </c>
      <c r="H175" s="148">
        <v>1.38201E-2</v>
      </c>
      <c r="I175" s="471">
        <f t="shared" si="5"/>
        <v>0</v>
      </c>
      <c r="J175" s="34"/>
    </row>
    <row r="176" spans="1:10" x14ac:dyDescent="0.2">
      <c r="A176" s="21" t="s">
        <v>843</v>
      </c>
      <c r="B176" s="148">
        <v>1.13590306</v>
      </c>
      <c r="C176" s="148">
        <v>1.1359030600000002</v>
      </c>
      <c r="D176" s="466">
        <f t="shared" si="4"/>
        <v>0</v>
      </c>
      <c r="E176" s="307"/>
      <c r="F176" s="21" t="s">
        <v>636</v>
      </c>
      <c r="G176" s="148">
        <v>0.26466899999999999</v>
      </c>
      <c r="H176" s="148">
        <v>0.26466899999999999</v>
      </c>
      <c r="I176" s="471">
        <f t="shared" si="5"/>
        <v>0</v>
      </c>
      <c r="J176" s="34"/>
    </row>
    <row r="177" spans="1:10" x14ac:dyDescent="0.2">
      <c r="A177" s="21" t="s">
        <v>858</v>
      </c>
      <c r="B177" s="148">
        <v>35.245358629999998</v>
      </c>
      <c r="C177" s="148">
        <v>35.245358629999998</v>
      </c>
      <c r="D177" s="466">
        <f t="shared" si="4"/>
        <v>0</v>
      </c>
      <c r="E177" s="307"/>
      <c r="F177" s="21" t="s">
        <v>628</v>
      </c>
      <c r="G177" s="148">
        <v>240.91027373</v>
      </c>
      <c r="H177" s="148">
        <v>240.9102737299998</v>
      </c>
      <c r="I177" s="471">
        <f t="shared" si="5"/>
        <v>0</v>
      </c>
      <c r="J177" s="34"/>
    </row>
    <row r="178" spans="1:10" x14ac:dyDescent="0.2">
      <c r="A178" s="21" t="s">
        <v>867</v>
      </c>
      <c r="B178" s="148">
        <v>2.1215081900000001</v>
      </c>
      <c r="C178" s="148">
        <v>2.1215081900000006</v>
      </c>
      <c r="D178" s="466">
        <f t="shared" si="4"/>
        <v>0</v>
      </c>
      <c r="E178" s="307"/>
      <c r="F178" s="21" t="s">
        <v>640</v>
      </c>
      <c r="G178" s="148">
        <v>2.609858E-2</v>
      </c>
      <c r="H178" s="148">
        <v>2.609858E-2</v>
      </c>
      <c r="I178" s="471">
        <f t="shared" si="5"/>
        <v>0</v>
      </c>
      <c r="J178" s="34"/>
    </row>
    <row r="179" spans="1:10" x14ac:dyDescent="0.2">
      <c r="A179" s="21" t="s">
        <v>451</v>
      </c>
      <c r="B179" s="148">
        <v>1.4999999999999999E-2</v>
      </c>
      <c r="C179" s="148">
        <v>1.4999999999999999E-2</v>
      </c>
      <c r="D179" s="466">
        <f t="shared" si="4"/>
        <v>0</v>
      </c>
      <c r="E179" s="307"/>
      <c r="F179" s="21" t="s">
        <v>643</v>
      </c>
      <c r="G179" s="148">
        <v>29.416418509999993</v>
      </c>
      <c r="H179" s="148">
        <v>29.416418509999989</v>
      </c>
      <c r="I179" s="471">
        <f t="shared" si="5"/>
        <v>0</v>
      </c>
      <c r="J179" s="34"/>
    </row>
    <row r="180" spans="1:10" x14ac:dyDescent="0.2">
      <c r="A180" s="21" t="s">
        <v>872</v>
      </c>
      <c r="B180" s="148">
        <v>88.620181029999969</v>
      </c>
      <c r="C180" s="148">
        <v>88.620181029999969</v>
      </c>
      <c r="D180" s="466">
        <f t="shared" si="4"/>
        <v>0</v>
      </c>
      <c r="E180" s="307"/>
      <c r="F180" s="21" t="s">
        <v>679</v>
      </c>
      <c r="G180" s="148">
        <v>0.10281137</v>
      </c>
      <c r="H180" s="148">
        <v>0.10281137000000001</v>
      </c>
      <c r="I180" s="471">
        <f t="shared" si="5"/>
        <v>0</v>
      </c>
      <c r="J180" s="34"/>
    </row>
    <row r="181" spans="1:10" x14ac:dyDescent="0.2">
      <c r="A181" s="21" t="s">
        <v>813</v>
      </c>
      <c r="B181" s="148">
        <v>0.79513</v>
      </c>
      <c r="C181" s="148">
        <v>0.79513</v>
      </c>
      <c r="D181" s="466">
        <f t="shared" si="4"/>
        <v>0</v>
      </c>
      <c r="E181" s="307"/>
      <c r="F181" s="21" t="s">
        <v>638</v>
      </c>
      <c r="G181" s="148">
        <v>148.39216235000001</v>
      </c>
      <c r="H181" s="148">
        <v>148.39216235000001</v>
      </c>
      <c r="I181" s="471">
        <f t="shared" si="5"/>
        <v>0</v>
      </c>
      <c r="J181" s="34"/>
    </row>
    <row r="182" spans="1:10" x14ac:dyDescent="0.2">
      <c r="A182" s="21" t="s">
        <v>863</v>
      </c>
      <c r="B182" s="148">
        <v>3.5810914200000004</v>
      </c>
      <c r="C182" s="148">
        <v>3.5810914200000008</v>
      </c>
      <c r="D182" s="466">
        <f t="shared" si="4"/>
        <v>0</v>
      </c>
      <c r="E182" s="307"/>
      <c r="F182" s="21" t="s">
        <v>637</v>
      </c>
      <c r="G182" s="148">
        <v>2.9739833800000004</v>
      </c>
      <c r="H182" s="148">
        <v>2.97398338</v>
      </c>
      <c r="I182" s="471">
        <f t="shared" si="5"/>
        <v>0</v>
      </c>
      <c r="J182" s="34"/>
    </row>
    <row r="183" spans="1:10" x14ac:dyDescent="0.2">
      <c r="A183" s="21" t="s">
        <v>762</v>
      </c>
      <c r="B183" s="148">
        <v>0.19060317999999998</v>
      </c>
      <c r="C183" s="148">
        <v>0.19060317999999998</v>
      </c>
      <c r="D183" s="466">
        <f t="shared" si="4"/>
        <v>0</v>
      </c>
      <c r="E183" s="307"/>
      <c r="F183" s="21" t="s">
        <v>649</v>
      </c>
      <c r="G183" s="148">
        <v>0.28733606</v>
      </c>
      <c r="H183" s="148">
        <v>0.28733606</v>
      </c>
      <c r="I183" s="471">
        <f t="shared" si="5"/>
        <v>0</v>
      </c>
      <c r="J183" s="34"/>
    </row>
    <row r="184" spans="1:10" x14ac:dyDescent="0.2">
      <c r="A184" s="21" t="s">
        <v>815</v>
      </c>
      <c r="B184" s="148">
        <v>1.2416741800000002</v>
      </c>
      <c r="C184" s="148">
        <v>1.2416741800000002</v>
      </c>
      <c r="D184" s="466">
        <f t="shared" si="4"/>
        <v>0</v>
      </c>
      <c r="E184" s="307"/>
      <c r="F184" s="21" t="s">
        <v>697</v>
      </c>
      <c r="G184" s="148">
        <v>0.79058557000000018</v>
      </c>
      <c r="H184" s="148">
        <v>0.79058557000000007</v>
      </c>
      <c r="I184" s="471">
        <f t="shared" si="5"/>
        <v>0</v>
      </c>
      <c r="J184" s="34"/>
    </row>
    <row r="185" spans="1:10" x14ac:dyDescent="0.2">
      <c r="A185" s="21" t="s">
        <v>689</v>
      </c>
      <c r="B185" s="148">
        <v>3.4472000000000003E-2</v>
      </c>
      <c r="C185" s="148">
        <v>3.4472000000000003E-2</v>
      </c>
      <c r="D185" s="466">
        <f t="shared" si="4"/>
        <v>0</v>
      </c>
      <c r="E185" s="307"/>
      <c r="F185" s="21" t="s">
        <v>667</v>
      </c>
      <c r="G185" s="148">
        <v>5.9156289999999993E-2</v>
      </c>
      <c r="H185" s="148">
        <v>5.9156289999999993E-2</v>
      </c>
      <c r="I185" s="471">
        <f t="shared" si="5"/>
        <v>0</v>
      </c>
      <c r="J185" s="34"/>
    </row>
    <row r="186" spans="1:10" x14ac:dyDescent="0.2">
      <c r="A186" s="21" t="s">
        <v>639</v>
      </c>
      <c r="B186" s="148">
        <v>1.5747838699999999</v>
      </c>
      <c r="C186" s="148">
        <v>1.5747838700000001</v>
      </c>
      <c r="D186" s="466">
        <f t="shared" si="4"/>
        <v>0</v>
      </c>
      <c r="E186" s="307"/>
      <c r="F186" s="21" t="s">
        <v>665</v>
      </c>
      <c r="G186" s="148">
        <v>4.2138200000000001E-3</v>
      </c>
      <c r="H186" s="148">
        <v>4.2138200000000001E-3</v>
      </c>
      <c r="I186" s="471">
        <f t="shared" si="5"/>
        <v>0</v>
      </c>
      <c r="J186" s="34"/>
    </row>
    <row r="187" spans="1:10" x14ac:dyDescent="0.2">
      <c r="A187" s="21" t="s">
        <v>661</v>
      </c>
      <c r="B187" s="148">
        <v>4.3390600000000005E-3</v>
      </c>
      <c r="C187" s="148">
        <v>4.3390600000000005E-3</v>
      </c>
      <c r="D187" s="466">
        <f t="shared" si="4"/>
        <v>0</v>
      </c>
      <c r="E187" s="307"/>
      <c r="F187" s="21" t="s">
        <v>698</v>
      </c>
      <c r="G187" s="148">
        <v>6.1074430000000006E-2</v>
      </c>
      <c r="H187" s="148">
        <v>6.1074430000000006E-2</v>
      </c>
      <c r="I187" s="471">
        <f t="shared" si="5"/>
        <v>0</v>
      </c>
      <c r="J187" s="34"/>
    </row>
    <row r="188" spans="1:10" x14ac:dyDescent="0.2">
      <c r="A188" s="21" t="s">
        <v>727</v>
      </c>
      <c r="B188" s="148">
        <v>0.98012460999999995</v>
      </c>
      <c r="C188" s="148">
        <v>0.98012460999999995</v>
      </c>
      <c r="D188" s="466">
        <f t="shared" si="4"/>
        <v>0</v>
      </c>
      <c r="E188" s="307"/>
      <c r="F188" s="21" t="s">
        <v>751</v>
      </c>
      <c r="G188" s="148">
        <v>2.0188757899999996</v>
      </c>
      <c r="H188" s="148">
        <v>2.0188757900000001</v>
      </c>
      <c r="I188" s="471">
        <f t="shared" si="5"/>
        <v>0</v>
      </c>
      <c r="J188" s="34"/>
    </row>
    <row r="189" spans="1:10" x14ac:dyDescent="0.2">
      <c r="A189" s="21" t="s">
        <v>744</v>
      </c>
      <c r="B189" s="148">
        <v>2.4939679999999999E-2</v>
      </c>
      <c r="C189" s="148">
        <v>2.4939679999999999E-2</v>
      </c>
      <c r="D189" s="466">
        <f t="shared" si="4"/>
        <v>0</v>
      </c>
      <c r="E189" s="307"/>
      <c r="F189" s="21" t="s">
        <v>671</v>
      </c>
      <c r="G189" s="148">
        <v>2.4036400000000003E-3</v>
      </c>
      <c r="H189" s="148">
        <v>2.4036400000000003E-3</v>
      </c>
      <c r="I189" s="471">
        <f t="shared" si="5"/>
        <v>0</v>
      </c>
      <c r="J189" s="34"/>
    </row>
    <row r="190" spans="1:10" x14ac:dyDescent="0.2">
      <c r="A190" s="21" t="s">
        <v>775</v>
      </c>
      <c r="B190" s="148">
        <v>5.1385650000000005E-2</v>
      </c>
      <c r="C190" s="148">
        <v>5.1385649999999998E-2</v>
      </c>
      <c r="D190" s="466">
        <f t="shared" si="4"/>
        <v>0</v>
      </c>
      <c r="E190" s="307"/>
      <c r="F190" s="21" t="s">
        <v>682</v>
      </c>
      <c r="G190" s="148">
        <v>2.5625760000000001E-2</v>
      </c>
      <c r="H190" s="148">
        <v>2.5625760000000001E-2</v>
      </c>
      <c r="I190" s="471">
        <f t="shared" si="5"/>
        <v>0</v>
      </c>
      <c r="J190" s="34"/>
    </row>
    <row r="191" spans="1:10" x14ac:dyDescent="0.2">
      <c r="A191" s="21" t="s">
        <v>840</v>
      </c>
      <c r="B191" s="148">
        <v>3.7543685799999986</v>
      </c>
      <c r="C191" s="148">
        <v>3.7543685799999995</v>
      </c>
      <c r="D191" s="466">
        <f t="shared" si="4"/>
        <v>0</v>
      </c>
      <c r="E191" s="307"/>
      <c r="F191" s="21" t="s">
        <v>653</v>
      </c>
      <c r="G191" s="148">
        <v>2.369953E-2</v>
      </c>
      <c r="H191" s="148">
        <v>2.369953E-2</v>
      </c>
      <c r="I191" s="471">
        <f t="shared" si="5"/>
        <v>0</v>
      </c>
      <c r="J191" s="34"/>
    </row>
    <row r="192" spans="1:10" x14ac:dyDescent="0.2">
      <c r="A192" s="21" t="s">
        <v>785</v>
      </c>
      <c r="B192" s="148">
        <v>0.20738013</v>
      </c>
      <c r="C192" s="148">
        <v>0.20738013000000002</v>
      </c>
      <c r="D192" s="466">
        <f t="shared" si="4"/>
        <v>0</v>
      </c>
      <c r="E192" s="307"/>
      <c r="F192" s="21" t="s">
        <v>780</v>
      </c>
      <c r="G192" s="148">
        <v>23.507365699999998</v>
      </c>
      <c r="H192" s="148">
        <v>23.507365699999998</v>
      </c>
      <c r="I192" s="471">
        <f t="shared" si="5"/>
        <v>0</v>
      </c>
      <c r="J192" s="34"/>
    </row>
    <row r="193" spans="1:10" x14ac:dyDescent="0.2">
      <c r="A193" s="21" t="s">
        <v>818</v>
      </c>
      <c r="B193" s="148">
        <v>1.22344561</v>
      </c>
      <c r="C193" s="148">
        <v>1.2234456100000002</v>
      </c>
      <c r="D193" s="466">
        <f t="shared" si="4"/>
        <v>0</v>
      </c>
      <c r="E193" s="307"/>
      <c r="F193" s="21" t="s">
        <v>736</v>
      </c>
      <c r="G193" s="148">
        <v>21.065964929999989</v>
      </c>
      <c r="H193" s="148">
        <v>21.06596493</v>
      </c>
      <c r="I193" s="471">
        <f t="shared" si="5"/>
        <v>0</v>
      </c>
      <c r="J193" s="34"/>
    </row>
    <row r="194" spans="1:10" x14ac:dyDescent="0.2">
      <c r="A194" s="21" t="s">
        <v>817</v>
      </c>
      <c r="B194" s="148">
        <v>0.13062541</v>
      </c>
      <c r="C194" s="148">
        <v>0.13062541000000003</v>
      </c>
      <c r="D194" s="466">
        <f t="shared" si="4"/>
        <v>0</v>
      </c>
      <c r="E194" s="307"/>
      <c r="F194" s="21" t="s">
        <v>655</v>
      </c>
      <c r="G194" s="148">
        <v>0.19608887</v>
      </c>
      <c r="H194" s="148">
        <v>0.19608887</v>
      </c>
      <c r="I194" s="471">
        <f t="shared" si="5"/>
        <v>0</v>
      </c>
      <c r="J194" s="34"/>
    </row>
    <row r="195" spans="1:10" x14ac:dyDescent="0.2">
      <c r="A195" s="21" t="s">
        <v>783</v>
      </c>
      <c r="B195" s="148">
        <v>1.0114646599999999</v>
      </c>
      <c r="C195" s="148">
        <v>1.0114646599999999</v>
      </c>
      <c r="D195" s="466">
        <f t="shared" si="4"/>
        <v>0</v>
      </c>
      <c r="E195" s="307"/>
      <c r="F195" s="21" t="s">
        <v>632</v>
      </c>
      <c r="G195" s="148">
        <v>2.68936799</v>
      </c>
      <c r="H195" s="148">
        <v>2.68936799</v>
      </c>
      <c r="I195" s="471">
        <f t="shared" si="5"/>
        <v>0</v>
      </c>
      <c r="J195" s="34"/>
    </row>
    <row r="196" spans="1:10" x14ac:dyDescent="0.2">
      <c r="A196" s="21" t="s">
        <v>786</v>
      </c>
      <c r="B196" s="148">
        <v>0.68965358999999993</v>
      </c>
      <c r="C196" s="148">
        <v>0.68965358999999993</v>
      </c>
      <c r="D196" s="466">
        <f t="shared" si="4"/>
        <v>0</v>
      </c>
      <c r="E196" s="307"/>
      <c r="F196" s="21" t="s">
        <v>666</v>
      </c>
      <c r="G196" s="148">
        <v>4.6086300000000007E-3</v>
      </c>
      <c r="H196" s="148">
        <v>4.6086300000000007E-3</v>
      </c>
      <c r="I196" s="471">
        <f t="shared" si="5"/>
        <v>0</v>
      </c>
      <c r="J196" s="34"/>
    </row>
    <row r="197" spans="1:10" x14ac:dyDescent="0.2">
      <c r="A197" s="21" t="s">
        <v>852</v>
      </c>
      <c r="B197" s="148">
        <v>3.5862000000000007</v>
      </c>
      <c r="C197" s="148">
        <v>3.5861999999999998</v>
      </c>
      <c r="D197" s="466">
        <f t="shared" si="4"/>
        <v>0</v>
      </c>
      <c r="E197" s="307"/>
      <c r="F197" s="21" t="s">
        <v>684</v>
      </c>
      <c r="G197" s="148">
        <v>2.02499853</v>
      </c>
      <c r="H197" s="148">
        <v>2.0249985300000004</v>
      </c>
      <c r="I197" s="471">
        <f t="shared" si="5"/>
        <v>0</v>
      </c>
      <c r="J197" s="34"/>
    </row>
    <row r="198" spans="1:10" x14ac:dyDescent="0.2">
      <c r="A198" s="21" t="s">
        <v>761</v>
      </c>
      <c r="B198" s="148">
        <v>7.3960369999999998E-2</v>
      </c>
      <c r="C198" s="148">
        <v>7.3960370000000025E-2</v>
      </c>
      <c r="D198" s="467">
        <f t="shared" si="4"/>
        <v>0</v>
      </c>
      <c r="E198" s="307"/>
      <c r="F198" s="21" t="s">
        <v>670</v>
      </c>
      <c r="G198" s="148">
        <v>0.14725284</v>
      </c>
      <c r="H198" s="148">
        <v>0.14725284</v>
      </c>
      <c r="I198" s="472">
        <f t="shared" si="5"/>
        <v>0</v>
      </c>
      <c r="J198" s="34"/>
    </row>
    <row r="199" spans="1:10" x14ac:dyDescent="0.2">
      <c r="A199" s="21" t="s">
        <v>778</v>
      </c>
      <c r="B199" s="148">
        <v>0.76368183000000001</v>
      </c>
      <c r="C199" s="148">
        <v>0.76368183000000001</v>
      </c>
      <c r="D199" s="466">
        <f t="shared" si="4"/>
        <v>0</v>
      </c>
      <c r="E199" s="307"/>
      <c r="F199" s="21" t="s">
        <v>715</v>
      </c>
      <c r="G199" s="148">
        <v>0.32788554000000003</v>
      </c>
      <c r="H199" s="148">
        <v>0.32788554000000003</v>
      </c>
      <c r="I199" s="471">
        <f t="shared" si="5"/>
        <v>0</v>
      </c>
      <c r="J199" s="34"/>
    </row>
    <row r="200" spans="1:10" x14ac:dyDescent="0.2">
      <c r="A200" s="21" t="s">
        <v>827</v>
      </c>
      <c r="B200" s="148">
        <v>5.9048081200000011</v>
      </c>
      <c r="C200" s="148">
        <v>5.9048081200000002</v>
      </c>
      <c r="D200" s="466">
        <f t="shared" si="4"/>
        <v>0</v>
      </c>
      <c r="E200" s="307"/>
      <c r="F200" s="21" t="s">
        <v>685</v>
      </c>
      <c r="G200" s="148">
        <v>0.38821992999999999</v>
      </c>
      <c r="H200" s="148">
        <v>0.38821992999999999</v>
      </c>
      <c r="I200" s="471">
        <f t="shared" si="5"/>
        <v>0</v>
      </c>
      <c r="J200" s="34"/>
    </row>
    <row r="201" spans="1:10" x14ac:dyDescent="0.2">
      <c r="A201" s="21" t="s">
        <v>708</v>
      </c>
      <c r="B201" s="148">
        <v>5.4000000000000003E-3</v>
      </c>
      <c r="C201" s="148">
        <v>5.4000000000000003E-3</v>
      </c>
      <c r="D201" s="466">
        <f t="shared" si="4"/>
        <v>0</v>
      </c>
      <c r="E201" s="307"/>
      <c r="F201" s="21" t="s">
        <v>803</v>
      </c>
      <c r="G201" s="148">
        <v>64.216260000000005</v>
      </c>
      <c r="H201" s="148">
        <v>64.216260000000005</v>
      </c>
      <c r="I201" s="471">
        <f t="shared" si="5"/>
        <v>0</v>
      </c>
      <c r="J201" s="34"/>
    </row>
    <row r="202" spans="1:10" x14ac:dyDescent="0.2">
      <c r="A202" s="21" t="s">
        <v>835</v>
      </c>
      <c r="B202" s="148">
        <v>2.4291085899999998</v>
      </c>
      <c r="C202" s="148">
        <v>2.4291085900000002</v>
      </c>
      <c r="D202" s="466">
        <f t="shared" si="4"/>
        <v>0</v>
      </c>
      <c r="E202" s="307"/>
      <c r="F202" s="21" t="s">
        <v>836</v>
      </c>
      <c r="G202" s="148">
        <v>61.745261060000047</v>
      </c>
      <c r="H202" s="148">
        <v>61.745261060000018</v>
      </c>
      <c r="I202" s="471">
        <f t="shared" si="5"/>
        <v>0</v>
      </c>
      <c r="J202" s="34"/>
    </row>
    <row r="203" spans="1:10" x14ac:dyDescent="0.2">
      <c r="A203" s="21" t="s">
        <v>707</v>
      </c>
      <c r="B203" s="148">
        <v>1.6731430000000002E-2</v>
      </c>
      <c r="C203" s="148">
        <v>1.6731430000000002E-2</v>
      </c>
      <c r="D203" s="466">
        <f t="shared" ref="D203:D210" si="6">C203-B203</f>
        <v>0</v>
      </c>
      <c r="E203" s="307"/>
      <c r="F203" s="21" t="s">
        <v>844</v>
      </c>
      <c r="G203" s="148">
        <v>115.45988629999995</v>
      </c>
      <c r="H203" s="148">
        <v>115.45988630000002</v>
      </c>
      <c r="I203" s="471">
        <f t="shared" ref="I203:I260" si="7">H203-G203</f>
        <v>0</v>
      </c>
      <c r="J203" s="34"/>
    </row>
    <row r="204" spans="1:10" x14ac:dyDescent="0.2">
      <c r="A204" s="21" t="s">
        <v>839</v>
      </c>
      <c r="B204" s="148">
        <v>10.381785580000001</v>
      </c>
      <c r="C204" s="148">
        <v>10.381785580000003</v>
      </c>
      <c r="D204" s="466">
        <f t="shared" si="6"/>
        <v>0</v>
      </c>
      <c r="E204" s="307"/>
      <c r="F204" s="21" t="s">
        <v>764</v>
      </c>
      <c r="G204" s="148">
        <v>15.384056350000003</v>
      </c>
      <c r="H204" s="148">
        <v>15.384056350000003</v>
      </c>
      <c r="I204" s="471">
        <f t="shared" si="7"/>
        <v>0</v>
      </c>
      <c r="J204" s="34"/>
    </row>
    <row r="205" spans="1:10" x14ac:dyDescent="0.2">
      <c r="A205" s="21" t="s">
        <v>716</v>
      </c>
      <c r="B205" s="148">
        <v>1.7057860000000001E-2</v>
      </c>
      <c r="C205" s="148">
        <v>1.7057860000000001E-2</v>
      </c>
      <c r="D205" s="466">
        <f t="shared" si="6"/>
        <v>0</v>
      </c>
      <c r="E205" s="307"/>
      <c r="F205" s="21" t="s">
        <v>837</v>
      </c>
      <c r="G205" s="148">
        <v>89.943042869999985</v>
      </c>
      <c r="H205" s="148">
        <v>89.943042869999985</v>
      </c>
      <c r="I205" s="471">
        <f t="shared" si="7"/>
        <v>0</v>
      </c>
      <c r="J205" s="34"/>
    </row>
    <row r="206" spans="1:10" x14ac:dyDescent="0.2">
      <c r="A206" s="21" t="s">
        <v>694</v>
      </c>
      <c r="B206" s="148">
        <v>8.4999999999999995E-4</v>
      </c>
      <c r="C206" s="148">
        <v>8.4999999999999995E-4</v>
      </c>
      <c r="D206" s="466">
        <f t="shared" si="6"/>
        <v>0</v>
      </c>
      <c r="E206" s="307"/>
      <c r="F206" s="21" t="s">
        <v>789</v>
      </c>
      <c r="G206" s="148">
        <v>16.398083090000011</v>
      </c>
      <c r="H206" s="148">
        <v>16.398083090000004</v>
      </c>
      <c r="I206" s="471">
        <f t="shared" si="7"/>
        <v>0</v>
      </c>
      <c r="J206" s="34"/>
    </row>
    <row r="207" spans="1:10" x14ac:dyDescent="0.2">
      <c r="A207" s="21" t="s">
        <v>793</v>
      </c>
      <c r="B207" s="148">
        <v>0.29754533999999999</v>
      </c>
      <c r="C207" s="148">
        <v>0.29754533999999994</v>
      </c>
      <c r="D207" s="466">
        <f t="shared" si="6"/>
        <v>0</v>
      </c>
      <c r="E207" s="307"/>
      <c r="F207" s="21" t="s">
        <v>729</v>
      </c>
      <c r="G207" s="148">
        <v>6.7771437500000022</v>
      </c>
      <c r="H207" s="148">
        <v>6.7771437499999978</v>
      </c>
      <c r="I207" s="471">
        <f t="shared" si="7"/>
        <v>0</v>
      </c>
      <c r="J207" s="34"/>
    </row>
    <row r="208" spans="1:10" x14ac:dyDescent="0.2">
      <c r="A208" s="21" t="s">
        <v>732</v>
      </c>
      <c r="B208" s="148">
        <v>6.0592259999999995E-2</v>
      </c>
      <c r="C208" s="148">
        <v>6.0592259999999995E-2</v>
      </c>
      <c r="D208" s="466">
        <f t="shared" si="6"/>
        <v>0</v>
      </c>
      <c r="E208" s="307"/>
      <c r="F208" s="21" t="s">
        <v>792</v>
      </c>
      <c r="G208" s="148">
        <v>28.854143230000002</v>
      </c>
      <c r="H208" s="148">
        <v>28.854143230000002</v>
      </c>
      <c r="I208" s="471">
        <f t="shared" si="7"/>
        <v>0</v>
      </c>
      <c r="J208" s="34"/>
    </row>
    <row r="209" spans="1:10" x14ac:dyDescent="0.2">
      <c r="A209" s="21" t="s">
        <v>748</v>
      </c>
      <c r="B209" s="148">
        <v>3.852E-3</v>
      </c>
      <c r="C209" s="148">
        <v>3.852E-3</v>
      </c>
      <c r="D209" s="466">
        <f t="shared" si="6"/>
        <v>0</v>
      </c>
      <c r="E209" s="307"/>
      <c r="F209" s="21" t="s">
        <v>687</v>
      </c>
      <c r="G209" s="148">
        <v>0.33870555999999996</v>
      </c>
      <c r="H209" s="148">
        <v>0.33870555999999996</v>
      </c>
      <c r="I209" s="471">
        <f t="shared" si="7"/>
        <v>0</v>
      </c>
      <c r="J209" s="34"/>
    </row>
    <row r="210" spans="1:10" x14ac:dyDescent="0.2">
      <c r="A210" s="21" t="s">
        <v>791</v>
      </c>
      <c r="B210" s="148">
        <v>1.35822767</v>
      </c>
      <c r="C210" s="148">
        <v>1.3582276699999998</v>
      </c>
      <c r="D210" s="466">
        <f t="shared" si="6"/>
        <v>0</v>
      </c>
      <c r="E210" s="307"/>
      <c r="F210" s="21" t="s">
        <v>763</v>
      </c>
      <c r="G210" s="148">
        <v>27.651929150000008</v>
      </c>
      <c r="H210" s="148">
        <v>27.651929150000001</v>
      </c>
      <c r="I210" s="471">
        <f t="shared" si="7"/>
        <v>0</v>
      </c>
      <c r="J210" s="34"/>
    </row>
    <row r="211" spans="1:10" x14ac:dyDescent="0.2">
      <c r="A211" s="465" t="s">
        <v>849</v>
      </c>
      <c r="B211" s="465">
        <v>14.712926169999999</v>
      </c>
      <c r="C211" s="465">
        <v>14.712926170000001</v>
      </c>
      <c r="D211" s="466">
        <f t="shared" ref="D211:D221" si="8">C211-B211</f>
        <v>0</v>
      </c>
      <c r="E211" s="307"/>
      <c r="F211" s="21" t="s">
        <v>820</v>
      </c>
      <c r="G211" s="148">
        <v>38.443585210000009</v>
      </c>
      <c r="H211" s="148">
        <v>38.443585209999988</v>
      </c>
      <c r="I211" s="471">
        <f t="shared" si="7"/>
        <v>0</v>
      </c>
      <c r="J211" s="34"/>
    </row>
    <row r="212" spans="1:10" x14ac:dyDescent="0.2">
      <c r="A212" s="465" t="s">
        <v>797</v>
      </c>
      <c r="B212" s="465">
        <v>0.40825860000000003</v>
      </c>
      <c r="C212" s="465">
        <v>0.40825859999999997</v>
      </c>
      <c r="D212" s="466">
        <f t="shared" si="8"/>
        <v>0</v>
      </c>
      <c r="E212" s="307"/>
      <c r="F212" s="21" t="s">
        <v>860</v>
      </c>
      <c r="G212" s="148">
        <v>235.67826264000001</v>
      </c>
      <c r="H212" s="148">
        <v>235.67826263999987</v>
      </c>
      <c r="I212" s="471">
        <f t="shared" si="7"/>
        <v>0</v>
      </c>
      <c r="J212" s="34"/>
    </row>
    <row r="213" spans="1:10" x14ac:dyDescent="0.2">
      <c r="A213" s="465" t="s">
        <v>768</v>
      </c>
      <c r="B213" s="465">
        <v>0.21387714000000002</v>
      </c>
      <c r="C213" s="465">
        <v>0.21387713999999999</v>
      </c>
      <c r="D213" s="466">
        <f t="shared" si="8"/>
        <v>0</v>
      </c>
      <c r="E213" s="307"/>
      <c r="F213" s="21" t="s">
        <v>804</v>
      </c>
      <c r="G213" s="148">
        <v>31.074357990000014</v>
      </c>
      <c r="H213" s="148">
        <v>31.074357990000006</v>
      </c>
      <c r="I213" s="471">
        <f t="shared" si="7"/>
        <v>0</v>
      </c>
      <c r="J213" s="34"/>
    </row>
    <row r="214" spans="1:10" x14ac:dyDescent="0.2">
      <c r="A214" s="465" t="s">
        <v>654</v>
      </c>
      <c r="B214" s="465">
        <v>12.576165289999999</v>
      </c>
      <c r="C214" s="465">
        <v>12.576165289999999</v>
      </c>
      <c r="D214" s="466">
        <f t="shared" si="8"/>
        <v>0</v>
      </c>
      <c r="E214" s="307"/>
      <c r="F214" s="21" t="s">
        <v>769</v>
      </c>
      <c r="G214" s="148">
        <v>17.519100080000001</v>
      </c>
      <c r="H214" s="148">
        <v>17.519100080000001</v>
      </c>
      <c r="I214" s="471">
        <f t="shared" si="7"/>
        <v>0</v>
      </c>
      <c r="J214" s="34"/>
    </row>
    <row r="215" spans="1:10" x14ac:dyDescent="0.2">
      <c r="A215" s="465" t="s">
        <v>740</v>
      </c>
      <c r="B215" s="465">
        <v>5.8771879999999999E-2</v>
      </c>
      <c r="C215" s="465">
        <v>5.8771879999999999E-2</v>
      </c>
      <c r="D215" s="466">
        <f t="shared" si="8"/>
        <v>0</v>
      </c>
      <c r="E215" s="307"/>
      <c r="F215" s="21" t="s">
        <v>629</v>
      </c>
      <c r="G215" s="148">
        <v>40.159556720000005</v>
      </c>
      <c r="H215" s="148">
        <v>40.159556719999998</v>
      </c>
      <c r="I215" s="471">
        <f t="shared" si="7"/>
        <v>0</v>
      </c>
      <c r="J215" s="34"/>
    </row>
    <row r="216" spans="1:10" x14ac:dyDescent="0.2">
      <c r="A216" s="465" t="s">
        <v>741</v>
      </c>
      <c r="B216" s="465">
        <v>2.1104579999999998E-2</v>
      </c>
      <c r="C216" s="465">
        <v>2.1104579999999998E-2</v>
      </c>
      <c r="D216" s="466">
        <f t="shared" si="8"/>
        <v>0</v>
      </c>
      <c r="E216" s="307"/>
      <c r="F216" s="21" t="s">
        <v>816</v>
      </c>
      <c r="G216" s="148">
        <v>34.185101050000021</v>
      </c>
      <c r="H216" s="148">
        <v>34.185101050000007</v>
      </c>
      <c r="I216" s="471">
        <f t="shared" si="7"/>
        <v>0</v>
      </c>
      <c r="J216" s="34"/>
    </row>
    <row r="217" spans="1:10" x14ac:dyDescent="0.2">
      <c r="A217" s="465" t="s">
        <v>826</v>
      </c>
      <c r="B217" s="465">
        <v>1.0736612700000003</v>
      </c>
      <c r="C217" s="465">
        <v>1.0736612700000001</v>
      </c>
      <c r="D217" s="466">
        <f t="shared" si="8"/>
        <v>0</v>
      </c>
      <c r="E217" s="307"/>
      <c r="F217" s="21" t="s">
        <v>810</v>
      </c>
      <c r="G217" s="148">
        <v>33.803592920000014</v>
      </c>
      <c r="H217" s="148">
        <v>33.803592919999993</v>
      </c>
      <c r="I217" s="471">
        <f t="shared" si="7"/>
        <v>0</v>
      </c>
      <c r="J217" s="34"/>
    </row>
    <row r="218" spans="1:10" x14ac:dyDescent="0.2">
      <c r="A218" s="465" t="s">
        <v>651</v>
      </c>
      <c r="B218" s="465">
        <v>14.851582290000005</v>
      </c>
      <c r="C218" s="465">
        <v>14.851582290000001</v>
      </c>
      <c r="D218" s="466">
        <f t="shared" si="8"/>
        <v>0</v>
      </c>
      <c r="E218" s="307"/>
      <c r="F218" s="21" t="s">
        <v>851</v>
      </c>
      <c r="G218" s="148">
        <v>121.30298796000002</v>
      </c>
      <c r="H218" s="148">
        <v>121.30298796000002</v>
      </c>
      <c r="I218" s="471">
        <f t="shared" si="7"/>
        <v>0</v>
      </c>
      <c r="J218" s="34"/>
    </row>
    <row r="219" spans="1:10" x14ac:dyDescent="0.2">
      <c r="A219" s="465" t="s">
        <v>450</v>
      </c>
      <c r="B219" s="465">
        <v>1683.07193704</v>
      </c>
      <c r="C219" s="465">
        <v>1683.07193704</v>
      </c>
      <c r="D219" s="466">
        <f t="shared" si="8"/>
        <v>0</v>
      </c>
      <c r="E219" s="307"/>
      <c r="F219" s="21" t="s">
        <v>657</v>
      </c>
      <c r="G219" s="148">
        <v>1.0216465900000002</v>
      </c>
      <c r="H219" s="148">
        <v>1.02164659</v>
      </c>
      <c r="I219" s="471">
        <f t="shared" si="7"/>
        <v>0</v>
      </c>
      <c r="J219" s="34"/>
    </row>
    <row r="220" spans="1:10" x14ac:dyDescent="0.2">
      <c r="A220" s="465" t="s">
        <v>873</v>
      </c>
      <c r="B220" s="465">
        <v>383.95696132</v>
      </c>
      <c r="C220" s="465">
        <v>383.96818671999989</v>
      </c>
      <c r="D220" s="466">
        <f t="shared" si="8"/>
        <v>1.1225399999887031E-2</v>
      </c>
      <c r="E220" s="307"/>
      <c r="F220" s="21" t="s">
        <v>709</v>
      </c>
      <c r="G220" s="148">
        <v>0.27658416999999996</v>
      </c>
      <c r="H220" s="148">
        <v>0.27658417000000013</v>
      </c>
      <c r="I220" s="472">
        <f t="shared" si="7"/>
        <v>0</v>
      </c>
      <c r="J220" s="34"/>
    </row>
    <row r="221" spans="1:10" x14ac:dyDescent="0.2">
      <c r="A221" s="468" t="s">
        <v>454</v>
      </c>
      <c r="B221" s="468">
        <v>1343.4716102299992</v>
      </c>
      <c r="C221" s="468">
        <v>1344.1105110999995</v>
      </c>
      <c r="D221" s="466">
        <f t="shared" si="8"/>
        <v>0.63890087000027052</v>
      </c>
      <c r="E221" s="307"/>
      <c r="F221" s="21" t="s">
        <v>713</v>
      </c>
      <c r="G221" s="148">
        <v>3.1067182</v>
      </c>
      <c r="H221" s="148">
        <v>3.1067182000000009</v>
      </c>
      <c r="I221" s="471">
        <f t="shared" si="7"/>
        <v>0</v>
      </c>
      <c r="J221" s="34"/>
    </row>
    <row r="222" spans="1:10" ht="15" x14ac:dyDescent="0.25">
      <c r="A222" s="153" t="s">
        <v>217</v>
      </c>
      <c r="B222" s="463">
        <f>SUM(B11:B221)</f>
        <v>6607.4063853599982</v>
      </c>
      <c r="C222" s="463">
        <f>SUM(C11:C221)</f>
        <v>6606.8106678299982</v>
      </c>
      <c r="D222" s="464">
        <f>SUM(D11:D221)</f>
        <v>-0.59571753000009409</v>
      </c>
      <c r="E222" s="307"/>
      <c r="F222" s="21" t="s">
        <v>859</v>
      </c>
      <c r="G222" s="148">
        <v>89.438927030000031</v>
      </c>
      <c r="H222" s="148">
        <v>89.438927029999988</v>
      </c>
      <c r="I222" s="471">
        <f t="shared" si="7"/>
        <v>0</v>
      </c>
      <c r="J222" s="34"/>
    </row>
    <row r="223" spans="1:10" x14ac:dyDescent="0.2">
      <c r="E223" s="307"/>
      <c r="F223" s="21" t="s">
        <v>663</v>
      </c>
      <c r="G223" s="148">
        <v>8.56261E-3</v>
      </c>
      <c r="H223" s="148">
        <v>8.56261E-3</v>
      </c>
      <c r="I223" s="471">
        <f t="shared" si="7"/>
        <v>0</v>
      </c>
      <c r="J223" s="34"/>
    </row>
    <row r="224" spans="1:10" x14ac:dyDescent="0.2">
      <c r="E224" s="307"/>
      <c r="F224" s="21" t="s">
        <v>781</v>
      </c>
      <c r="G224" s="148">
        <v>34.887132450000003</v>
      </c>
      <c r="H224" s="148">
        <v>34.887132450000003</v>
      </c>
      <c r="I224" s="471">
        <f t="shared" si="7"/>
        <v>0</v>
      </c>
      <c r="J224" s="34"/>
    </row>
    <row r="225" spans="2:10" x14ac:dyDescent="0.2">
      <c r="B225" s="42"/>
      <c r="C225" s="42"/>
      <c r="E225" s="307"/>
      <c r="F225" s="21" t="s">
        <v>743</v>
      </c>
      <c r="G225" s="148">
        <v>38.868821499999996</v>
      </c>
      <c r="H225" s="148">
        <v>38.868821500000003</v>
      </c>
      <c r="I225" s="471">
        <f t="shared" si="7"/>
        <v>0</v>
      </c>
      <c r="J225" s="34"/>
    </row>
    <row r="226" spans="2:10" x14ac:dyDescent="0.2">
      <c r="E226" s="307"/>
      <c r="F226" s="21" t="s">
        <v>644</v>
      </c>
      <c r="G226" s="148">
        <v>20.502951899999999</v>
      </c>
      <c r="H226" s="148">
        <v>20.502951899999999</v>
      </c>
      <c r="I226" s="471">
        <f t="shared" si="7"/>
        <v>0</v>
      </c>
      <c r="J226" s="34"/>
    </row>
    <row r="227" spans="2:10" x14ac:dyDescent="0.2">
      <c r="E227" s="307"/>
      <c r="F227" s="21" t="s">
        <v>634</v>
      </c>
      <c r="G227" s="148">
        <v>2.5612486400000001</v>
      </c>
      <c r="H227" s="148">
        <v>2.5612486400000001</v>
      </c>
      <c r="I227" s="471">
        <f t="shared" si="7"/>
        <v>0</v>
      </c>
      <c r="J227" s="34"/>
    </row>
    <row r="228" spans="2:10" x14ac:dyDescent="0.2">
      <c r="E228" s="307"/>
      <c r="F228" s="21" t="s">
        <v>647</v>
      </c>
      <c r="G228" s="148">
        <v>0.49221824000000003</v>
      </c>
      <c r="H228" s="148">
        <v>0.49221824000000003</v>
      </c>
      <c r="I228" s="471">
        <f t="shared" si="7"/>
        <v>0</v>
      </c>
      <c r="J228" s="34"/>
    </row>
    <row r="229" spans="2:10" x14ac:dyDescent="0.2">
      <c r="E229" s="307"/>
      <c r="F229" s="21" t="s">
        <v>454</v>
      </c>
      <c r="G229" s="148">
        <v>35.69791999000001</v>
      </c>
      <c r="H229" s="148">
        <v>35.697919990000003</v>
      </c>
      <c r="I229" s="471">
        <f t="shared" si="7"/>
        <v>0</v>
      </c>
      <c r="J229" s="34"/>
    </row>
    <row r="230" spans="2:10" x14ac:dyDescent="0.2">
      <c r="E230" s="307"/>
      <c r="F230" s="21" t="s">
        <v>673</v>
      </c>
      <c r="G230" s="148">
        <v>0.32998911000000003</v>
      </c>
      <c r="H230" s="148">
        <v>0.32998911000000003</v>
      </c>
      <c r="I230" s="471">
        <f t="shared" si="7"/>
        <v>0</v>
      </c>
      <c r="J230" s="34"/>
    </row>
    <row r="231" spans="2:10" x14ac:dyDescent="0.2">
      <c r="E231" s="307"/>
      <c r="F231" s="21" t="s">
        <v>779</v>
      </c>
      <c r="G231" s="148">
        <v>16.073904580000001</v>
      </c>
      <c r="H231" s="148">
        <v>16.073904580000001</v>
      </c>
      <c r="I231" s="471">
        <f t="shared" si="7"/>
        <v>0</v>
      </c>
      <c r="J231" s="34"/>
    </row>
    <row r="232" spans="2:10" x14ac:dyDescent="0.2">
      <c r="E232" s="307"/>
      <c r="F232" s="21" t="s">
        <v>730</v>
      </c>
      <c r="G232" s="148">
        <v>4.6315877100000007</v>
      </c>
      <c r="H232" s="148">
        <v>4.6315877099999998</v>
      </c>
      <c r="I232" s="471">
        <f t="shared" si="7"/>
        <v>0</v>
      </c>
      <c r="J232" s="34"/>
    </row>
    <row r="233" spans="2:10" x14ac:dyDescent="0.2">
      <c r="E233" s="307"/>
      <c r="F233" s="21" t="s">
        <v>823</v>
      </c>
      <c r="G233" s="148">
        <v>55.629610670000005</v>
      </c>
      <c r="H233" s="148">
        <v>55.629610670000005</v>
      </c>
      <c r="I233" s="471">
        <f t="shared" si="7"/>
        <v>0</v>
      </c>
      <c r="J233" s="34"/>
    </row>
    <row r="234" spans="2:10" x14ac:dyDescent="0.2">
      <c r="E234" s="307"/>
      <c r="F234" s="21" t="s">
        <v>772</v>
      </c>
      <c r="G234" s="148">
        <v>12.786538219999997</v>
      </c>
      <c r="H234" s="148">
        <v>12.786538219999999</v>
      </c>
      <c r="I234" s="471">
        <f t="shared" si="7"/>
        <v>0</v>
      </c>
      <c r="J234" s="34"/>
    </row>
    <row r="235" spans="2:10" x14ac:dyDescent="0.2">
      <c r="E235" s="307"/>
      <c r="F235" s="21" t="s">
        <v>659</v>
      </c>
      <c r="G235" s="148">
        <v>2.3263889999999999E-2</v>
      </c>
      <c r="H235" s="148">
        <v>2.3263890000000002E-2</v>
      </c>
      <c r="I235" s="471">
        <f t="shared" si="7"/>
        <v>0</v>
      </c>
      <c r="J235" s="34"/>
    </row>
    <row r="236" spans="2:10" x14ac:dyDescent="0.2">
      <c r="E236" s="307"/>
      <c r="F236" s="21" t="s">
        <v>811</v>
      </c>
      <c r="G236" s="148">
        <v>96.106430469999978</v>
      </c>
      <c r="H236" s="148">
        <v>96.106430469999978</v>
      </c>
      <c r="I236" s="471">
        <f t="shared" si="7"/>
        <v>0</v>
      </c>
      <c r="J236" s="34"/>
    </row>
    <row r="237" spans="2:10" x14ac:dyDescent="0.2">
      <c r="E237" s="307"/>
      <c r="F237" s="21" t="s">
        <v>631</v>
      </c>
      <c r="G237" s="148">
        <v>0.58570319999999998</v>
      </c>
      <c r="H237" s="148">
        <v>0.58570319999999998</v>
      </c>
      <c r="I237" s="471">
        <f t="shared" si="7"/>
        <v>0</v>
      </c>
      <c r="J237" s="34"/>
    </row>
    <row r="238" spans="2:10" x14ac:dyDescent="0.2">
      <c r="E238" s="307"/>
      <c r="F238" s="21" t="s">
        <v>633</v>
      </c>
      <c r="G238" s="148">
        <v>2.6224364600000003</v>
      </c>
      <c r="H238" s="148">
        <v>2.6224364599999999</v>
      </c>
      <c r="I238" s="471">
        <f t="shared" si="7"/>
        <v>0</v>
      </c>
      <c r="J238" s="34"/>
    </row>
    <row r="239" spans="2:10" x14ac:dyDescent="0.2">
      <c r="E239" s="307"/>
      <c r="F239" s="21" t="s">
        <v>807</v>
      </c>
      <c r="G239" s="148">
        <v>30.750806969999989</v>
      </c>
      <c r="H239" s="148">
        <v>30.750807309999999</v>
      </c>
      <c r="I239" s="471">
        <f t="shared" si="7"/>
        <v>3.4000001036815775E-7</v>
      </c>
      <c r="J239" s="34"/>
    </row>
    <row r="240" spans="2:10" x14ac:dyDescent="0.2">
      <c r="E240" s="307"/>
      <c r="F240" s="21" t="s">
        <v>830</v>
      </c>
      <c r="G240" s="148">
        <v>64.899677809999972</v>
      </c>
      <c r="H240" s="148">
        <v>64.899680259999997</v>
      </c>
      <c r="I240" s="472">
        <f t="shared" si="7"/>
        <v>2.450000025078225E-6</v>
      </c>
      <c r="J240" s="34"/>
    </row>
    <row r="241" spans="5:10" x14ac:dyDescent="0.2">
      <c r="E241" s="307"/>
      <c r="F241" s="21" t="s">
        <v>853</v>
      </c>
      <c r="G241" s="148">
        <v>67.19133355000001</v>
      </c>
      <c r="H241" s="148">
        <v>67.191336780000029</v>
      </c>
      <c r="I241" s="471">
        <f t="shared" si="7"/>
        <v>3.2300000185614408E-6</v>
      </c>
      <c r="J241" s="34"/>
    </row>
    <row r="242" spans="5:10" x14ac:dyDescent="0.2">
      <c r="E242" s="307"/>
      <c r="F242" s="21" t="s">
        <v>866</v>
      </c>
      <c r="G242" s="148">
        <v>159.42145727000008</v>
      </c>
      <c r="H242" s="148">
        <v>159.42149085000008</v>
      </c>
      <c r="I242" s="471">
        <f t="shared" si="7"/>
        <v>3.3580000007304989E-5</v>
      </c>
      <c r="J242" s="34"/>
    </row>
    <row r="243" spans="5:10" x14ac:dyDescent="0.2">
      <c r="E243" s="307"/>
      <c r="F243" s="21" t="s">
        <v>826</v>
      </c>
      <c r="G243" s="148">
        <v>54.317141560000003</v>
      </c>
      <c r="H243" s="148">
        <v>54.317181000000026</v>
      </c>
      <c r="I243" s="471">
        <f t="shared" si="7"/>
        <v>3.9440000023205357E-5</v>
      </c>
      <c r="J243" s="34"/>
    </row>
    <row r="244" spans="5:10" x14ac:dyDescent="0.2">
      <c r="E244" s="307"/>
      <c r="F244" s="21" t="s">
        <v>861</v>
      </c>
      <c r="G244" s="148">
        <v>88.856601470000001</v>
      </c>
      <c r="H244" s="148">
        <v>88.856659949999951</v>
      </c>
      <c r="I244" s="471">
        <f t="shared" si="7"/>
        <v>5.8479999950122874E-5</v>
      </c>
      <c r="J244" s="34"/>
    </row>
    <row r="245" spans="5:10" x14ac:dyDescent="0.2">
      <c r="E245" s="307"/>
      <c r="F245" s="21" t="s">
        <v>863</v>
      </c>
      <c r="G245" s="148">
        <v>143.06256562999991</v>
      </c>
      <c r="H245" s="148">
        <v>143.06275364999982</v>
      </c>
      <c r="I245" s="471">
        <f t="shared" si="7"/>
        <v>1.8801999991069351E-4</v>
      </c>
      <c r="J245" s="34"/>
    </row>
    <row r="246" spans="5:10" x14ac:dyDescent="0.2">
      <c r="E246" s="307"/>
      <c r="F246" s="21" t="s">
        <v>738</v>
      </c>
      <c r="G246" s="148">
        <v>5.9990932600000031</v>
      </c>
      <c r="H246" s="148">
        <v>5.9992942200000003</v>
      </c>
      <c r="I246" s="471">
        <f t="shared" si="7"/>
        <v>2.0095999999725223E-4</v>
      </c>
      <c r="J246" s="34"/>
    </row>
    <row r="247" spans="5:10" x14ac:dyDescent="0.2">
      <c r="E247" s="307"/>
      <c r="F247" s="21" t="s">
        <v>714</v>
      </c>
      <c r="G247" s="148">
        <v>1.9900488399999998</v>
      </c>
      <c r="H247" s="148">
        <v>1.9903671300000005</v>
      </c>
      <c r="I247" s="471">
        <f t="shared" si="7"/>
        <v>3.182900000007205E-4</v>
      </c>
      <c r="J247" s="34"/>
    </row>
    <row r="248" spans="5:10" x14ac:dyDescent="0.2">
      <c r="E248" s="307"/>
      <c r="F248" s="21" t="s">
        <v>778</v>
      </c>
      <c r="G248" s="148">
        <v>18.249535720000001</v>
      </c>
      <c r="H248" s="148">
        <v>18.249859109999999</v>
      </c>
      <c r="I248" s="471">
        <f t="shared" si="7"/>
        <v>3.2338999999836915E-4</v>
      </c>
      <c r="J248" s="34"/>
    </row>
    <row r="249" spans="5:10" x14ac:dyDescent="0.2">
      <c r="E249" s="307"/>
      <c r="F249" s="21" t="s">
        <v>787</v>
      </c>
      <c r="G249" s="148">
        <v>25.453586139999995</v>
      </c>
      <c r="H249" s="148">
        <v>25.454026359999997</v>
      </c>
      <c r="I249" s="471">
        <f t="shared" si="7"/>
        <v>4.4022000000154549E-4</v>
      </c>
      <c r="J249" s="34"/>
    </row>
    <row r="250" spans="5:10" x14ac:dyDescent="0.2">
      <c r="E250" s="307"/>
      <c r="F250" s="21" t="s">
        <v>842</v>
      </c>
      <c r="G250" s="148">
        <v>77.604183569999989</v>
      </c>
      <c r="H250" s="148">
        <v>77.604647449999973</v>
      </c>
      <c r="I250" s="471">
        <f t="shared" si="7"/>
        <v>4.6387999998387386E-4</v>
      </c>
      <c r="J250" s="34"/>
    </row>
    <row r="251" spans="5:10" x14ac:dyDescent="0.2">
      <c r="E251" s="307"/>
      <c r="F251" s="21" t="s">
        <v>806</v>
      </c>
      <c r="G251" s="148">
        <v>54.293094949999997</v>
      </c>
      <c r="H251" s="148">
        <v>54.295492680000009</v>
      </c>
      <c r="I251" s="471">
        <f t="shared" si="7"/>
        <v>2.3977300000126434E-3</v>
      </c>
      <c r="J251" s="34"/>
    </row>
    <row r="252" spans="5:10" x14ac:dyDescent="0.2">
      <c r="E252" s="307"/>
      <c r="F252" s="21" t="s">
        <v>869</v>
      </c>
      <c r="G252" s="148">
        <v>160.82349520999998</v>
      </c>
      <c r="H252" s="148">
        <v>160.82624420999994</v>
      </c>
      <c r="I252" s="471">
        <f t="shared" si="7"/>
        <v>2.7489999999659176E-3</v>
      </c>
      <c r="J252" s="34"/>
    </row>
    <row r="253" spans="5:10" x14ac:dyDescent="0.2">
      <c r="E253" s="307"/>
      <c r="F253" s="21" t="s">
        <v>785</v>
      </c>
      <c r="G253" s="148">
        <v>20.462560270000001</v>
      </c>
      <c r="H253" s="148">
        <v>20.465558370000011</v>
      </c>
      <c r="I253" s="471">
        <f t="shared" si="7"/>
        <v>2.9981000000098845E-3</v>
      </c>
      <c r="J253" s="34"/>
    </row>
    <row r="254" spans="5:10" x14ac:dyDescent="0.2">
      <c r="E254" s="307"/>
      <c r="F254" s="21" t="s">
        <v>791</v>
      </c>
      <c r="G254" s="148">
        <v>38.308770220000056</v>
      </c>
      <c r="H254" s="148">
        <v>38.314054540000022</v>
      </c>
      <c r="I254" s="471">
        <f t="shared" si="7"/>
        <v>5.2843199999657031E-3</v>
      </c>
      <c r="J254" s="34"/>
    </row>
    <row r="255" spans="5:10" x14ac:dyDescent="0.2">
      <c r="E255" s="307"/>
      <c r="F255" s="21" t="s">
        <v>745</v>
      </c>
      <c r="G255" s="148">
        <v>17.398030970000004</v>
      </c>
      <c r="H255" s="148">
        <v>17.414315649999999</v>
      </c>
      <c r="I255" s="471">
        <f t="shared" si="7"/>
        <v>1.6284679999994722E-2</v>
      </c>
      <c r="J255" s="34"/>
    </row>
    <row r="256" spans="5:10" x14ac:dyDescent="0.2">
      <c r="E256" s="307"/>
      <c r="F256" s="21" t="s">
        <v>839</v>
      </c>
      <c r="G256" s="148">
        <v>63.115002690000026</v>
      </c>
      <c r="H256" s="148">
        <v>63.135772039999971</v>
      </c>
      <c r="I256" s="471">
        <f t="shared" si="7"/>
        <v>2.0769349999945064E-2</v>
      </c>
      <c r="J256" s="34"/>
    </row>
    <row r="257" spans="1:10" x14ac:dyDescent="0.2">
      <c r="E257" s="307"/>
      <c r="F257" s="21" t="s">
        <v>838</v>
      </c>
      <c r="G257" s="148">
        <v>78.716059549999997</v>
      </c>
      <c r="H257" s="148">
        <v>78.783281999999971</v>
      </c>
      <c r="I257" s="471">
        <f t="shared" si="7"/>
        <v>6.7222449999974287E-2</v>
      </c>
      <c r="J257" s="34"/>
    </row>
    <row r="258" spans="1:10" x14ac:dyDescent="0.2">
      <c r="E258" s="307"/>
      <c r="F258" s="21" t="s">
        <v>805</v>
      </c>
      <c r="G258" s="148">
        <v>41.862460679999998</v>
      </c>
      <c r="H258" s="148">
        <v>41.946311409999971</v>
      </c>
      <c r="I258" s="471">
        <f t="shared" si="7"/>
        <v>8.3850729999973339E-2</v>
      </c>
      <c r="J258" s="34"/>
    </row>
    <row r="259" spans="1:10" x14ac:dyDescent="0.2">
      <c r="E259" s="307"/>
      <c r="F259" s="21" t="s">
        <v>451</v>
      </c>
      <c r="G259" s="148">
        <v>338.5236491500001</v>
      </c>
      <c r="H259" s="148">
        <v>338.65706737000011</v>
      </c>
      <c r="I259" s="471">
        <f t="shared" si="7"/>
        <v>0.13341822000001002</v>
      </c>
    </row>
    <row r="260" spans="1:10" x14ac:dyDescent="0.2">
      <c r="E260" s="307"/>
      <c r="F260" s="21" t="s">
        <v>814</v>
      </c>
      <c r="G260" s="148">
        <v>41.338607150000009</v>
      </c>
      <c r="H260" s="148">
        <v>41.519205040000017</v>
      </c>
      <c r="I260" s="471">
        <f t="shared" si="7"/>
        <v>0.18059789000000848</v>
      </c>
      <c r="J260" s="34"/>
    </row>
    <row r="261" spans="1:10" x14ac:dyDescent="0.2">
      <c r="E261" s="307"/>
      <c r="F261" s="473" t="s">
        <v>217</v>
      </c>
      <c r="G261" s="474">
        <f>SUM(G11:G260)</f>
        <v>11823.123189110009</v>
      </c>
      <c r="H261" s="474">
        <f>SUM(H11:H260)</f>
        <v>11820.950446599998</v>
      </c>
      <c r="I261" s="475">
        <f>SUM(I11:I260)</f>
        <v>-2.1727425100018705</v>
      </c>
      <c r="J261" s="34"/>
    </row>
    <row r="262" spans="1:10" x14ac:dyDescent="0.2">
      <c r="E262" s="307"/>
      <c r="F262" s="34"/>
      <c r="G262" s="20"/>
      <c r="H262" s="20"/>
      <c r="I262" s="20"/>
      <c r="J262" s="34"/>
    </row>
    <row r="263" spans="1:10" x14ac:dyDescent="0.2">
      <c r="E263" s="307"/>
      <c r="J263" s="34"/>
    </row>
    <row r="264" spans="1:10" x14ac:dyDescent="0.2">
      <c r="E264" s="307"/>
      <c r="J264" s="34"/>
    </row>
    <row r="265" spans="1:10" x14ac:dyDescent="0.2">
      <c r="E265" s="307"/>
      <c r="J265" s="34"/>
    </row>
    <row r="266" spans="1:10" x14ac:dyDescent="0.2">
      <c r="E266" s="307"/>
      <c r="J266" s="34"/>
    </row>
    <row r="267" spans="1:10" s="11" customFormat="1" x14ac:dyDescent="0.2">
      <c r="A267" s="30"/>
      <c r="B267" s="20"/>
      <c r="C267" s="20"/>
      <c r="D267" s="20"/>
      <c r="E267" s="309"/>
      <c r="F267" s="17"/>
      <c r="G267" s="17"/>
      <c r="H267" s="17"/>
      <c r="I267" s="17"/>
      <c r="J267" s="130"/>
    </row>
    <row r="268" spans="1:10" s="11" customFormat="1" x14ac:dyDescent="0.2">
      <c r="A268" s="30"/>
      <c r="B268" s="20"/>
      <c r="C268" s="20"/>
      <c r="D268" s="20"/>
      <c r="E268" s="309"/>
      <c r="F268" s="17"/>
      <c r="G268" s="17"/>
      <c r="H268" s="17"/>
      <c r="I268" s="17"/>
      <c r="J268" s="130"/>
    </row>
    <row r="269" spans="1:10" s="11" customFormat="1" x14ac:dyDescent="0.2">
      <c r="A269" s="30"/>
      <c r="B269" s="20"/>
      <c r="C269" s="20"/>
      <c r="D269" s="20"/>
      <c r="E269" s="308"/>
      <c r="F269" s="17"/>
      <c r="G269" s="17"/>
      <c r="H269" s="17"/>
      <c r="I269" s="17"/>
    </row>
    <row r="270" spans="1:10" s="11" customFormat="1" x14ac:dyDescent="0.2">
      <c r="A270" s="30"/>
      <c r="B270" s="20"/>
      <c r="C270" s="20"/>
      <c r="D270" s="20"/>
      <c r="E270" s="310"/>
      <c r="F270" s="17"/>
      <c r="G270" s="17"/>
      <c r="H270" s="17"/>
      <c r="I270" s="17"/>
    </row>
    <row r="271" spans="1:10" s="11" customFormat="1" x14ac:dyDescent="0.2">
      <c r="A271" s="30"/>
      <c r="B271" s="20"/>
      <c r="C271" s="20"/>
      <c r="D271" s="20"/>
      <c r="E271" s="195"/>
      <c r="F271" s="17"/>
      <c r="G271" s="17"/>
      <c r="H271" s="17"/>
      <c r="I271" s="17"/>
    </row>
    <row r="273" spans="1:9" s="11" customFormat="1" x14ac:dyDescent="0.2">
      <c r="A273" s="30"/>
      <c r="B273" s="20"/>
      <c r="C273" s="20"/>
      <c r="D273" s="20"/>
      <c r="F273" s="17"/>
      <c r="G273" s="17"/>
      <c r="H273" s="17"/>
      <c r="I273" s="17"/>
    </row>
  </sheetData>
  <mergeCells count="3">
    <mergeCell ref="A2:E2"/>
    <mergeCell ref="A9:D9"/>
    <mergeCell ref="F9:I9"/>
  </mergeCells>
  <hyperlinks>
    <hyperlink ref="K1" location="'Table of Content'!A1" display="Table of Content" xr:uid="{B7797037-65EA-4F58-B0B9-CCA771F92FFB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N65"/>
  <sheetViews>
    <sheetView topLeftCell="A3" zoomScaleNormal="100" workbookViewId="0">
      <selection activeCell="F14" sqref="F14"/>
    </sheetView>
  </sheetViews>
  <sheetFormatPr defaultColWidth="8.85546875" defaultRowHeight="12.75" x14ac:dyDescent="0.2"/>
  <cols>
    <col min="1" max="1" width="29.140625" style="301" bestFit="1" customWidth="1"/>
    <col min="2" max="2" width="17.42578125" style="18" bestFit="1" customWidth="1"/>
    <col min="3" max="3" width="30.5703125" style="18" bestFit="1" customWidth="1"/>
    <col min="4" max="4" width="42.140625" style="18" bestFit="1" customWidth="1"/>
    <col min="5" max="5" width="47.42578125" style="18" bestFit="1" customWidth="1"/>
    <col min="6" max="6" width="44.85546875" style="18" bestFit="1" customWidth="1"/>
    <col min="7" max="7" width="12.85546875" style="14" customWidth="1"/>
    <col min="8" max="16384" width="8.85546875" style="14"/>
  </cols>
  <sheetData>
    <row r="1" spans="1:14" x14ac:dyDescent="0.2">
      <c r="A1" s="581" t="s">
        <v>600</v>
      </c>
      <c r="B1" s="581"/>
      <c r="C1" s="581"/>
      <c r="H1" s="580" t="s">
        <v>239</v>
      </c>
      <c r="I1" s="580"/>
    </row>
    <row r="2" spans="1:14" s="221" customFormat="1" x14ac:dyDescent="0.2">
      <c r="A2" s="527" t="s">
        <v>934</v>
      </c>
      <c r="B2" s="527" t="s">
        <v>1243</v>
      </c>
      <c r="C2" s="527" t="s">
        <v>1242</v>
      </c>
      <c r="D2" s="527" t="s">
        <v>936</v>
      </c>
      <c r="E2" s="527" t="s">
        <v>1241</v>
      </c>
      <c r="F2" s="527" t="s">
        <v>1240</v>
      </c>
    </row>
    <row r="3" spans="1:14" ht="13.5" customHeight="1" x14ac:dyDescent="0.2">
      <c r="A3" s="36" t="s">
        <v>498</v>
      </c>
      <c r="B3" s="45">
        <v>3.9307780000000014E-2</v>
      </c>
      <c r="C3" s="45"/>
      <c r="D3" s="45"/>
      <c r="E3" s="45"/>
      <c r="F3" s="407">
        <v>1.6411500000000001E-3</v>
      </c>
    </row>
    <row r="4" spans="1:14" x14ac:dyDescent="0.2">
      <c r="A4" s="36" t="s">
        <v>262</v>
      </c>
      <c r="B4" s="45">
        <v>0.33032515000000001</v>
      </c>
      <c r="C4" s="45"/>
      <c r="D4" s="45"/>
      <c r="E4" s="45"/>
      <c r="F4" s="407">
        <v>0.32062265000000001</v>
      </c>
      <c r="J4" s="4"/>
      <c r="K4" s="4"/>
      <c r="L4" s="4"/>
      <c r="M4" s="4"/>
      <c r="N4" s="4"/>
    </row>
    <row r="5" spans="1:14" x14ac:dyDescent="0.2">
      <c r="A5" s="36" t="s">
        <v>502</v>
      </c>
      <c r="B5" s="45">
        <v>5.0022699999999996E-3</v>
      </c>
      <c r="C5" s="45"/>
      <c r="D5" s="45"/>
      <c r="E5" s="45">
        <v>5.2469349999999998E-2</v>
      </c>
      <c r="F5" s="407"/>
      <c r="J5" s="4"/>
      <c r="K5" s="4"/>
      <c r="L5" s="4"/>
      <c r="M5" s="4"/>
      <c r="N5" s="4"/>
    </row>
    <row r="6" spans="1:14" x14ac:dyDescent="0.2">
      <c r="A6" s="36" t="s">
        <v>477</v>
      </c>
      <c r="B6" s="45">
        <v>437.89694737000002</v>
      </c>
      <c r="C6" s="45"/>
      <c r="D6" s="45"/>
      <c r="E6" s="45"/>
      <c r="F6" s="407"/>
      <c r="J6" s="4"/>
      <c r="K6" s="4"/>
      <c r="L6" s="4"/>
      <c r="M6" s="4"/>
      <c r="N6" s="4"/>
    </row>
    <row r="7" spans="1:14" x14ac:dyDescent="0.2">
      <c r="A7" s="36" t="s">
        <v>251</v>
      </c>
      <c r="B7" s="45">
        <v>1.42501703</v>
      </c>
      <c r="C7" s="45"/>
      <c r="D7" s="45"/>
      <c r="E7" s="45"/>
      <c r="F7" s="407">
        <v>3.3316659999999998E-2</v>
      </c>
      <c r="J7" s="4"/>
      <c r="K7" s="4"/>
      <c r="L7" s="4"/>
      <c r="M7" s="4"/>
      <c r="N7" s="4"/>
    </row>
    <row r="8" spans="1:14" x14ac:dyDescent="0.2">
      <c r="A8" s="36" t="s">
        <v>245</v>
      </c>
      <c r="B8" s="45">
        <v>0.66751753000000003</v>
      </c>
      <c r="C8" s="45"/>
      <c r="D8" s="45"/>
      <c r="E8" s="45">
        <v>0.27840430000000005</v>
      </c>
      <c r="F8" s="407"/>
      <c r="J8" s="4"/>
      <c r="K8" s="4"/>
      <c r="L8" s="4"/>
      <c r="M8" s="4"/>
      <c r="N8" s="4"/>
    </row>
    <row r="9" spans="1:14" x14ac:dyDescent="0.2">
      <c r="A9" s="36" t="s">
        <v>568</v>
      </c>
      <c r="B9" s="45"/>
      <c r="C9" s="45"/>
      <c r="D9" s="45"/>
      <c r="E9" s="45"/>
      <c r="F9" s="407">
        <v>3.7621781500000004</v>
      </c>
      <c r="J9" s="4"/>
      <c r="K9" s="4"/>
      <c r="L9" s="4"/>
      <c r="M9" s="4"/>
      <c r="N9" s="4"/>
    </row>
    <row r="10" spans="1:14" x14ac:dyDescent="0.2">
      <c r="A10" s="36" t="s">
        <v>495</v>
      </c>
      <c r="B10" s="45">
        <v>3.2277299999999998E-3</v>
      </c>
      <c r="C10" s="45"/>
      <c r="D10" s="45"/>
      <c r="E10" s="45"/>
      <c r="F10" s="407">
        <v>7.1597000000000002E-4</v>
      </c>
      <c r="J10" s="4"/>
      <c r="K10" s="4"/>
      <c r="L10" s="4"/>
      <c r="M10" s="4"/>
      <c r="N10" s="4"/>
    </row>
    <row r="11" spans="1:14" x14ac:dyDescent="0.2">
      <c r="A11" s="36" t="s">
        <v>266</v>
      </c>
      <c r="B11" s="45">
        <v>0.65683594999999995</v>
      </c>
      <c r="C11" s="45"/>
      <c r="D11" s="45"/>
      <c r="E11" s="45"/>
      <c r="F11" s="407">
        <v>1.9462446</v>
      </c>
      <c r="J11" s="4"/>
      <c r="K11" s="4"/>
      <c r="L11" s="4"/>
      <c r="M11" s="4"/>
      <c r="N11" s="4"/>
    </row>
    <row r="12" spans="1:14" ht="13.5" customHeight="1" x14ac:dyDescent="0.2">
      <c r="A12" s="36" t="s">
        <v>515</v>
      </c>
      <c r="B12" s="45">
        <v>4.9087200100000006</v>
      </c>
      <c r="C12" s="45"/>
      <c r="D12" s="45"/>
      <c r="E12" s="45"/>
      <c r="F12" s="407"/>
      <c r="J12" s="4"/>
      <c r="K12" s="4"/>
      <c r="L12" s="4"/>
      <c r="M12" s="4"/>
      <c r="N12" s="4"/>
    </row>
    <row r="13" spans="1:14" x14ac:dyDescent="0.2">
      <c r="A13" s="36" t="s">
        <v>499</v>
      </c>
      <c r="B13" s="45"/>
      <c r="C13" s="45"/>
      <c r="D13" s="45"/>
      <c r="E13" s="45"/>
      <c r="F13" s="407">
        <v>0.27308587000000001</v>
      </c>
      <c r="J13" s="4"/>
      <c r="K13" s="4"/>
      <c r="L13" s="4"/>
      <c r="M13" s="4"/>
      <c r="N13" s="4"/>
    </row>
    <row r="14" spans="1:14" x14ac:dyDescent="0.2">
      <c r="A14" s="36" t="s">
        <v>246</v>
      </c>
      <c r="B14" s="45">
        <v>0.35207506</v>
      </c>
      <c r="C14" s="45">
        <v>129.66174745999999</v>
      </c>
      <c r="D14" s="45"/>
      <c r="E14" s="45">
        <v>45.927542780000003</v>
      </c>
      <c r="F14" s="407">
        <v>128.15827655999999</v>
      </c>
      <c r="J14" s="4"/>
      <c r="K14" s="4"/>
      <c r="L14" s="4"/>
      <c r="M14" s="4"/>
      <c r="N14" s="4"/>
    </row>
    <row r="15" spans="1:14" x14ac:dyDescent="0.2">
      <c r="A15" s="36" t="s">
        <v>534</v>
      </c>
      <c r="B15" s="45"/>
      <c r="C15" s="45"/>
      <c r="D15" s="45"/>
      <c r="E15" s="45"/>
      <c r="F15" s="407">
        <v>4.9527799999999995E-3</v>
      </c>
      <c r="J15" s="4"/>
      <c r="K15" s="4"/>
      <c r="L15" s="4"/>
      <c r="M15" s="4"/>
      <c r="N15" s="4"/>
    </row>
    <row r="16" spans="1:14" x14ac:dyDescent="0.2">
      <c r="A16" s="36" t="s">
        <v>492</v>
      </c>
      <c r="B16" s="45"/>
      <c r="C16" s="45"/>
      <c r="D16" s="45"/>
      <c r="E16" s="45"/>
      <c r="F16" s="407">
        <v>0.41903237000000004</v>
      </c>
      <c r="J16" s="4"/>
      <c r="K16" s="4"/>
      <c r="L16" s="4"/>
      <c r="M16" s="4"/>
      <c r="N16" s="4"/>
    </row>
    <row r="17" spans="1:14" x14ac:dyDescent="0.2">
      <c r="A17" s="36" t="s">
        <v>549</v>
      </c>
      <c r="B17" s="45"/>
      <c r="C17" s="45"/>
      <c r="D17" s="45"/>
      <c r="E17" s="45">
        <v>5.2445150000000003E-2</v>
      </c>
      <c r="F17" s="407">
        <v>1.398108E-2</v>
      </c>
      <c r="J17" s="4"/>
      <c r="K17" s="4"/>
      <c r="L17" s="4"/>
      <c r="M17" s="4"/>
      <c r="N17" s="4"/>
    </row>
    <row r="18" spans="1:14" x14ac:dyDescent="0.2">
      <c r="A18" s="36" t="s">
        <v>525</v>
      </c>
      <c r="B18" s="45"/>
      <c r="C18" s="45"/>
      <c r="D18" s="45"/>
      <c r="E18" s="45"/>
      <c r="F18" s="407">
        <v>4.4324300000000002E-3</v>
      </c>
      <c r="J18" s="4"/>
      <c r="K18" s="4"/>
      <c r="L18" s="4"/>
      <c r="M18" s="4"/>
      <c r="N18" s="4"/>
    </row>
    <row r="19" spans="1:14" x14ac:dyDescent="0.2">
      <c r="A19" s="36" t="s">
        <v>501</v>
      </c>
      <c r="B19" s="45"/>
      <c r="C19" s="45"/>
      <c r="D19" s="45"/>
      <c r="E19" s="45">
        <v>5.6959309999999999E-2</v>
      </c>
      <c r="F19" s="407">
        <v>29.124023280000003</v>
      </c>
      <c r="J19" s="4"/>
      <c r="K19" s="4"/>
      <c r="L19" s="4"/>
      <c r="M19" s="4"/>
      <c r="N19" s="4"/>
    </row>
    <row r="20" spans="1:14" x14ac:dyDescent="0.2">
      <c r="A20" s="36" t="s">
        <v>256</v>
      </c>
      <c r="B20" s="45">
        <v>0.20939487000000001</v>
      </c>
      <c r="C20" s="45">
        <v>1.3993070000000001</v>
      </c>
      <c r="D20" s="45"/>
      <c r="E20" s="45"/>
      <c r="F20" s="407">
        <v>0.19858948000000001</v>
      </c>
      <c r="J20" s="4"/>
      <c r="K20" s="4"/>
      <c r="L20" s="4"/>
      <c r="M20" s="4"/>
      <c r="N20" s="4"/>
    </row>
    <row r="21" spans="1:14" x14ac:dyDescent="0.2">
      <c r="A21" s="36" t="s">
        <v>283</v>
      </c>
      <c r="B21" s="45">
        <v>1.21634E-3</v>
      </c>
      <c r="C21" s="45"/>
      <c r="D21" s="45"/>
      <c r="E21" s="45"/>
      <c r="F21" s="407"/>
      <c r="J21" s="4"/>
      <c r="K21" s="4"/>
      <c r="L21" s="4"/>
      <c r="M21" s="4"/>
      <c r="N21" s="4"/>
    </row>
    <row r="22" spans="1:14" ht="13.5" customHeight="1" x14ac:dyDescent="0.2">
      <c r="A22" s="36" t="s">
        <v>489</v>
      </c>
      <c r="B22" s="45"/>
      <c r="C22" s="45"/>
      <c r="D22" s="45"/>
      <c r="E22" s="45"/>
      <c r="F22" s="407">
        <v>3.5346099999999998E-2</v>
      </c>
      <c r="J22" s="4"/>
      <c r="K22" s="4"/>
      <c r="L22" s="4"/>
      <c r="M22" s="4"/>
      <c r="N22" s="4"/>
    </row>
    <row r="23" spans="1:14" x14ac:dyDescent="0.2">
      <c r="A23" s="36" t="s">
        <v>257</v>
      </c>
      <c r="B23" s="45">
        <v>4.89136186</v>
      </c>
      <c r="C23" s="45">
        <v>8.9341556299999993</v>
      </c>
      <c r="D23" s="45"/>
      <c r="E23" s="45">
        <v>38.157777140000007</v>
      </c>
      <c r="F23" s="407">
        <v>5.2883445100000008</v>
      </c>
      <c r="J23" s="4"/>
      <c r="K23" s="4"/>
      <c r="L23" s="4"/>
      <c r="M23" s="4"/>
      <c r="N23" s="4"/>
    </row>
    <row r="24" spans="1:14" x14ac:dyDescent="0.2">
      <c r="A24" s="36" t="s">
        <v>570</v>
      </c>
      <c r="B24" s="45"/>
      <c r="C24" s="45"/>
      <c r="D24" s="45"/>
      <c r="E24" s="45">
        <v>3.4601146000000007</v>
      </c>
      <c r="F24" s="407">
        <v>9.3320000000000002E-4</v>
      </c>
      <c r="J24" s="4"/>
      <c r="K24" s="4"/>
      <c r="L24" s="4"/>
      <c r="M24" s="4"/>
      <c r="N24" s="4"/>
    </row>
    <row r="25" spans="1:14" x14ac:dyDescent="0.2">
      <c r="A25" s="36" t="s">
        <v>504</v>
      </c>
      <c r="B25" s="45"/>
      <c r="C25" s="45"/>
      <c r="D25" s="45"/>
      <c r="E25" s="45">
        <v>1.75611582</v>
      </c>
      <c r="F25" s="407">
        <v>1.5515639999999999E-2</v>
      </c>
      <c r="J25" s="4"/>
      <c r="K25" s="4"/>
      <c r="L25" s="4"/>
      <c r="M25" s="4"/>
      <c r="N25" s="4"/>
    </row>
    <row r="26" spans="1:14" x14ac:dyDescent="0.2">
      <c r="A26" s="36" t="s">
        <v>479</v>
      </c>
      <c r="B26" s="45">
        <v>0.10724151</v>
      </c>
      <c r="C26" s="45">
        <v>221.99343775</v>
      </c>
      <c r="D26" s="45"/>
      <c r="E26" s="45">
        <v>62.575769780000002</v>
      </c>
      <c r="F26" s="407">
        <v>13.197405549999999</v>
      </c>
      <c r="J26" s="4"/>
      <c r="K26" s="4"/>
      <c r="L26" s="4"/>
      <c r="M26" s="4"/>
      <c r="N26" s="4"/>
    </row>
    <row r="27" spans="1:14" x14ac:dyDescent="0.2">
      <c r="A27" s="36" t="s">
        <v>483</v>
      </c>
      <c r="B27" s="45"/>
      <c r="C27" s="45"/>
      <c r="D27" s="45"/>
      <c r="E27" s="45">
        <v>0.82006800000000002</v>
      </c>
      <c r="F27" s="407">
        <v>4.096710400000001</v>
      </c>
      <c r="J27" s="4"/>
      <c r="K27" s="4"/>
      <c r="L27" s="4"/>
      <c r="M27" s="4"/>
      <c r="N27" s="4"/>
    </row>
    <row r="28" spans="1:14" x14ac:dyDescent="0.2">
      <c r="A28" s="36" t="s">
        <v>486</v>
      </c>
      <c r="B28" s="45">
        <v>3.1964000000000003E-3</v>
      </c>
      <c r="C28" s="45"/>
      <c r="D28" s="45"/>
      <c r="E28" s="45"/>
      <c r="F28" s="407"/>
      <c r="J28" s="4"/>
      <c r="K28" s="4"/>
      <c r="L28" s="4"/>
      <c r="M28" s="4"/>
      <c r="N28" s="4"/>
    </row>
    <row r="29" spans="1:14" x14ac:dyDescent="0.2">
      <c r="A29" s="36" t="s">
        <v>255</v>
      </c>
      <c r="B29" s="45">
        <v>234.45469732999999</v>
      </c>
      <c r="C29" s="45">
        <v>4.0800000000000003E-2</v>
      </c>
      <c r="D29" s="45"/>
      <c r="E29" s="45"/>
      <c r="F29" s="407">
        <v>1.5778685799999999</v>
      </c>
      <c r="J29" s="4"/>
      <c r="K29" s="4"/>
      <c r="L29" s="4"/>
      <c r="M29" s="4"/>
      <c r="N29" s="4"/>
    </row>
    <row r="30" spans="1:14" x14ac:dyDescent="0.2">
      <c r="A30" s="36" t="s">
        <v>481</v>
      </c>
      <c r="B30" s="45">
        <v>2.333487219999999</v>
      </c>
      <c r="C30" s="45">
        <v>27.46285975</v>
      </c>
      <c r="D30" s="45"/>
      <c r="E30" s="45">
        <v>93.269091179999947</v>
      </c>
      <c r="F30" s="407">
        <v>19.47111958</v>
      </c>
      <c r="J30" s="4"/>
      <c r="K30" s="4"/>
      <c r="L30" s="4"/>
      <c r="M30" s="4"/>
      <c r="N30" s="4"/>
    </row>
    <row r="31" spans="1:14" x14ac:dyDescent="0.2">
      <c r="A31" s="36" t="s">
        <v>490</v>
      </c>
      <c r="B31" s="45"/>
      <c r="C31" s="45">
        <v>1.1293630000000001</v>
      </c>
      <c r="D31" s="45"/>
      <c r="E31" s="45">
        <v>1.731957</v>
      </c>
      <c r="F31" s="407">
        <v>3.0814767499999998</v>
      </c>
      <c r="J31" s="4"/>
      <c r="K31" s="4"/>
      <c r="L31" s="4"/>
      <c r="M31" s="4"/>
      <c r="N31" s="4"/>
    </row>
    <row r="32" spans="1:14" x14ac:dyDescent="0.2">
      <c r="A32" s="36" t="s">
        <v>563</v>
      </c>
      <c r="B32" s="45">
        <v>506.77392086000003</v>
      </c>
      <c r="C32" s="45"/>
      <c r="D32" s="45"/>
      <c r="E32" s="45"/>
      <c r="F32" s="407"/>
      <c r="J32" s="4"/>
      <c r="K32" s="4"/>
      <c r="L32" s="4"/>
      <c r="M32" s="4"/>
      <c r="N32" s="4"/>
    </row>
    <row r="33" spans="1:14" x14ac:dyDescent="0.2">
      <c r="A33" s="36" t="s">
        <v>494</v>
      </c>
      <c r="B33" s="45">
        <v>9.1469889999999998E-2</v>
      </c>
      <c r="C33" s="45"/>
      <c r="D33" s="45"/>
      <c r="E33" s="45"/>
      <c r="F33" s="407"/>
      <c r="J33" s="4"/>
      <c r="K33" s="4"/>
      <c r="L33" s="4"/>
      <c r="M33" s="4"/>
      <c r="N33" s="4"/>
    </row>
    <row r="34" spans="1:14" x14ac:dyDescent="0.2">
      <c r="A34" s="36" t="s">
        <v>238</v>
      </c>
      <c r="B34" s="45"/>
      <c r="C34" s="45"/>
      <c r="D34" s="45"/>
      <c r="E34" s="45"/>
      <c r="F34" s="407">
        <v>3.92626E-3</v>
      </c>
      <c r="J34" s="4"/>
      <c r="K34" s="4"/>
      <c r="L34" s="4"/>
      <c r="M34" s="4"/>
      <c r="N34" s="4"/>
    </row>
    <row r="35" spans="1:14" x14ac:dyDescent="0.2">
      <c r="A35" s="36" t="s">
        <v>285</v>
      </c>
      <c r="B35" s="45"/>
      <c r="C35" s="45"/>
      <c r="D35" s="45"/>
      <c r="E35" s="45"/>
      <c r="F35" s="407">
        <v>4.806121E-2</v>
      </c>
      <c r="J35" s="4"/>
      <c r="K35" s="4"/>
      <c r="L35" s="4"/>
      <c r="M35" s="4"/>
      <c r="N35" s="4"/>
    </row>
    <row r="36" spans="1:14" x14ac:dyDescent="0.2">
      <c r="A36" s="36" t="s">
        <v>482</v>
      </c>
      <c r="B36" s="45">
        <v>62.292003719999997</v>
      </c>
      <c r="C36" s="45"/>
      <c r="D36" s="45"/>
      <c r="E36" s="45"/>
      <c r="F36" s="407"/>
      <c r="J36" s="4"/>
      <c r="K36" s="4"/>
      <c r="L36" s="4"/>
      <c r="M36" s="4"/>
      <c r="N36" s="4"/>
    </row>
    <row r="37" spans="1:14" x14ac:dyDescent="0.2">
      <c r="A37" s="36" t="s">
        <v>497</v>
      </c>
      <c r="B37" s="45"/>
      <c r="C37" s="45"/>
      <c r="D37" s="45"/>
      <c r="E37" s="45">
        <v>2.5969243999999998</v>
      </c>
      <c r="F37" s="407"/>
      <c r="J37" s="4"/>
      <c r="K37" s="4"/>
      <c r="L37" s="4"/>
      <c r="M37" s="4"/>
      <c r="N37" s="4"/>
    </row>
    <row r="38" spans="1:14" x14ac:dyDescent="0.2">
      <c r="A38" s="36" t="s">
        <v>248</v>
      </c>
      <c r="B38" s="45">
        <v>25.990253679999999</v>
      </c>
      <c r="C38" s="45"/>
      <c r="D38" s="45"/>
      <c r="E38" s="45"/>
      <c r="F38" s="407">
        <v>0.86973328000000005</v>
      </c>
      <c r="J38" s="4"/>
      <c r="K38" s="4"/>
      <c r="L38" s="4"/>
      <c r="M38" s="4"/>
      <c r="N38" s="4"/>
    </row>
    <row r="39" spans="1:14" x14ac:dyDescent="0.2">
      <c r="A39" s="36" t="s">
        <v>615</v>
      </c>
      <c r="B39" s="45"/>
      <c r="C39" s="45"/>
      <c r="D39" s="45"/>
      <c r="E39" s="45"/>
      <c r="F39" s="407">
        <v>1.020833E-2</v>
      </c>
      <c r="J39" s="4"/>
      <c r="K39" s="4"/>
      <c r="L39" s="4"/>
      <c r="M39" s="4"/>
      <c r="N39" s="4"/>
    </row>
    <row r="40" spans="1:14" x14ac:dyDescent="0.2">
      <c r="A40" s="36" t="s">
        <v>513</v>
      </c>
      <c r="B40" s="45"/>
      <c r="C40" s="45"/>
      <c r="D40" s="45"/>
      <c r="E40" s="45"/>
      <c r="F40" s="407">
        <v>1.1264690000000001E-2</v>
      </c>
      <c r="J40" s="4"/>
      <c r="K40" s="4"/>
      <c r="L40" s="4"/>
      <c r="M40" s="4"/>
      <c r="N40" s="4"/>
    </row>
    <row r="41" spans="1:14" x14ac:dyDescent="0.2">
      <c r="A41" s="36" t="s">
        <v>263</v>
      </c>
      <c r="B41" s="45"/>
      <c r="C41" s="45"/>
      <c r="D41" s="45"/>
      <c r="E41" s="45"/>
      <c r="F41" s="407">
        <v>1.0720999999999999E-3</v>
      </c>
      <c r="J41" s="4"/>
      <c r="K41" s="4"/>
      <c r="L41" s="4"/>
      <c r="M41" s="4"/>
      <c r="N41" s="4"/>
    </row>
    <row r="42" spans="1:14" x14ac:dyDescent="0.2">
      <c r="A42" s="36" t="s">
        <v>476</v>
      </c>
      <c r="B42" s="45">
        <v>513.12487951000003</v>
      </c>
      <c r="C42" s="45"/>
      <c r="D42" s="45"/>
      <c r="E42" s="45"/>
      <c r="F42" s="407"/>
    </row>
    <row r="43" spans="1:14" x14ac:dyDescent="0.2">
      <c r="A43" s="36" t="s">
        <v>567</v>
      </c>
      <c r="B43" s="45">
        <v>9.0869399999999999E-3</v>
      </c>
      <c r="C43" s="45"/>
      <c r="D43" s="45"/>
      <c r="E43" s="45">
        <v>5.4468660000000002E-2</v>
      </c>
      <c r="F43" s="407">
        <v>3.4125000000000003E-2</v>
      </c>
    </row>
    <row r="44" spans="1:14" x14ac:dyDescent="0.2">
      <c r="A44" s="36" t="s">
        <v>260</v>
      </c>
      <c r="B44" s="45"/>
      <c r="C44" s="45">
        <v>0.48353154999999998</v>
      </c>
      <c r="D44" s="45"/>
      <c r="E44" s="45"/>
      <c r="F44" s="407"/>
    </row>
    <row r="45" spans="1:14" x14ac:dyDescent="0.2">
      <c r="A45" s="36" t="s">
        <v>259</v>
      </c>
      <c r="B45" s="45"/>
      <c r="C45" s="45">
        <v>24.903148999999999</v>
      </c>
      <c r="D45" s="45"/>
      <c r="E45" s="45"/>
      <c r="F45" s="407"/>
    </row>
    <row r="46" spans="1:14" x14ac:dyDescent="0.2">
      <c r="A46" s="36" t="s">
        <v>507</v>
      </c>
      <c r="B46" s="45"/>
      <c r="C46" s="45"/>
      <c r="D46" s="45"/>
      <c r="E46" s="45">
        <v>0.83870400000000001</v>
      </c>
      <c r="F46" s="407">
        <v>0.40018653999999998</v>
      </c>
    </row>
    <row r="47" spans="1:14" x14ac:dyDescent="0.2">
      <c r="A47" s="36" t="s">
        <v>264</v>
      </c>
      <c r="B47" s="45">
        <v>2.42E-4</v>
      </c>
      <c r="C47" s="45"/>
      <c r="D47" s="45"/>
      <c r="E47" s="45"/>
      <c r="F47" s="407">
        <v>1.71163E-3</v>
      </c>
    </row>
    <row r="48" spans="1:14" x14ac:dyDescent="0.2">
      <c r="A48" s="36" t="s">
        <v>484</v>
      </c>
      <c r="B48" s="45">
        <v>1.3588097300000002</v>
      </c>
      <c r="C48" s="45">
        <v>28.891262670000003</v>
      </c>
      <c r="D48" s="45"/>
      <c r="E48" s="45">
        <v>0.83125637999999991</v>
      </c>
      <c r="F48" s="407">
        <v>15.689979340000001</v>
      </c>
    </row>
    <row r="49" spans="1:6" x14ac:dyDescent="0.2">
      <c r="A49" s="36" t="s">
        <v>517</v>
      </c>
      <c r="B49" s="45"/>
      <c r="C49" s="45"/>
      <c r="D49" s="45"/>
      <c r="E49" s="45">
        <v>5.1349435200000002</v>
      </c>
      <c r="F49" s="407">
        <v>0.15034335000000001</v>
      </c>
    </row>
    <row r="50" spans="1:6" x14ac:dyDescent="0.2">
      <c r="A50" s="36" t="s">
        <v>511</v>
      </c>
      <c r="B50" s="45"/>
      <c r="C50" s="45"/>
      <c r="D50" s="45"/>
      <c r="E50" s="45"/>
      <c r="F50" s="407">
        <v>2.013655E-2</v>
      </c>
    </row>
    <row r="51" spans="1:6" x14ac:dyDescent="0.2">
      <c r="A51" s="36" t="s">
        <v>235</v>
      </c>
      <c r="B51" s="45">
        <v>77.250421099999983</v>
      </c>
      <c r="C51" s="45">
        <v>527.05568936999998</v>
      </c>
      <c r="D51" s="45"/>
      <c r="E51" s="45">
        <v>162.27619070999998</v>
      </c>
      <c r="F51" s="407">
        <v>67.923272710000006</v>
      </c>
    </row>
    <row r="52" spans="1:6" x14ac:dyDescent="0.2">
      <c r="A52" s="36" t="s">
        <v>571</v>
      </c>
      <c r="B52" s="45">
        <v>3.4513799999999997E-2</v>
      </c>
      <c r="C52" s="45"/>
      <c r="D52" s="45"/>
      <c r="E52" s="45">
        <v>6.0975154299999996</v>
      </c>
      <c r="F52" s="407">
        <v>0.89459231999999989</v>
      </c>
    </row>
    <row r="53" spans="1:6" x14ac:dyDescent="0.2">
      <c r="A53" s="36" t="s">
        <v>328</v>
      </c>
      <c r="B53" s="45"/>
      <c r="C53" s="45"/>
      <c r="D53" s="45"/>
      <c r="E53" s="45"/>
      <c r="F53" s="407">
        <v>1.9350999999999998E-4</v>
      </c>
    </row>
    <row r="54" spans="1:6" x14ac:dyDescent="0.2">
      <c r="A54" s="36" t="s">
        <v>485</v>
      </c>
      <c r="B54" s="45">
        <v>386.64057717999998</v>
      </c>
      <c r="C54" s="45">
        <v>1.47</v>
      </c>
      <c r="D54" s="45"/>
      <c r="E54" s="45"/>
      <c r="F54" s="407">
        <v>21.106093139999992</v>
      </c>
    </row>
    <row r="55" spans="1:6" x14ac:dyDescent="0.2">
      <c r="A55" s="36" t="s">
        <v>493</v>
      </c>
      <c r="B55" s="45">
        <v>6.0793120000000006E-2</v>
      </c>
      <c r="C55" s="45"/>
      <c r="D55" s="45"/>
      <c r="E55" s="45"/>
      <c r="F55" s="407">
        <v>1.78644219</v>
      </c>
    </row>
    <row r="56" spans="1:6" x14ac:dyDescent="0.2">
      <c r="A56" s="36" t="s">
        <v>503</v>
      </c>
      <c r="B56" s="45"/>
      <c r="C56" s="45"/>
      <c r="D56" s="45"/>
      <c r="E56" s="45"/>
      <c r="F56" s="407">
        <v>6.5821240000000003E-2</v>
      </c>
    </row>
    <row r="57" spans="1:6" x14ac:dyDescent="0.2">
      <c r="A57" s="36" t="s">
        <v>569</v>
      </c>
      <c r="B57" s="45">
        <v>8.1270400000000003E-3</v>
      </c>
      <c r="C57" s="45">
        <v>2.305129</v>
      </c>
      <c r="D57" s="45"/>
      <c r="E57" s="45">
        <v>1.8141917400000001</v>
      </c>
      <c r="F57" s="407">
        <v>11.7588896</v>
      </c>
    </row>
    <row r="58" spans="1:6" x14ac:dyDescent="0.2">
      <c r="A58" s="36" t="s">
        <v>540</v>
      </c>
      <c r="B58" s="45"/>
      <c r="C58" s="45"/>
      <c r="D58" s="45"/>
      <c r="E58" s="45"/>
      <c r="F58" s="407">
        <v>7.4514999999999998E-2</v>
      </c>
    </row>
    <row r="59" spans="1:6" x14ac:dyDescent="0.2">
      <c r="A59" s="36" t="s">
        <v>574</v>
      </c>
      <c r="B59" s="45"/>
      <c r="C59" s="45"/>
      <c r="D59" s="45"/>
      <c r="E59" s="45"/>
      <c r="F59" s="407">
        <v>7.9743419999999995E-2</v>
      </c>
    </row>
    <row r="60" spans="1:6" x14ac:dyDescent="0.2">
      <c r="A60" s="36" t="s">
        <v>267</v>
      </c>
      <c r="B60" s="45"/>
      <c r="C60" s="45"/>
      <c r="D60" s="45"/>
      <c r="E60" s="45">
        <v>7.2838585800000004</v>
      </c>
      <c r="F60" s="407">
        <v>0.18016473999999999</v>
      </c>
    </row>
    <row r="61" spans="1:6" x14ac:dyDescent="0.2">
      <c r="A61" s="36" t="s">
        <v>250</v>
      </c>
      <c r="B61" s="45">
        <v>265.65611629</v>
      </c>
      <c r="C61" s="45"/>
      <c r="D61" s="45"/>
      <c r="E61" s="45"/>
      <c r="F61" s="407">
        <v>8.2095460000000009E-2</v>
      </c>
    </row>
    <row r="62" spans="1:6" x14ac:dyDescent="0.2">
      <c r="A62" s="526" t="s">
        <v>330</v>
      </c>
      <c r="B62" s="45">
        <v>0.22080358</v>
      </c>
      <c r="C62" s="45">
        <v>3.35018847</v>
      </c>
      <c r="D62" s="45"/>
      <c r="E62" s="45">
        <v>4.5928249399999999</v>
      </c>
      <c r="F62" s="407">
        <v>1.0748026899999998</v>
      </c>
    </row>
    <row r="63" spans="1:6" x14ac:dyDescent="0.2">
      <c r="A63" s="526" t="s">
        <v>572</v>
      </c>
      <c r="B63" s="45">
        <v>0.30841888000000001</v>
      </c>
      <c r="C63" s="45"/>
      <c r="D63" s="45"/>
      <c r="E63" s="45">
        <v>1.5274391</v>
      </c>
      <c r="F63" s="407">
        <v>16.013098159999998</v>
      </c>
    </row>
    <row r="64" spans="1:6" x14ac:dyDescent="0.2">
      <c r="A64" s="526" t="s">
        <v>247</v>
      </c>
      <c r="B64" s="45"/>
      <c r="C64" s="45"/>
      <c r="D64" s="45">
        <v>834.15227865000008</v>
      </c>
      <c r="E64" s="45"/>
      <c r="F64" s="407"/>
    </row>
    <row r="65" spans="1:6" x14ac:dyDescent="0.2">
      <c r="A65" s="526" t="s">
        <v>478</v>
      </c>
      <c r="B65" s="45">
        <v>1.4165190300000001</v>
      </c>
      <c r="C65" s="45"/>
      <c r="D65" s="45"/>
      <c r="E65" s="45"/>
      <c r="F65" s="407">
        <v>7.5191164999999973</v>
      </c>
    </row>
  </sheetData>
  <mergeCells count="2">
    <mergeCell ref="H1:I1"/>
    <mergeCell ref="A1:C1"/>
  </mergeCells>
  <hyperlinks>
    <hyperlink ref="H1" location="'Table of Content'!A1" display="Table of Content" xr:uid="{BD6178EC-4335-4A28-86D6-A761CA519FC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N18"/>
  <sheetViews>
    <sheetView zoomScaleNormal="100" workbookViewId="0">
      <selection activeCell="A2" sqref="A2:C2"/>
    </sheetView>
  </sheetViews>
  <sheetFormatPr defaultColWidth="8.7109375" defaultRowHeight="12.75" x14ac:dyDescent="0.2"/>
  <cols>
    <col min="1" max="1" width="42.7109375" style="1" customWidth="1"/>
    <col min="2" max="2" width="12.42578125" style="1" bestFit="1" customWidth="1"/>
    <col min="3" max="3" width="8.5703125" style="1" bestFit="1" customWidth="1"/>
    <col min="4" max="4" width="48.42578125" style="1" bestFit="1" customWidth="1"/>
    <col min="5" max="5" width="13.28515625" style="1" bestFit="1" customWidth="1"/>
    <col min="6" max="6" width="9" style="1" bestFit="1" customWidth="1"/>
    <col min="7" max="10" width="8.7109375" style="1"/>
    <col min="11" max="11" width="8.7109375" style="190"/>
    <col min="12" max="12" width="9.140625" style="4" bestFit="1" customWidth="1"/>
    <col min="13" max="13" width="8.7109375" style="4"/>
    <col min="14" max="14" width="9.140625" style="4" bestFit="1" customWidth="1"/>
    <col min="15" max="16384" width="8.7109375" style="1"/>
  </cols>
  <sheetData>
    <row r="1" spans="1:14" x14ac:dyDescent="0.2">
      <c r="A1" s="3" t="s">
        <v>1253</v>
      </c>
      <c r="H1" s="585" t="s">
        <v>239</v>
      </c>
      <c r="I1" s="585"/>
    </row>
    <row r="2" spans="1:14" x14ac:dyDescent="0.2">
      <c r="A2" s="582" t="s">
        <v>290</v>
      </c>
      <c r="B2" s="583"/>
      <c r="C2" s="584"/>
      <c r="D2" s="582" t="s">
        <v>289</v>
      </c>
      <c r="E2" s="583"/>
      <c r="F2" s="584"/>
    </row>
    <row r="3" spans="1:14" x14ac:dyDescent="0.2">
      <c r="A3" s="304" t="s">
        <v>602</v>
      </c>
      <c r="B3" s="222" t="s">
        <v>296</v>
      </c>
      <c r="C3" s="222" t="s">
        <v>234</v>
      </c>
      <c r="D3" s="222" t="s">
        <v>602</v>
      </c>
      <c r="E3" s="222" t="s">
        <v>296</v>
      </c>
      <c r="F3" s="222" t="s">
        <v>234</v>
      </c>
      <c r="K3" s="1"/>
      <c r="M3" s="1"/>
    </row>
    <row r="4" spans="1:14" s="52" customFormat="1" x14ac:dyDescent="0.2">
      <c r="A4" s="60" t="s">
        <v>937</v>
      </c>
      <c r="B4" s="59">
        <v>3516.5126689999997</v>
      </c>
      <c r="C4" s="223">
        <f t="shared" ref="C4:C13" si="0">(B4/$B$15)*100</f>
        <v>26.669025543925802</v>
      </c>
      <c r="D4" s="60" t="s">
        <v>1243</v>
      </c>
      <c r="E4" s="111">
        <v>2529.5225277599998</v>
      </c>
      <c r="F4" s="223">
        <f t="shared" ref="F4:F13" si="1">(E4/$E$15)*100</f>
        <v>16.291596566765865</v>
      </c>
      <c r="K4" s="1"/>
      <c r="L4" s="4"/>
      <c r="M4" s="1"/>
      <c r="N4" s="4"/>
    </row>
    <row r="5" spans="1:14" s="52" customFormat="1" x14ac:dyDescent="0.2">
      <c r="A5" s="29" t="s">
        <v>939</v>
      </c>
      <c r="B5" s="59">
        <v>2128.7990927599999</v>
      </c>
      <c r="C5" s="223">
        <f t="shared" si="0"/>
        <v>16.144687287262695</v>
      </c>
      <c r="D5" s="29" t="s">
        <v>1242</v>
      </c>
      <c r="E5" s="59">
        <v>979.08062065000001</v>
      </c>
      <c r="F5" s="223">
        <f t="shared" si="1"/>
        <v>6.3058487532402552</v>
      </c>
      <c r="K5" s="1"/>
      <c r="L5" s="4"/>
      <c r="M5" s="1"/>
      <c r="N5" s="4"/>
    </row>
    <row r="6" spans="1:14" s="52" customFormat="1" x14ac:dyDescent="0.2">
      <c r="A6" s="29" t="s">
        <v>935</v>
      </c>
      <c r="B6" s="59">
        <v>1434.034103290001</v>
      </c>
      <c r="C6" s="223">
        <f t="shared" si="0"/>
        <v>10.875630413234767</v>
      </c>
      <c r="D6" s="29" t="s">
        <v>936</v>
      </c>
      <c r="E6" s="59">
        <v>834.15227865000008</v>
      </c>
      <c r="F6" s="223">
        <f t="shared" si="1"/>
        <v>5.37242592223462</v>
      </c>
      <c r="K6" s="1"/>
      <c r="L6" s="4"/>
      <c r="M6" s="1"/>
      <c r="N6" s="4"/>
    </row>
    <row r="7" spans="1:14" s="216" customFormat="1" x14ac:dyDescent="0.2">
      <c r="A7" s="29" t="s">
        <v>936</v>
      </c>
      <c r="B7" s="59">
        <v>1249.3775581399991</v>
      </c>
      <c r="C7" s="225">
        <f t="shared" si="0"/>
        <v>9.4752060203777067</v>
      </c>
      <c r="D7" s="29" t="s">
        <v>1241</v>
      </c>
      <c r="E7" s="59">
        <v>441.18703186999988</v>
      </c>
      <c r="F7" s="225">
        <f t="shared" si="1"/>
        <v>2.8415011350303629</v>
      </c>
      <c r="K7" s="1"/>
      <c r="L7" s="4"/>
      <c r="M7" s="1"/>
      <c r="N7" s="4"/>
    </row>
    <row r="8" spans="1:14" s="52" customFormat="1" x14ac:dyDescent="0.2">
      <c r="A8" s="29" t="s">
        <v>938</v>
      </c>
      <c r="B8" s="59">
        <v>781.31925666000006</v>
      </c>
      <c r="C8" s="223">
        <f t="shared" si="0"/>
        <v>5.9254793527452696</v>
      </c>
      <c r="D8" s="29" t="s">
        <v>1240</v>
      </c>
      <c r="E8" s="59">
        <v>356.82540230000029</v>
      </c>
      <c r="F8" s="223">
        <f t="shared" si="1"/>
        <v>2.2981631652806112</v>
      </c>
      <c r="K8" s="1"/>
      <c r="L8" s="4"/>
      <c r="M8" s="1"/>
      <c r="N8" s="4"/>
    </row>
    <row r="9" spans="1:14" s="52" customFormat="1" x14ac:dyDescent="0.2">
      <c r="A9" s="29" t="s">
        <v>992</v>
      </c>
      <c r="B9" s="359">
        <v>581.45725597000001</v>
      </c>
      <c r="C9" s="223">
        <f t="shared" si="0"/>
        <v>4.4097376781453974</v>
      </c>
      <c r="D9" s="29" t="s">
        <v>992</v>
      </c>
      <c r="E9" s="59">
        <v>306.06386093000032</v>
      </c>
      <c r="F9" s="223">
        <f t="shared" si="1"/>
        <v>1.9712293095700761</v>
      </c>
      <c r="K9" s="1"/>
      <c r="L9" s="4"/>
      <c r="M9" s="1"/>
      <c r="N9" s="4"/>
    </row>
    <row r="10" spans="1:14" s="52" customFormat="1" x14ac:dyDescent="0.2">
      <c r="A10" s="29" t="s">
        <v>1243</v>
      </c>
      <c r="B10" s="359">
        <v>477.70236518000002</v>
      </c>
      <c r="C10" s="223">
        <f t="shared" si="0"/>
        <v>3.6228666803017826</v>
      </c>
      <c r="D10" s="29" t="s">
        <v>1211</v>
      </c>
      <c r="E10" s="59">
        <v>295.19875177</v>
      </c>
      <c r="F10" s="223">
        <f t="shared" si="1"/>
        <v>1.9012516860676092</v>
      </c>
      <c r="K10" s="1"/>
      <c r="L10" s="4"/>
      <c r="M10" s="1"/>
      <c r="N10" s="4"/>
    </row>
    <row r="11" spans="1:14" s="52" customFormat="1" x14ac:dyDescent="0.2">
      <c r="A11" s="29" t="s">
        <v>991</v>
      </c>
      <c r="B11" s="360">
        <v>299.81476423999999</v>
      </c>
      <c r="C11" s="223">
        <f t="shared" si="0"/>
        <v>2.273777562768295</v>
      </c>
      <c r="D11" s="29" t="s">
        <v>1239</v>
      </c>
      <c r="E11" s="59">
        <v>289.23297082000005</v>
      </c>
      <c r="F11" s="223">
        <f t="shared" si="1"/>
        <v>1.862828586302151</v>
      </c>
      <c r="K11" s="1"/>
      <c r="L11" s="4"/>
      <c r="M11" s="1"/>
      <c r="N11" s="4"/>
    </row>
    <row r="12" spans="1:14" s="52" customFormat="1" ht="14.45" customHeight="1" x14ac:dyDescent="0.2">
      <c r="A12" s="29" t="s">
        <v>994</v>
      </c>
      <c r="B12" s="359">
        <v>234.23610332999962</v>
      </c>
      <c r="C12" s="223">
        <f t="shared" si="0"/>
        <v>1.7764328501036899</v>
      </c>
      <c r="D12" s="29" t="s">
        <v>1232</v>
      </c>
      <c r="E12" s="59">
        <v>286.02419558999998</v>
      </c>
      <c r="F12" s="223">
        <f t="shared" si="1"/>
        <v>1.8421622071942783</v>
      </c>
      <c r="K12" s="1"/>
      <c r="L12" s="4"/>
      <c r="M12" s="1"/>
      <c r="N12" s="4"/>
    </row>
    <row r="13" spans="1:14" s="216" customFormat="1" x14ac:dyDescent="0.2">
      <c r="A13" s="29" t="s">
        <v>993</v>
      </c>
      <c r="B13" s="359">
        <v>233.83549182999997</v>
      </c>
      <c r="C13" s="225">
        <f t="shared" si="0"/>
        <v>1.7733946360170849</v>
      </c>
      <c r="D13" s="29" t="s">
        <v>1238</v>
      </c>
      <c r="E13" s="59">
        <v>281.79630084999997</v>
      </c>
      <c r="F13" s="225">
        <f t="shared" si="1"/>
        <v>1.8149321055941052</v>
      </c>
      <c r="K13" s="303"/>
      <c r="L13" s="279"/>
      <c r="M13" s="279"/>
      <c r="N13" s="279"/>
    </row>
    <row r="14" spans="1:14" s="52" customFormat="1" x14ac:dyDescent="0.25">
      <c r="A14" s="305" t="s">
        <v>601</v>
      </c>
      <c r="B14" s="224">
        <f>B15-SUM(B4:B13)</f>
        <v>2248.6674640900037</v>
      </c>
      <c r="C14" s="306">
        <f>((Table2746[[#This Row],[Column2]]/B15))*100</f>
        <v>17.053761975117503</v>
      </c>
      <c r="D14" s="305" t="s">
        <v>601</v>
      </c>
      <c r="E14" s="224">
        <f>E15-SUM(E4:E13)</f>
        <v>8927.4638553599925</v>
      </c>
      <c r="F14" s="306">
        <f>((Table2746[[#This Row],[Column5]]/E15))*100</f>
        <v>57.498060562720056</v>
      </c>
      <c r="K14" s="302"/>
      <c r="L14" s="280"/>
      <c r="M14" s="280"/>
      <c r="N14" s="280"/>
    </row>
    <row r="15" spans="1:14" x14ac:dyDescent="0.2">
      <c r="A15" s="222" t="s">
        <v>217</v>
      </c>
      <c r="B15" s="63">
        <v>13185.756124490004</v>
      </c>
      <c r="C15" s="41">
        <f>SUM(C4:C14)</f>
        <v>100</v>
      </c>
      <c r="D15" s="41" t="s">
        <v>217</v>
      </c>
      <c r="E15" s="63">
        <v>15526.547796549994</v>
      </c>
      <c r="F15" s="41">
        <f>SUM(F4:F14)</f>
        <v>99.999999999999986</v>
      </c>
    </row>
    <row r="16" spans="1:14" x14ac:dyDescent="0.2">
      <c r="B16" s="2"/>
    </row>
    <row r="17" spans="2:5" x14ac:dyDescent="0.2">
      <c r="B17" s="2"/>
      <c r="C17" s="2"/>
      <c r="D17" s="2"/>
      <c r="E17" s="2"/>
    </row>
    <row r="18" spans="2:5" x14ac:dyDescent="0.2">
      <c r="B18" s="2"/>
    </row>
  </sheetData>
  <mergeCells count="3">
    <mergeCell ref="A2:C2"/>
    <mergeCell ref="D2:F2"/>
    <mergeCell ref="H1:I1"/>
  </mergeCells>
  <hyperlinks>
    <hyperlink ref="H1:I1" location="'Table of Content'!A1" display="Table of Content" xr:uid="{5E1F6CA3-9C0E-4953-B8C5-40DF85FA809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E30C-E4BF-499F-9558-7060B463894D}">
  <dimension ref="A1:L236"/>
  <sheetViews>
    <sheetView topLeftCell="B1" zoomScaleNormal="100" workbookViewId="0">
      <selection activeCell="B15" sqref="B15"/>
    </sheetView>
  </sheetViews>
  <sheetFormatPr defaultColWidth="8.85546875" defaultRowHeight="12.75" x14ac:dyDescent="0.2"/>
  <cols>
    <col min="1" max="1" width="22.5703125" style="4" customWidth="1"/>
    <col min="2" max="2" width="16.42578125" style="4" bestFit="1" customWidth="1"/>
    <col min="3" max="3" width="10.42578125" style="4" customWidth="1"/>
    <col min="4" max="4" width="11.85546875" style="4" customWidth="1"/>
    <col min="5" max="5" width="11.140625" style="4" customWidth="1"/>
    <col min="6" max="6" width="11.140625" style="4" bestFit="1" customWidth="1"/>
    <col min="7" max="7" width="9.85546875" style="4" customWidth="1"/>
    <col min="8" max="8" width="10.85546875" style="4" customWidth="1"/>
    <col min="9" max="9" width="9.28515625" style="4" customWidth="1"/>
    <col min="10" max="10" width="9" style="4" customWidth="1"/>
    <col min="11" max="11" width="8.85546875" style="4"/>
    <col min="12" max="12" width="13.5703125" style="4" bestFit="1" customWidth="1"/>
    <col min="13" max="16384" width="8.85546875" style="4"/>
  </cols>
  <sheetData>
    <row r="1" spans="1:12" x14ac:dyDescent="0.2">
      <c r="A1" s="63" t="s">
        <v>342</v>
      </c>
      <c r="K1" s="586" t="s">
        <v>239</v>
      </c>
      <c r="L1" s="586"/>
    </row>
    <row r="2" spans="1:12" x14ac:dyDescent="0.2">
      <c r="A2" s="587" t="s">
        <v>341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62" t="s">
        <v>233</v>
      </c>
      <c r="I2" s="562" t="s">
        <v>299</v>
      </c>
    </row>
    <row r="3" spans="1:12" x14ac:dyDescent="0.2">
      <c r="A3" s="588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89"/>
      <c r="I3" s="589"/>
    </row>
    <row r="4" spans="1:12" x14ac:dyDescent="0.2">
      <c r="A4" s="111" t="s">
        <v>335</v>
      </c>
      <c r="B4" s="4">
        <v>1372.04895186</v>
      </c>
      <c r="C4" s="74">
        <f>(Table30329[[#This Row],[Column2]]/$B$13)*100</f>
        <v>13.602217702119454</v>
      </c>
      <c r="D4" s="4">
        <v>796.26939107999999</v>
      </c>
      <c r="E4" s="74">
        <f t="shared" ref="E4:E12" si="0">(D4/$D$13)*100</f>
        <v>12.0522507926133</v>
      </c>
      <c r="F4" s="4">
        <v>4368.4683945100005</v>
      </c>
      <c r="G4" s="73">
        <f t="shared" ref="G4:G12" si="1">(F4/$F$13)*100</f>
        <v>33.130207727688884</v>
      </c>
      <c r="H4" s="73">
        <f>((F4/D4)-1)*100</f>
        <v>448.61689315784679</v>
      </c>
      <c r="I4" s="73">
        <f t="shared" ref="I4:I10" si="2">((F4/B4)-1)*100</f>
        <v>218.39012657587355</v>
      </c>
    </row>
    <row r="5" spans="1:12" x14ac:dyDescent="0.2">
      <c r="A5" s="59" t="s">
        <v>340</v>
      </c>
      <c r="B5" s="4">
        <v>4139.3689192900001</v>
      </c>
      <c r="C5" s="72">
        <f t="shared" ref="C5:C12" si="3">(B5/$B$13)*100</f>
        <v>41.036871981310092</v>
      </c>
      <c r="D5" s="4">
        <v>2769.9350444699999</v>
      </c>
      <c r="E5" s="72">
        <f>(D5/$D$13)*100</f>
        <v>41.925449112041626</v>
      </c>
      <c r="F5" s="4">
        <v>3957.3805542099999</v>
      </c>
      <c r="G5" s="68">
        <f t="shared" si="1"/>
        <v>30.012541691560067</v>
      </c>
      <c r="H5" s="68">
        <f t="shared" ref="H5:H11" si="4">((F5/D5)-1)*100</f>
        <v>42.869074208460574</v>
      </c>
      <c r="I5" s="68">
        <f t="shared" si="2"/>
        <v>-4.3965244129826271</v>
      </c>
    </row>
    <row r="6" spans="1:12" x14ac:dyDescent="0.2">
      <c r="A6" s="59" t="s">
        <v>339</v>
      </c>
      <c r="B6" s="4">
        <v>2454.8682248699997</v>
      </c>
      <c r="C6" s="71">
        <f t="shared" si="3"/>
        <v>24.337070466349118</v>
      </c>
      <c r="D6" s="4">
        <v>1269.1436141099998</v>
      </c>
      <c r="E6" s="71">
        <f t="shared" si="0"/>
        <v>19.209625913600618</v>
      </c>
      <c r="F6" s="4">
        <v>2548.6043186799998</v>
      </c>
      <c r="G6" s="68">
        <f t="shared" si="1"/>
        <v>19.328465463929341</v>
      </c>
      <c r="H6" s="68">
        <f t="shared" si="4"/>
        <v>100.812917493757</v>
      </c>
      <c r="I6" s="68">
        <f t="shared" si="2"/>
        <v>3.8183757832852327</v>
      </c>
    </row>
    <row r="7" spans="1:12" x14ac:dyDescent="0.2">
      <c r="A7" s="59" t="s">
        <v>337</v>
      </c>
      <c r="B7" s="4">
        <v>1867.5417201500002</v>
      </c>
      <c r="C7" s="69">
        <f t="shared" si="3"/>
        <v>18.514433476177437</v>
      </c>
      <c r="D7" s="4">
        <v>1522.5772319499999</v>
      </c>
      <c r="E7" s="69">
        <f t="shared" si="0"/>
        <v>23.045570828353874</v>
      </c>
      <c r="F7" s="4">
        <v>2024.77915564</v>
      </c>
      <c r="G7" s="68">
        <f t="shared" si="1"/>
        <v>15.3558061936195</v>
      </c>
      <c r="H7" s="68">
        <f t="shared" si="4"/>
        <v>32.983674860737167</v>
      </c>
      <c r="I7" s="68">
        <f t="shared" si="2"/>
        <v>8.4194871682636609</v>
      </c>
    </row>
    <row r="8" spans="1:12" x14ac:dyDescent="0.2">
      <c r="A8" s="59" t="s">
        <v>336</v>
      </c>
      <c r="B8" s="4">
        <v>1761.38741914</v>
      </c>
      <c r="C8" s="70">
        <f t="shared" si="3"/>
        <v>17.462041059422269</v>
      </c>
      <c r="D8" s="4">
        <v>1392.8118330100001</v>
      </c>
      <c r="E8" s="70">
        <f t="shared" si="0"/>
        <v>21.081455229100278</v>
      </c>
      <c r="F8" s="4">
        <v>1938.38738491</v>
      </c>
      <c r="G8" s="68">
        <f t="shared" si="1"/>
        <v>14.700616078510793</v>
      </c>
      <c r="H8" s="68">
        <f t="shared" si="4"/>
        <v>39.170801034979633</v>
      </c>
      <c r="I8" s="68">
        <f t="shared" si="2"/>
        <v>10.048894629690297</v>
      </c>
    </row>
    <row r="9" spans="1:12" x14ac:dyDescent="0.2">
      <c r="A9" s="59" t="s">
        <v>338</v>
      </c>
      <c r="B9" s="4">
        <v>1892.4678502899999</v>
      </c>
      <c r="C9" s="69">
        <f t="shared" si="3"/>
        <v>18.761546123416448</v>
      </c>
      <c r="D9" s="4">
        <v>1035.61736881</v>
      </c>
      <c r="E9" s="69">
        <f t="shared" si="0"/>
        <v>15.674996921777224</v>
      </c>
      <c r="F9" s="4">
        <v>1379.24520029</v>
      </c>
      <c r="G9" s="68">
        <f t="shared" si="1"/>
        <v>10.46011459083728</v>
      </c>
      <c r="H9" s="68">
        <f t="shared" si="4"/>
        <v>33.180964498003092</v>
      </c>
      <c r="I9" s="68">
        <f t="shared" si="2"/>
        <v>-27.119226882578438</v>
      </c>
    </row>
    <row r="10" spans="1:12" x14ac:dyDescent="0.2">
      <c r="A10" s="59" t="s">
        <v>334</v>
      </c>
      <c r="B10" s="4">
        <v>54.61134903</v>
      </c>
      <c r="C10" s="70">
        <f t="shared" si="3"/>
        <v>0.54140594437645606</v>
      </c>
      <c r="D10" s="4">
        <v>47.26579993</v>
      </c>
      <c r="E10" s="70">
        <f t="shared" si="0"/>
        <v>0.71541023810698179</v>
      </c>
      <c r="F10" s="4">
        <v>61.58281762</v>
      </c>
      <c r="G10" s="68">
        <f t="shared" si="1"/>
        <v>0.46704047184386899</v>
      </c>
      <c r="H10" s="68">
        <f t="shared" si="4"/>
        <v>30.290437718611152</v>
      </c>
      <c r="I10" s="68">
        <f t="shared" si="2"/>
        <v>12.765604061841284</v>
      </c>
    </row>
    <row r="11" spans="1:12" x14ac:dyDescent="0.2">
      <c r="A11" s="59" t="s">
        <v>332</v>
      </c>
      <c r="B11" s="4">
        <v>17.156726989999999</v>
      </c>
      <c r="C11" s="69">
        <f t="shared" si="3"/>
        <v>0.17008834506775014</v>
      </c>
      <c r="D11" s="4">
        <v>2.9058912599999998</v>
      </c>
      <c r="E11" s="69">
        <f t="shared" si="0"/>
        <v>4.3983268268143694E-2</v>
      </c>
      <c r="F11" s="4">
        <v>4.66202703</v>
      </c>
      <c r="G11" s="68">
        <f t="shared" si="1"/>
        <v>3.5356539177462711E-2</v>
      </c>
      <c r="H11" s="68">
        <f t="shared" si="4"/>
        <v>60.433636804427437</v>
      </c>
      <c r="I11" s="68" t="s">
        <v>240</v>
      </c>
    </row>
    <row r="12" spans="1:12" x14ac:dyDescent="0.2">
      <c r="A12" s="49" t="s">
        <v>333</v>
      </c>
      <c r="B12" s="4">
        <v>3.9969796400000002</v>
      </c>
      <c r="C12" s="67">
        <f t="shared" si="3"/>
        <v>3.9625253268490215E-2</v>
      </c>
      <c r="D12" s="4">
        <v>83.731807849999996</v>
      </c>
      <c r="E12" s="67">
        <f t="shared" si="0"/>
        <v>1.2673559461558137</v>
      </c>
      <c r="F12" s="4">
        <v>2.8090708799999997</v>
      </c>
      <c r="G12" s="66">
        <f t="shared" si="1"/>
        <v>2.1303828566817565E-2</v>
      </c>
      <c r="H12" s="66">
        <f>((F12/D12)-1)*100</f>
        <v>-96.645156778374755</v>
      </c>
      <c r="I12" s="66">
        <f>((F12/B12)-1)*100</f>
        <v>-29.720160395913364</v>
      </c>
    </row>
    <row r="13" spans="1:12" s="63" customFormat="1" x14ac:dyDescent="0.2">
      <c r="A13" s="261" t="s">
        <v>217</v>
      </c>
      <c r="B13" s="41">
        <v>10086.95039226002</v>
      </c>
      <c r="C13" s="41">
        <v>100.00000000000001</v>
      </c>
      <c r="D13" s="41">
        <v>6606.8106678299891</v>
      </c>
      <c r="E13" s="41">
        <v>100</v>
      </c>
      <c r="F13" s="41">
        <v>13185.756124490012</v>
      </c>
      <c r="G13" s="41">
        <v>100</v>
      </c>
      <c r="H13" s="115">
        <f>((F13/D13)-1)*100</f>
        <v>99.578235058170378</v>
      </c>
      <c r="I13" s="115">
        <f>((F13/B13)-1)*100</f>
        <v>30.720937565111718</v>
      </c>
    </row>
    <row r="15" spans="1:12" x14ac:dyDescent="0.2">
      <c r="B15" s="63"/>
      <c r="C15" s="63"/>
      <c r="D15" s="63"/>
      <c r="G15" s="65"/>
    </row>
    <row r="16" spans="1:12" x14ac:dyDescent="0.2">
      <c r="G16" s="65"/>
    </row>
    <row r="229" spans="1:9" s="63" customFormat="1" x14ac:dyDescent="0.2">
      <c r="A229" s="4"/>
      <c r="B229" s="4"/>
      <c r="C229" s="4"/>
      <c r="D229" s="4"/>
      <c r="E229" s="4"/>
      <c r="F229" s="4"/>
      <c r="G229" s="4"/>
      <c r="H229" s="4"/>
      <c r="I229" s="4"/>
    </row>
    <row r="230" spans="1:9" x14ac:dyDescent="0.2">
      <c r="A230" s="63"/>
      <c r="B230" s="63"/>
      <c r="C230" s="63"/>
      <c r="D230" s="63"/>
      <c r="E230" s="63"/>
      <c r="F230" s="63"/>
      <c r="G230" s="63"/>
      <c r="H230" s="63"/>
      <c r="I230" s="63"/>
    </row>
    <row r="236" spans="1:9" x14ac:dyDescent="0.2">
      <c r="B236" s="62"/>
      <c r="C236" s="62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9247D6E9-EB3B-493D-90A9-853B2B8C39E8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889-4AFE-4FD8-89E6-1E9534178781}">
  <dimension ref="A1:M227"/>
  <sheetViews>
    <sheetView zoomScaleNormal="100" workbookViewId="0">
      <selection activeCell="A3" sqref="A3:J212"/>
    </sheetView>
  </sheetViews>
  <sheetFormatPr defaultColWidth="9.140625" defaultRowHeight="12.75" x14ac:dyDescent="0.2"/>
  <cols>
    <col min="1" max="1" width="27.42578125" style="20" customWidth="1"/>
    <col min="2" max="2" width="18.42578125" style="20" bestFit="1" customWidth="1"/>
    <col min="3" max="5" width="11.5703125" style="20" customWidth="1"/>
    <col min="6" max="6" width="15.42578125" style="20" bestFit="1" customWidth="1"/>
    <col min="7" max="9" width="11.5703125" style="20" customWidth="1"/>
    <col min="10" max="10" width="16.140625" style="20" bestFit="1" customWidth="1"/>
    <col min="11" max="11" width="9.42578125" style="20" customWidth="1"/>
    <col min="12" max="16384" width="9.140625" style="20"/>
  </cols>
  <sheetData>
    <row r="1" spans="1:13" x14ac:dyDescent="0.2">
      <c r="A1" s="264" t="s">
        <v>356</v>
      </c>
      <c r="L1" s="571" t="s">
        <v>239</v>
      </c>
      <c r="M1" s="571"/>
    </row>
    <row r="2" spans="1:13" x14ac:dyDescent="0.2">
      <c r="A2" s="76" t="s">
        <v>355</v>
      </c>
      <c r="B2" s="43" t="s">
        <v>332</v>
      </c>
      <c r="C2" s="43" t="s">
        <v>336</v>
      </c>
      <c r="D2" s="43" t="s">
        <v>333</v>
      </c>
      <c r="E2" s="43" t="s">
        <v>340</v>
      </c>
      <c r="F2" s="43" t="s">
        <v>334</v>
      </c>
      <c r="G2" s="43" t="s">
        <v>354</v>
      </c>
      <c r="H2" s="43" t="s">
        <v>338</v>
      </c>
      <c r="I2" s="43" t="s">
        <v>339</v>
      </c>
      <c r="J2" s="75" t="s">
        <v>337</v>
      </c>
      <c r="K2" s="35"/>
    </row>
    <row r="3" spans="1:13" x14ac:dyDescent="0.2">
      <c r="A3" s="55" t="s">
        <v>8</v>
      </c>
      <c r="B3" s="44">
        <v>0</v>
      </c>
      <c r="C3" s="44">
        <v>399.84563058999998</v>
      </c>
      <c r="D3" s="44">
        <v>0</v>
      </c>
      <c r="E3" s="44">
        <v>140.78695486000001</v>
      </c>
      <c r="F3" s="44">
        <v>0</v>
      </c>
      <c r="G3" s="44">
        <v>0</v>
      </c>
      <c r="H3" s="44">
        <v>751.15536960999998</v>
      </c>
      <c r="I3" s="44">
        <v>836.07859398000005</v>
      </c>
      <c r="J3" s="44">
        <v>440.10960899000003</v>
      </c>
      <c r="K3" s="35"/>
    </row>
    <row r="4" spans="1:13" x14ac:dyDescent="0.2">
      <c r="A4" s="21" t="s">
        <v>52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546.70120847999999</v>
      </c>
      <c r="H4" s="45">
        <v>0</v>
      </c>
      <c r="I4" s="45">
        <v>702.67634965999991</v>
      </c>
      <c r="J4" s="45">
        <v>0</v>
      </c>
      <c r="K4" s="35"/>
    </row>
    <row r="5" spans="1:13" x14ac:dyDescent="0.2">
      <c r="A5" s="21" t="s">
        <v>1</v>
      </c>
      <c r="B5" s="45">
        <v>0</v>
      </c>
      <c r="C5" s="45">
        <v>0</v>
      </c>
      <c r="D5" s="45">
        <v>0</v>
      </c>
      <c r="E5" s="45">
        <v>2.2523620000000002</v>
      </c>
      <c r="F5" s="45">
        <v>41.430067600000001</v>
      </c>
      <c r="G5" s="45">
        <v>0</v>
      </c>
      <c r="H5" s="45">
        <v>256.13233464000001</v>
      </c>
      <c r="I5" s="45">
        <v>297.56240223999998</v>
      </c>
      <c r="J5" s="45">
        <v>0</v>
      </c>
      <c r="K5" s="35"/>
    </row>
    <row r="6" spans="1:13" x14ac:dyDescent="0.2">
      <c r="A6" s="21" t="s">
        <v>53</v>
      </c>
      <c r="B6" s="45">
        <v>0</v>
      </c>
      <c r="C6" s="45">
        <v>0</v>
      </c>
      <c r="D6" s="45">
        <v>0</v>
      </c>
      <c r="E6" s="45">
        <v>1.990977E-2</v>
      </c>
      <c r="F6" s="45">
        <v>0</v>
      </c>
      <c r="G6" s="45">
        <v>3314.6347526599998</v>
      </c>
      <c r="H6" s="45">
        <v>0</v>
      </c>
      <c r="I6" s="45">
        <v>201.85800656999999</v>
      </c>
      <c r="J6" s="45">
        <v>0</v>
      </c>
      <c r="K6" s="35"/>
    </row>
    <row r="7" spans="1:13" x14ac:dyDescent="0.2">
      <c r="A7" s="21" t="s">
        <v>36</v>
      </c>
      <c r="B7" s="45">
        <v>0</v>
      </c>
      <c r="C7" s="45">
        <v>0</v>
      </c>
      <c r="D7" s="45">
        <v>0</v>
      </c>
      <c r="E7" s="45">
        <v>20.791359050000001</v>
      </c>
      <c r="F7" s="45">
        <v>0.65695250000000005</v>
      </c>
      <c r="G7" s="45">
        <v>0.78099832999999996</v>
      </c>
      <c r="H7" s="45">
        <v>105.46661626000001</v>
      </c>
      <c r="I7" s="45">
        <v>124.84258835999999</v>
      </c>
      <c r="J7" s="45">
        <v>0</v>
      </c>
      <c r="K7" s="35"/>
    </row>
    <row r="8" spans="1:13" x14ac:dyDescent="0.2">
      <c r="A8" s="21" t="s">
        <v>54</v>
      </c>
      <c r="B8" s="45">
        <v>0</v>
      </c>
      <c r="C8" s="45">
        <v>0</v>
      </c>
      <c r="D8" s="45">
        <v>0</v>
      </c>
      <c r="E8" s="45">
        <v>175.25573169999998</v>
      </c>
      <c r="F8" s="45">
        <v>0</v>
      </c>
      <c r="G8" s="45">
        <v>233.27109527000002</v>
      </c>
      <c r="H8" s="45">
        <v>92.777000510000008</v>
      </c>
      <c r="I8" s="45">
        <v>92.780765510000094</v>
      </c>
      <c r="J8" s="45">
        <v>0</v>
      </c>
      <c r="K8" s="35"/>
    </row>
    <row r="9" spans="1:13" x14ac:dyDescent="0.2">
      <c r="A9" s="21" t="s">
        <v>10</v>
      </c>
      <c r="B9" s="45">
        <v>0</v>
      </c>
      <c r="C9" s="45">
        <v>0</v>
      </c>
      <c r="D9" s="45">
        <v>0</v>
      </c>
      <c r="E9" s="45">
        <v>2.9684197700000001</v>
      </c>
      <c r="F9" s="45">
        <v>0</v>
      </c>
      <c r="G9" s="45">
        <v>11.472428750000001</v>
      </c>
      <c r="H9" s="45">
        <v>65.737497250000004</v>
      </c>
      <c r="I9" s="45">
        <v>74.808405209999989</v>
      </c>
      <c r="J9" s="45">
        <v>0</v>
      </c>
      <c r="K9" s="35"/>
    </row>
    <row r="10" spans="1:13" x14ac:dyDescent="0.2">
      <c r="A10" s="21" t="s">
        <v>45</v>
      </c>
      <c r="B10" s="45">
        <v>0</v>
      </c>
      <c r="C10" s="45">
        <v>2.5000000000000001E-4</v>
      </c>
      <c r="D10" s="45">
        <v>0</v>
      </c>
      <c r="E10" s="45">
        <v>6.4128051399999997</v>
      </c>
      <c r="F10" s="45">
        <v>0</v>
      </c>
      <c r="G10" s="45">
        <v>76.152412680000012</v>
      </c>
      <c r="H10" s="45">
        <v>54.407117240000005</v>
      </c>
      <c r="I10" s="45">
        <v>54.581465869999995</v>
      </c>
      <c r="J10" s="45">
        <v>0.19298942999999999</v>
      </c>
      <c r="K10" s="35"/>
    </row>
    <row r="11" spans="1:13" x14ac:dyDescent="0.2">
      <c r="A11" s="21" t="s">
        <v>121</v>
      </c>
      <c r="B11" s="45">
        <v>0</v>
      </c>
      <c r="C11" s="45">
        <v>0</v>
      </c>
      <c r="D11" s="45">
        <v>0</v>
      </c>
      <c r="E11" s="45">
        <v>574.93633120000004</v>
      </c>
      <c r="F11" s="45">
        <v>0</v>
      </c>
      <c r="G11" s="45">
        <v>118.61145696999999</v>
      </c>
      <c r="H11" s="45">
        <v>7.1887999999999994E-2</v>
      </c>
      <c r="I11" s="45">
        <v>34.910759920000004</v>
      </c>
      <c r="J11" s="45">
        <v>0</v>
      </c>
      <c r="K11" s="35"/>
    </row>
    <row r="12" spans="1:13" x14ac:dyDescent="0.2">
      <c r="A12" s="21" t="s">
        <v>18</v>
      </c>
      <c r="B12" s="45">
        <v>0</v>
      </c>
      <c r="C12" s="45">
        <v>0</v>
      </c>
      <c r="D12" s="45">
        <v>0</v>
      </c>
      <c r="E12" s="45">
        <v>37.20327082</v>
      </c>
      <c r="F12" s="45">
        <v>0</v>
      </c>
      <c r="G12" s="45">
        <v>0</v>
      </c>
      <c r="H12" s="45">
        <v>5.3639653899999997</v>
      </c>
      <c r="I12" s="45">
        <v>24.164863239999999</v>
      </c>
      <c r="J12" s="45">
        <v>0.15625</v>
      </c>
      <c r="K12" s="35"/>
    </row>
    <row r="13" spans="1:13" x14ac:dyDescent="0.2">
      <c r="A13" s="21" t="s">
        <v>115</v>
      </c>
      <c r="B13" s="45">
        <v>0</v>
      </c>
      <c r="C13" s="45">
        <v>1.3546441299999998</v>
      </c>
      <c r="D13" s="45">
        <v>0</v>
      </c>
      <c r="E13" s="45">
        <v>26.30531925</v>
      </c>
      <c r="F13" s="45">
        <v>0</v>
      </c>
      <c r="G13" s="45">
        <v>5.7807048499999993</v>
      </c>
      <c r="H13" s="45">
        <v>5.4489999999999996E-4</v>
      </c>
      <c r="I13" s="45">
        <v>14.550995800000001</v>
      </c>
      <c r="J13" s="45">
        <v>1.37011796</v>
      </c>
      <c r="K13" s="35"/>
    </row>
    <row r="14" spans="1:13" x14ac:dyDescent="0.2">
      <c r="A14" s="21" t="s">
        <v>2</v>
      </c>
      <c r="B14" s="45">
        <v>0</v>
      </c>
      <c r="C14" s="45">
        <v>43.381541499999997</v>
      </c>
      <c r="D14" s="45">
        <v>2.4639067799999999</v>
      </c>
      <c r="E14" s="45">
        <v>2.8031869999999999</v>
      </c>
      <c r="F14" s="45">
        <v>8.0789662599999996</v>
      </c>
      <c r="G14" s="45">
        <v>2.4639067799999999</v>
      </c>
      <c r="H14" s="45">
        <v>4.2175904400000004</v>
      </c>
      <c r="I14" s="45">
        <v>12.2965567</v>
      </c>
      <c r="J14" s="45">
        <v>43.382674109999996</v>
      </c>
      <c r="K14" s="35"/>
    </row>
    <row r="15" spans="1:13" x14ac:dyDescent="0.2">
      <c r="A15" s="21" t="s">
        <v>62</v>
      </c>
      <c r="B15" s="45">
        <v>0</v>
      </c>
      <c r="C15" s="45">
        <v>165.16930006000001</v>
      </c>
      <c r="D15" s="45">
        <v>0</v>
      </c>
      <c r="E15" s="45">
        <v>297.31234373000001</v>
      </c>
      <c r="F15" s="45">
        <v>8.0157500000000003E-3</v>
      </c>
      <c r="G15" s="45">
        <v>1.1045E-4</v>
      </c>
      <c r="H15" s="45">
        <v>8.4800508200000007</v>
      </c>
      <c r="I15" s="45">
        <v>10.748450349999999</v>
      </c>
      <c r="J15" s="45">
        <v>165.30137991000001</v>
      </c>
      <c r="K15" s="35"/>
    </row>
    <row r="16" spans="1:13" x14ac:dyDescent="0.2">
      <c r="A16" s="21" t="s">
        <v>138</v>
      </c>
      <c r="B16" s="45">
        <v>0</v>
      </c>
      <c r="C16" s="45">
        <v>32.814676329999998</v>
      </c>
      <c r="D16" s="45">
        <v>0</v>
      </c>
      <c r="E16" s="45">
        <v>9.8870975399999992</v>
      </c>
      <c r="F16" s="45">
        <v>0.30467117999999999</v>
      </c>
      <c r="G16" s="45">
        <v>5.1141480000000003E-2</v>
      </c>
      <c r="H16" s="45">
        <v>0.37650718</v>
      </c>
      <c r="I16" s="45">
        <v>9.3624181699999998</v>
      </c>
      <c r="J16" s="45">
        <v>33.438089859999998</v>
      </c>
      <c r="K16" s="35"/>
    </row>
    <row r="17" spans="1:11" x14ac:dyDescent="0.2">
      <c r="A17" s="21" t="s">
        <v>51</v>
      </c>
      <c r="B17" s="45">
        <v>0</v>
      </c>
      <c r="C17" s="45">
        <v>0</v>
      </c>
      <c r="D17" s="45">
        <v>0</v>
      </c>
      <c r="E17" s="45">
        <v>4.2999999999999999E-4</v>
      </c>
      <c r="F17" s="45">
        <v>7.7973695000000003</v>
      </c>
      <c r="G17" s="45">
        <v>3.6026932299999999</v>
      </c>
      <c r="H17" s="45">
        <v>2.9E-4</v>
      </c>
      <c r="I17" s="45">
        <v>7.7983814499999999</v>
      </c>
      <c r="J17" s="45">
        <v>0</v>
      </c>
      <c r="K17" s="35"/>
    </row>
    <row r="18" spans="1:11" x14ac:dyDescent="0.2">
      <c r="A18" s="21" t="s">
        <v>211</v>
      </c>
      <c r="B18" s="45">
        <v>0</v>
      </c>
      <c r="C18" s="45">
        <v>3.4112940000000001E-2</v>
      </c>
      <c r="D18" s="45">
        <v>2.9429900000000002E-2</v>
      </c>
      <c r="E18" s="45">
        <v>8.5720020000000008E-2</v>
      </c>
      <c r="F18" s="45">
        <v>7.0124999999999996E-3</v>
      </c>
      <c r="G18" s="45">
        <v>8.3409300000000006E-2</v>
      </c>
      <c r="H18" s="45">
        <v>2.8458305299999997</v>
      </c>
      <c r="I18" s="45">
        <v>5.4396935900000001</v>
      </c>
      <c r="J18" s="45">
        <v>4.011294E-2</v>
      </c>
      <c r="K18" s="35"/>
    </row>
    <row r="19" spans="1:11" x14ac:dyDescent="0.2">
      <c r="A19" s="21" t="s">
        <v>44</v>
      </c>
      <c r="B19" s="45">
        <v>0</v>
      </c>
      <c r="C19" s="45">
        <v>0</v>
      </c>
      <c r="D19" s="45">
        <v>0</v>
      </c>
      <c r="E19" s="45">
        <v>0.29000599999999999</v>
      </c>
      <c r="F19" s="45">
        <v>0</v>
      </c>
      <c r="G19" s="45">
        <v>0</v>
      </c>
      <c r="H19" s="45">
        <v>4.87842734</v>
      </c>
      <c r="I19" s="45">
        <v>4.87842734</v>
      </c>
      <c r="J19" s="45">
        <v>0</v>
      </c>
      <c r="K19" s="35"/>
    </row>
    <row r="20" spans="1:11" x14ac:dyDescent="0.2">
      <c r="A20" s="21" t="s">
        <v>58</v>
      </c>
      <c r="B20" s="45">
        <v>0</v>
      </c>
      <c r="C20" s="45">
        <v>0</v>
      </c>
      <c r="D20" s="45">
        <v>0</v>
      </c>
      <c r="E20" s="45">
        <v>0.41435</v>
      </c>
      <c r="F20" s="45">
        <v>0</v>
      </c>
      <c r="G20" s="45">
        <v>1.2176999999999999E-4</v>
      </c>
      <c r="H20" s="45">
        <v>4.6774835000000001</v>
      </c>
      <c r="I20" s="45">
        <v>4.6774835000000001</v>
      </c>
      <c r="J20" s="45">
        <v>0.34483721999999994</v>
      </c>
      <c r="K20" s="35"/>
    </row>
    <row r="21" spans="1:11" x14ac:dyDescent="0.2">
      <c r="A21" s="21" t="s">
        <v>9</v>
      </c>
      <c r="B21" s="45">
        <v>0</v>
      </c>
      <c r="C21" s="45">
        <v>2.7235810200000001</v>
      </c>
      <c r="D21" s="45">
        <v>0</v>
      </c>
      <c r="E21" s="45">
        <v>5.2941002699999995</v>
      </c>
      <c r="F21" s="45">
        <v>0</v>
      </c>
      <c r="G21" s="45">
        <v>0</v>
      </c>
      <c r="H21" s="45">
        <v>3.23919479</v>
      </c>
      <c r="I21" s="45">
        <v>3.23919479</v>
      </c>
      <c r="J21" s="45">
        <v>2.7235810200000001</v>
      </c>
      <c r="K21" s="35"/>
    </row>
    <row r="22" spans="1:11" x14ac:dyDescent="0.2">
      <c r="A22" s="21" t="s">
        <v>67</v>
      </c>
      <c r="B22" s="45">
        <v>0</v>
      </c>
      <c r="C22" s="45">
        <v>0</v>
      </c>
      <c r="D22" s="45">
        <v>0</v>
      </c>
      <c r="E22" s="45">
        <v>0.15773499999999999</v>
      </c>
      <c r="F22" s="45">
        <v>0</v>
      </c>
      <c r="G22" s="45">
        <v>0</v>
      </c>
      <c r="H22" s="45">
        <v>3.2136663900000002</v>
      </c>
      <c r="I22" s="45">
        <v>3.2136663900000002</v>
      </c>
      <c r="J22" s="45">
        <v>9.390260000000001E-3</v>
      </c>
      <c r="K22" s="35"/>
    </row>
    <row r="23" spans="1:11" x14ac:dyDescent="0.2">
      <c r="A23" s="21" t="s">
        <v>141</v>
      </c>
      <c r="B23" s="45">
        <v>0</v>
      </c>
      <c r="C23" s="45">
        <v>0</v>
      </c>
      <c r="D23" s="45">
        <v>0</v>
      </c>
      <c r="E23" s="45">
        <v>7.3904999999999999E-4</v>
      </c>
      <c r="F23" s="45">
        <v>0</v>
      </c>
      <c r="G23" s="45">
        <v>0</v>
      </c>
      <c r="H23" s="45">
        <v>0</v>
      </c>
      <c r="I23" s="45">
        <v>3.14655694</v>
      </c>
      <c r="J23" s="45">
        <v>0</v>
      </c>
      <c r="K23" s="35"/>
    </row>
    <row r="24" spans="1:11" x14ac:dyDescent="0.2">
      <c r="A24" s="21" t="s">
        <v>57</v>
      </c>
      <c r="B24" s="45">
        <v>0</v>
      </c>
      <c r="C24" s="45">
        <v>1.9650000000000001E-2</v>
      </c>
      <c r="D24" s="45">
        <v>0</v>
      </c>
      <c r="E24" s="45">
        <v>2.5611800000000001E-2</v>
      </c>
      <c r="F24" s="45">
        <v>7.3117E-3</v>
      </c>
      <c r="G24" s="45">
        <v>4.777E-2</v>
      </c>
      <c r="H24" s="45">
        <v>1.3827332700000001</v>
      </c>
      <c r="I24" s="45">
        <v>2.0421983200000002</v>
      </c>
      <c r="J24" s="45">
        <v>1.9650000000000001E-2</v>
      </c>
      <c r="K24" s="35"/>
    </row>
    <row r="25" spans="1:11" x14ac:dyDescent="0.2">
      <c r="A25" s="21" t="s">
        <v>16</v>
      </c>
      <c r="B25" s="45">
        <v>0</v>
      </c>
      <c r="C25" s="45">
        <v>0</v>
      </c>
      <c r="D25" s="45">
        <v>0</v>
      </c>
      <c r="E25" s="45">
        <v>0.35028700000000002</v>
      </c>
      <c r="F25" s="45">
        <v>0</v>
      </c>
      <c r="G25" s="45">
        <v>0.10575915</v>
      </c>
      <c r="H25" s="45">
        <v>1.489212</v>
      </c>
      <c r="I25" s="45">
        <v>1.861612</v>
      </c>
      <c r="J25" s="45">
        <v>0</v>
      </c>
      <c r="K25" s="35"/>
    </row>
    <row r="26" spans="1:11" x14ac:dyDescent="0.2">
      <c r="A26" s="21" t="s">
        <v>79</v>
      </c>
      <c r="B26" s="45">
        <v>0</v>
      </c>
      <c r="C26" s="45">
        <v>4.0000000000000002E-4</v>
      </c>
      <c r="D26" s="45">
        <v>0</v>
      </c>
      <c r="E26" s="45">
        <v>0.19644382999999999</v>
      </c>
      <c r="F26" s="45">
        <v>1.2205016000000002</v>
      </c>
      <c r="G26" s="45">
        <v>0</v>
      </c>
      <c r="H26" s="45">
        <v>0.33078624000000001</v>
      </c>
      <c r="I26" s="45">
        <v>1.5856790000000001</v>
      </c>
      <c r="J26" s="45">
        <v>1.76087113</v>
      </c>
      <c r="K26" s="35"/>
    </row>
    <row r="27" spans="1:11" x14ac:dyDescent="0.2">
      <c r="A27" s="21" t="s">
        <v>202</v>
      </c>
      <c r="B27" s="45">
        <v>0</v>
      </c>
      <c r="C27" s="45">
        <v>0.41625015000000004</v>
      </c>
      <c r="D27" s="45">
        <v>0</v>
      </c>
      <c r="E27" s="45">
        <v>3.5067896600000004</v>
      </c>
      <c r="F27" s="45">
        <v>0</v>
      </c>
      <c r="G27" s="45">
        <v>1.047551E-2</v>
      </c>
      <c r="H27" s="45">
        <v>1.2023598799999999</v>
      </c>
      <c r="I27" s="45">
        <v>1.58225339</v>
      </c>
      <c r="J27" s="45">
        <v>4.3101889299999998</v>
      </c>
      <c r="K27" s="35"/>
    </row>
    <row r="28" spans="1:11" x14ac:dyDescent="0.2">
      <c r="A28" s="21" t="s">
        <v>97</v>
      </c>
      <c r="B28" s="45">
        <v>0</v>
      </c>
      <c r="C28" s="45">
        <v>8.1388013299999997</v>
      </c>
      <c r="D28" s="45">
        <v>0</v>
      </c>
      <c r="E28" s="45">
        <v>11.417189820000001</v>
      </c>
      <c r="F28" s="45">
        <v>0</v>
      </c>
      <c r="G28" s="45">
        <v>0</v>
      </c>
      <c r="H28" s="45">
        <v>0.47744154999999999</v>
      </c>
      <c r="I28" s="45">
        <v>1.51643459</v>
      </c>
      <c r="J28" s="45">
        <v>8.1388013299999997</v>
      </c>
      <c r="K28" s="35"/>
    </row>
    <row r="29" spans="1:11" x14ac:dyDescent="0.2">
      <c r="A29" s="21" t="s">
        <v>14</v>
      </c>
      <c r="B29" s="45">
        <v>0</v>
      </c>
      <c r="C29" s="45">
        <v>4.0982499999999998E-2</v>
      </c>
      <c r="D29" s="45">
        <v>0</v>
      </c>
      <c r="E29" s="45">
        <v>5.5999999999999999E-5</v>
      </c>
      <c r="F29" s="45">
        <v>0</v>
      </c>
      <c r="G29" s="45">
        <v>0</v>
      </c>
      <c r="H29" s="45">
        <v>1E-4</v>
      </c>
      <c r="I29" s="45">
        <v>1.44160928</v>
      </c>
      <c r="J29" s="45">
        <v>5.2702779999999998E-2</v>
      </c>
      <c r="K29" s="35"/>
    </row>
    <row r="30" spans="1:11" x14ac:dyDescent="0.2">
      <c r="A30" s="21" t="s">
        <v>215</v>
      </c>
      <c r="B30" s="45">
        <v>0</v>
      </c>
      <c r="C30" s="45">
        <v>7.2283710000000001E-2</v>
      </c>
      <c r="D30" s="45">
        <v>1.25E-3</v>
      </c>
      <c r="E30" s="45">
        <v>1.20675241</v>
      </c>
      <c r="F30" s="45">
        <v>0.34260773999999999</v>
      </c>
      <c r="G30" s="45">
        <v>0.10717663000000001</v>
      </c>
      <c r="H30" s="45">
        <v>1.9794484699999999</v>
      </c>
      <c r="I30" s="45">
        <v>1.2754857399999999</v>
      </c>
      <c r="J30" s="45">
        <v>0.33972828999999999</v>
      </c>
      <c r="K30" s="35"/>
    </row>
    <row r="31" spans="1:11" x14ac:dyDescent="0.2">
      <c r="A31" s="21" t="s">
        <v>158</v>
      </c>
      <c r="B31" s="45">
        <v>0</v>
      </c>
      <c r="C31" s="45">
        <v>1.41891024</v>
      </c>
      <c r="D31" s="45">
        <v>0</v>
      </c>
      <c r="E31" s="45">
        <v>1.3418606599999998</v>
      </c>
      <c r="F31" s="45">
        <v>5.3046550000000005E-2</v>
      </c>
      <c r="G31" s="45">
        <v>0</v>
      </c>
      <c r="H31" s="45">
        <v>1.1538464399999999</v>
      </c>
      <c r="I31" s="45">
        <v>1.2038075400000001</v>
      </c>
      <c r="J31" s="45">
        <v>1.5617449099999998</v>
      </c>
      <c r="K31" s="35"/>
    </row>
    <row r="32" spans="1:11" x14ac:dyDescent="0.2">
      <c r="A32" s="21" t="s">
        <v>32</v>
      </c>
      <c r="B32" s="45">
        <v>0</v>
      </c>
      <c r="C32" s="45">
        <v>0</v>
      </c>
      <c r="D32" s="45">
        <v>1.602201E-2</v>
      </c>
      <c r="E32" s="45">
        <v>0.19633663000000001</v>
      </c>
      <c r="F32" s="45">
        <v>0</v>
      </c>
      <c r="G32" s="45">
        <v>5.4262999999999999E-2</v>
      </c>
      <c r="H32" s="45">
        <v>0.56374469999999999</v>
      </c>
      <c r="I32" s="45">
        <v>1.1224640100000001</v>
      </c>
      <c r="J32" s="45">
        <v>0</v>
      </c>
      <c r="K32" s="35"/>
    </row>
    <row r="33" spans="1:11" x14ac:dyDescent="0.2">
      <c r="A33" s="21" t="s">
        <v>99</v>
      </c>
      <c r="B33" s="45">
        <v>0</v>
      </c>
      <c r="C33" s="45">
        <v>5.7400600000000008E-3</v>
      </c>
      <c r="D33" s="45">
        <v>0</v>
      </c>
      <c r="E33" s="45">
        <v>0</v>
      </c>
      <c r="F33" s="45">
        <v>2.8050000000000002E-3</v>
      </c>
      <c r="G33" s="45">
        <v>4.9255800000000002E-2</v>
      </c>
      <c r="H33" s="45">
        <v>0.39622418999999998</v>
      </c>
      <c r="I33" s="45">
        <v>0.80800103000000001</v>
      </c>
      <c r="J33" s="45">
        <v>5.7400600000000008E-3</v>
      </c>
      <c r="K33" s="35"/>
    </row>
    <row r="34" spans="1:11" x14ac:dyDescent="0.2">
      <c r="A34" s="21" t="s">
        <v>159</v>
      </c>
      <c r="B34" s="45">
        <v>0</v>
      </c>
      <c r="C34" s="45">
        <v>0</v>
      </c>
      <c r="D34" s="45">
        <v>0</v>
      </c>
      <c r="E34" s="45">
        <v>1.0127644099999999</v>
      </c>
      <c r="F34" s="45">
        <v>0</v>
      </c>
      <c r="G34" s="45">
        <v>0</v>
      </c>
      <c r="H34" s="45">
        <v>0.32181811999999999</v>
      </c>
      <c r="I34" s="45">
        <v>0.73304352000000006</v>
      </c>
      <c r="J34" s="45">
        <v>1.45156E-2</v>
      </c>
      <c r="K34" s="35"/>
    </row>
    <row r="35" spans="1:11" x14ac:dyDescent="0.2">
      <c r="A35" s="21" t="s">
        <v>140</v>
      </c>
      <c r="B35" s="45">
        <v>0</v>
      </c>
      <c r="C35" s="45">
        <v>0.16300000000000001</v>
      </c>
      <c r="D35" s="45">
        <v>0</v>
      </c>
      <c r="E35" s="45">
        <v>1.6943875400000001</v>
      </c>
      <c r="F35" s="45">
        <v>0</v>
      </c>
      <c r="G35" s="45">
        <v>0</v>
      </c>
      <c r="H35" s="45">
        <v>0.59672346999999992</v>
      </c>
      <c r="I35" s="45">
        <v>0.59672346999999992</v>
      </c>
      <c r="J35" s="45">
        <v>0.29460746000000004</v>
      </c>
      <c r="K35" s="35"/>
    </row>
    <row r="36" spans="1:11" x14ac:dyDescent="0.2">
      <c r="A36" s="21" t="s">
        <v>90</v>
      </c>
      <c r="B36" s="45">
        <v>0</v>
      </c>
      <c r="C36" s="45">
        <v>3.3349959999999998E-2</v>
      </c>
      <c r="D36" s="45">
        <v>0</v>
      </c>
      <c r="E36" s="45">
        <v>2.1869967799999999</v>
      </c>
      <c r="F36" s="45">
        <v>0.56637247999999996</v>
      </c>
      <c r="G36" s="45">
        <v>4.6715200000000002E-3</v>
      </c>
      <c r="H36" s="45">
        <v>1.384584E-2</v>
      </c>
      <c r="I36" s="45">
        <v>0.58448371999999993</v>
      </c>
      <c r="J36" s="45">
        <v>0.11249653999999999</v>
      </c>
      <c r="K36" s="35"/>
    </row>
    <row r="37" spans="1:11" x14ac:dyDescent="0.2">
      <c r="A37" s="21" t="s">
        <v>162</v>
      </c>
      <c r="B37" s="45">
        <v>0</v>
      </c>
      <c r="C37" s="45">
        <v>0.22503942000000002</v>
      </c>
      <c r="D37" s="45">
        <v>0</v>
      </c>
      <c r="E37" s="45">
        <v>0.20154904999999998</v>
      </c>
      <c r="F37" s="45">
        <v>2.8303689999999999E-2</v>
      </c>
      <c r="G37" s="45">
        <v>4.4345800000000005E-2</v>
      </c>
      <c r="H37" s="45">
        <v>0.44623090999999998</v>
      </c>
      <c r="I37" s="45">
        <v>0.55650443999999999</v>
      </c>
      <c r="J37" s="45">
        <v>4.9189233899999998</v>
      </c>
      <c r="K37" s="35"/>
    </row>
    <row r="38" spans="1:11" x14ac:dyDescent="0.2">
      <c r="A38" s="21" t="s">
        <v>4</v>
      </c>
      <c r="B38" s="45">
        <v>0</v>
      </c>
      <c r="C38" s="45">
        <v>0</v>
      </c>
      <c r="D38" s="45">
        <v>0</v>
      </c>
      <c r="E38" s="45">
        <v>0.61107500000000003</v>
      </c>
      <c r="F38" s="45">
        <v>0</v>
      </c>
      <c r="G38" s="45">
        <v>0</v>
      </c>
      <c r="H38" s="45">
        <v>0</v>
      </c>
      <c r="I38" s="45">
        <v>0.5495275799999999</v>
      </c>
      <c r="J38" s="45">
        <v>0</v>
      </c>
      <c r="K38" s="35"/>
    </row>
    <row r="39" spans="1:11" x14ac:dyDescent="0.2">
      <c r="A39" s="21" t="s">
        <v>184</v>
      </c>
      <c r="B39" s="45">
        <v>0</v>
      </c>
      <c r="C39" s="45">
        <v>7.1874899999999992E-2</v>
      </c>
      <c r="D39" s="45">
        <v>0</v>
      </c>
      <c r="E39" s="45">
        <v>0.39162036</v>
      </c>
      <c r="F39" s="45">
        <v>0</v>
      </c>
      <c r="G39" s="45">
        <v>0</v>
      </c>
      <c r="H39" s="45">
        <v>8.3926399999999998E-3</v>
      </c>
      <c r="I39" s="45">
        <v>0.54826281999999993</v>
      </c>
      <c r="J39" s="45">
        <v>7.3425399999999988E-2</v>
      </c>
      <c r="K39" s="35"/>
    </row>
    <row r="40" spans="1:11" x14ac:dyDescent="0.2">
      <c r="A40" s="21" t="s">
        <v>102</v>
      </c>
      <c r="B40" s="45">
        <v>0</v>
      </c>
      <c r="C40" s="45">
        <v>1.9335000000000001E-2</v>
      </c>
      <c r="D40" s="45">
        <v>0</v>
      </c>
      <c r="E40" s="45">
        <v>0.88137581000000009</v>
      </c>
      <c r="F40" s="45">
        <v>1.0334100000000001E-2</v>
      </c>
      <c r="G40" s="45">
        <v>4.6104099999999995E-2</v>
      </c>
      <c r="H40" s="45">
        <v>0.64411461999999997</v>
      </c>
      <c r="I40" s="45">
        <v>0.50614322999999994</v>
      </c>
      <c r="J40" s="45">
        <v>0.28845124</v>
      </c>
      <c r="K40" s="35"/>
    </row>
    <row r="41" spans="1:11" x14ac:dyDescent="0.2">
      <c r="A41" s="21" t="s">
        <v>167</v>
      </c>
      <c r="B41" s="45">
        <v>0</v>
      </c>
      <c r="C41" s="45">
        <v>0</v>
      </c>
      <c r="D41" s="45">
        <v>0</v>
      </c>
      <c r="E41" s="45">
        <v>6.3880999999999993E-2</v>
      </c>
      <c r="F41" s="45">
        <v>0</v>
      </c>
      <c r="G41" s="45">
        <v>0</v>
      </c>
      <c r="H41" s="45">
        <v>0.46413053000000004</v>
      </c>
      <c r="I41" s="45">
        <v>0.46413053000000004</v>
      </c>
      <c r="J41" s="45">
        <v>8.7925699999999996E-3</v>
      </c>
      <c r="K41" s="35"/>
    </row>
    <row r="42" spans="1:11" x14ac:dyDescent="0.2">
      <c r="A42" s="21" t="s">
        <v>157</v>
      </c>
      <c r="B42" s="45">
        <v>0</v>
      </c>
      <c r="C42" s="45">
        <v>0</v>
      </c>
      <c r="D42" s="45">
        <v>0</v>
      </c>
      <c r="E42" s="45">
        <v>1.14593967</v>
      </c>
      <c r="F42" s="45">
        <v>4.39785E-3</v>
      </c>
      <c r="G42" s="45">
        <v>0</v>
      </c>
      <c r="H42" s="45">
        <v>0.28376467</v>
      </c>
      <c r="I42" s="45">
        <v>0.33263190999999998</v>
      </c>
      <c r="J42" s="45">
        <v>5.9483069999999999E-2</v>
      </c>
      <c r="K42" s="35"/>
    </row>
    <row r="43" spans="1:11" x14ac:dyDescent="0.2">
      <c r="A43" s="21" t="s">
        <v>129</v>
      </c>
      <c r="B43" s="45">
        <v>0</v>
      </c>
      <c r="C43" s="45">
        <v>0</v>
      </c>
      <c r="D43" s="45">
        <v>0</v>
      </c>
      <c r="E43" s="45">
        <v>0</v>
      </c>
      <c r="F43" s="45">
        <v>0.17016804000000002</v>
      </c>
      <c r="G43" s="45">
        <v>0</v>
      </c>
      <c r="H43" s="45">
        <v>0.14942881</v>
      </c>
      <c r="I43" s="45">
        <v>0.31959684999999999</v>
      </c>
      <c r="J43" s="45">
        <v>0.21644685999999999</v>
      </c>
      <c r="K43" s="35"/>
    </row>
    <row r="44" spans="1:11" x14ac:dyDescent="0.2">
      <c r="A44" s="21" t="s">
        <v>151</v>
      </c>
      <c r="B44" s="45">
        <v>0</v>
      </c>
      <c r="C44" s="45">
        <v>1.3928467499999999</v>
      </c>
      <c r="D44" s="45">
        <v>0</v>
      </c>
      <c r="E44" s="45">
        <v>0.83032656999999999</v>
      </c>
      <c r="F44" s="45">
        <v>0</v>
      </c>
      <c r="G44" s="45">
        <v>0</v>
      </c>
      <c r="H44" s="45">
        <v>2.1336999999999998E-2</v>
      </c>
      <c r="I44" s="45">
        <v>0.26961003</v>
      </c>
      <c r="J44" s="45">
        <v>1.4983510600000001</v>
      </c>
      <c r="K44" s="35"/>
    </row>
    <row r="45" spans="1:11" x14ac:dyDescent="0.2">
      <c r="A45" s="21" t="s">
        <v>171</v>
      </c>
      <c r="B45" s="45">
        <v>0</v>
      </c>
      <c r="C45" s="45">
        <v>1.11E-2</v>
      </c>
      <c r="D45" s="45">
        <v>0</v>
      </c>
      <c r="E45" s="45">
        <v>11.744056949999999</v>
      </c>
      <c r="F45" s="45">
        <v>0</v>
      </c>
      <c r="G45" s="45">
        <v>0</v>
      </c>
      <c r="H45" s="45">
        <v>0.25068292999999997</v>
      </c>
      <c r="I45" s="45">
        <v>0.26906570000000002</v>
      </c>
      <c r="J45" s="45">
        <v>0.10799397999999999</v>
      </c>
      <c r="K45" s="35"/>
    </row>
    <row r="46" spans="1:11" x14ac:dyDescent="0.2">
      <c r="A46" s="21" t="s">
        <v>166</v>
      </c>
      <c r="B46" s="45">
        <v>0</v>
      </c>
      <c r="C46" s="45">
        <v>0</v>
      </c>
      <c r="D46" s="45">
        <v>0</v>
      </c>
      <c r="E46" s="45">
        <v>0.212951</v>
      </c>
      <c r="F46" s="45">
        <v>0</v>
      </c>
      <c r="G46" s="45">
        <v>0</v>
      </c>
      <c r="H46" s="45">
        <v>0.20722672</v>
      </c>
      <c r="I46" s="45">
        <v>0.25634079999999998</v>
      </c>
      <c r="J46" s="45">
        <v>1.4994E-2</v>
      </c>
      <c r="K46" s="35"/>
    </row>
    <row r="47" spans="1:11" x14ac:dyDescent="0.2">
      <c r="A47" s="21" t="s">
        <v>114</v>
      </c>
      <c r="B47" s="45">
        <v>0</v>
      </c>
      <c r="C47" s="45">
        <v>0</v>
      </c>
      <c r="D47" s="45">
        <v>0</v>
      </c>
      <c r="E47" s="45">
        <v>0.38680399999999998</v>
      </c>
      <c r="F47" s="45">
        <v>6.2280000000000002E-2</v>
      </c>
      <c r="G47" s="45">
        <v>0</v>
      </c>
      <c r="H47" s="45">
        <v>4.2539940000000005E-2</v>
      </c>
      <c r="I47" s="45">
        <v>0.25164210999999997</v>
      </c>
      <c r="J47" s="45">
        <v>1.3797499999999999E-3</v>
      </c>
      <c r="K47" s="35"/>
    </row>
    <row r="48" spans="1:11" x14ac:dyDescent="0.2">
      <c r="A48" s="21" t="s">
        <v>208</v>
      </c>
      <c r="B48" s="45">
        <v>0</v>
      </c>
      <c r="C48" s="45">
        <v>1.980956E-2</v>
      </c>
      <c r="D48" s="45">
        <v>0.29846219000000002</v>
      </c>
      <c r="E48" s="45">
        <v>16.649141520000001</v>
      </c>
      <c r="F48" s="45">
        <v>3.4567299999999999E-3</v>
      </c>
      <c r="G48" s="45">
        <v>0.32821352000000004</v>
      </c>
      <c r="H48" s="45">
        <v>0.23837569</v>
      </c>
      <c r="I48" s="45">
        <v>0.24922013000000001</v>
      </c>
      <c r="J48" s="45">
        <v>0.54802993999999994</v>
      </c>
      <c r="K48" s="35"/>
    </row>
    <row r="49" spans="1:11" x14ac:dyDescent="0.2">
      <c r="A49" s="21" t="s">
        <v>189</v>
      </c>
      <c r="B49" s="45">
        <v>0</v>
      </c>
      <c r="C49" s="45">
        <v>0.39998402</v>
      </c>
      <c r="D49" s="45">
        <v>0</v>
      </c>
      <c r="E49" s="45">
        <v>0.10023923</v>
      </c>
      <c r="F49" s="45">
        <v>0</v>
      </c>
      <c r="G49" s="45">
        <v>0</v>
      </c>
      <c r="H49" s="45">
        <v>0.22943270000000002</v>
      </c>
      <c r="I49" s="45">
        <v>0.22943270000000002</v>
      </c>
      <c r="J49" s="45">
        <v>3.0051885400000002</v>
      </c>
      <c r="K49" s="35"/>
    </row>
    <row r="50" spans="1:11" x14ac:dyDescent="0.2">
      <c r="A50" s="21" t="s">
        <v>188</v>
      </c>
      <c r="B50" s="45">
        <v>0</v>
      </c>
      <c r="C50" s="45">
        <v>0.52029141000000001</v>
      </c>
      <c r="D50" s="45">
        <v>0</v>
      </c>
      <c r="E50" s="45">
        <v>7.0582600000000009E-2</v>
      </c>
      <c r="F50" s="45">
        <v>0.21236173999999999</v>
      </c>
      <c r="G50" s="45">
        <v>0</v>
      </c>
      <c r="H50" s="45">
        <v>1.6129339999999999E-2</v>
      </c>
      <c r="I50" s="45">
        <v>0.22881132999999998</v>
      </c>
      <c r="J50" s="45">
        <v>0.57708303999999999</v>
      </c>
      <c r="K50" s="35"/>
    </row>
    <row r="51" spans="1:11" x14ac:dyDescent="0.2">
      <c r="A51" s="21" t="s">
        <v>163</v>
      </c>
      <c r="B51" s="45">
        <v>0</v>
      </c>
      <c r="C51" s="45">
        <v>0.13238521</v>
      </c>
      <c r="D51" s="45">
        <v>0</v>
      </c>
      <c r="E51" s="45">
        <v>1.6953543</v>
      </c>
      <c r="F51" s="45">
        <v>0</v>
      </c>
      <c r="G51" s="45">
        <v>1.3040999999999999E-4</v>
      </c>
      <c r="H51" s="45">
        <v>0.32214655999999997</v>
      </c>
      <c r="I51" s="45">
        <v>0.20809329000000001</v>
      </c>
      <c r="J51" s="45">
        <v>0.21814563000000001</v>
      </c>
      <c r="K51" s="35"/>
    </row>
    <row r="52" spans="1:11" x14ac:dyDescent="0.2">
      <c r="A52" s="21" t="s">
        <v>178</v>
      </c>
      <c r="B52" s="45">
        <v>0</v>
      </c>
      <c r="C52" s="45">
        <v>111.54250031000001</v>
      </c>
      <c r="D52" s="45">
        <v>0</v>
      </c>
      <c r="E52" s="45">
        <v>1.56948336</v>
      </c>
      <c r="F52" s="45">
        <v>0</v>
      </c>
      <c r="G52" s="45">
        <v>0</v>
      </c>
      <c r="H52" s="45">
        <v>0.1384203</v>
      </c>
      <c r="I52" s="45">
        <v>0.20117579000000002</v>
      </c>
      <c r="J52" s="45">
        <v>113.93387534999999</v>
      </c>
      <c r="K52" s="35"/>
    </row>
    <row r="53" spans="1:11" x14ac:dyDescent="0.2">
      <c r="A53" s="21" t="s">
        <v>127</v>
      </c>
      <c r="B53" s="45">
        <v>0</v>
      </c>
      <c r="C53" s="45">
        <v>1.1502343100000001</v>
      </c>
      <c r="D53" s="45">
        <v>0</v>
      </c>
      <c r="E53" s="45">
        <v>1.88030071</v>
      </c>
      <c r="F53" s="45">
        <v>7.733327000000001E-2</v>
      </c>
      <c r="G53" s="45">
        <v>0</v>
      </c>
      <c r="H53" s="45">
        <v>0.11974967</v>
      </c>
      <c r="I53" s="45">
        <v>0.19562832999999999</v>
      </c>
      <c r="J53" s="45">
        <v>1.5910423500000002</v>
      </c>
      <c r="K53" s="35"/>
    </row>
    <row r="54" spans="1:11" x14ac:dyDescent="0.2">
      <c r="A54" s="21" t="s">
        <v>74</v>
      </c>
      <c r="B54" s="45">
        <v>0</v>
      </c>
      <c r="C54" s="45">
        <v>0</v>
      </c>
      <c r="D54" s="45">
        <v>0</v>
      </c>
      <c r="E54" s="45">
        <v>5.9670000000000001E-3</v>
      </c>
      <c r="F54" s="45">
        <v>0.18672629000000002</v>
      </c>
      <c r="G54" s="45">
        <v>1.7799999999999999E-3</v>
      </c>
      <c r="H54" s="45">
        <v>2.7607500000000002E-3</v>
      </c>
      <c r="I54" s="45">
        <v>0.18948704</v>
      </c>
      <c r="J54" s="45">
        <v>3.4413869999999999E-2</v>
      </c>
      <c r="K54" s="35"/>
    </row>
    <row r="55" spans="1:11" x14ac:dyDescent="0.2">
      <c r="A55" s="21" t="s">
        <v>173</v>
      </c>
      <c r="B55" s="45">
        <v>0</v>
      </c>
      <c r="C55" s="45">
        <v>2E-3</v>
      </c>
      <c r="D55" s="45">
        <v>0</v>
      </c>
      <c r="E55" s="45">
        <v>1.84923908</v>
      </c>
      <c r="F55" s="45">
        <v>1.6082860000000001E-2</v>
      </c>
      <c r="G55" s="45">
        <v>2.1523130000000001E-2</v>
      </c>
      <c r="H55" s="45">
        <v>0.15968285999999998</v>
      </c>
      <c r="I55" s="45">
        <v>0.17542120999999999</v>
      </c>
      <c r="J55" s="45">
        <v>8.0130789999999993E-2</v>
      </c>
      <c r="K55" s="35"/>
    </row>
    <row r="56" spans="1:11" x14ac:dyDescent="0.2">
      <c r="A56" s="21" t="s">
        <v>11</v>
      </c>
      <c r="B56" s="45">
        <v>0</v>
      </c>
      <c r="C56" s="45">
        <v>0</v>
      </c>
      <c r="D56" s="45">
        <v>0</v>
      </c>
      <c r="E56" s="45">
        <v>10.79808356</v>
      </c>
      <c r="F56" s="45">
        <v>0</v>
      </c>
      <c r="G56" s="45">
        <v>0</v>
      </c>
      <c r="H56" s="45">
        <v>0.17368637000000001</v>
      </c>
      <c r="I56" s="45">
        <v>0.17368637000000001</v>
      </c>
      <c r="J56" s="45">
        <v>7.1475999999999994E-4</v>
      </c>
      <c r="K56" s="35"/>
    </row>
    <row r="57" spans="1:11" x14ac:dyDescent="0.2">
      <c r="A57" s="21" t="s">
        <v>135</v>
      </c>
      <c r="B57" s="45">
        <v>0</v>
      </c>
      <c r="C57" s="45">
        <v>6.99253781</v>
      </c>
      <c r="D57" s="45">
        <v>0</v>
      </c>
      <c r="E57" s="45">
        <v>1.8789974599999999</v>
      </c>
      <c r="F57" s="45">
        <v>5.5000000000000003E-4</v>
      </c>
      <c r="G57" s="45">
        <v>0</v>
      </c>
      <c r="H57" s="45">
        <v>0.16462178</v>
      </c>
      <c r="I57" s="45">
        <v>0.16517177999999999</v>
      </c>
      <c r="J57" s="45">
        <v>7.2041094800000005</v>
      </c>
      <c r="K57" s="35"/>
    </row>
    <row r="58" spans="1:11" x14ac:dyDescent="0.2">
      <c r="A58" s="21" t="s">
        <v>160</v>
      </c>
      <c r="B58" s="45">
        <v>0</v>
      </c>
      <c r="C58" s="45">
        <v>0</v>
      </c>
      <c r="D58" s="45">
        <v>0</v>
      </c>
      <c r="E58" s="45">
        <v>0.65053742000000003</v>
      </c>
      <c r="F58" s="45">
        <v>0</v>
      </c>
      <c r="G58" s="45">
        <v>0</v>
      </c>
      <c r="H58" s="45">
        <v>0.17514723999999998</v>
      </c>
      <c r="I58" s="45">
        <v>0.16269369</v>
      </c>
      <c r="J58" s="45">
        <v>0.10388458</v>
      </c>
      <c r="K58" s="35"/>
    </row>
    <row r="59" spans="1:11" x14ac:dyDescent="0.2">
      <c r="A59" s="21" t="s">
        <v>190</v>
      </c>
      <c r="B59" s="45">
        <v>0</v>
      </c>
      <c r="C59" s="45">
        <v>4.0000000000000002E-4</v>
      </c>
      <c r="D59" s="45">
        <v>0</v>
      </c>
      <c r="E59" s="45">
        <v>0.22667275000000001</v>
      </c>
      <c r="F59" s="45">
        <v>0</v>
      </c>
      <c r="G59" s="45">
        <v>0</v>
      </c>
      <c r="H59" s="45">
        <v>0.14398633999999999</v>
      </c>
      <c r="I59" s="45">
        <v>0.14890233999999999</v>
      </c>
      <c r="J59" s="45">
        <v>5.301691E-2</v>
      </c>
      <c r="K59" s="35"/>
    </row>
    <row r="60" spans="1:11" x14ac:dyDescent="0.2">
      <c r="A60" s="21" t="s">
        <v>112</v>
      </c>
      <c r="B60" s="45">
        <v>0</v>
      </c>
      <c r="C60" s="45">
        <v>0</v>
      </c>
      <c r="D60" s="45">
        <v>0</v>
      </c>
      <c r="E60" s="45">
        <v>9.5883469999999998E-2</v>
      </c>
      <c r="F60" s="45">
        <v>0</v>
      </c>
      <c r="G60" s="45">
        <v>0</v>
      </c>
      <c r="H60" s="45">
        <v>0.12111578999999999</v>
      </c>
      <c r="I60" s="45">
        <v>0.13740078999999999</v>
      </c>
      <c r="J60" s="45">
        <v>0.46813528999999998</v>
      </c>
      <c r="K60" s="35"/>
    </row>
    <row r="61" spans="1:11" x14ac:dyDescent="0.2">
      <c r="A61" s="21" t="s">
        <v>207</v>
      </c>
      <c r="B61" s="45">
        <v>0.11235000000000001</v>
      </c>
      <c r="C61" s="45">
        <v>0.12439095</v>
      </c>
      <c r="D61" s="45">
        <v>0</v>
      </c>
      <c r="E61" s="45">
        <v>0.41015671000000004</v>
      </c>
      <c r="F61" s="45">
        <v>0.11008572</v>
      </c>
      <c r="G61" s="45">
        <v>8.7896399999999996E-3</v>
      </c>
      <c r="H61" s="45">
        <v>5.8592200000000001E-3</v>
      </c>
      <c r="I61" s="45">
        <v>0.11747903</v>
      </c>
      <c r="J61" s="45">
        <v>1.418616E-2</v>
      </c>
      <c r="K61" s="35"/>
    </row>
    <row r="62" spans="1:11" x14ac:dyDescent="0.2">
      <c r="A62" s="21" t="s">
        <v>180</v>
      </c>
      <c r="B62" s="45">
        <v>0</v>
      </c>
      <c r="C62" s="45">
        <v>1.02899458</v>
      </c>
      <c r="D62" s="45">
        <v>0</v>
      </c>
      <c r="E62" s="45">
        <v>10.60939861</v>
      </c>
      <c r="F62" s="45">
        <v>0</v>
      </c>
      <c r="G62" s="45">
        <v>0</v>
      </c>
      <c r="H62" s="45">
        <v>0.10963735000000001</v>
      </c>
      <c r="I62" s="45">
        <v>0.10963735000000001</v>
      </c>
      <c r="J62" s="45">
        <v>1.1157651799999999</v>
      </c>
      <c r="K62" s="35"/>
    </row>
    <row r="63" spans="1:11" x14ac:dyDescent="0.2">
      <c r="A63" s="21" t="s">
        <v>204</v>
      </c>
      <c r="B63" s="45">
        <v>0</v>
      </c>
      <c r="C63" s="45">
        <v>0</v>
      </c>
      <c r="D63" s="45">
        <v>0</v>
      </c>
      <c r="E63" s="45">
        <v>9.3866000000000005E-2</v>
      </c>
      <c r="F63" s="45">
        <v>4.0338200000000005E-3</v>
      </c>
      <c r="G63" s="45">
        <v>4.4999999999999999E-4</v>
      </c>
      <c r="H63" s="45">
        <v>8.591507000000001E-2</v>
      </c>
      <c r="I63" s="45">
        <v>0.10808522999999999</v>
      </c>
      <c r="J63" s="45">
        <v>3.9823000000000002E-3</v>
      </c>
      <c r="K63" s="35"/>
    </row>
    <row r="64" spans="1:11" x14ac:dyDescent="0.2">
      <c r="A64" s="21" t="s">
        <v>177</v>
      </c>
      <c r="B64" s="45">
        <v>0</v>
      </c>
      <c r="C64" s="45">
        <v>23.38383662</v>
      </c>
      <c r="D64" s="45">
        <v>0</v>
      </c>
      <c r="E64" s="45">
        <v>7.3518955500000001</v>
      </c>
      <c r="F64" s="45">
        <v>0</v>
      </c>
      <c r="G64" s="45">
        <v>0</v>
      </c>
      <c r="H64" s="45">
        <v>0.10384117</v>
      </c>
      <c r="I64" s="45">
        <v>0.10384117</v>
      </c>
      <c r="J64" s="45">
        <v>23.40066277</v>
      </c>
      <c r="K64" s="35"/>
    </row>
    <row r="65" spans="1:11" x14ac:dyDescent="0.2">
      <c r="A65" s="21" t="s">
        <v>134</v>
      </c>
      <c r="B65" s="45">
        <v>0</v>
      </c>
      <c r="C65" s="45">
        <v>1.1120049999999999E-2</v>
      </c>
      <c r="D65" s="45">
        <v>0</v>
      </c>
      <c r="E65" s="45">
        <v>0.35566228000000005</v>
      </c>
      <c r="F65" s="45">
        <v>2.8114740000000003E-2</v>
      </c>
      <c r="G65" s="45">
        <v>1.9033E-4</v>
      </c>
      <c r="H65" s="45">
        <v>7.1689900000000001E-2</v>
      </c>
      <c r="I65" s="45">
        <v>0.10001308</v>
      </c>
      <c r="J65" s="45">
        <v>0.22512817000000002</v>
      </c>
      <c r="K65" s="35"/>
    </row>
    <row r="66" spans="1:11" x14ac:dyDescent="0.2">
      <c r="A66" s="21" t="s">
        <v>95</v>
      </c>
      <c r="B66" s="45">
        <v>0</v>
      </c>
      <c r="C66" s="45">
        <v>0</v>
      </c>
      <c r="D66" s="45">
        <v>0</v>
      </c>
      <c r="E66" s="45">
        <v>4.1653719999999998E-2</v>
      </c>
      <c r="F66" s="45">
        <v>4.2476390000000003E-2</v>
      </c>
      <c r="G66" s="45">
        <v>1.6840000000000001E-5</v>
      </c>
      <c r="H66" s="45">
        <v>0.14766377</v>
      </c>
      <c r="I66" s="45">
        <v>9.6982810000000003E-2</v>
      </c>
      <c r="J66" s="45">
        <v>6.0133829999999999E-2</v>
      </c>
      <c r="K66" s="35"/>
    </row>
    <row r="67" spans="1:11" x14ac:dyDescent="0.2">
      <c r="A67" s="21" t="s">
        <v>30</v>
      </c>
      <c r="B67" s="45">
        <v>1.423125</v>
      </c>
      <c r="C67" s="45">
        <v>15.286606939999999</v>
      </c>
      <c r="D67" s="45">
        <v>0</v>
      </c>
      <c r="E67" s="45">
        <v>54.167535000000001</v>
      </c>
      <c r="F67" s="45">
        <v>0</v>
      </c>
      <c r="G67" s="45">
        <v>0</v>
      </c>
      <c r="H67" s="45">
        <v>6.6429630000000003E-2</v>
      </c>
      <c r="I67" s="45">
        <v>9.4539960000000006E-2</v>
      </c>
      <c r="J67" s="45">
        <v>13.872036720000001</v>
      </c>
      <c r="K67" s="35"/>
    </row>
    <row r="68" spans="1:11" x14ac:dyDescent="0.2">
      <c r="A68" s="21" t="s">
        <v>199</v>
      </c>
      <c r="B68" s="45">
        <v>0</v>
      </c>
      <c r="C68" s="45">
        <v>0</v>
      </c>
      <c r="D68" s="45">
        <v>0</v>
      </c>
      <c r="E68" s="45">
        <v>0.125</v>
      </c>
      <c r="F68" s="45">
        <v>0</v>
      </c>
      <c r="G68" s="45">
        <v>0</v>
      </c>
      <c r="H68" s="45">
        <v>7.0000000000000007E-2</v>
      </c>
      <c r="I68" s="45">
        <v>7.0000000000000007E-2</v>
      </c>
      <c r="J68" s="45">
        <v>3.4895E-3</v>
      </c>
      <c r="K68" s="35"/>
    </row>
    <row r="69" spans="1:11" x14ac:dyDescent="0.2">
      <c r="A69" s="21" t="s">
        <v>31</v>
      </c>
      <c r="B69" s="45">
        <v>0</v>
      </c>
      <c r="C69" s="45">
        <v>0</v>
      </c>
      <c r="D69" s="45">
        <v>0</v>
      </c>
      <c r="E69" s="45">
        <v>9.0319999999999998E-2</v>
      </c>
      <c r="F69" s="45">
        <v>0</v>
      </c>
      <c r="G69" s="45">
        <v>2.7296E-3</v>
      </c>
      <c r="H69" s="45">
        <v>8.1018690000000004E-2</v>
      </c>
      <c r="I69" s="45">
        <v>4.9250309999999999E-2</v>
      </c>
      <c r="J69" s="45">
        <v>0</v>
      </c>
      <c r="K69" s="35"/>
    </row>
    <row r="70" spans="1:11" x14ac:dyDescent="0.2">
      <c r="A70" s="21" t="s">
        <v>132</v>
      </c>
      <c r="B70" s="45">
        <v>0</v>
      </c>
      <c r="C70" s="45">
        <v>0</v>
      </c>
      <c r="D70" s="45">
        <v>0</v>
      </c>
      <c r="E70" s="45">
        <v>0.19207209</v>
      </c>
      <c r="F70" s="45">
        <v>4.3346169999999996E-2</v>
      </c>
      <c r="G70" s="45">
        <v>0</v>
      </c>
      <c r="H70" s="45">
        <v>4.9413E-3</v>
      </c>
      <c r="I70" s="45">
        <v>4.8287469999999999E-2</v>
      </c>
      <c r="J70" s="45">
        <v>0</v>
      </c>
      <c r="K70" s="35"/>
    </row>
    <row r="71" spans="1:11" x14ac:dyDescent="0.2">
      <c r="A71" s="21" t="s">
        <v>43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1.893216E-2</v>
      </c>
      <c r="I71" s="45">
        <v>4.7732160000000003E-2</v>
      </c>
      <c r="J71" s="45">
        <v>8.4973899999999988E-3</v>
      </c>
      <c r="K71" s="35"/>
    </row>
    <row r="72" spans="1:11" x14ac:dyDescent="0.2">
      <c r="A72" s="21" t="s">
        <v>103</v>
      </c>
      <c r="B72" s="45">
        <v>0</v>
      </c>
      <c r="C72" s="45">
        <v>0</v>
      </c>
      <c r="D72" s="45">
        <v>0</v>
      </c>
      <c r="E72" s="45">
        <v>2.82E-3</v>
      </c>
      <c r="F72" s="45">
        <v>0</v>
      </c>
      <c r="G72" s="45">
        <v>0</v>
      </c>
      <c r="H72" s="45">
        <v>4.3384589999999994E-2</v>
      </c>
      <c r="I72" s="45">
        <v>4.3384589999999994E-2</v>
      </c>
      <c r="J72" s="45">
        <v>0.30398708000000002</v>
      </c>
      <c r="K72" s="35"/>
    </row>
    <row r="73" spans="1:11" x14ac:dyDescent="0.2">
      <c r="A73" s="21" t="s">
        <v>48</v>
      </c>
      <c r="B73" s="45">
        <v>0</v>
      </c>
      <c r="C73" s="45">
        <v>34.416772280000004</v>
      </c>
      <c r="D73" s="45">
        <v>0</v>
      </c>
      <c r="E73" s="45">
        <v>23.559708530000002</v>
      </c>
      <c r="F73" s="45">
        <v>0</v>
      </c>
      <c r="G73" s="45">
        <v>16.798349219999999</v>
      </c>
      <c r="H73" s="45">
        <v>5.9557799999999999E-3</v>
      </c>
      <c r="I73" s="45">
        <v>4.307478E-2</v>
      </c>
      <c r="J73" s="45">
        <v>35.437490149999995</v>
      </c>
      <c r="K73" s="35"/>
    </row>
    <row r="74" spans="1:11" x14ac:dyDescent="0.2">
      <c r="A74" s="21" t="s">
        <v>113</v>
      </c>
      <c r="B74" s="45">
        <v>0</v>
      </c>
      <c r="C74" s="45">
        <v>232.95029098999899</v>
      </c>
      <c r="D74" s="45">
        <v>0</v>
      </c>
      <c r="E74" s="45">
        <v>0.9387120699999999</v>
      </c>
      <c r="F74" s="45">
        <v>8.4252000000000003E-4</v>
      </c>
      <c r="G74" s="45">
        <v>0</v>
      </c>
      <c r="H74" s="45">
        <v>2.1973330000000003E-2</v>
      </c>
      <c r="I74" s="45">
        <v>4.151664E-2</v>
      </c>
      <c r="J74" s="45">
        <v>233.09846965999901</v>
      </c>
      <c r="K74" s="35"/>
    </row>
    <row r="75" spans="1:11" x14ac:dyDescent="0.2">
      <c r="A75" s="21" t="s">
        <v>164</v>
      </c>
      <c r="B75" s="45">
        <v>0</v>
      </c>
      <c r="C75" s="45">
        <v>5.3929999999999999E-2</v>
      </c>
      <c r="D75" s="45">
        <v>0</v>
      </c>
      <c r="E75" s="45">
        <v>1.0455566600000001</v>
      </c>
      <c r="F75" s="45">
        <v>0</v>
      </c>
      <c r="G75" s="45">
        <v>6.3575000000000003E-4</v>
      </c>
      <c r="H75" s="45">
        <v>0.10774547999999999</v>
      </c>
      <c r="I75" s="45">
        <v>4.1292629999999997E-2</v>
      </c>
      <c r="J75" s="45">
        <v>6.4226000000000005E-2</v>
      </c>
      <c r="K75" s="35"/>
    </row>
    <row r="76" spans="1:11" x14ac:dyDescent="0.2">
      <c r="A76" s="21" t="s">
        <v>106</v>
      </c>
      <c r="B76" s="45">
        <v>0</v>
      </c>
      <c r="C76" s="45">
        <v>1.5115699999999998E-3</v>
      </c>
      <c r="D76" s="45">
        <v>0</v>
      </c>
      <c r="E76" s="45">
        <v>0.12889300000000001</v>
      </c>
      <c r="F76" s="45">
        <v>0</v>
      </c>
      <c r="G76" s="45">
        <v>0</v>
      </c>
      <c r="H76" s="45">
        <v>1.119143E-2</v>
      </c>
      <c r="I76" s="45">
        <v>4.0641429999999999E-2</v>
      </c>
      <c r="J76" s="45">
        <v>1.9497729999999998E-2</v>
      </c>
      <c r="K76" s="35"/>
    </row>
    <row r="77" spans="1:11" x14ac:dyDescent="0.2">
      <c r="A77" s="21" t="s">
        <v>104</v>
      </c>
      <c r="B77" s="45">
        <v>0</v>
      </c>
      <c r="C77" s="45">
        <v>4.5503139999999997E-2</v>
      </c>
      <c r="D77" s="45">
        <v>0</v>
      </c>
      <c r="E77" s="45">
        <v>4.4291386199999998</v>
      </c>
      <c r="F77" s="45">
        <v>0</v>
      </c>
      <c r="G77" s="45">
        <v>8.6866100000000009E-3</v>
      </c>
      <c r="H77" s="45">
        <v>3.6076129999999998E-2</v>
      </c>
      <c r="I77" s="45">
        <v>3.6076129999999998E-2</v>
      </c>
      <c r="J77" s="45">
        <v>7.936710000000001E-2</v>
      </c>
      <c r="K77" s="35"/>
    </row>
    <row r="78" spans="1:11" x14ac:dyDescent="0.2">
      <c r="A78" s="21" t="s">
        <v>96</v>
      </c>
      <c r="B78" s="45">
        <v>0</v>
      </c>
      <c r="C78" s="45">
        <v>195.84300683000001</v>
      </c>
      <c r="D78" s="45">
        <v>0</v>
      </c>
      <c r="E78" s="45">
        <v>2.6250964300000001</v>
      </c>
      <c r="F78" s="45">
        <v>2.8969999999999999E-4</v>
      </c>
      <c r="G78" s="45">
        <v>1.434181E-2</v>
      </c>
      <c r="H78" s="45">
        <v>3.486181E-2</v>
      </c>
      <c r="I78" s="45">
        <v>3.4131790000000002E-2</v>
      </c>
      <c r="J78" s="45">
        <v>198.90496009</v>
      </c>
      <c r="K78" s="35"/>
    </row>
    <row r="79" spans="1:11" x14ac:dyDescent="0.2">
      <c r="A79" s="21" t="s">
        <v>214</v>
      </c>
      <c r="B79" s="45">
        <v>0</v>
      </c>
      <c r="C79" s="45">
        <v>0</v>
      </c>
      <c r="D79" s="45">
        <v>0</v>
      </c>
      <c r="E79" s="45">
        <v>0.62139259999999996</v>
      </c>
      <c r="F79" s="45">
        <v>0</v>
      </c>
      <c r="G79" s="45">
        <v>8.8657099999999989E-3</v>
      </c>
      <c r="H79" s="45">
        <v>2.8849549999999998E-2</v>
      </c>
      <c r="I79" s="45">
        <v>3.3572390000000001E-2</v>
      </c>
      <c r="J79" s="45">
        <v>5.7304069999999999E-2</v>
      </c>
      <c r="K79" s="35"/>
    </row>
    <row r="80" spans="1:11" x14ac:dyDescent="0.2">
      <c r="A80" s="21" t="s">
        <v>91</v>
      </c>
      <c r="B80" s="45">
        <v>0</v>
      </c>
      <c r="C80" s="45">
        <v>0</v>
      </c>
      <c r="D80" s="45">
        <v>0</v>
      </c>
      <c r="E80" s="45">
        <v>0</v>
      </c>
      <c r="F80" s="45">
        <v>1.6664089999999999E-2</v>
      </c>
      <c r="G80" s="45">
        <v>0</v>
      </c>
      <c r="H80" s="45">
        <v>1.6668310000000002E-2</v>
      </c>
      <c r="I80" s="45">
        <v>3.3332399999999998E-2</v>
      </c>
      <c r="J80" s="45">
        <v>0</v>
      </c>
      <c r="K80" s="35"/>
    </row>
    <row r="81" spans="1:11" x14ac:dyDescent="0.2">
      <c r="A81" s="21" t="s">
        <v>26</v>
      </c>
      <c r="B81" s="45">
        <v>0</v>
      </c>
      <c r="C81" s="45">
        <v>0</v>
      </c>
      <c r="D81" s="45">
        <v>0</v>
      </c>
      <c r="E81" s="45">
        <v>2.2620759999999997E-2</v>
      </c>
      <c r="F81" s="45">
        <v>0</v>
      </c>
      <c r="G81" s="45">
        <v>0</v>
      </c>
      <c r="H81" s="45">
        <v>3.3196000000000003E-2</v>
      </c>
      <c r="I81" s="45">
        <v>3.3196000000000003E-2</v>
      </c>
      <c r="J81" s="45">
        <v>1.65281E-3</v>
      </c>
      <c r="K81" s="35"/>
    </row>
    <row r="82" spans="1:11" x14ac:dyDescent="0.2">
      <c r="A82" s="21" t="s">
        <v>80</v>
      </c>
      <c r="B82" s="45">
        <v>4.1568599999999997E-2</v>
      </c>
      <c r="C82" s="45">
        <v>5.2309429999999997E-2</v>
      </c>
      <c r="D82" s="45">
        <v>0</v>
      </c>
      <c r="E82" s="45">
        <v>7.9689298600000003</v>
      </c>
      <c r="F82" s="45">
        <v>6.0801000000000006E-3</v>
      </c>
      <c r="G82" s="45">
        <v>4.6952999999999996E-4</v>
      </c>
      <c r="H82" s="45">
        <v>1.107439E-2</v>
      </c>
      <c r="I82" s="45">
        <v>3.074557E-2</v>
      </c>
      <c r="J82" s="45">
        <v>0.58767620999999992</v>
      </c>
      <c r="K82" s="35"/>
    </row>
    <row r="83" spans="1:11" x14ac:dyDescent="0.2">
      <c r="A83" s="21" t="s">
        <v>75</v>
      </c>
      <c r="B83" s="45">
        <v>0</v>
      </c>
      <c r="C83" s="45">
        <v>0</v>
      </c>
      <c r="D83" s="45">
        <v>0</v>
      </c>
      <c r="E83" s="45">
        <v>4.0000000000000002E-4</v>
      </c>
      <c r="F83" s="45">
        <v>9.3768199999999993E-3</v>
      </c>
      <c r="G83" s="45">
        <v>0</v>
      </c>
      <c r="H83" s="45">
        <v>2.1026090000000001E-2</v>
      </c>
      <c r="I83" s="45">
        <v>3.070291E-2</v>
      </c>
      <c r="J83" s="45">
        <v>2.54375084</v>
      </c>
      <c r="K83" s="35"/>
    </row>
    <row r="84" spans="1:11" x14ac:dyDescent="0.2">
      <c r="A84" s="21" t="s">
        <v>94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2.464268E-2</v>
      </c>
      <c r="I84" s="45">
        <v>2.9396040000000002E-2</v>
      </c>
      <c r="J84" s="45">
        <v>0</v>
      </c>
      <c r="K84" s="35"/>
    </row>
    <row r="85" spans="1:11" x14ac:dyDescent="0.2">
      <c r="A85" s="21" t="s">
        <v>198</v>
      </c>
      <c r="B85" s="45">
        <v>0</v>
      </c>
      <c r="C85" s="45">
        <v>1.2999999999999999E-3</v>
      </c>
      <c r="D85" s="45">
        <v>0</v>
      </c>
      <c r="E85" s="45">
        <v>7.7650929999999993E-2</v>
      </c>
      <c r="F85" s="45">
        <v>5.5495299999999996E-3</v>
      </c>
      <c r="G85" s="45">
        <v>0</v>
      </c>
      <c r="H85" s="45">
        <v>0</v>
      </c>
      <c r="I85" s="45">
        <v>2.816196E-2</v>
      </c>
      <c r="J85" s="45">
        <v>1.4093E-3</v>
      </c>
      <c r="K85" s="35"/>
    </row>
    <row r="86" spans="1:11" x14ac:dyDescent="0.2">
      <c r="A86" s="21" t="s">
        <v>200</v>
      </c>
      <c r="B86" s="45">
        <v>0</v>
      </c>
      <c r="C86" s="45">
        <v>2.2000000000000001E-3</v>
      </c>
      <c r="D86" s="45">
        <v>0</v>
      </c>
      <c r="E86" s="45">
        <v>3.23973596</v>
      </c>
      <c r="F86" s="45">
        <v>0</v>
      </c>
      <c r="G86" s="45">
        <v>0</v>
      </c>
      <c r="H86" s="45">
        <v>2.5907639999999999E-2</v>
      </c>
      <c r="I86" s="45">
        <v>2.7338790000000002E-2</v>
      </c>
      <c r="J86" s="45">
        <v>1.1645930000000001E-2</v>
      </c>
      <c r="K86" s="35"/>
    </row>
    <row r="87" spans="1:11" x14ac:dyDescent="0.2">
      <c r="A87" s="21" t="s">
        <v>174</v>
      </c>
      <c r="B87" s="45">
        <v>0</v>
      </c>
      <c r="C87" s="45">
        <v>0</v>
      </c>
      <c r="D87" s="45">
        <v>0</v>
      </c>
      <c r="E87" s="45">
        <v>2.4028595199999998</v>
      </c>
      <c r="F87" s="45">
        <v>0</v>
      </c>
      <c r="G87" s="45">
        <v>0</v>
      </c>
      <c r="H87" s="45">
        <v>1.665668E-2</v>
      </c>
      <c r="I87" s="45">
        <v>2.350091E-2</v>
      </c>
      <c r="J87" s="45">
        <v>7.7565000000000004E-3</v>
      </c>
      <c r="K87" s="35"/>
    </row>
    <row r="88" spans="1:11" x14ac:dyDescent="0.2">
      <c r="A88" s="21" t="s">
        <v>176</v>
      </c>
      <c r="B88" s="45">
        <v>0</v>
      </c>
      <c r="C88" s="45">
        <v>0.21778406</v>
      </c>
      <c r="D88" s="45">
        <v>0</v>
      </c>
      <c r="E88" s="45">
        <v>0.17572199999999999</v>
      </c>
      <c r="F88" s="45">
        <v>0</v>
      </c>
      <c r="G88" s="45">
        <v>0</v>
      </c>
      <c r="H88" s="45">
        <v>1.530919E-2</v>
      </c>
      <c r="I88" s="45">
        <v>2.269991E-2</v>
      </c>
      <c r="J88" s="45">
        <v>0.61125281999999992</v>
      </c>
      <c r="K88" s="35"/>
    </row>
    <row r="89" spans="1:11" x14ac:dyDescent="0.2">
      <c r="A89" s="21" t="s">
        <v>93</v>
      </c>
      <c r="B89" s="45">
        <v>0</v>
      </c>
      <c r="C89" s="45">
        <v>8.5000000000000006E-5</v>
      </c>
      <c r="D89" s="45">
        <v>0</v>
      </c>
      <c r="E89" s="45">
        <v>7.3786000000000004E-2</v>
      </c>
      <c r="F89" s="45">
        <v>0</v>
      </c>
      <c r="G89" s="45">
        <v>0</v>
      </c>
      <c r="H89" s="45">
        <v>4.4397699999999998E-2</v>
      </c>
      <c r="I89" s="45">
        <v>1.9220319999999999E-2</v>
      </c>
      <c r="J89" s="45">
        <v>9.6956820000000013E-2</v>
      </c>
      <c r="K89" s="35"/>
    </row>
    <row r="90" spans="1:11" x14ac:dyDescent="0.2">
      <c r="A90" s="21" t="s">
        <v>117</v>
      </c>
      <c r="B90" s="45">
        <v>0</v>
      </c>
      <c r="C90" s="45">
        <v>0</v>
      </c>
      <c r="D90" s="45">
        <v>0</v>
      </c>
      <c r="E90" s="45">
        <v>8.8388081500000002</v>
      </c>
      <c r="F90" s="45">
        <v>0</v>
      </c>
      <c r="G90" s="45">
        <v>7.5500000000000006E-5</v>
      </c>
      <c r="H90" s="45">
        <v>1.8054900000000002E-2</v>
      </c>
      <c r="I90" s="45">
        <v>1.9004900000000002E-2</v>
      </c>
      <c r="J90" s="45">
        <v>2.7971220000000001E-2</v>
      </c>
      <c r="K90" s="35"/>
    </row>
    <row r="91" spans="1:11" x14ac:dyDescent="0.2">
      <c r="A91" s="21" t="s">
        <v>161</v>
      </c>
      <c r="B91" s="45">
        <v>0</v>
      </c>
      <c r="C91" s="45">
        <v>0</v>
      </c>
      <c r="D91" s="45">
        <v>0</v>
      </c>
      <c r="E91" s="45">
        <v>0.31102884999999997</v>
      </c>
      <c r="F91" s="45">
        <v>0</v>
      </c>
      <c r="G91" s="45">
        <v>0.11576749</v>
      </c>
      <c r="H91" s="45">
        <v>1.6777090000000001E-2</v>
      </c>
      <c r="I91" s="45">
        <v>1.7901630000000002E-2</v>
      </c>
      <c r="J91" s="45">
        <v>0.24405248000000002</v>
      </c>
      <c r="K91" s="35"/>
    </row>
    <row r="92" spans="1:11" x14ac:dyDescent="0.2">
      <c r="A92" s="21" t="s">
        <v>84</v>
      </c>
      <c r="B92" s="45">
        <v>0</v>
      </c>
      <c r="C92" s="45">
        <v>12.244628929999999</v>
      </c>
      <c r="D92" s="45">
        <v>0</v>
      </c>
      <c r="E92" s="45">
        <v>1.0634530200000001</v>
      </c>
      <c r="F92" s="45">
        <v>5.6352600000000004E-3</v>
      </c>
      <c r="G92" s="45">
        <v>4.9853919999999996E-2</v>
      </c>
      <c r="H92" s="45">
        <v>8.9182900000000006E-3</v>
      </c>
      <c r="I92" s="45">
        <v>1.7332139999999999E-2</v>
      </c>
      <c r="J92" s="45">
        <v>12.601338160000001</v>
      </c>
      <c r="K92" s="35"/>
    </row>
    <row r="93" spans="1:11" x14ac:dyDescent="0.2">
      <c r="A93" s="21" t="s">
        <v>212</v>
      </c>
      <c r="B93" s="45">
        <v>0</v>
      </c>
      <c r="C93" s="45">
        <v>0</v>
      </c>
      <c r="D93" s="45">
        <v>0</v>
      </c>
      <c r="E93" s="45">
        <v>6.7070000000000003E-3</v>
      </c>
      <c r="F93" s="45">
        <v>0</v>
      </c>
      <c r="G93" s="45">
        <v>0</v>
      </c>
      <c r="H93" s="45">
        <v>1.5716580000000001E-2</v>
      </c>
      <c r="I93" s="45">
        <v>1.7281680000000001E-2</v>
      </c>
      <c r="J93" s="45">
        <v>2.5950000000000001E-3</v>
      </c>
      <c r="K93" s="35"/>
    </row>
    <row r="94" spans="1:11" x14ac:dyDescent="0.2">
      <c r="A94" s="21" t="s">
        <v>172</v>
      </c>
      <c r="B94" s="45">
        <v>0</v>
      </c>
      <c r="C94" s="45">
        <v>4.0483071099999997</v>
      </c>
      <c r="D94" s="45">
        <v>0</v>
      </c>
      <c r="E94" s="45">
        <v>0.30657801000000001</v>
      </c>
      <c r="F94" s="45">
        <v>0.01</v>
      </c>
      <c r="G94" s="45">
        <v>0</v>
      </c>
      <c r="H94" s="45">
        <v>6.8261499999999996E-3</v>
      </c>
      <c r="I94" s="45">
        <v>1.6826150000000002E-2</v>
      </c>
      <c r="J94" s="45">
        <v>4.0667499200000004</v>
      </c>
      <c r="K94" s="35"/>
    </row>
    <row r="95" spans="1:11" x14ac:dyDescent="0.2">
      <c r="A95" s="21" t="s">
        <v>182</v>
      </c>
      <c r="B95" s="45">
        <v>0</v>
      </c>
      <c r="C95" s="45">
        <v>0</v>
      </c>
      <c r="D95" s="45">
        <v>0</v>
      </c>
      <c r="E95" s="45">
        <v>0.17075008</v>
      </c>
      <c r="F95" s="45">
        <v>0</v>
      </c>
      <c r="G95" s="45">
        <v>0</v>
      </c>
      <c r="H95" s="45">
        <v>3.7324260000000005E-2</v>
      </c>
      <c r="I95" s="45">
        <v>1.5812150000000001E-2</v>
      </c>
      <c r="J95" s="45">
        <v>1.0222714799999999</v>
      </c>
      <c r="K95" s="35"/>
    </row>
    <row r="96" spans="1:11" x14ac:dyDescent="0.2">
      <c r="A96" s="21" t="s">
        <v>81</v>
      </c>
      <c r="B96" s="45">
        <v>0</v>
      </c>
      <c r="C96" s="45">
        <v>1.13967895</v>
      </c>
      <c r="D96" s="45">
        <v>0</v>
      </c>
      <c r="E96" s="45">
        <v>1.18758034</v>
      </c>
      <c r="F96" s="45">
        <v>1.0725000000000001E-3</v>
      </c>
      <c r="G96" s="45">
        <v>0</v>
      </c>
      <c r="H96" s="45">
        <v>0</v>
      </c>
      <c r="I96" s="45">
        <v>1.53525E-2</v>
      </c>
      <c r="J96" s="45">
        <v>1.1893408799999998</v>
      </c>
      <c r="K96" s="35"/>
    </row>
    <row r="97" spans="1:11" x14ac:dyDescent="0.2">
      <c r="A97" s="21" t="s">
        <v>29</v>
      </c>
      <c r="B97" s="45">
        <v>0</v>
      </c>
      <c r="C97" s="45">
        <v>6.692780000000001E-2</v>
      </c>
      <c r="D97" s="45">
        <v>0</v>
      </c>
      <c r="E97" s="45">
        <v>1.51512E-2</v>
      </c>
      <c r="F97" s="45">
        <v>2E-3</v>
      </c>
      <c r="G97" s="45">
        <v>2E-3</v>
      </c>
      <c r="H97" s="45">
        <v>4.1177499999999999E-3</v>
      </c>
      <c r="I97" s="45">
        <v>1.510977E-2</v>
      </c>
      <c r="J97" s="45">
        <v>0.20458942999999999</v>
      </c>
      <c r="K97" s="35"/>
    </row>
    <row r="98" spans="1:11" x14ac:dyDescent="0.2">
      <c r="A98" s="21" t="s">
        <v>168</v>
      </c>
      <c r="B98" s="45">
        <v>0</v>
      </c>
      <c r="C98" s="45">
        <v>0</v>
      </c>
      <c r="D98" s="45">
        <v>0</v>
      </c>
      <c r="E98" s="45">
        <v>0.24080099999999999</v>
      </c>
      <c r="F98" s="45">
        <v>0</v>
      </c>
      <c r="G98" s="45">
        <v>0</v>
      </c>
      <c r="H98" s="45">
        <v>1.433368E-2</v>
      </c>
      <c r="I98" s="45">
        <v>1.433368E-2</v>
      </c>
      <c r="J98" s="45">
        <v>7.3013250000000002E-2</v>
      </c>
      <c r="K98" s="35"/>
    </row>
    <row r="99" spans="1:11" x14ac:dyDescent="0.2">
      <c r="A99" s="21" t="s">
        <v>209</v>
      </c>
      <c r="B99" s="45">
        <v>0</v>
      </c>
      <c r="C99" s="45">
        <v>0</v>
      </c>
      <c r="D99" s="45">
        <v>0</v>
      </c>
      <c r="E99" s="45">
        <v>5.1067220000000003E-2</v>
      </c>
      <c r="F99" s="45">
        <v>3.1599999999999998E-4</v>
      </c>
      <c r="G99" s="45">
        <v>0</v>
      </c>
      <c r="H99" s="45">
        <v>1.1541020000000001E-2</v>
      </c>
      <c r="I99" s="45">
        <v>1.227345E-2</v>
      </c>
      <c r="J99" s="45">
        <v>1.9126189999999998E-2</v>
      </c>
      <c r="K99" s="35"/>
    </row>
    <row r="100" spans="1:11" x14ac:dyDescent="0.2">
      <c r="A100" s="21" t="s">
        <v>193</v>
      </c>
      <c r="B100" s="45">
        <v>0</v>
      </c>
      <c r="C100" s="45">
        <v>0</v>
      </c>
      <c r="D100" s="45">
        <v>0</v>
      </c>
      <c r="E100" s="45">
        <v>0.16336100000000001</v>
      </c>
      <c r="F100" s="45">
        <v>1.06E-2</v>
      </c>
      <c r="G100" s="45">
        <v>0</v>
      </c>
      <c r="H100" s="45">
        <v>4.0000000000000002E-4</v>
      </c>
      <c r="I100" s="45">
        <v>1.0879E-2</v>
      </c>
      <c r="J100" s="45">
        <v>6.1576700000000005E-3</v>
      </c>
      <c r="K100" s="35"/>
    </row>
    <row r="101" spans="1:11" x14ac:dyDescent="0.2">
      <c r="A101" s="21" t="s">
        <v>197</v>
      </c>
      <c r="B101" s="45">
        <v>0</v>
      </c>
      <c r="C101" s="45">
        <v>0</v>
      </c>
      <c r="D101" s="45">
        <v>0</v>
      </c>
      <c r="E101" s="45">
        <v>1.4157649999999999E-2</v>
      </c>
      <c r="F101" s="45">
        <v>8.9973600000000011E-3</v>
      </c>
      <c r="G101" s="45">
        <v>0</v>
      </c>
      <c r="H101" s="45">
        <v>1.0522800000000001E-3</v>
      </c>
      <c r="I101" s="45">
        <v>1.0150639999999999E-2</v>
      </c>
      <c r="J101" s="45">
        <v>3.6339999999999997E-2</v>
      </c>
      <c r="K101" s="35"/>
    </row>
    <row r="102" spans="1:11" x14ac:dyDescent="0.2">
      <c r="A102" s="21" t="s">
        <v>195</v>
      </c>
      <c r="B102" s="45">
        <v>0</v>
      </c>
      <c r="C102" s="45">
        <v>0.84714784999999992</v>
      </c>
      <c r="D102" s="45">
        <v>0</v>
      </c>
      <c r="E102" s="45">
        <v>2.6015699999999999E-2</v>
      </c>
      <c r="F102" s="45">
        <v>4.54128E-3</v>
      </c>
      <c r="G102" s="45">
        <v>1E-4</v>
      </c>
      <c r="H102" s="45">
        <v>4.1500600000000006E-3</v>
      </c>
      <c r="I102" s="45">
        <v>1.007533E-2</v>
      </c>
      <c r="J102" s="45">
        <v>0.85273732999999996</v>
      </c>
      <c r="K102" s="35"/>
    </row>
    <row r="103" spans="1:11" x14ac:dyDescent="0.2">
      <c r="A103" s="21" t="s">
        <v>69</v>
      </c>
      <c r="B103" s="45">
        <v>0</v>
      </c>
      <c r="C103" s="45">
        <v>0</v>
      </c>
      <c r="D103" s="45">
        <v>0</v>
      </c>
      <c r="E103" s="45">
        <v>0</v>
      </c>
      <c r="F103" s="45">
        <v>9.2906900000000008E-3</v>
      </c>
      <c r="G103" s="45">
        <v>0</v>
      </c>
      <c r="H103" s="45">
        <v>0</v>
      </c>
      <c r="I103" s="45">
        <v>9.2906900000000008E-3</v>
      </c>
      <c r="J103" s="45">
        <v>0.10167010999999999</v>
      </c>
      <c r="K103" s="35"/>
    </row>
    <row r="104" spans="1:11" x14ac:dyDescent="0.2">
      <c r="A104" s="21" t="s">
        <v>154</v>
      </c>
      <c r="B104" s="45">
        <v>0</v>
      </c>
      <c r="C104" s="45">
        <v>0</v>
      </c>
      <c r="D104" s="45">
        <v>0</v>
      </c>
      <c r="E104" s="45">
        <v>5.4745000000000002E-2</v>
      </c>
      <c r="F104" s="45">
        <v>0</v>
      </c>
      <c r="G104" s="45">
        <v>0</v>
      </c>
      <c r="H104" s="45">
        <v>9.1044999999999997E-3</v>
      </c>
      <c r="I104" s="45">
        <v>9.1044999999999997E-3</v>
      </c>
      <c r="J104" s="45">
        <v>1.013E-4</v>
      </c>
      <c r="K104" s="35"/>
    </row>
    <row r="105" spans="1:11" x14ac:dyDescent="0.2">
      <c r="A105" s="21" t="s">
        <v>170</v>
      </c>
      <c r="B105" s="45">
        <v>0</v>
      </c>
      <c r="C105" s="45">
        <v>0</v>
      </c>
      <c r="D105" s="45">
        <v>0</v>
      </c>
      <c r="E105" s="45">
        <v>1.1401E-2</v>
      </c>
      <c r="F105" s="45">
        <v>0</v>
      </c>
      <c r="G105" s="45">
        <v>0</v>
      </c>
      <c r="H105" s="45">
        <v>0</v>
      </c>
      <c r="I105" s="45">
        <v>9.037100000000001E-3</v>
      </c>
      <c r="J105" s="45">
        <v>4.4724600000000002E-3</v>
      </c>
      <c r="K105" s="35"/>
    </row>
    <row r="106" spans="1:11" x14ac:dyDescent="0.2">
      <c r="A106" s="21" t="s">
        <v>82</v>
      </c>
      <c r="B106" s="45">
        <v>0</v>
      </c>
      <c r="C106" s="45">
        <v>0</v>
      </c>
      <c r="D106" s="45">
        <v>0</v>
      </c>
      <c r="E106" s="45">
        <v>0.52144500000000005</v>
      </c>
      <c r="F106" s="45">
        <v>1.95E-4</v>
      </c>
      <c r="G106" s="45">
        <v>0</v>
      </c>
      <c r="H106" s="45">
        <v>4.7869999999999996E-3</v>
      </c>
      <c r="I106" s="45">
        <v>8.5819999999999994E-3</v>
      </c>
      <c r="J106" s="45">
        <v>2.8060000000000002E-2</v>
      </c>
      <c r="K106" s="35"/>
    </row>
    <row r="107" spans="1:11" x14ac:dyDescent="0.2">
      <c r="A107" s="21" t="s">
        <v>213</v>
      </c>
      <c r="B107" s="45">
        <v>0</v>
      </c>
      <c r="C107" s="45">
        <v>0</v>
      </c>
      <c r="D107" s="45">
        <v>0</v>
      </c>
      <c r="E107" s="45">
        <v>3.6259400000000002E-3</v>
      </c>
      <c r="F107" s="45">
        <v>0</v>
      </c>
      <c r="G107" s="45">
        <v>0</v>
      </c>
      <c r="H107" s="45">
        <v>6.5626400000000007E-3</v>
      </c>
      <c r="I107" s="45">
        <v>7.3626400000000002E-3</v>
      </c>
      <c r="J107" s="45">
        <v>8.4463999999999997E-3</v>
      </c>
      <c r="K107" s="35"/>
    </row>
    <row r="108" spans="1:11" x14ac:dyDescent="0.2">
      <c r="A108" s="21" t="s">
        <v>210</v>
      </c>
      <c r="B108" s="45">
        <v>0</v>
      </c>
      <c r="C108" s="45">
        <v>4.7698989999999997E-2</v>
      </c>
      <c r="D108" s="45">
        <v>0</v>
      </c>
      <c r="E108" s="45">
        <v>6.7234000000000002E-2</v>
      </c>
      <c r="F108" s="45">
        <v>5.3371999999999994E-3</v>
      </c>
      <c r="G108" s="45">
        <v>1.3754100000000001E-3</v>
      </c>
      <c r="H108" s="45">
        <v>1.49227E-3</v>
      </c>
      <c r="I108" s="45">
        <v>6.8294700000000007E-3</v>
      </c>
      <c r="J108" s="45">
        <v>7.1866659999999999E-2</v>
      </c>
      <c r="K108" s="35"/>
    </row>
    <row r="109" spans="1:11" x14ac:dyDescent="0.2">
      <c r="A109" s="21" t="s">
        <v>133</v>
      </c>
      <c r="B109" s="45">
        <v>0</v>
      </c>
      <c r="C109" s="45">
        <v>0</v>
      </c>
      <c r="D109" s="45">
        <v>0</v>
      </c>
      <c r="E109" s="45">
        <v>5.4469999999999998E-2</v>
      </c>
      <c r="F109" s="45">
        <v>0</v>
      </c>
      <c r="G109" s="45">
        <v>0</v>
      </c>
      <c r="H109" s="45">
        <v>2.6480000000000002E-3</v>
      </c>
      <c r="I109" s="45">
        <v>6.5424999999999997E-3</v>
      </c>
      <c r="J109" s="45">
        <v>1.02761686</v>
      </c>
      <c r="K109" s="35"/>
    </row>
    <row r="110" spans="1:11" x14ac:dyDescent="0.2">
      <c r="A110" s="21" t="s">
        <v>88</v>
      </c>
      <c r="B110" s="45">
        <v>0</v>
      </c>
      <c r="C110" s="45">
        <v>32.173948019999997</v>
      </c>
      <c r="D110" s="45">
        <v>0</v>
      </c>
      <c r="E110" s="45">
        <v>1.0489999999999999E-2</v>
      </c>
      <c r="F110" s="45">
        <v>2.16E-3</v>
      </c>
      <c r="G110" s="45">
        <v>2.2649000000000001E-4</v>
      </c>
      <c r="H110" s="45">
        <v>4.1146799999999999E-3</v>
      </c>
      <c r="I110" s="45">
        <v>6.5320400000000002E-3</v>
      </c>
      <c r="J110" s="45">
        <v>32.82307291</v>
      </c>
      <c r="K110" s="35"/>
    </row>
    <row r="111" spans="1:11" x14ac:dyDescent="0.2">
      <c r="A111" s="21" t="s">
        <v>146</v>
      </c>
      <c r="B111" s="45">
        <v>0</v>
      </c>
      <c r="C111" s="45">
        <v>17.878953760000002</v>
      </c>
      <c r="D111" s="45">
        <v>0</v>
      </c>
      <c r="E111" s="45">
        <v>17.568600629999999</v>
      </c>
      <c r="F111" s="45">
        <v>4.7346000000000003E-3</v>
      </c>
      <c r="G111" s="45">
        <v>4.9053779999999998E-2</v>
      </c>
      <c r="H111" s="45">
        <v>0</v>
      </c>
      <c r="I111" s="45">
        <v>4.7346000000000003E-3</v>
      </c>
      <c r="J111" s="45">
        <v>24.760376449999999</v>
      </c>
      <c r="K111" s="35"/>
    </row>
    <row r="112" spans="1:11" x14ac:dyDescent="0.2">
      <c r="A112" s="21" t="s">
        <v>155</v>
      </c>
      <c r="B112" s="45">
        <v>0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4.6078300000000003E-3</v>
      </c>
      <c r="I112" s="45">
        <v>4.6078300000000003E-3</v>
      </c>
      <c r="J112" s="45">
        <v>3.3807959999999998E-2</v>
      </c>
      <c r="K112" s="35"/>
    </row>
    <row r="113" spans="1:11" x14ac:dyDescent="0.2">
      <c r="A113" s="21" t="s">
        <v>196</v>
      </c>
      <c r="B113" s="45">
        <v>0</v>
      </c>
      <c r="C113" s="45">
        <v>0</v>
      </c>
      <c r="D113" s="45">
        <v>0</v>
      </c>
      <c r="E113" s="45">
        <v>3.5751300000000001E-3</v>
      </c>
      <c r="F113" s="45">
        <v>0</v>
      </c>
      <c r="G113" s="45">
        <v>0</v>
      </c>
      <c r="H113" s="45">
        <v>4.0963100000000006E-3</v>
      </c>
      <c r="I113" s="45">
        <v>4.5686000000000008E-3</v>
      </c>
      <c r="J113" s="45">
        <v>8.0999999999999996E-3</v>
      </c>
      <c r="K113" s="35"/>
    </row>
    <row r="114" spans="1:11" x14ac:dyDescent="0.2">
      <c r="A114" s="21" t="s">
        <v>70</v>
      </c>
      <c r="B114" s="45">
        <v>0</v>
      </c>
      <c r="C114" s="45">
        <v>0</v>
      </c>
      <c r="D114" s="45">
        <v>0</v>
      </c>
      <c r="E114" s="45">
        <v>1.302E-3</v>
      </c>
      <c r="F114" s="45">
        <v>0</v>
      </c>
      <c r="G114" s="45">
        <v>3.0891000000000002E-4</v>
      </c>
      <c r="H114" s="45">
        <v>3.0915000000000001E-3</v>
      </c>
      <c r="I114" s="45">
        <v>4.1458199999999997E-3</v>
      </c>
      <c r="J114" s="45">
        <v>0</v>
      </c>
      <c r="K114" s="35"/>
    </row>
    <row r="115" spans="1:11" x14ac:dyDescent="0.2">
      <c r="A115" s="21" t="s">
        <v>92</v>
      </c>
      <c r="B115" s="45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3.9801599999999999E-3</v>
      </c>
      <c r="I115" s="45">
        <v>3.9801599999999999E-3</v>
      </c>
      <c r="J115" s="45">
        <v>2.852325E-2</v>
      </c>
      <c r="K115" s="35"/>
    </row>
    <row r="116" spans="1:11" x14ac:dyDescent="0.2">
      <c r="A116" s="21" t="s">
        <v>83</v>
      </c>
      <c r="B116" s="45">
        <v>0</v>
      </c>
      <c r="C116" s="45">
        <v>0</v>
      </c>
      <c r="D116" s="45">
        <v>0</v>
      </c>
      <c r="E116" s="45">
        <v>1.3936484499999999</v>
      </c>
      <c r="F116" s="45">
        <v>3.2499999999999999E-4</v>
      </c>
      <c r="G116" s="45">
        <v>1.4999999999999999E-4</v>
      </c>
      <c r="H116" s="45">
        <v>2.2049499999999998E-3</v>
      </c>
      <c r="I116" s="45">
        <v>3.6604200000000002E-3</v>
      </c>
      <c r="J116" s="45">
        <v>6.0312019999999994E-2</v>
      </c>
      <c r="K116" s="35"/>
    </row>
    <row r="117" spans="1:11" x14ac:dyDescent="0.2">
      <c r="A117" s="21" t="s">
        <v>105</v>
      </c>
      <c r="B117" s="45">
        <v>0</v>
      </c>
      <c r="C117" s="45">
        <v>3.8656900000000001E-2</v>
      </c>
      <c r="D117" s="45">
        <v>0</v>
      </c>
      <c r="E117" s="45">
        <v>0.26402199999999998</v>
      </c>
      <c r="F117" s="45">
        <v>2.8140000000000001E-3</v>
      </c>
      <c r="G117" s="45">
        <v>0</v>
      </c>
      <c r="H117" s="45">
        <v>0</v>
      </c>
      <c r="I117" s="45">
        <v>2.8140000000000001E-3</v>
      </c>
      <c r="J117" s="45">
        <v>4.648766E-2</v>
      </c>
      <c r="K117" s="35"/>
    </row>
    <row r="118" spans="1:11" x14ac:dyDescent="0.2">
      <c r="A118" s="21" t="s">
        <v>192</v>
      </c>
      <c r="B118" s="45">
        <v>0</v>
      </c>
      <c r="C118" s="45">
        <v>2.5000000000000001E-3</v>
      </c>
      <c r="D118" s="45">
        <v>0</v>
      </c>
      <c r="E118" s="45">
        <v>2.7497000000000001E-2</v>
      </c>
      <c r="F118" s="45">
        <v>0</v>
      </c>
      <c r="G118" s="45">
        <v>0</v>
      </c>
      <c r="H118" s="45">
        <v>2.4499999999999999E-3</v>
      </c>
      <c r="I118" s="45">
        <v>2.65E-3</v>
      </c>
      <c r="J118" s="45">
        <v>2.5000000000000001E-3</v>
      </c>
      <c r="K118" s="35"/>
    </row>
    <row r="119" spans="1:11" x14ac:dyDescent="0.2">
      <c r="A119" s="21" t="s">
        <v>17</v>
      </c>
      <c r="B119" s="45">
        <v>0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2.6123699999999997E-3</v>
      </c>
      <c r="J119" s="45">
        <v>0</v>
      </c>
      <c r="K119" s="35"/>
    </row>
    <row r="120" spans="1:11" x14ac:dyDescent="0.2">
      <c r="A120" s="21" t="s">
        <v>137</v>
      </c>
      <c r="B120" s="45">
        <v>0</v>
      </c>
      <c r="C120" s="45">
        <v>0</v>
      </c>
      <c r="D120" s="45">
        <v>0</v>
      </c>
      <c r="E120" s="45">
        <v>0.23219824999999999</v>
      </c>
      <c r="F120" s="45">
        <v>0</v>
      </c>
      <c r="G120" s="45">
        <v>0</v>
      </c>
      <c r="H120" s="45">
        <v>2.4989999999999999E-3</v>
      </c>
      <c r="I120" s="45">
        <v>2.4989999999999999E-3</v>
      </c>
      <c r="J120" s="45">
        <v>0.19472814999999999</v>
      </c>
      <c r="K120" s="35"/>
    </row>
    <row r="121" spans="1:11" x14ac:dyDescent="0.2">
      <c r="A121" s="21" t="s">
        <v>15</v>
      </c>
      <c r="B121" s="45">
        <v>0</v>
      </c>
      <c r="C121" s="45">
        <v>14.448250470000001</v>
      </c>
      <c r="D121" s="45">
        <v>0</v>
      </c>
      <c r="E121" s="45">
        <v>8.204914650000001</v>
      </c>
      <c r="F121" s="45">
        <v>0</v>
      </c>
      <c r="G121" s="45">
        <v>0</v>
      </c>
      <c r="H121" s="45">
        <v>4.9899999999999999E-4</v>
      </c>
      <c r="I121" s="45">
        <v>1.516E-3</v>
      </c>
      <c r="J121" s="45">
        <v>15.4422427</v>
      </c>
      <c r="K121" s="35"/>
    </row>
    <row r="122" spans="1:11" x14ac:dyDescent="0.2">
      <c r="A122" s="21" t="s">
        <v>25</v>
      </c>
      <c r="B122" s="45">
        <v>0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1.475E-3</v>
      </c>
      <c r="J122" s="45">
        <v>0</v>
      </c>
      <c r="K122" s="35"/>
    </row>
    <row r="123" spans="1:11" x14ac:dyDescent="0.2">
      <c r="A123" s="21" t="s">
        <v>89</v>
      </c>
      <c r="B123" s="45">
        <v>0</v>
      </c>
      <c r="C123" s="45">
        <v>0</v>
      </c>
      <c r="D123" s="45">
        <v>0</v>
      </c>
      <c r="E123" s="45">
        <v>9.8135800000000009E-2</v>
      </c>
      <c r="F123" s="45">
        <v>0</v>
      </c>
      <c r="G123" s="45">
        <v>0</v>
      </c>
      <c r="H123" s="45">
        <v>1.3196500000000001E-3</v>
      </c>
      <c r="I123" s="45">
        <v>1.3196500000000001E-3</v>
      </c>
      <c r="J123" s="45">
        <v>0.18984888</v>
      </c>
      <c r="K123" s="35"/>
    </row>
    <row r="124" spans="1:11" x14ac:dyDescent="0.2">
      <c r="A124" s="21" t="s">
        <v>24</v>
      </c>
      <c r="B124" s="45">
        <v>0</v>
      </c>
      <c r="C124" s="45">
        <v>0</v>
      </c>
      <c r="D124" s="45">
        <v>0</v>
      </c>
      <c r="E124" s="45">
        <v>5.4000000000000003E-3</v>
      </c>
      <c r="F124" s="45">
        <v>0</v>
      </c>
      <c r="G124" s="45">
        <v>0</v>
      </c>
      <c r="H124" s="45">
        <v>4.8000000000000001E-5</v>
      </c>
      <c r="I124" s="45">
        <v>1.2848599999999999E-3</v>
      </c>
      <c r="J124" s="45">
        <v>7.2101999999999995E-4</v>
      </c>
      <c r="K124" s="35"/>
    </row>
    <row r="125" spans="1:11" x14ac:dyDescent="0.2">
      <c r="A125" s="21" t="s">
        <v>101</v>
      </c>
      <c r="B125" s="45">
        <v>0</v>
      </c>
      <c r="C125" s="45">
        <v>87.784856680000004</v>
      </c>
      <c r="D125" s="45">
        <v>0</v>
      </c>
      <c r="E125" s="45">
        <v>0.33828885999999997</v>
      </c>
      <c r="F125" s="45">
        <v>0</v>
      </c>
      <c r="G125" s="45">
        <v>0</v>
      </c>
      <c r="H125" s="45">
        <v>0</v>
      </c>
      <c r="I125" s="45">
        <v>1.2224E-3</v>
      </c>
      <c r="J125" s="45">
        <v>87.914255389999994</v>
      </c>
      <c r="K125" s="35"/>
    </row>
    <row r="126" spans="1:11" x14ac:dyDescent="0.2">
      <c r="A126" s="21" t="s">
        <v>929</v>
      </c>
      <c r="B126" s="45">
        <v>0</v>
      </c>
      <c r="C126" s="45">
        <v>0</v>
      </c>
      <c r="D126" s="45">
        <v>0</v>
      </c>
      <c r="E126" s="45">
        <v>4.4521390599999995</v>
      </c>
      <c r="F126" s="45">
        <v>0</v>
      </c>
      <c r="G126" s="45">
        <v>0</v>
      </c>
      <c r="H126" s="45">
        <v>0</v>
      </c>
      <c r="I126" s="45">
        <v>1.1242100000000001E-3</v>
      </c>
      <c r="J126" s="45">
        <v>0</v>
      </c>
      <c r="K126" s="35"/>
    </row>
    <row r="127" spans="1:11" x14ac:dyDescent="0.2">
      <c r="A127" s="21" t="s">
        <v>100</v>
      </c>
      <c r="B127" s="45">
        <v>0</v>
      </c>
      <c r="C127" s="45">
        <v>0</v>
      </c>
      <c r="D127" s="45">
        <v>0</v>
      </c>
      <c r="E127" s="45">
        <v>0.14465728</v>
      </c>
      <c r="F127" s="45">
        <v>0</v>
      </c>
      <c r="G127" s="45">
        <v>0</v>
      </c>
      <c r="H127" s="45">
        <v>5.3589900000000003E-2</v>
      </c>
      <c r="I127" s="45">
        <v>1.0925399999999999E-3</v>
      </c>
      <c r="J127" s="45">
        <v>9.2518899999999987E-3</v>
      </c>
      <c r="K127" s="35"/>
    </row>
    <row r="128" spans="1:11" x14ac:dyDescent="0.2">
      <c r="A128" s="21" t="s">
        <v>110</v>
      </c>
      <c r="B128" s="45">
        <v>0</v>
      </c>
      <c r="C128" s="45">
        <v>0</v>
      </c>
      <c r="D128" s="45">
        <v>0</v>
      </c>
      <c r="E128" s="45">
        <v>2.0015000000000002E-2</v>
      </c>
      <c r="F128" s="45">
        <v>0</v>
      </c>
      <c r="G128" s="45">
        <v>0</v>
      </c>
      <c r="H128" s="45">
        <v>4.06E-4</v>
      </c>
      <c r="I128" s="45">
        <v>8.4000000000000003E-4</v>
      </c>
      <c r="J128" s="45">
        <v>2E-3</v>
      </c>
      <c r="K128" s="35"/>
    </row>
    <row r="129" spans="1:11" x14ac:dyDescent="0.2">
      <c r="A129" s="21" t="s">
        <v>118</v>
      </c>
      <c r="B129" s="45">
        <v>0</v>
      </c>
      <c r="C129" s="45">
        <v>0</v>
      </c>
      <c r="D129" s="45">
        <v>0</v>
      </c>
      <c r="E129" s="45">
        <v>0.74705069999999996</v>
      </c>
      <c r="F129" s="45">
        <v>0</v>
      </c>
      <c r="G129" s="45">
        <v>0</v>
      </c>
      <c r="H129" s="45">
        <v>0</v>
      </c>
      <c r="I129" s="45">
        <v>8.0603999999999995E-4</v>
      </c>
      <c r="J129" s="45">
        <v>4.8369040000000002E-2</v>
      </c>
      <c r="K129" s="35"/>
    </row>
    <row r="130" spans="1:11" x14ac:dyDescent="0.2">
      <c r="A130" s="21" t="s">
        <v>76</v>
      </c>
      <c r="B130" s="45">
        <v>0</v>
      </c>
      <c r="C130" s="45">
        <v>0</v>
      </c>
      <c r="D130" s="45">
        <v>0</v>
      </c>
      <c r="E130" s="45">
        <v>0.14632726999999998</v>
      </c>
      <c r="F130" s="45">
        <v>0</v>
      </c>
      <c r="G130" s="45">
        <v>0</v>
      </c>
      <c r="H130" s="45">
        <v>0</v>
      </c>
      <c r="I130" s="45">
        <v>8.0000000000000004E-4</v>
      </c>
      <c r="J130" s="45">
        <v>0.25710243999999999</v>
      </c>
      <c r="K130" s="35"/>
    </row>
    <row r="131" spans="1:11" x14ac:dyDescent="0.2">
      <c r="A131" s="21" t="s">
        <v>191</v>
      </c>
      <c r="B131" s="45">
        <v>0</v>
      </c>
      <c r="C131" s="45">
        <v>0</v>
      </c>
      <c r="D131" s="45">
        <v>0</v>
      </c>
      <c r="E131" s="45">
        <v>1.2364E-2</v>
      </c>
      <c r="F131" s="45">
        <v>0</v>
      </c>
      <c r="G131" s="45">
        <v>0</v>
      </c>
      <c r="H131" s="45">
        <v>7.8899999999999999E-4</v>
      </c>
      <c r="I131" s="45">
        <v>7.4401000000000003E-4</v>
      </c>
      <c r="J131" s="45">
        <v>1.861753E-2</v>
      </c>
      <c r="K131" s="35"/>
    </row>
    <row r="132" spans="1:11" x14ac:dyDescent="0.2">
      <c r="A132" s="21" t="s">
        <v>28</v>
      </c>
      <c r="B132" s="45">
        <v>0</v>
      </c>
      <c r="C132" s="45">
        <v>0.19234942000000002</v>
      </c>
      <c r="D132" s="45">
        <v>0</v>
      </c>
      <c r="E132" s="45">
        <v>38.676671950000006</v>
      </c>
      <c r="F132" s="45">
        <v>0</v>
      </c>
      <c r="G132" s="45">
        <v>1.65E-3</v>
      </c>
      <c r="H132" s="45">
        <v>0</v>
      </c>
      <c r="I132" s="45">
        <v>7.0699999999999995E-4</v>
      </c>
      <c r="J132" s="45">
        <v>0.30037087000000001</v>
      </c>
      <c r="K132" s="35"/>
    </row>
    <row r="133" spans="1:11" x14ac:dyDescent="0.2">
      <c r="A133" s="21" t="s">
        <v>136</v>
      </c>
      <c r="B133" s="45">
        <v>0</v>
      </c>
      <c r="C133" s="45">
        <v>0</v>
      </c>
      <c r="D133" s="45">
        <v>0</v>
      </c>
      <c r="E133" s="45">
        <v>8.3262000000000006E-3</v>
      </c>
      <c r="F133" s="45">
        <v>0</v>
      </c>
      <c r="G133" s="45">
        <v>0</v>
      </c>
      <c r="H133" s="45">
        <v>2.7443999999999998E-4</v>
      </c>
      <c r="I133" s="45">
        <v>6.3316000000000002E-4</v>
      </c>
      <c r="J133" s="45">
        <v>7.8632859999999999E-2</v>
      </c>
      <c r="K133" s="35"/>
    </row>
    <row r="134" spans="1:11" x14ac:dyDescent="0.2">
      <c r="A134" s="21" t="s">
        <v>23</v>
      </c>
      <c r="B134" s="45">
        <v>0</v>
      </c>
      <c r="C134" s="45">
        <v>0</v>
      </c>
      <c r="D134" s="45">
        <v>0</v>
      </c>
      <c r="E134" s="45">
        <v>2.0600000000000002E-3</v>
      </c>
      <c r="F134" s="45">
        <v>0</v>
      </c>
      <c r="G134" s="45">
        <v>0</v>
      </c>
      <c r="H134" s="45">
        <v>0</v>
      </c>
      <c r="I134" s="45">
        <v>6.2100000000000002E-4</v>
      </c>
      <c r="J134" s="45">
        <v>1.4168000000000001E-4</v>
      </c>
      <c r="K134" s="35"/>
    </row>
    <row r="135" spans="1:11" x14ac:dyDescent="0.2">
      <c r="A135" s="21" t="s">
        <v>194</v>
      </c>
      <c r="B135" s="45">
        <v>0</v>
      </c>
      <c r="C135" s="45">
        <v>0</v>
      </c>
      <c r="D135" s="45">
        <v>0</v>
      </c>
      <c r="E135" s="45">
        <v>1.1388000000000001E-2</v>
      </c>
      <c r="F135" s="45">
        <v>0</v>
      </c>
      <c r="G135" s="45">
        <v>0</v>
      </c>
      <c r="H135" s="45">
        <v>0</v>
      </c>
      <c r="I135" s="45">
        <v>5.9999999999999995E-4</v>
      </c>
      <c r="J135" s="45">
        <v>0</v>
      </c>
      <c r="K135" s="35"/>
    </row>
    <row r="136" spans="1:11" x14ac:dyDescent="0.2">
      <c r="A136" s="21" t="s">
        <v>87</v>
      </c>
      <c r="B136" s="45">
        <v>0</v>
      </c>
      <c r="C136" s="45">
        <v>0</v>
      </c>
      <c r="D136" s="45">
        <v>0</v>
      </c>
      <c r="E136" s="45">
        <v>0.89301659</v>
      </c>
      <c r="F136" s="45">
        <v>0</v>
      </c>
      <c r="G136" s="45">
        <v>0</v>
      </c>
      <c r="H136" s="45">
        <v>4.1249E-4</v>
      </c>
      <c r="I136" s="45">
        <v>4.1249E-4</v>
      </c>
      <c r="J136" s="45">
        <v>1.7711999999999999E-2</v>
      </c>
      <c r="K136" s="35"/>
    </row>
    <row r="137" spans="1:11" x14ac:dyDescent="0.2">
      <c r="A137" s="21" t="s">
        <v>120</v>
      </c>
      <c r="B137" s="45">
        <v>0</v>
      </c>
      <c r="C137" s="45">
        <v>0</v>
      </c>
      <c r="D137" s="45">
        <v>0</v>
      </c>
      <c r="E137" s="45">
        <v>5.5700000000000003E-3</v>
      </c>
      <c r="F137" s="45">
        <v>0</v>
      </c>
      <c r="G137" s="45">
        <v>0</v>
      </c>
      <c r="H137" s="45">
        <v>1.37E-4</v>
      </c>
      <c r="I137" s="45">
        <v>2.9643000000000003E-4</v>
      </c>
      <c r="J137" s="45">
        <v>0.20435014999999998</v>
      </c>
      <c r="K137" s="35"/>
    </row>
    <row r="138" spans="1:11" x14ac:dyDescent="0.2">
      <c r="A138" s="21" t="s">
        <v>119</v>
      </c>
      <c r="B138" s="45">
        <v>0</v>
      </c>
      <c r="C138" s="45">
        <v>0</v>
      </c>
      <c r="D138" s="45">
        <v>0</v>
      </c>
      <c r="E138" s="45">
        <v>0.66220226999999998</v>
      </c>
      <c r="F138" s="45">
        <v>2.4419999999999997E-4</v>
      </c>
      <c r="G138" s="45">
        <v>0</v>
      </c>
      <c r="H138" s="45">
        <v>0</v>
      </c>
      <c r="I138" s="45">
        <v>2.4419999999999997E-4</v>
      </c>
      <c r="J138" s="45">
        <v>0.16785773000000001</v>
      </c>
      <c r="K138" s="35"/>
    </row>
    <row r="139" spans="1:11" x14ac:dyDescent="0.2">
      <c r="A139" s="21" t="s">
        <v>205</v>
      </c>
      <c r="B139" s="45">
        <v>0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2.9999999999999997E-4</v>
      </c>
      <c r="I139" s="45">
        <v>2.0000000000000001E-4</v>
      </c>
      <c r="J139" s="45">
        <v>0</v>
      </c>
      <c r="K139" s="35"/>
    </row>
    <row r="140" spans="1:11" x14ac:dyDescent="0.2">
      <c r="A140" s="21" t="s">
        <v>63</v>
      </c>
      <c r="B140" s="45">
        <v>0</v>
      </c>
      <c r="C140" s="45">
        <v>9.5086904099999909</v>
      </c>
      <c r="D140" s="45">
        <v>0</v>
      </c>
      <c r="E140" s="45">
        <v>0</v>
      </c>
      <c r="F140" s="45">
        <v>0</v>
      </c>
      <c r="G140" s="45">
        <v>0</v>
      </c>
      <c r="H140" s="45">
        <v>1E-4</v>
      </c>
      <c r="I140" s="45">
        <v>1.9118999999999999E-4</v>
      </c>
      <c r="J140" s="45">
        <v>9.5086904099999909</v>
      </c>
      <c r="K140" s="35"/>
    </row>
    <row r="141" spans="1:11" x14ac:dyDescent="0.2">
      <c r="A141" s="21" t="s">
        <v>22</v>
      </c>
      <c r="B141" s="45">
        <v>0</v>
      </c>
      <c r="C141" s="45">
        <v>0</v>
      </c>
      <c r="D141" s="45">
        <v>0</v>
      </c>
      <c r="E141" s="45">
        <v>5.1510000000000002E-3</v>
      </c>
      <c r="F141" s="45">
        <v>0</v>
      </c>
      <c r="G141" s="45">
        <v>0</v>
      </c>
      <c r="H141" s="45">
        <v>3.6000000000000001E-5</v>
      </c>
      <c r="I141" s="45">
        <v>3.6000000000000001E-5</v>
      </c>
      <c r="J141" s="45">
        <v>1.1734999999999999E-4</v>
      </c>
      <c r="K141" s="35"/>
    </row>
    <row r="142" spans="1:11" x14ac:dyDescent="0.2">
      <c r="A142" s="21" t="s">
        <v>111</v>
      </c>
      <c r="B142" s="45">
        <v>0</v>
      </c>
      <c r="C142" s="45">
        <v>0</v>
      </c>
      <c r="D142" s="45">
        <v>0</v>
      </c>
      <c r="E142" s="45">
        <v>1.5E-5</v>
      </c>
      <c r="F142" s="45">
        <v>0</v>
      </c>
      <c r="G142" s="45">
        <v>0</v>
      </c>
      <c r="H142" s="45">
        <v>0</v>
      </c>
      <c r="I142" s="45">
        <v>3.0000000000000001E-5</v>
      </c>
      <c r="J142" s="45">
        <v>5.5000000000000002E-5</v>
      </c>
      <c r="K142" s="35"/>
    </row>
    <row r="143" spans="1:11" x14ac:dyDescent="0.2">
      <c r="A143" s="21" t="s">
        <v>216</v>
      </c>
      <c r="B143" s="45">
        <v>0</v>
      </c>
      <c r="C143" s="45">
        <v>0</v>
      </c>
      <c r="D143" s="45">
        <v>0</v>
      </c>
      <c r="E143" s="45">
        <v>2128.7990927599999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35"/>
    </row>
    <row r="144" spans="1:11" x14ac:dyDescent="0.2">
      <c r="A144" s="21" t="s">
        <v>0</v>
      </c>
      <c r="B144" s="45">
        <v>0</v>
      </c>
      <c r="C144" s="45">
        <v>62.933199999999999</v>
      </c>
      <c r="D144" s="45">
        <v>0</v>
      </c>
      <c r="E144" s="45">
        <v>170.09212558000002</v>
      </c>
      <c r="F144" s="45">
        <v>0</v>
      </c>
      <c r="G144" s="45">
        <v>0</v>
      </c>
      <c r="H144" s="45">
        <v>0</v>
      </c>
      <c r="I144" s="45">
        <v>0</v>
      </c>
      <c r="J144" s="45">
        <v>63.743366250000001</v>
      </c>
      <c r="K144" s="35"/>
    </row>
    <row r="145" spans="1:11" x14ac:dyDescent="0.2">
      <c r="A145" s="21" t="s">
        <v>55</v>
      </c>
      <c r="B145" s="45">
        <v>0</v>
      </c>
      <c r="C145" s="45">
        <v>0</v>
      </c>
      <c r="D145" s="45">
        <v>0</v>
      </c>
      <c r="E145" s="45">
        <v>26.14075081</v>
      </c>
      <c r="F145" s="45">
        <v>0</v>
      </c>
      <c r="G145" s="45">
        <v>6.9842799000000007</v>
      </c>
      <c r="H145" s="45">
        <v>0</v>
      </c>
      <c r="I145" s="45">
        <v>0</v>
      </c>
      <c r="J145" s="45">
        <v>0</v>
      </c>
      <c r="K145" s="35"/>
    </row>
    <row r="146" spans="1:11" x14ac:dyDescent="0.2">
      <c r="A146" s="21" t="s">
        <v>145</v>
      </c>
      <c r="B146" s="45">
        <v>0</v>
      </c>
      <c r="C146" s="45">
        <v>0</v>
      </c>
      <c r="D146" s="45">
        <v>0</v>
      </c>
      <c r="E146" s="45">
        <v>12.343695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35"/>
    </row>
    <row r="147" spans="1:11" x14ac:dyDescent="0.2">
      <c r="A147" s="21" t="s">
        <v>27</v>
      </c>
      <c r="B147" s="45">
        <v>0</v>
      </c>
      <c r="C147" s="45">
        <v>1.0874076499999998</v>
      </c>
      <c r="D147" s="45">
        <v>0</v>
      </c>
      <c r="E147" s="45">
        <v>9.5725861999999999</v>
      </c>
      <c r="F147" s="45">
        <v>0</v>
      </c>
      <c r="G147" s="45">
        <v>6.9786255700000002</v>
      </c>
      <c r="H147" s="45">
        <v>0</v>
      </c>
      <c r="I147" s="45">
        <v>0</v>
      </c>
      <c r="J147" s="45">
        <v>2.4994764799999998</v>
      </c>
      <c r="K147" s="35"/>
    </row>
    <row r="148" spans="1:11" x14ac:dyDescent="0.2">
      <c r="A148" s="21" t="s">
        <v>71</v>
      </c>
      <c r="B148" s="45">
        <v>0</v>
      </c>
      <c r="C148" s="45">
        <v>0</v>
      </c>
      <c r="D148" s="45">
        <v>0</v>
      </c>
      <c r="E148" s="45">
        <v>4.0320210000000003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35"/>
    </row>
    <row r="149" spans="1:11" x14ac:dyDescent="0.2">
      <c r="A149" s="21" t="s">
        <v>131</v>
      </c>
      <c r="B149" s="45">
        <v>0</v>
      </c>
      <c r="C149" s="45">
        <v>0</v>
      </c>
      <c r="D149" s="45">
        <v>0</v>
      </c>
      <c r="E149" s="45">
        <v>2.4846348799999998</v>
      </c>
      <c r="F149" s="45">
        <v>0</v>
      </c>
      <c r="G149" s="45">
        <v>0</v>
      </c>
      <c r="H149" s="45">
        <v>0</v>
      </c>
      <c r="I149" s="45">
        <v>0</v>
      </c>
      <c r="J149" s="45">
        <v>6.6484500000000002E-3</v>
      </c>
      <c r="K149" s="35"/>
    </row>
    <row r="150" spans="1:11" x14ac:dyDescent="0.2">
      <c r="A150" s="21" t="s">
        <v>38</v>
      </c>
      <c r="B150" s="45">
        <v>0</v>
      </c>
      <c r="C150" s="45">
        <v>0</v>
      </c>
      <c r="D150" s="45">
        <v>0</v>
      </c>
      <c r="E150" s="45">
        <v>2.4822567499999999</v>
      </c>
      <c r="F150" s="45">
        <v>0</v>
      </c>
      <c r="G150" s="45">
        <v>0.105</v>
      </c>
      <c r="H150" s="45">
        <v>0</v>
      </c>
      <c r="I150" s="45">
        <v>0</v>
      </c>
      <c r="J150" s="45">
        <v>5.4925E-3</v>
      </c>
      <c r="K150" s="35"/>
    </row>
    <row r="151" spans="1:11" x14ac:dyDescent="0.2">
      <c r="A151" s="21" t="s">
        <v>40</v>
      </c>
      <c r="B151" s="45">
        <v>0</v>
      </c>
      <c r="C151" s="45">
        <v>0</v>
      </c>
      <c r="D151" s="45">
        <v>0</v>
      </c>
      <c r="E151" s="45">
        <v>2.2798859999999999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35"/>
    </row>
    <row r="152" spans="1:11" x14ac:dyDescent="0.2">
      <c r="A152" s="21" t="s">
        <v>50</v>
      </c>
      <c r="B152" s="45">
        <v>3.0849834300000003</v>
      </c>
      <c r="C152" s="45">
        <v>3.08798343</v>
      </c>
      <c r="D152" s="45">
        <v>0</v>
      </c>
      <c r="E152" s="45">
        <v>2.10390692</v>
      </c>
      <c r="F152" s="45">
        <v>0</v>
      </c>
      <c r="G152" s="45">
        <v>22.708307319999999</v>
      </c>
      <c r="H152" s="45">
        <v>0</v>
      </c>
      <c r="I152" s="45">
        <v>0</v>
      </c>
      <c r="J152" s="45">
        <v>3.0000000000000001E-3</v>
      </c>
      <c r="K152" s="35"/>
    </row>
    <row r="153" spans="1:11" x14ac:dyDescent="0.2">
      <c r="A153" s="21" t="s">
        <v>65</v>
      </c>
      <c r="B153" s="45">
        <v>0</v>
      </c>
      <c r="C153" s="45">
        <v>0</v>
      </c>
      <c r="D153" s="45">
        <v>0</v>
      </c>
      <c r="E153" s="45">
        <v>1.3757360000000001</v>
      </c>
      <c r="F153" s="45">
        <v>0</v>
      </c>
      <c r="G153" s="45">
        <v>0.2</v>
      </c>
      <c r="H153" s="45">
        <v>0</v>
      </c>
      <c r="I153" s="45">
        <v>0</v>
      </c>
      <c r="J153" s="45">
        <v>6.1311999999999998E-4</v>
      </c>
      <c r="K153" s="35"/>
    </row>
    <row r="154" spans="1:11" x14ac:dyDescent="0.2">
      <c r="A154" s="21" t="s">
        <v>20</v>
      </c>
      <c r="B154" s="45">
        <v>0</v>
      </c>
      <c r="C154" s="45">
        <v>3.4684999999999998E-3</v>
      </c>
      <c r="D154" s="45">
        <v>0</v>
      </c>
      <c r="E154" s="45">
        <v>1.22928802</v>
      </c>
      <c r="F154" s="45">
        <v>0</v>
      </c>
      <c r="G154" s="45">
        <v>0</v>
      </c>
      <c r="H154" s="45">
        <v>0</v>
      </c>
      <c r="I154" s="45">
        <v>0</v>
      </c>
      <c r="J154" s="45">
        <v>3.85441E-3</v>
      </c>
      <c r="K154" s="35"/>
    </row>
    <row r="155" spans="1:11" x14ac:dyDescent="0.2">
      <c r="A155" s="21" t="s">
        <v>85</v>
      </c>
      <c r="B155" s="45">
        <v>0</v>
      </c>
      <c r="C155" s="45">
        <v>176.54852959999999</v>
      </c>
      <c r="D155" s="45">
        <v>0</v>
      </c>
      <c r="E155" s="45">
        <v>1.1184287900000001</v>
      </c>
      <c r="F155" s="45">
        <v>0</v>
      </c>
      <c r="G155" s="45">
        <v>0</v>
      </c>
      <c r="H155" s="45">
        <v>0</v>
      </c>
      <c r="I155" s="45">
        <v>0</v>
      </c>
      <c r="J155" s="45">
        <v>176.64353688999998</v>
      </c>
      <c r="K155" s="35"/>
    </row>
    <row r="156" spans="1:11" x14ac:dyDescent="0.2">
      <c r="A156" s="21" t="s">
        <v>3</v>
      </c>
      <c r="B156" s="45">
        <v>0</v>
      </c>
      <c r="C156" s="45">
        <v>0</v>
      </c>
      <c r="D156" s="45">
        <v>0</v>
      </c>
      <c r="E156" s="45">
        <v>0.98990999999999996</v>
      </c>
      <c r="F156" s="45">
        <v>0</v>
      </c>
      <c r="G156" s="45">
        <v>0</v>
      </c>
      <c r="H156" s="45">
        <v>0</v>
      </c>
      <c r="I156" s="45">
        <v>0</v>
      </c>
      <c r="J156" s="45">
        <v>5.9999999999999995E-4</v>
      </c>
      <c r="K156" s="35"/>
    </row>
    <row r="157" spans="1:11" x14ac:dyDescent="0.2">
      <c r="A157" s="21" t="s">
        <v>179</v>
      </c>
      <c r="B157" s="45">
        <v>0</v>
      </c>
      <c r="C157" s="45">
        <v>46.866458259999995</v>
      </c>
      <c r="D157" s="45">
        <v>0</v>
      </c>
      <c r="E157" s="45">
        <v>0.75600076000000005</v>
      </c>
      <c r="F157" s="45">
        <v>0</v>
      </c>
      <c r="G157" s="45">
        <v>0</v>
      </c>
      <c r="H157" s="45">
        <v>0</v>
      </c>
      <c r="I157" s="45">
        <v>0</v>
      </c>
      <c r="J157" s="45">
        <v>46.866458259999995</v>
      </c>
      <c r="K157" s="35"/>
    </row>
    <row r="158" spans="1:11" x14ac:dyDescent="0.2">
      <c r="A158" s="21" t="s">
        <v>73</v>
      </c>
      <c r="B158" s="45">
        <v>0</v>
      </c>
      <c r="C158" s="45">
        <v>0.68009580000000003</v>
      </c>
      <c r="D158" s="45">
        <v>0</v>
      </c>
      <c r="E158" s="45">
        <v>0.44894715000000002</v>
      </c>
      <c r="F158" s="45">
        <v>0</v>
      </c>
      <c r="G158" s="45">
        <v>0</v>
      </c>
      <c r="H158" s="45">
        <v>0</v>
      </c>
      <c r="I158" s="45">
        <v>0</v>
      </c>
      <c r="J158" s="45">
        <v>0.68622161999999998</v>
      </c>
      <c r="K158" s="35"/>
    </row>
    <row r="159" spans="1:11" x14ac:dyDescent="0.2">
      <c r="A159" s="21" t="s">
        <v>175</v>
      </c>
      <c r="B159" s="45">
        <v>0</v>
      </c>
      <c r="C159" s="45">
        <v>0</v>
      </c>
      <c r="D159" s="45">
        <v>0</v>
      </c>
      <c r="E159" s="45">
        <v>0.36938700000000002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35"/>
    </row>
    <row r="160" spans="1:11" x14ac:dyDescent="0.2">
      <c r="A160" s="21" t="s">
        <v>60</v>
      </c>
      <c r="B160" s="45">
        <v>0</v>
      </c>
      <c r="C160" s="45">
        <v>0</v>
      </c>
      <c r="D160" s="45">
        <v>0</v>
      </c>
      <c r="E160" s="45">
        <v>0.35689790000000005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35"/>
    </row>
    <row r="161" spans="1:11" x14ac:dyDescent="0.2">
      <c r="A161" s="21" t="s">
        <v>350</v>
      </c>
      <c r="B161" s="45">
        <v>0</v>
      </c>
      <c r="C161" s="45">
        <v>0</v>
      </c>
      <c r="D161" s="45">
        <v>0</v>
      </c>
      <c r="E161" s="45">
        <v>0.35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35"/>
    </row>
    <row r="162" spans="1:11" x14ac:dyDescent="0.2">
      <c r="A162" s="21" t="s">
        <v>186</v>
      </c>
      <c r="B162" s="45">
        <v>0</v>
      </c>
      <c r="C162" s="45">
        <v>0</v>
      </c>
      <c r="D162" s="45">
        <v>0</v>
      </c>
      <c r="E162" s="45">
        <v>0.3337215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35"/>
    </row>
    <row r="163" spans="1:11" x14ac:dyDescent="0.2">
      <c r="A163" s="21" t="s">
        <v>165</v>
      </c>
      <c r="B163" s="45">
        <v>0</v>
      </c>
      <c r="C163" s="45">
        <v>0</v>
      </c>
      <c r="D163" s="45">
        <v>0</v>
      </c>
      <c r="E163" s="45">
        <v>0.269015</v>
      </c>
      <c r="F163" s="45">
        <v>0</v>
      </c>
      <c r="G163" s="45">
        <v>0</v>
      </c>
      <c r="H163" s="45">
        <v>0</v>
      </c>
      <c r="I163" s="45">
        <v>0</v>
      </c>
      <c r="J163" s="45">
        <v>0.19284289000000002</v>
      </c>
      <c r="K163" s="35"/>
    </row>
    <row r="164" spans="1:11" x14ac:dyDescent="0.2">
      <c r="A164" s="21" t="s">
        <v>181</v>
      </c>
      <c r="B164" s="45">
        <v>0</v>
      </c>
      <c r="C164" s="45">
        <v>0</v>
      </c>
      <c r="D164" s="45">
        <v>0</v>
      </c>
      <c r="E164" s="45">
        <v>0.24282899999999999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35"/>
    </row>
    <row r="165" spans="1:11" x14ac:dyDescent="0.2">
      <c r="A165" s="21" t="s">
        <v>143</v>
      </c>
      <c r="B165" s="45">
        <v>0</v>
      </c>
      <c r="C165" s="45">
        <v>0.36505747</v>
      </c>
      <c r="D165" s="45">
        <v>0</v>
      </c>
      <c r="E165" s="45">
        <v>0.22402772000000001</v>
      </c>
      <c r="F165" s="45">
        <v>0</v>
      </c>
      <c r="G165" s="45">
        <v>0</v>
      </c>
      <c r="H165" s="45">
        <v>9.1915400000000015E-3</v>
      </c>
      <c r="I165" s="45">
        <v>0</v>
      </c>
      <c r="J165" s="45">
        <v>0.88037648000000002</v>
      </c>
      <c r="K165" s="35"/>
    </row>
    <row r="166" spans="1:11" x14ac:dyDescent="0.2">
      <c r="A166" s="21" t="s">
        <v>49</v>
      </c>
      <c r="B166" s="45">
        <v>0</v>
      </c>
      <c r="C166" s="45">
        <v>0</v>
      </c>
      <c r="D166" s="45">
        <v>0</v>
      </c>
      <c r="E166" s="45">
        <v>0.18180399999999999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35"/>
    </row>
    <row r="167" spans="1:11" x14ac:dyDescent="0.2">
      <c r="A167" s="21" t="s">
        <v>148</v>
      </c>
      <c r="B167" s="45">
        <v>0</v>
      </c>
      <c r="C167" s="45">
        <v>0</v>
      </c>
      <c r="D167" s="45">
        <v>0</v>
      </c>
      <c r="E167" s="45">
        <v>0.17399999999999999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35"/>
    </row>
    <row r="168" spans="1:11" x14ac:dyDescent="0.2">
      <c r="A168" s="21" t="s">
        <v>156</v>
      </c>
      <c r="B168" s="45">
        <v>0</v>
      </c>
      <c r="C168" s="45">
        <v>0</v>
      </c>
      <c r="D168" s="45">
        <v>0</v>
      </c>
      <c r="E168" s="45">
        <v>0.15842814999999999</v>
      </c>
      <c r="F168" s="45">
        <v>0</v>
      </c>
      <c r="G168" s="45">
        <v>0</v>
      </c>
      <c r="H168" s="45">
        <v>0</v>
      </c>
      <c r="I168" s="45">
        <v>0</v>
      </c>
      <c r="J168" s="45">
        <v>8.095063000000001E-2</v>
      </c>
      <c r="K168" s="35"/>
    </row>
    <row r="169" spans="1:11" x14ac:dyDescent="0.2">
      <c r="A169" s="21" t="s">
        <v>142</v>
      </c>
      <c r="B169" s="45">
        <v>0</v>
      </c>
      <c r="C169" s="45">
        <v>0.47499999999999998</v>
      </c>
      <c r="D169" s="45">
        <v>0</v>
      </c>
      <c r="E169" s="45">
        <v>0.10927916</v>
      </c>
      <c r="F169" s="45">
        <v>0</v>
      </c>
      <c r="G169" s="45">
        <v>0</v>
      </c>
      <c r="H169" s="45">
        <v>0</v>
      </c>
      <c r="I169" s="45">
        <v>0</v>
      </c>
      <c r="J169" s="45">
        <v>0.47499999999999998</v>
      </c>
      <c r="K169" s="35"/>
    </row>
    <row r="170" spans="1:11" x14ac:dyDescent="0.2">
      <c r="A170" s="21" t="s">
        <v>37</v>
      </c>
      <c r="B170" s="45">
        <v>0</v>
      </c>
      <c r="C170" s="45">
        <v>0</v>
      </c>
      <c r="D170" s="45">
        <v>0</v>
      </c>
      <c r="E170" s="45">
        <v>7.5399999999999995E-2</v>
      </c>
      <c r="F170" s="45">
        <v>0</v>
      </c>
      <c r="G170" s="45">
        <v>0</v>
      </c>
      <c r="H170" s="45">
        <v>0</v>
      </c>
      <c r="I170" s="45">
        <v>0</v>
      </c>
      <c r="J170" s="45">
        <v>4.1185000000000001E-4</v>
      </c>
      <c r="K170" s="35"/>
    </row>
    <row r="171" spans="1:11" x14ac:dyDescent="0.2">
      <c r="A171" s="21" t="s">
        <v>185</v>
      </c>
      <c r="B171" s="45">
        <v>0</v>
      </c>
      <c r="C171" s="45">
        <v>0</v>
      </c>
      <c r="D171" s="45">
        <v>0</v>
      </c>
      <c r="E171" s="45">
        <v>6.3413220000000006E-2</v>
      </c>
      <c r="F171" s="45">
        <v>0</v>
      </c>
      <c r="G171" s="45">
        <v>0</v>
      </c>
      <c r="H171" s="45">
        <v>0</v>
      </c>
      <c r="I171" s="45">
        <v>0</v>
      </c>
      <c r="J171" s="45">
        <v>7.6078400000000003E-3</v>
      </c>
      <c r="K171" s="35"/>
    </row>
    <row r="172" spans="1:11" x14ac:dyDescent="0.2">
      <c r="A172" s="21" t="s">
        <v>351</v>
      </c>
      <c r="B172" s="45">
        <v>0</v>
      </c>
      <c r="C172" s="45">
        <v>1.7765096299999998</v>
      </c>
      <c r="D172" s="45">
        <v>0</v>
      </c>
      <c r="E172" s="45">
        <v>4.4999999999999998E-2</v>
      </c>
      <c r="F172" s="45">
        <v>0</v>
      </c>
      <c r="G172" s="45">
        <v>0</v>
      </c>
      <c r="H172" s="45">
        <v>0</v>
      </c>
      <c r="I172" s="45">
        <v>0</v>
      </c>
      <c r="J172" s="45">
        <v>1.7765096299999998</v>
      </c>
      <c r="K172" s="35"/>
    </row>
    <row r="173" spans="1:11" x14ac:dyDescent="0.2">
      <c r="A173" s="21" t="s">
        <v>187</v>
      </c>
      <c r="B173" s="45">
        <v>0</v>
      </c>
      <c r="C173" s="45">
        <v>0</v>
      </c>
      <c r="D173" s="45">
        <v>0</v>
      </c>
      <c r="E173" s="45">
        <v>2.9426999999999998E-2</v>
      </c>
      <c r="F173" s="45">
        <v>0</v>
      </c>
      <c r="G173" s="45">
        <v>0</v>
      </c>
      <c r="H173" s="45">
        <v>0</v>
      </c>
      <c r="I173" s="45">
        <v>0</v>
      </c>
      <c r="J173" s="45">
        <v>0.22066029999999998</v>
      </c>
      <c r="K173" s="35"/>
    </row>
    <row r="174" spans="1:11" x14ac:dyDescent="0.2">
      <c r="A174" s="21" t="s">
        <v>35</v>
      </c>
      <c r="B174" s="45">
        <v>0</v>
      </c>
      <c r="C174" s="45">
        <v>0</v>
      </c>
      <c r="D174" s="45">
        <v>0</v>
      </c>
      <c r="E174" s="45">
        <v>2.1950000000000001E-2</v>
      </c>
      <c r="F174" s="45">
        <v>0</v>
      </c>
      <c r="G174" s="45">
        <v>0</v>
      </c>
      <c r="H174" s="45">
        <v>0</v>
      </c>
      <c r="I174" s="45">
        <v>0</v>
      </c>
      <c r="J174" s="45">
        <v>2.499E-4</v>
      </c>
      <c r="K174" s="35"/>
    </row>
    <row r="175" spans="1:11" x14ac:dyDescent="0.2">
      <c r="A175" s="21" t="s">
        <v>144</v>
      </c>
      <c r="B175" s="45">
        <v>0</v>
      </c>
      <c r="C175" s="45">
        <v>0</v>
      </c>
      <c r="D175" s="45">
        <v>0</v>
      </c>
      <c r="E175" s="45">
        <v>2.0500000000000001E-2</v>
      </c>
      <c r="F175" s="45">
        <v>0</v>
      </c>
      <c r="G175" s="45">
        <v>0</v>
      </c>
      <c r="H175" s="45">
        <v>0</v>
      </c>
      <c r="I175" s="45">
        <v>0</v>
      </c>
      <c r="J175" s="45">
        <v>1.4162899999999999E-2</v>
      </c>
      <c r="K175" s="35"/>
    </row>
    <row r="176" spans="1:11" x14ac:dyDescent="0.2">
      <c r="A176" s="21" t="s">
        <v>78</v>
      </c>
      <c r="B176" s="45">
        <v>0</v>
      </c>
      <c r="C176" s="45">
        <v>0</v>
      </c>
      <c r="D176" s="45">
        <v>0</v>
      </c>
      <c r="E176" s="45">
        <v>1.393E-2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35"/>
    </row>
    <row r="177" spans="1:11" x14ac:dyDescent="0.2">
      <c r="A177" s="21" t="s">
        <v>201</v>
      </c>
      <c r="B177" s="45">
        <v>0</v>
      </c>
      <c r="C177" s="45">
        <v>0</v>
      </c>
      <c r="D177" s="45">
        <v>0</v>
      </c>
      <c r="E177" s="45">
        <v>1.0769000000000001E-2</v>
      </c>
      <c r="F177" s="45">
        <v>0</v>
      </c>
      <c r="G177" s="45">
        <v>0</v>
      </c>
      <c r="H177" s="45">
        <v>0</v>
      </c>
      <c r="I177" s="45">
        <v>0</v>
      </c>
      <c r="J177" s="45">
        <v>2.7130399999999999E-3</v>
      </c>
      <c r="K177" s="35"/>
    </row>
    <row r="178" spans="1:11" x14ac:dyDescent="0.2">
      <c r="A178" s="21" t="s">
        <v>126</v>
      </c>
      <c r="B178" s="45">
        <v>0</v>
      </c>
      <c r="C178" s="45">
        <v>0</v>
      </c>
      <c r="D178" s="45">
        <v>0</v>
      </c>
      <c r="E178" s="45">
        <v>8.6895400000000008E-3</v>
      </c>
      <c r="F178" s="45">
        <v>0</v>
      </c>
      <c r="G178" s="45">
        <v>0</v>
      </c>
      <c r="H178" s="45">
        <v>0</v>
      </c>
      <c r="I178" s="45">
        <v>0</v>
      </c>
      <c r="J178" s="45">
        <v>0.85691512999999997</v>
      </c>
      <c r="K178" s="35"/>
    </row>
    <row r="179" spans="1:11" x14ac:dyDescent="0.2">
      <c r="A179" s="21" t="s">
        <v>47</v>
      </c>
      <c r="B179" s="45">
        <v>0</v>
      </c>
      <c r="C179" s="45">
        <v>0</v>
      </c>
      <c r="D179" s="45">
        <v>0</v>
      </c>
      <c r="E179" s="45">
        <v>6.1456699999999998E-3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35"/>
    </row>
    <row r="180" spans="1:11" x14ac:dyDescent="0.2">
      <c r="A180" s="21" t="s">
        <v>153</v>
      </c>
      <c r="B180" s="45">
        <v>0</v>
      </c>
      <c r="C180" s="45">
        <v>0</v>
      </c>
      <c r="D180" s="45">
        <v>0</v>
      </c>
      <c r="E180" s="45">
        <v>5.0000000000000001E-3</v>
      </c>
      <c r="F180" s="45">
        <v>0</v>
      </c>
      <c r="G180" s="45">
        <v>0</v>
      </c>
      <c r="H180" s="45">
        <v>0</v>
      </c>
      <c r="I180" s="45">
        <v>0</v>
      </c>
      <c r="J180" s="45">
        <v>3.5374999999999998E-3</v>
      </c>
      <c r="K180" s="35"/>
    </row>
    <row r="181" spans="1:11" x14ac:dyDescent="0.2">
      <c r="A181" s="21" t="s">
        <v>56</v>
      </c>
      <c r="B181" s="45">
        <v>0</v>
      </c>
      <c r="C181" s="45">
        <v>0</v>
      </c>
      <c r="D181" s="45">
        <v>0</v>
      </c>
      <c r="E181" s="45">
        <v>3.7000000000000002E-3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35"/>
    </row>
    <row r="182" spans="1:11" x14ac:dyDescent="0.2">
      <c r="A182" s="21" t="s">
        <v>149</v>
      </c>
      <c r="B182" s="45">
        <v>0</v>
      </c>
      <c r="C182" s="45">
        <v>0</v>
      </c>
      <c r="D182" s="45">
        <v>0</v>
      </c>
      <c r="E182" s="45">
        <v>2.173E-3</v>
      </c>
      <c r="F182" s="45">
        <v>0</v>
      </c>
      <c r="G182" s="45">
        <v>0</v>
      </c>
      <c r="H182" s="45">
        <v>0</v>
      </c>
      <c r="I182" s="45">
        <v>0</v>
      </c>
      <c r="J182" s="45">
        <v>4.6716339999999995E-2</v>
      </c>
      <c r="K182" s="35"/>
    </row>
    <row r="183" spans="1:11" x14ac:dyDescent="0.2">
      <c r="A183" s="21" t="s">
        <v>42</v>
      </c>
      <c r="B183" s="45">
        <v>0</v>
      </c>
      <c r="C183" s="45">
        <v>0</v>
      </c>
      <c r="D183" s="45">
        <v>0</v>
      </c>
      <c r="E183" s="45">
        <v>1.8E-3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35"/>
    </row>
    <row r="184" spans="1:11" x14ac:dyDescent="0.2">
      <c r="A184" s="21" t="s">
        <v>147</v>
      </c>
      <c r="B184" s="45">
        <v>0</v>
      </c>
      <c r="C184" s="45">
        <v>0</v>
      </c>
      <c r="D184" s="45">
        <v>0</v>
      </c>
      <c r="E184" s="45">
        <v>1.4E-3</v>
      </c>
      <c r="F184" s="45">
        <v>0</v>
      </c>
      <c r="G184" s="45">
        <v>0</v>
      </c>
      <c r="H184" s="45">
        <v>0</v>
      </c>
      <c r="I184" s="45">
        <v>0</v>
      </c>
      <c r="J184" s="45">
        <v>1.8075299999999999E-3</v>
      </c>
      <c r="K184" s="35"/>
    </row>
    <row r="185" spans="1:11" x14ac:dyDescent="0.2">
      <c r="A185" s="21" t="s">
        <v>116</v>
      </c>
      <c r="B185" s="45">
        <v>0</v>
      </c>
      <c r="C185" s="45">
        <v>0</v>
      </c>
      <c r="D185" s="45">
        <v>0</v>
      </c>
      <c r="E185" s="45">
        <v>1.366E-3</v>
      </c>
      <c r="F185" s="45">
        <v>0</v>
      </c>
      <c r="G185" s="45">
        <v>0</v>
      </c>
      <c r="H185" s="45">
        <v>0</v>
      </c>
      <c r="I185" s="45">
        <v>0</v>
      </c>
      <c r="J185" s="45">
        <v>3.2869499999999999E-3</v>
      </c>
      <c r="K185" s="35"/>
    </row>
    <row r="186" spans="1:11" x14ac:dyDescent="0.2">
      <c r="A186" s="21" t="s">
        <v>72</v>
      </c>
      <c r="B186" s="45">
        <v>0</v>
      </c>
      <c r="C186" s="45">
        <v>0</v>
      </c>
      <c r="D186" s="45">
        <v>0</v>
      </c>
      <c r="E186" s="45">
        <v>1.0280000000000001E-3</v>
      </c>
      <c r="F186" s="45">
        <v>0</v>
      </c>
      <c r="G186" s="45">
        <v>7.5500000000000006E-5</v>
      </c>
      <c r="H186" s="45">
        <v>0</v>
      </c>
      <c r="I186" s="45">
        <v>0</v>
      </c>
      <c r="J186" s="45">
        <v>0</v>
      </c>
      <c r="K186" s="35"/>
    </row>
    <row r="187" spans="1:11" x14ac:dyDescent="0.2">
      <c r="A187" s="21" t="s">
        <v>169</v>
      </c>
      <c r="B187" s="45">
        <v>0</v>
      </c>
      <c r="C187" s="45">
        <v>0</v>
      </c>
      <c r="D187" s="45">
        <v>0</v>
      </c>
      <c r="E187" s="45">
        <v>9.9200000000000004E-4</v>
      </c>
      <c r="F187" s="45">
        <v>0</v>
      </c>
      <c r="G187" s="45">
        <v>0</v>
      </c>
      <c r="H187" s="45">
        <v>0</v>
      </c>
      <c r="I187" s="45">
        <v>0</v>
      </c>
      <c r="J187" s="45">
        <v>3.0000000000000001E-3</v>
      </c>
      <c r="K187" s="35"/>
    </row>
    <row r="188" spans="1:11" x14ac:dyDescent="0.2">
      <c r="A188" s="21" t="s">
        <v>371</v>
      </c>
      <c r="B188" s="45">
        <v>0</v>
      </c>
      <c r="C188" s="45">
        <v>0</v>
      </c>
      <c r="D188" s="45">
        <v>0</v>
      </c>
      <c r="E188" s="45">
        <v>5.8E-4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35"/>
    </row>
    <row r="189" spans="1:11" x14ac:dyDescent="0.2">
      <c r="A189" s="21" t="s">
        <v>13</v>
      </c>
      <c r="B189" s="45">
        <v>0</v>
      </c>
      <c r="C189" s="45">
        <v>0</v>
      </c>
      <c r="D189" s="45">
        <v>0</v>
      </c>
      <c r="E189" s="45">
        <v>4.08E-4</v>
      </c>
      <c r="F189" s="45">
        <v>0</v>
      </c>
      <c r="G189" s="45">
        <v>0</v>
      </c>
      <c r="H189" s="45">
        <v>0</v>
      </c>
      <c r="I189" s="45">
        <v>0</v>
      </c>
      <c r="J189" s="45">
        <v>6.9999999999999999E-4</v>
      </c>
      <c r="K189" s="35"/>
    </row>
    <row r="190" spans="1:11" x14ac:dyDescent="0.2">
      <c r="A190" s="21" t="s">
        <v>109</v>
      </c>
      <c r="B190" s="45">
        <v>0</v>
      </c>
      <c r="C190" s="45">
        <v>0</v>
      </c>
      <c r="D190" s="45">
        <v>0</v>
      </c>
      <c r="E190" s="45">
        <v>3.1500000000000001E-4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35"/>
    </row>
    <row r="191" spans="1:11" x14ac:dyDescent="0.2">
      <c r="A191" s="21" t="s">
        <v>349</v>
      </c>
      <c r="B191" s="45">
        <v>0</v>
      </c>
      <c r="C191" s="45">
        <v>0</v>
      </c>
      <c r="D191" s="45">
        <v>0</v>
      </c>
      <c r="E191" s="45">
        <v>1.6699999999999999E-4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35"/>
    </row>
    <row r="192" spans="1:11" x14ac:dyDescent="0.2">
      <c r="A192" s="21" t="s">
        <v>12</v>
      </c>
      <c r="B192" s="45">
        <v>0</v>
      </c>
      <c r="C192" s="45">
        <v>0</v>
      </c>
      <c r="D192" s="45">
        <v>0</v>
      </c>
      <c r="E192" s="45">
        <v>4.3999999999999999E-5</v>
      </c>
      <c r="F192" s="45">
        <v>0</v>
      </c>
      <c r="G192" s="45">
        <v>0</v>
      </c>
      <c r="H192" s="45">
        <v>0</v>
      </c>
      <c r="I192" s="45">
        <v>0</v>
      </c>
      <c r="J192" s="45">
        <v>2.0330839999999999E-2</v>
      </c>
      <c r="K192" s="35"/>
    </row>
    <row r="193" spans="1:11" x14ac:dyDescent="0.2">
      <c r="A193" s="21" t="s">
        <v>77</v>
      </c>
      <c r="B193" s="45">
        <v>0</v>
      </c>
      <c r="C193" s="45">
        <v>0</v>
      </c>
      <c r="D193" s="45">
        <v>0</v>
      </c>
      <c r="E193" s="45">
        <v>0</v>
      </c>
      <c r="F193" s="45">
        <v>0</v>
      </c>
      <c r="G193" s="45">
        <v>1.1011E-4</v>
      </c>
      <c r="H193" s="45">
        <v>0</v>
      </c>
      <c r="I193" s="45">
        <v>0</v>
      </c>
      <c r="J193" s="45">
        <v>0</v>
      </c>
      <c r="K193" s="35"/>
    </row>
    <row r="194" spans="1:11" x14ac:dyDescent="0.2">
      <c r="A194" s="21" t="s">
        <v>46</v>
      </c>
      <c r="B194" s="45">
        <v>0</v>
      </c>
      <c r="C194" s="45">
        <v>123.1159431</v>
      </c>
      <c r="D194" s="45">
        <v>0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123.1159431</v>
      </c>
      <c r="K194" s="35"/>
    </row>
    <row r="195" spans="1:11" x14ac:dyDescent="0.2">
      <c r="A195" s="21" t="s">
        <v>125</v>
      </c>
      <c r="B195" s="45">
        <v>0</v>
      </c>
      <c r="C195" s="45">
        <v>42.12949502</v>
      </c>
      <c r="D195" s="45">
        <v>0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42.210503810000006</v>
      </c>
      <c r="K195" s="35"/>
    </row>
    <row r="196" spans="1:11" x14ac:dyDescent="0.2">
      <c r="A196" s="21" t="s">
        <v>123</v>
      </c>
      <c r="B196" s="45">
        <v>0</v>
      </c>
      <c r="C196" s="45">
        <v>17.362555499999999</v>
      </c>
      <c r="D196" s="45">
        <v>0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17.367830359999999</v>
      </c>
      <c r="K196" s="35"/>
    </row>
    <row r="197" spans="1:11" x14ac:dyDescent="0.2">
      <c r="A197" s="21" t="s">
        <v>374</v>
      </c>
      <c r="B197" s="45">
        <v>0</v>
      </c>
      <c r="C197" s="45">
        <v>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2.7617713399999997</v>
      </c>
      <c r="K197" s="35"/>
    </row>
    <row r="198" spans="1:11" x14ac:dyDescent="0.2">
      <c r="A198" s="21" t="s">
        <v>5</v>
      </c>
      <c r="B198" s="45">
        <v>0</v>
      </c>
      <c r="C198" s="45">
        <v>0</v>
      </c>
      <c r="D198" s="45">
        <v>0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0.40134618</v>
      </c>
      <c r="K198" s="35"/>
    </row>
    <row r="199" spans="1:11" x14ac:dyDescent="0.2">
      <c r="A199" s="21" t="s">
        <v>6</v>
      </c>
      <c r="B199" s="45">
        <v>0</v>
      </c>
      <c r="C199" s="45">
        <v>0</v>
      </c>
      <c r="D199" s="45">
        <v>0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0.30406317999999999</v>
      </c>
      <c r="K199" s="35"/>
    </row>
    <row r="200" spans="1:11" x14ac:dyDescent="0.2">
      <c r="A200" s="21" t="s">
        <v>347</v>
      </c>
      <c r="B200" s="45">
        <v>0</v>
      </c>
      <c r="C200" s="45">
        <v>0</v>
      </c>
      <c r="D200" s="45">
        <v>0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0.27060871999999997</v>
      </c>
      <c r="K200" s="35"/>
    </row>
    <row r="201" spans="1:11" x14ac:dyDescent="0.2">
      <c r="A201" s="21" t="s">
        <v>150</v>
      </c>
      <c r="B201" s="45">
        <v>0</v>
      </c>
      <c r="C201" s="45">
        <v>0</v>
      </c>
      <c r="D201" s="45">
        <v>0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0.11678263</v>
      </c>
      <c r="K201" s="35"/>
    </row>
    <row r="202" spans="1:11" x14ac:dyDescent="0.2">
      <c r="A202" s="21" t="s">
        <v>39</v>
      </c>
      <c r="B202" s="45">
        <v>0</v>
      </c>
      <c r="C202" s="45">
        <v>0</v>
      </c>
      <c r="D202" s="45">
        <v>0</v>
      </c>
      <c r="E202" s="45">
        <v>0</v>
      </c>
      <c r="F202" s="45">
        <v>0</v>
      </c>
      <c r="G202" s="45">
        <v>0</v>
      </c>
      <c r="H202" s="45">
        <v>0.24963821</v>
      </c>
      <c r="I202" s="45">
        <v>0</v>
      </c>
      <c r="J202" s="45">
        <v>9.6062499999999995E-2</v>
      </c>
      <c r="K202" s="35"/>
    </row>
    <row r="203" spans="1:11" x14ac:dyDescent="0.2">
      <c r="A203" s="21" t="s">
        <v>130</v>
      </c>
      <c r="B203" s="45">
        <v>0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7.016E-2</v>
      </c>
    </row>
    <row r="204" spans="1:11" x14ac:dyDescent="0.2">
      <c r="A204" s="21" t="s">
        <v>107</v>
      </c>
      <c r="B204" s="45">
        <v>0</v>
      </c>
      <c r="C204" s="45">
        <v>0</v>
      </c>
      <c r="D204" s="45">
        <v>0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5.074306E-2</v>
      </c>
    </row>
    <row r="205" spans="1:11" x14ac:dyDescent="0.2">
      <c r="A205" s="21" t="s">
        <v>124</v>
      </c>
      <c r="B205" s="45">
        <v>0</v>
      </c>
      <c r="C205" s="45">
        <v>0</v>
      </c>
      <c r="D205" s="45">
        <v>0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1.2373700000000001E-2</v>
      </c>
    </row>
    <row r="206" spans="1:11" x14ac:dyDescent="0.2">
      <c r="A206" s="21" t="s">
        <v>68</v>
      </c>
      <c r="B206" s="45">
        <v>0</v>
      </c>
      <c r="C206" s="45">
        <v>0</v>
      </c>
      <c r="D206" s="45">
        <v>0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1.0500000000000001E-2</v>
      </c>
    </row>
    <row r="207" spans="1:11" x14ac:dyDescent="0.2">
      <c r="A207" s="21" t="s">
        <v>206</v>
      </c>
      <c r="B207" s="45">
        <v>0</v>
      </c>
      <c r="C207" s="45">
        <v>0</v>
      </c>
      <c r="D207" s="45">
        <v>0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9.323399999999999E-3</v>
      </c>
    </row>
    <row r="208" spans="1:11" x14ac:dyDescent="0.2">
      <c r="A208" s="21" t="s">
        <v>7</v>
      </c>
      <c r="B208" s="45">
        <v>0</v>
      </c>
      <c r="C208" s="45">
        <v>0</v>
      </c>
      <c r="D208" s="45">
        <v>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6.7200000000000003E-3</v>
      </c>
    </row>
    <row r="209" spans="1:10" x14ac:dyDescent="0.2">
      <c r="A209" s="21" t="s">
        <v>41</v>
      </c>
      <c r="B209" s="45">
        <v>0</v>
      </c>
      <c r="C209" s="45">
        <v>0</v>
      </c>
      <c r="D209" s="45">
        <v>0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2E-3</v>
      </c>
    </row>
    <row r="210" spans="1:10" x14ac:dyDescent="0.2">
      <c r="A210" s="21" t="s">
        <v>21</v>
      </c>
      <c r="B210" s="45">
        <v>0</v>
      </c>
      <c r="C210" s="45">
        <v>0</v>
      </c>
      <c r="D210" s="45">
        <v>0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1.0120000000000001E-3</v>
      </c>
    </row>
    <row r="211" spans="1:10" x14ac:dyDescent="0.2">
      <c r="A211" s="21" t="s">
        <v>379</v>
      </c>
      <c r="B211" s="45">
        <v>0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2.2608E-4</v>
      </c>
    </row>
    <row r="212" spans="1:10" x14ac:dyDescent="0.2">
      <c r="A212" s="21" t="s">
        <v>19</v>
      </c>
      <c r="B212" s="45">
        <v>0</v>
      </c>
      <c r="C212" s="45">
        <v>0</v>
      </c>
      <c r="D212" s="45">
        <v>0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</row>
    <row r="213" spans="1:10" x14ac:dyDescent="0.2">
      <c r="A213" s="263" t="s">
        <v>217</v>
      </c>
      <c r="B213" s="258">
        <f>SUBTOTAL(109,Table118[Column2])</f>
        <v>4.66202703</v>
      </c>
      <c r="C213" s="258">
        <f>SUBTOTAL(109,Table118[Column3])</f>
        <v>1938.3873849099987</v>
      </c>
      <c r="D213" s="258">
        <f>SUBTOTAL(109,Table118[Column4])</f>
        <v>2.8090708799999997</v>
      </c>
      <c r="E213" s="258">
        <f>SUBTOTAL(109,Table118[Column5])</f>
        <v>3957.3805542099994</v>
      </c>
      <c r="F213" s="258">
        <f>SUBTOTAL(109,Table118[Column6])</f>
        <v>61.582817619999986</v>
      </c>
      <c r="G213" s="258">
        <f>SUBTOTAL(109,Table118[Column7])</f>
        <v>4368.4683945099978</v>
      </c>
      <c r="H213" s="258">
        <f>SUBTOTAL(109,Table118[Column8])</f>
        <v>1379.2452002899997</v>
      </c>
      <c r="I213" s="258">
        <f>SUBTOTAL(109,Table118[Column9])</f>
        <v>2548.6043186800002</v>
      </c>
      <c r="J213" s="258">
        <f>SUBTOTAL(109,Table118[Column10])</f>
        <v>2024.7791556399989</v>
      </c>
    </row>
    <row r="214" spans="1:10" x14ac:dyDescent="0.2">
      <c r="B214" s="35"/>
      <c r="C214" s="35"/>
      <c r="D214" s="35"/>
      <c r="E214" s="35"/>
      <c r="F214" s="35"/>
      <c r="G214" s="35"/>
      <c r="H214" s="35"/>
      <c r="I214" s="35"/>
      <c r="J214" s="35"/>
    </row>
    <row r="215" spans="1:10" x14ac:dyDescent="0.2">
      <c r="B215" s="35"/>
      <c r="C215" s="35"/>
      <c r="D215" s="35"/>
      <c r="E215" s="35"/>
      <c r="F215" s="35"/>
      <c r="G215" s="35"/>
      <c r="H215" s="35"/>
      <c r="I215" s="35"/>
      <c r="J215" s="35"/>
    </row>
    <row r="216" spans="1:10" x14ac:dyDescent="0.2">
      <c r="B216" s="35"/>
      <c r="C216" s="35"/>
      <c r="D216" s="35"/>
      <c r="E216" s="35"/>
      <c r="F216" s="35"/>
      <c r="G216" s="35"/>
      <c r="H216" s="35"/>
      <c r="I216" s="35"/>
      <c r="J216" s="35"/>
    </row>
    <row r="217" spans="1:10" x14ac:dyDescent="0.2">
      <c r="B217" s="35"/>
      <c r="C217" s="35"/>
      <c r="D217" s="35"/>
      <c r="E217" s="35"/>
      <c r="F217" s="35"/>
      <c r="G217" s="35"/>
      <c r="H217" s="35"/>
      <c r="I217" s="35"/>
      <c r="J217" s="35"/>
    </row>
    <row r="218" spans="1:10" x14ac:dyDescent="0.2">
      <c r="B218" s="35"/>
      <c r="C218" s="35"/>
      <c r="D218" s="35"/>
      <c r="E218" s="35"/>
      <c r="F218" s="35"/>
      <c r="G218" s="35"/>
      <c r="H218" s="35"/>
      <c r="I218" s="35"/>
      <c r="J218" s="35"/>
    </row>
    <row r="219" spans="1:10" x14ac:dyDescent="0.2">
      <c r="B219" s="35"/>
      <c r="C219" s="35"/>
      <c r="D219" s="35"/>
      <c r="E219" s="35"/>
      <c r="F219" s="35"/>
      <c r="G219" s="35"/>
      <c r="H219" s="35"/>
      <c r="I219" s="35"/>
      <c r="J219" s="35"/>
    </row>
    <row r="220" spans="1:10" x14ac:dyDescent="0.2">
      <c r="B220" s="35"/>
      <c r="C220" s="35"/>
      <c r="D220" s="35"/>
      <c r="E220" s="35"/>
      <c r="F220" s="35"/>
      <c r="G220" s="35"/>
      <c r="H220" s="35"/>
      <c r="I220" s="35"/>
      <c r="J220" s="35"/>
    </row>
    <row r="221" spans="1:10" x14ac:dyDescent="0.2">
      <c r="B221" s="35"/>
      <c r="C221" s="35"/>
      <c r="D221" s="35"/>
      <c r="E221" s="35"/>
      <c r="F221" s="35"/>
      <c r="G221" s="35"/>
      <c r="H221" s="35"/>
      <c r="I221" s="35"/>
      <c r="J221" s="35"/>
    </row>
    <row r="222" spans="1:10" x14ac:dyDescent="0.2">
      <c r="B222" s="35"/>
      <c r="C222" s="35"/>
      <c r="D222" s="35"/>
      <c r="E222" s="35"/>
      <c r="F222" s="35"/>
      <c r="G222" s="35"/>
      <c r="H222" s="35"/>
      <c r="I222" s="35"/>
      <c r="J222" s="35"/>
    </row>
    <row r="223" spans="1:10" x14ac:dyDescent="0.2">
      <c r="B223" s="35"/>
      <c r="C223" s="35"/>
      <c r="D223" s="35"/>
      <c r="E223" s="35"/>
      <c r="F223" s="35"/>
      <c r="G223" s="35"/>
      <c r="H223" s="35"/>
      <c r="I223" s="35"/>
      <c r="J223" s="35"/>
    </row>
    <row r="224" spans="1:10" x14ac:dyDescent="0.2"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2:10" x14ac:dyDescent="0.2"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2:10" x14ac:dyDescent="0.2"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2:10" x14ac:dyDescent="0.2">
      <c r="B227" s="35"/>
      <c r="C227" s="35"/>
      <c r="D227" s="35"/>
      <c r="E227" s="35"/>
      <c r="F227" s="35"/>
      <c r="G227" s="35"/>
      <c r="H227" s="35"/>
      <c r="I227" s="35"/>
      <c r="J227" s="35"/>
    </row>
  </sheetData>
  <mergeCells count="1">
    <mergeCell ref="L1:M1"/>
  </mergeCells>
  <hyperlinks>
    <hyperlink ref="L1" location="'Table of Content'!A1" display="Table of Content" xr:uid="{E3B564E8-4D93-4610-A536-88C4660F9073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71BA-8377-4EE0-9A45-88698A1E6A11}">
  <dimension ref="A1:L27"/>
  <sheetViews>
    <sheetView zoomScaleNormal="100" workbookViewId="0">
      <selection activeCell="D15" sqref="D15"/>
    </sheetView>
  </sheetViews>
  <sheetFormatPr defaultColWidth="9.140625" defaultRowHeight="12.75" x14ac:dyDescent="0.2"/>
  <cols>
    <col min="1" max="1" width="17.140625" style="1" customWidth="1"/>
    <col min="2" max="2" width="12.42578125" style="1" customWidth="1"/>
    <col min="3" max="3" width="9.140625" style="1" bestFit="1" customWidth="1"/>
    <col min="4" max="4" width="11.28515625" style="1" bestFit="1" customWidth="1"/>
    <col min="5" max="5" width="9.140625" style="1" bestFit="1" customWidth="1"/>
    <col min="6" max="6" width="11.140625" style="1" bestFit="1" customWidth="1"/>
    <col min="7" max="7" width="7.42578125" style="1" bestFit="1" customWidth="1"/>
    <col min="8" max="9" width="12.42578125" style="1" customWidth="1"/>
    <col min="10" max="16384" width="9.140625" style="1"/>
  </cols>
  <sheetData>
    <row r="1" spans="1:12" x14ac:dyDescent="0.2">
      <c r="A1" s="266" t="s">
        <v>358</v>
      </c>
      <c r="K1" s="585" t="s">
        <v>239</v>
      </c>
      <c r="L1" s="585"/>
    </row>
    <row r="2" spans="1:12" x14ac:dyDescent="0.2">
      <c r="A2" s="590" t="s">
        <v>341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61" t="s">
        <v>233</v>
      </c>
      <c r="I2" s="561" t="s">
        <v>299</v>
      </c>
    </row>
    <row r="3" spans="1:12" x14ac:dyDescent="0.2">
      <c r="A3" s="591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62"/>
      <c r="I3" s="562"/>
    </row>
    <row r="4" spans="1:12" x14ac:dyDescent="0.2">
      <c r="A4" s="60" t="s">
        <v>340</v>
      </c>
      <c r="B4" s="4">
        <v>5132.3911385730107</v>
      </c>
      <c r="C4" s="80">
        <f t="shared" ref="C4:C12" si="0">(B4/$B$13)*100</f>
        <v>41.412718176088596</v>
      </c>
      <c r="D4" s="4">
        <v>4436.8903608800501</v>
      </c>
      <c r="E4" s="80">
        <f t="shared" ref="E4:E12" si="1">(D4/$D$13)*100</f>
        <v>37.534125372772316</v>
      </c>
      <c r="F4" s="4">
        <v>5520.1770840898998</v>
      </c>
      <c r="G4" s="80">
        <f t="shared" ref="G4:G12" si="2">(F4/$F$13)*100</f>
        <v>35.553151649824947</v>
      </c>
      <c r="H4" s="79">
        <f t="shared" ref="H4:H13" si="3">((F4/D4)-1)*100</f>
        <v>24.415449449938208</v>
      </c>
      <c r="I4" s="73">
        <f t="shared" ref="I4:I13" si="4">((F4/B4)-1)*100</f>
        <v>7.5556584649685732</v>
      </c>
    </row>
    <row r="5" spans="1:12" x14ac:dyDescent="0.2">
      <c r="A5" s="29" t="s">
        <v>335</v>
      </c>
      <c r="B5" s="4">
        <v>2397.5570452900101</v>
      </c>
      <c r="C5" s="77">
        <f t="shared" si="0"/>
        <v>19.345632775622182</v>
      </c>
      <c r="D5" s="4">
        <v>1633.8690295199999</v>
      </c>
      <c r="E5" s="77">
        <f t="shared" si="1"/>
        <v>13.821807619453915</v>
      </c>
      <c r="F5" s="4">
        <v>3210.10819606004</v>
      </c>
      <c r="G5" s="77">
        <f t="shared" si="2"/>
        <v>20.674964184719606</v>
      </c>
      <c r="H5" s="78">
        <f t="shared" si="3"/>
        <v>96.47279788411862</v>
      </c>
      <c r="I5" s="77">
        <f t="shared" si="4"/>
        <v>33.890795314600865</v>
      </c>
      <c r="L5" s="2"/>
    </row>
    <row r="6" spans="1:12" x14ac:dyDescent="0.2">
      <c r="A6" s="29" t="s">
        <v>339</v>
      </c>
      <c r="B6" s="4">
        <v>2860.9275404599998</v>
      </c>
      <c r="C6" s="77">
        <f t="shared" si="0"/>
        <v>23.084520013457439</v>
      </c>
      <c r="D6" s="4">
        <v>2551.7986766500003</v>
      </c>
      <c r="E6" s="77">
        <f t="shared" si="1"/>
        <v>21.587085473182139</v>
      </c>
      <c r="F6" s="4">
        <v>3093.4566788400102</v>
      </c>
      <c r="G6" s="77">
        <f t="shared" si="2"/>
        <v>19.923660554649626</v>
      </c>
      <c r="H6" s="78">
        <f t="shared" si="3"/>
        <v>21.226517873310378</v>
      </c>
      <c r="I6" s="77">
        <f t="shared" si="4"/>
        <v>8.1277535027197025</v>
      </c>
    </row>
    <row r="7" spans="1:12" x14ac:dyDescent="0.2">
      <c r="A7" s="29" t="s">
        <v>338</v>
      </c>
      <c r="B7" s="4">
        <v>1657.3541850899999</v>
      </c>
      <c r="C7" s="77">
        <f t="shared" si="0"/>
        <v>13.373014630404084</v>
      </c>
      <c r="D7" s="4">
        <v>1756.5594168800001</v>
      </c>
      <c r="E7" s="77">
        <f t="shared" si="1"/>
        <v>14.859713902152963</v>
      </c>
      <c r="F7" s="4">
        <v>2029.3338647200001</v>
      </c>
      <c r="G7" s="77">
        <f t="shared" si="2"/>
        <v>13.07009060424202</v>
      </c>
      <c r="H7" s="78">
        <f t="shared" si="3"/>
        <v>15.528905268943415</v>
      </c>
      <c r="I7" s="77">
        <f t="shared" si="4"/>
        <v>22.444187426950045</v>
      </c>
      <c r="L7" s="2"/>
    </row>
    <row r="8" spans="1:12" x14ac:dyDescent="0.2">
      <c r="A8" s="29" t="s">
        <v>336</v>
      </c>
      <c r="B8" s="4">
        <v>812.33770358000004</v>
      </c>
      <c r="C8" s="77">
        <f t="shared" si="0"/>
        <v>6.5546665236280068</v>
      </c>
      <c r="D8" s="4">
        <v>1184.9211731600001</v>
      </c>
      <c r="E8" s="77">
        <f t="shared" si="1"/>
        <v>10.023907794155715</v>
      </c>
      <c r="F8" s="4">
        <v>1341.63892999</v>
      </c>
      <c r="G8" s="77">
        <f t="shared" si="2"/>
        <v>8.640935174837324</v>
      </c>
      <c r="H8" s="78">
        <f t="shared" si="3"/>
        <v>13.226006959775894</v>
      </c>
      <c r="I8" s="77">
        <f t="shared" si="4"/>
        <v>65.157781557762419</v>
      </c>
      <c r="L8" s="2"/>
    </row>
    <row r="9" spans="1:12" x14ac:dyDescent="0.2">
      <c r="A9" s="29" t="s">
        <v>337</v>
      </c>
      <c r="B9" s="4">
        <v>757.20532821000006</v>
      </c>
      <c r="C9" s="77">
        <f t="shared" si="0"/>
        <v>6.1098092510759106</v>
      </c>
      <c r="D9" s="4">
        <v>1148.54874225</v>
      </c>
      <c r="E9" s="77">
        <f t="shared" si="1"/>
        <v>9.7162131542508305</v>
      </c>
      <c r="F9" s="4">
        <v>1230.36765502</v>
      </c>
      <c r="G9" s="77">
        <f t="shared" si="2"/>
        <v>7.9242834346821427</v>
      </c>
      <c r="H9" s="78">
        <f t="shared" si="3"/>
        <v>7.1236778867318495</v>
      </c>
      <c r="I9" s="77">
        <f t="shared" si="4"/>
        <v>62.487981685038442</v>
      </c>
      <c r="L9" s="2"/>
    </row>
    <row r="10" spans="1:12" x14ac:dyDescent="0.2">
      <c r="A10" s="29" t="s">
        <v>333</v>
      </c>
      <c r="B10" s="4">
        <v>79.994213639999998</v>
      </c>
      <c r="C10" s="77">
        <f t="shared" si="0"/>
        <v>0.64546480105415616</v>
      </c>
      <c r="D10" s="4">
        <v>147.26136757</v>
      </c>
      <c r="E10" s="77">
        <f t="shared" si="1"/>
        <v>1.2457658818150177</v>
      </c>
      <c r="F10" s="4">
        <v>108.83715633</v>
      </c>
      <c r="G10" s="77">
        <f t="shared" si="2"/>
        <v>0.70097460012447277</v>
      </c>
      <c r="H10" s="78">
        <f t="shared" si="3"/>
        <v>-26.092526420233895</v>
      </c>
      <c r="I10" s="77">
        <f t="shared" si="4"/>
        <v>36.056286295659625</v>
      </c>
      <c r="L10" s="2"/>
    </row>
    <row r="11" spans="1:12" x14ac:dyDescent="0.2">
      <c r="A11" s="29" t="s">
        <v>334</v>
      </c>
      <c r="B11" s="4">
        <v>102.1915391</v>
      </c>
      <c r="C11" s="77">
        <f t="shared" si="0"/>
        <v>0.82457265911064126</v>
      </c>
      <c r="D11" s="4">
        <v>43.27446132</v>
      </c>
      <c r="E11" s="77">
        <f t="shared" si="1"/>
        <v>0.36608275718174271</v>
      </c>
      <c r="F11" s="4">
        <v>85.430092760000008</v>
      </c>
      <c r="G11" s="77">
        <f t="shared" si="2"/>
        <v>0.55021949424574434</v>
      </c>
      <c r="H11" s="78">
        <f t="shared" si="3"/>
        <v>97.414572369308956</v>
      </c>
      <c r="I11" s="77">
        <f t="shared" si="4"/>
        <v>-16.401990309195757</v>
      </c>
      <c r="J11" s="2"/>
      <c r="L11" s="2"/>
    </row>
    <row r="12" spans="1:12" x14ac:dyDescent="0.2">
      <c r="A12" s="29" t="s">
        <v>332</v>
      </c>
      <c r="B12" s="4">
        <v>4.8537283200000001</v>
      </c>
      <c r="C12" s="77">
        <f t="shared" si="0"/>
        <v>3.9164217533768655E-2</v>
      </c>
      <c r="D12" s="4">
        <v>10.76983452</v>
      </c>
      <c r="E12" s="77">
        <f t="shared" si="1"/>
        <v>9.1108025269642123E-2</v>
      </c>
      <c r="F12" s="4">
        <v>14.41696337</v>
      </c>
      <c r="G12" s="77">
        <f t="shared" si="2"/>
        <v>9.2853630819361196E-2</v>
      </c>
      <c r="H12" s="78">
        <f t="shared" si="3"/>
        <v>33.864297944663299</v>
      </c>
      <c r="I12" s="77">
        <f t="shared" si="4"/>
        <v>197.02864312768128</v>
      </c>
      <c r="J12" s="2"/>
      <c r="L12" s="2"/>
    </row>
    <row r="13" spans="1:12" s="3" customFormat="1" x14ac:dyDescent="0.2">
      <c r="A13" s="41" t="s">
        <v>357</v>
      </c>
      <c r="B13" s="422">
        <v>12393.272802692811</v>
      </c>
      <c r="C13" s="227">
        <v>100</v>
      </c>
      <c r="D13" s="227">
        <v>11820.95044659978</v>
      </c>
      <c r="E13" s="227">
        <v>99.999999999999986</v>
      </c>
      <c r="F13" s="227">
        <v>15526.547796549787</v>
      </c>
      <c r="G13" s="370">
        <v>99.999999999999986</v>
      </c>
      <c r="H13" s="222">
        <f t="shared" si="3"/>
        <v>31.347710716576916</v>
      </c>
      <c r="I13" s="222">
        <f t="shared" si="4"/>
        <v>25.282062645923343</v>
      </c>
      <c r="K13" s="1"/>
    </row>
    <row r="14" spans="1:12" x14ac:dyDescent="0.2">
      <c r="J14" s="12"/>
    </row>
    <row r="15" spans="1:12" x14ac:dyDescent="0.2">
      <c r="A15" s="265"/>
      <c r="E15" s="265"/>
      <c r="F15" s="265"/>
      <c r="G15" s="8"/>
      <c r="H15" s="8"/>
      <c r="I15" s="8"/>
    </row>
    <row r="16" spans="1:12" x14ac:dyDescent="0.2">
      <c r="A16" s="265"/>
      <c r="B16" s="265"/>
      <c r="C16" s="265"/>
      <c r="D16" s="265"/>
      <c r="E16" s="265"/>
      <c r="F16" s="269"/>
      <c r="G16" s="265"/>
      <c r="H16" s="265"/>
      <c r="I16" s="265"/>
    </row>
    <row r="18" spans="2:12" x14ac:dyDescent="0.2">
      <c r="B18" s="4"/>
      <c r="C18" s="4"/>
      <c r="D18" s="4"/>
      <c r="H18" s="4"/>
      <c r="I18" s="4"/>
      <c r="J18" s="4"/>
      <c r="K18" s="4"/>
      <c r="L18" s="4"/>
    </row>
    <row r="19" spans="2:12" x14ac:dyDescent="0.2">
      <c r="B19" s="4"/>
      <c r="C19" s="4"/>
      <c r="D19" s="4"/>
      <c r="H19" s="4"/>
      <c r="I19" s="4"/>
      <c r="J19" s="4"/>
      <c r="K19" s="4"/>
      <c r="L19" s="4"/>
    </row>
    <row r="20" spans="2:12" x14ac:dyDescent="0.2">
      <c r="B20" s="4"/>
      <c r="C20" s="4"/>
      <c r="D20" s="4"/>
      <c r="H20" s="4"/>
      <c r="I20" s="4"/>
      <c r="J20" s="4"/>
      <c r="K20" s="4"/>
      <c r="L20" s="4"/>
    </row>
    <row r="21" spans="2:12" x14ac:dyDescent="0.2">
      <c r="B21" s="4"/>
      <c r="C21" s="4"/>
      <c r="D21" s="4"/>
      <c r="H21" s="4"/>
      <c r="I21" s="4"/>
      <c r="J21" s="4"/>
      <c r="K21" s="4"/>
      <c r="L21" s="4"/>
    </row>
    <row r="22" spans="2:12" x14ac:dyDescent="0.2">
      <c r="B22" s="4"/>
      <c r="C22" s="4"/>
      <c r="D22" s="4"/>
      <c r="H22" s="4"/>
      <c r="I22" s="4"/>
      <c r="J22" s="4"/>
      <c r="K22" s="4"/>
      <c r="L22" s="4"/>
    </row>
    <row r="23" spans="2:12" x14ac:dyDescent="0.2">
      <c r="B23" s="4"/>
      <c r="C23" s="4"/>
      <c r="D23" s="4"/>
    </row>
    <row r="24" spans="2:12" x14ac:dyDescent="0.2">
      <c r="B24" s="4"/>
      <c r="C24" s="4"/>
      <c r="D24" s="4"/>
    </row>
    <row r="25" spans="2:12" x14ac:dyDescent="0.2">
      <c r="B25" s="4"/>
      <c r="C25" s="4"/>
      <c r="D25" s="4"/>
    </row>
    <row r="26" spans="2:12" x14ac:dyDescent="0.2">
      <c r="B26" s="4"/>
      <c r="C26" s="4"/>
      <c r="D26" s="4"/>
    </row>
    <row r="27" spans="2:12" x14ac:dyDescent="0.2">
      <c r="B27" s="4"/>
      <c r="C27" s="4"/>
      <c r="D27" s="4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7D2EC3D1-AD27-4137-9E4D-C17182F954FE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2D4-D262-4F4D-8762-69C078A9BCDA}">
  <dimension ref="A1:N255"/>
  <sheetViews>
    <sheetView zoomScaleNormal="100" workbookViewId="0">
      <selection activeCell="A3" sqref="A3:J254"/>
    </sheetView>
  </sheetViews>
  <sheetFormatPr defaultColWidth="6.5703125" defaultRowHeight="12.75" x14ac:dyDescent="0.2"/>
  <cols>
    <col min="1" max="1" width="36.28515625" style="20" customWidth="1"/>
    <col min="2" max="2" width="18.7109375" style="31" bestFit="1" customWidth="1"/>
    <col min="3" max="3" width="8.5703125" style="31" bestFit="1" customWidth="1"/>
    <col min="4" max="4" width="11.28515625" style="31" bestFit="1" customWidth="1"/>
    <col min="5" max="5" width="11" style="31" customWidth="1"/>
    <col min="6" max="6" width="10" style="31" customWidth="1"/>
    <col min="7" max="7" width="9.42578125" style="31" customWidth="1"/>
    <col min="8" max="8" width="8.42578125" style="31" customWidth="1"/>
    <col min="9" max="9" width="9.5703125" style="31" customWidth="1"/>
    <col min="10" max="10" width="16.140625" style="20" bestFit="1" customWidth="1"/>
    <col min="11" max="11" width="7.85546875" style="20" customWidth="1"/>
    <col min="12" max="16384" width="6.5703125" style="20"/>
  </cols>
  <sheetData>
    <row r="1" spans="1:14" x14ac:dyDescent="0.2">
      <c r="A1" s="264" t="s">
        <v>380</v>
      </c>
      <c r="B1" s="267"/>
      <c r="C1" s="267"/>
      <c r="D1" s="267"/>
      <c r="E1" s="267"/>
      <c r="F1" s="267"/>
      <c r="G1" s="267"/>
      <c r="H1" s="267"/>
      <c r="I1" s="267"/>
      <c r="L1" s="571" t="s">
        <v>239</v>
      </c>
      <c r="M1" s="571"/>
    </row>
    <row r="2" spans="1:14" s="11" customFormat="1" x14ac:dyDescent="0.2">
      <c r="A2" s="235" t="s">
        <v>355</v>
      </c>
      <c r="B2" s="235" t="s">
        <v>332</v>
      </c>
      <c r="C2" s="235" t="s">
        <v>336</v>
      </c>
      <c r="D2" s="235" t="s">
        <v>333</v>
      </c>
      <c r="E2" s="235" t="s">
        <v>340</v>
      </c>
      <c r="F2" s="235" t="s">
        <v>334</v>
      </c>
      <c r="G2" s="235" t="s">
        <v>354</v>
      </c>
      <c r="H2" s="235" t="s">
        <v>338</v>
      </c>
      <c r="I2" s="235" t="s">
        <v>339</v>
      </c>
      <c r="J2" s="235" t="s">
        <v>337</v>
      </c>
    </row>
    <row r="3" spans="1:14" x14ac:dyDescent="0.2">
      <c r="A3" s="44" t="s">
        <v>62</v>
      </c>
      <c r="B3" s="44">
        <v>0</v>
      </c>
      <c r="C3" s="44">
        <v>0</v>
      </c>
      <c r="D3" s="44">
        <v>3.930778E-2</v>
      </c>
      <c r="E3" s="44">
        <v>77.917938630000208</v>
      </c>
      <c r="F3" s="44">
        <v>6.0793120000000006E-2</v>
      </c>
      <c r="G3" s="44">
        <v>266.11543286</v>
      </c>
      <c r="H3" s="44">
        <v>716.04071576000001</v>
      </c>
      <c r="I3" s="44">
        <v>657.65295180999999</v>
      </c>
      <c r="J3" s="44">
        <v>0</v>
      </c>
    </row>
    <row r="4" spans="1:14" x14ac:dyDescent="0.2">
      <c r="A4" s="45" t="s">
        <v>96</v>
      </c>
      <c r="B4" s="45">
        <v>4.5956000000000002E-4</v>
      </c>
      <c r="C4" s="45">
        <v>30.39574511</v>
      </c>
      <c r="D4" s="45">
        <v>0</v>
      </c>
      <c r="E4" s="45">
        <v>101.32815529999999</v>
      </c>
      <c r="F4" s="45">
        <v>3.1213150000000002E-2</v>
      </c>
      <c r="G4" s="45">
        <v>2.2527450299999998</v>
      </c>
      <c r="H4" s="45">
        <v>136.96778903999999</v>
      </c>
      <c r="I4" s="45">
        <v>64.499122220000004</v>
      </c>
      <c r="J4" s="45">
        <v>0.78024457999999997</v>
      </c>
    </row>
    <row r="5" spans="1:14" x14ac:dyDescent="0.2">
      <c r="A5" s="45" t="s">
        <v>74</v>
      </c>
      <c r="B5" s="45">
        <v>0</v>
      </c>
      <c r="C5" s="45">
        <v>0.14848865</v>
      </c>
      <c r="D5" s="45">
        <v>0</v>
      </c>
      <c r="E5" s="45">
        <v>26.238441609999999</v>
      </c>
      <c r="F5" s="45">
        <v>4.5877139999999997E-2</v>
      </c>
      <c r="G5" s="45">
        <v>27.216953370000002</v>
      </c>
      <c r="H5" s="45">
        <v>104.90244826999999</v>
      </c>
      <c r="I5" s="45">
        <v>105.02439301000001</v>
      </c>
      <c r="J5" s="45">
        <v>0.14848865</v>
      </c>
      <c r="L5" s="1"/>
      <c r="M5" s="1"/>
      <c r="N5" s="1"/>
    </row>
    <row r="6" spans="1:14" x14ac:dyDescent="0.2">
      <c r="A6" s="45" t="s">
        <v>347</v>
      </c>
      <c r="B6" s="45">
        <v>0</v>
      </c>
      <c r="C6" s="45">
        <v>0</v>
      </c>
      <c r="D6" s="45">
        <v>0</v>
      </c>
      <c r="E6" s="45">
        <v>5.3103999999999998E-4</v>
      </c>
      <c r="F6" s="45">
        <v>0</v>
      </c>
      <c r="G6" s="45">
        <v>0</v>
      </c>
      <c r="H6" s="45">
        <v>94.221477010000001</v>
      </c>
      <c r="I6" s="45">
        <v>94.221477010000001</v>
      </c>
      <c r="J6" s="45">
        <v>0</v>
      </c>
    </row>
    <row r="7" spans="1:14" x14ac:dyDescent="0.2">
      <c r="A7" s="45" t="s">
        <v>146</v>
      </c>
      <c r="B7" s="45">
        <v>1.9350999999999998E-4</v>
      </c>
      <c r="C7" s="45">
        <v>4.11977E-3</v>
      </c>
      <c r="D7" s="45">
        <v>3.7638192999999998</v>
      </c>
      <c r="E7" s="45">
        <v>67.923272709999907</v>
      </c>
      <c r="F7" s="45">
        <v>1.7875142900000001</v>
      </c>
      <c r="G7" s="45">
        <v>149.29666612</v>
      </c>
      <c r="H7" s="45">
        <v>60.103444450000005</v>
      </c>
      <c r="I7" s="45">
        <v>103.85698318</v>
      </c>
      <c r="J7" s="45">
        <v>3.92626E-3</v>
      </c>
    </row>
    <row r="8" spans="1:14" x14ac:dyDescent="0.2">
      <c r="A8" s="45" t="s">
        <v>101</v>
      </c>
      <c r="B8" s="45">
        <v>0</v>
      </c>
      <c r="C8" s="45">
        <v>0</v>
      </c>
      <c r="D8" s="45">
        <v>1.42067839</v>
      </c>
      <c r="E8" s="45">
        <v>15.84630424</v>
      </c>
      <c r="F8" s="45">
        <v>0.26366132000000003</v>
      </c>
      <c r="G8" s="45">
        <v>40.958374759999998</v>
      </c>
      <c r="H8" s="45">
        <v>54.202453219999995</v>
      </c>
      <c r="I8" s="45">
        <v>145.82376606</v>
      </c>
      <c r="J8" s="45">
        <v>0</v>
      </c>
    </row>
    <row r="9" spans="1:14" x14ac:dyDescent="0.2">
      <c r="A9" s="45" t="s">
        <v>351</v>
      </c>
      <c r="B9" s="45">
        <v>0</v>
      </c>
      <c r="C9" s="45">
        <v>0</v>
      </c>
      <c r="D9" s="45">
        <v>0</v>
      </c>
      <c r="E9" s="45">
        <v>162.55459500999999</v>
      </c>
      <c r="F9" s="45">
        <v>0</v>
      </c>
      <c r="G9" s="45">
        <v>109.32338056</v>
      </c>
      <c r="H9" s="45">
        <v>52.094484569999999</v>
      </c>
      <c r="I9" s="45">
        <v>162.25787577</v>
      </c>
      <c r="J9" s="45">
        <v>0</v>
      </c>
    </row>
    <row r="10" spans="1:14" x14ac:dyDescent="0.2">
      <c r="A10" s="45" t="s">
        <v>151</v>
      </c>
      <c r="B10" s="45">
        <v>0</v>
      </c>
      <c r="C10" s="45">
        <v>4.2593999999999998E-4</v>
      </c>
      <c r="D10" s="45">
        <v>1.0436272099999999</v>
      </c>
      <c r="E10" s="45">
        <v>125.73488682999999</v>
      </c>
      <c r="F10" s="45">
        <v>8.0347570000000007E-2</v>
      </c>
      <c r="G10" s="45">
        <v>31.828414429999999</v>
      </c>
      <c r="H10" s="45">
        <v>41.571960259999997</v>
      </c>
      <c r="I10" s="45">
        <v>119.56484358</v>
      </c>
      <c r="J10" s="45">
        <v>3.222887E-2</v>
      </c>
    </row>
    <row r="11" spans="1:14" x14ac:dyDescent="0.2">
      <c r="A11" s="45" t="s">
        <v>81</v>
      </c>
      <c r="B11" s="45">
        <v>4.6614200000000003E-3</v>
      </c>
      <c r="C11" s="45">
        <v>1.01469484</v>
      </c>
      <c r="D11" s="45">
        <v>0.22397418999999999</v>
      </c>
      <c r="E11" s="45">
        <v>111.01324226999999</v>
      </c>
      <c r="F11" s="45">
        <v>9.2337666999999986</v>
      </c>
      <c r="G11" s="45">
        <v>94.869589119999901</v>
      </c>
      <c r="H11" s="45">
        <v>41.184628029999999</v>
      </c>
      <c r="I11" s="45">
        <v>58.859290600000001</v>
      </c>
      <c r="J11" s="45">
        <v>1.0100334200000001</v>
      </c>
    </row>
    <row r="12" spans="1:14" x14ac:dyDescent="0.2">
      <c r="A12" s="45" t="s">
        <v>15</v>
      </c>
      <c r="B12" s="45">
        <v>0</v>
      </c>
      <c r="C12" s="45">
        <v>7.5809990000000008E-2</v>
      </c>
      <c r="D12" s="45">
        <v>0</v>
      </c>
      <c r="E12" s="45">
        <v>83.561376450000111</v>
      </c>
      <c r="F12" s="45">
        <v>4.6328E-4</v>
      </c>
      <c r="G12" s="45">
        <v>1.9177570700000002</v>
      </c>
      <c r="H12" s="45">
        <v>40.14786737</v>
      </c>
      <c r="I12" s="45">
        <v>40.190802720000001</v>
      </c>
      <c r="J12" s="45">
        <v>0.82337950000000004</v>
      </c>
    </row>
    <row r="13" spans="1:14" x14ac:dyDescent="0.2">
      <c r="A13" s="45" t="s">
        <v>127</v>
      </c>
      <c r="B13" s="45">
        <v>0</v>
      </c>
      <c r="C13" s="45">
        <v>1.48302E-2</v>
      </c>
      <c r="D13" s="45">
        <v>2.7906000000000003E-4</v>
      </c>
      <c r="E13" s="45">
        <v>53.976166469999995</v>
      </c>
      <c r="F13" s="45">
        <v>7.1442900000000002E-3</v>
      </c>
      <c r="G13" s="45">
        <v>72.25532865000001</v>
      </c>
      <c r="H13" s="45">
        <v>38.644017959999999</v>
      </c>
      <c r="I13" s="45">
        <v>92.974886030000008</v>
      </c>
      <c r="J13" s="45">
        <v>1.48302E-2</v>
      </c>
    </row>
    <row r="14" spans="1:14" x14ac:dyDescent="0.2">
      <c r="A14" s="45" t="s">
        <v>179</v>
      </c>
      <c r="B14" s="45">
        <v>0</v>
      </c>
      <c r="C14" s="45">
        <v>0</v>
      </c>
      <c r="D14" s="45">
        <v>0</v>
      </c>
      <c r="E14" s="45">
        <v>527.05568936999896</v>
      </c>
      <c r="F14" s="45">
        <v>0</v>
      </c>
      <c r="G14" s="45">
        <v>351.65518520999996</v>
      </c>
      <c r="H14" s="45">
        <v>37.230943179999997</v>
      </c>
      <c r="I14" s="45">
        <v>69.173354400000008</v>
      </c>
      <c r="J14" s="45">
        <v>0</v>
      </c>
    </row>
    <row r="15" spans="1:14" x14ac:dyDescent="0.2">
      <c r="A15" s="45" t="s">
        <v>2</v>
      </c>
      <c r="B15" s="45">
        <v>0</v>
      </c>
      <c r="C15" s="45">
        <v>4.3503675900000003</v>
      </c>
      <c r="D15" s="45">
        <v>81.571966560000007</v>
      </c>
      <c r="E15" s="45">
        <v>8.0579240999999993</v>
      </c>
      <c r="F15" s="45">
        <v>0</v>
      </c>
      <c r="G15" s="45">
        <v>73.208289099999988</v>
      </c>
      <c r="H15" s="45">
        <v>33.476905260000002</v>
      </c>
      <c r="I15" s="45">
        <v>33.377243479999997</v>
      </c>
      <c r="J15" s="45">
        <v>0</v>
      </c>
    </row>
    <row r="16" spans="1:14" x14ac:dyDescent="0.2">
      <c r="A16" s="45" t="s">
        <v>163</v>
      </c>
      <c r="B16" s="45">
        <v>0</v>
      </c>
      <c r="C16" s="45">
        <v>0</v>
      </c>
      <c r="D16" s="45">
        <v>0.10342928</v>
      </c>
      <c r="E16" s="45">
        <v>8.9004178700000001</v>
      </c>
      <c r="F16" s="45">
        <v>1.680591E-2</v>
      </c>
      <c r="G16" s="45">
        <v>11.81053303</v>
      </c>
      <c r="H16" s="45">
        <v>24.832266109999999</v>
      </c>
      <c r="I16" s="45">
        <v>33.625332020000002</v>
      </c>
      <c r="J16" s="45">
        <v>0</v>
      </c>
    </row>
    <row r="17" spans="1:10" x14ac:dyDescent="0.2">
      <c r="A17" s="45" t="s">
        <v>83</v>
      </c>
      <c r="B17" s="45">
        <v>3.0668279999999999E-2</v>
      </c>
      <c r="C17" s="45">
        <v>3.2549389999999997E-2</v>
      </c>
      <c r="D17" s="45">
        <v>3.4198140000000002E-2</v>
      </c>
      <c r="E17" s="45">
        <v>115.45159892999899</v>
      </c>
      <c r="F17" s="45">
        <v>0.36281188000000003</v>
      </c>
      <c r="G17" s="45">
        <v>3.88442683000001</v>
      </c>
      <c r="H17" s="45">
        <v>24.546221989999999</v>
      </c>
      <c r="I17" s="45">
        <v>29.112608640000001</v>
      </c>
      <c r="J17" s="45">
        <v>4.13613E-3</v>
      </c>
    </row>
    <row r="18" spans="1:10" x14ac:dyDescent="0.2">
      <c r="A18" s="45" t="s">
        <v>84</v>
      </c>
      <c r="B18" s="45">
        <v>0.43721798000000001</v>
      </c>
      <c r="C18" s="45">
        <v>0.51956464000000002</v>
      </c>
      <c r="D18" s="45">
        <v>0.73076010000000002</v>
      </c>
      <c r="E18" s="45">
        <v>107.86853936</v>
      </c>
      <c r="F18" s="45">
        <v>0.91554781000000007</v>
      </c>
      <c r="G18" s="45">
        <v>3.3183196499999998</v>
      </c>
      <c r="H18" s="45">
        <v>23.57925895</v>
      </c>
      <c r="I18" s="45">
        <v>44.874402459999999</v>
      </c>
      <c r="J18" s="45">
        <v>9.0632710000000005E-2</v>
      </c>
    </row>
    <row r="19" spans="1:10" x14ac:dyDescent="0.2">
      <c r="A19" s="45" t="s">
        <v>157</v>
      </c>
      <c r="B19" s="45">
        <v>0</v>
      </c>
      <c r="C19" s="45">
        <v>2.412974E-2</v>
      </c>
      <c r="D19" s="45">
        <v>0.26050119999999999</v>
      </c>
      <c r="E19" s="45">
        <v>45.52344669</v>
      </c>
      <c r="F19" s="45">
        <v>8.8358700000000009E-3</v>
      </c>
      <c r="G19" s="45">
        <v>23.772681110000001</v>
      </c>
      <c r="H19" s="45">
        <v>22.181060429999999</v>
      </c>
      <c r="I19" s="45">
        <v>31.301667920000003</v>
      </c>
      <c r="J19" s="45">
        <v>2.6873580000000001E-2</v>
      </c>
    </row>
    <row r="20" spans="1:10" x14ac:dyDescent="0.2">
      <c r="A20" s="45" t="s">
        <v>30</v>
      </c>
      <c r="B20" s="45">
        <v>0</v>
      </c>
      <c r="C20" s="45">
        <v>7.8625299999999995E-3</v>
      </c>
      <c r="D20" s="45">
        <v>9.6886200000000002E-3</v>
      </c>
      <c r="E20" s="45">
        <v>121.31552609000001</v>
      </c>
      <c r="F20" s="45">
        <v>6.4999999999999997E-4</v>
      </c>
      <c r="G20" s="45">
        <v>1.4396010000000001E-2</v>
      </c>
      <c r="H20" s="45">
        <v>20.315984180000001</v>
      </c>
      <c r="I20" s="45">
        <v>17.295373920000003</v>
      </c>
      <c r="J20" s="45">
        <v>8.7125300000000013E-3</v>
      </c>
    </row>
    <row r="21" spans="1:10" x14ac:dyDescent="0.2">
      <c r="A21" s="45" t="s">
        <v>158</v>
      </c>
      <c r="B21" s="45">
        <v>6.8394869999999997E-2</v>
      </c>
      <c r="C21" s="45">
        <v>1.1621795400000001</v>
      </c>
      <c r="D21" s="45">
        <v>0.25277200999999999</v>
      </c>
      <c r="E21" s="45">
        <v>46.206081270000006</v>
      </c>
      <c r="F21" s="45">
        <v>0.14028823000000001</v>
      </c>
      <c r="G21" s="45">
        <v>20.567345199999998</v>
      </c>
      <c r="H21" s="45">
        <v>19.199177679999998</v>
      </c>
      <c r="I21" s="45">
        <v>34.075324569999999</v>
      </c>
      <c r="J21" s="45">
        <v>6.3323030000000002E-2</v>
      </c>
    </row>
    <row r="22" spans="1:10" x14ac:dyDescent="0.2">
      <c r="A22" s="45" t="s">
        <v>29</v>
      </c>
      <c r="B22" s="45">
        <v>0</v>
      </c>
      <c r="C22" s="45">
        <v>0.45104517</v>
      </c>
      <c r="D22" s="45">
        <v>0</v>
      </c>
      <c r="E22" s="45">
        <v>54.654042810000099</v>
      </c>
      <c r="F22" s="45">
        <v>1.8883853100000001</v>
      </c>
      <c r="G22" s="45">
        <v>2.850664E-2</v>
      </c>
      <c r="H22" s="45">
        <v>19.194103999999999</v>
      </c>
      <c r="I22" s="45">
        <v>22.071391550000001</v>
      </c>
      <c r="J22" s="45">
        <v>0.81720038000000006</v>
      </c>
    </row>
    <row r="23" spans="1:10" x14ac:dyDescent="0.2">
      <c r="A23" s="45" t="s">
        <v>202</v>
      </c>
      <c r="B23" s="45">
        <v>4.4388100000000005E-3</v>
      </c>
      <c r="C23" s="45">
        <v>2.1743259999999997E-2</v>
      </c>
      <c r="D23" s="45">
        <v>4.0657800000000006E-3</v>
      </c>
      <c r="E23" s="45">
        <v>11.565978320000001</v>
      </c>
      <c r="F23" s="45">
        <v>14.530326369999999</v>
      </c>
      <c r="G23" s="45">
        <v>7.1676776300000205</v>
      </c>
      <c r="H23" s="45">
        <v>17.59162744</v>
      </c>
      <c r="I23" s="45">
        <v>56.605918439999996</v>
      </c>
      <c r="J23" s="45">
        <v>1.135188E-2</v>
      </c>
    </row>
    <row r="24" spans="1:10" x14ac:dyDescent="0.2">
      <c r="A24" s="45" t="s">
        <v>200</v>
      </c>
      <c r="B24" s="45">
        <v>2.53441684</v>
      </c>
      <c r="C24" s="45">
        <v>2.53441684</v>
      </c>
      <c r="D24" s="45">
        <v>1.5075110000000001E-2</v>
      </c>
      <c r="E24" s="45">
        <v>23.223786190000002</v>
      </c>
      <c r="F24" s="45">
        <v>0.85178844999999992</v>
      </c>
      <c r="G24" s="45">
        <v>17.659936100000003</v>
      </c>
      <c r="H24" s="45">
        <v>16.431928670000001</v>
      </c>
      <c r="I24" s="45">
        <v>28.183247250000001</v>
      </c>
      <c r="J24" s="45">
        <v>0</v>
      </c>
    </row>
    <row r="25" spans="1:10" x14ac:dyDescent="0.2">
      <c r="A25" s="45" t="s">
        <v>156</v>
      </c>
      <c r="B25" s="45">
        <v>0</v>
      </c>
      <c r="C25" s="45">
        <v>0.13434448999999998</v>
      </c>
      <c r="D25" s="45">
        <v>8.6376400000000002E-3</v>
      </c>
      <c r="E25" s="45">
        <v>43.190721369999999</v>
      </c>
      <c r="F25" s="45">
        <v>6.9200000000000002E-4</v>
      </c>
      <c r="G25" s="45">
        <v>20.096638559999999</v>
      </c>
      <c r="H25" s="45">
        <v>16.324041919999999</v>
      </c>
      <c r="I25" s="45">
        <v>21.581833170000003</v>
      </c>
      <c r="J25" s="45">
        <v>3.6726999999999997E-3</v>
      </c>
    </row>
    <row r="26" spans="1:10" x14ac:dyDescent="0.2">
      <c r="A26" s="45" t="s">
        <v>180</v>
      </c>
      <c r="B26" s="45">
        <v>1.3743190000000001E-2</v>
      </c>
      <c r="C26" s="45">
        <v>1.4101809999999999E-2</v>
      </c>
      <c r="D26" s="45">
        <v>0.22824074999999999</v>
      </c>
      <c r="E26" s="45">
        <v>57.294628689999996</v>
      </c>
      <c r="F26" s="45">
        <v>0.28063416999999996</v>
      </c>
      <c r="G26" s="45">
        <v>28.934057030000002</v>
      </c>
      <c r="H26" s="45">
        <v>15.91116734</v>
      </c>
      <c r="I26" s="45">
        <v>47.172445750000001</v>
      </c>
      <c r="J26" s="45">
        <v>3.5861999999999998E-4</v>
      </c>
    </row>
    <row r="27" spans="1:10" x14ac:dyDescent="0.2">
      <c r="A27" s="45" t="s">
        <v>162</v>
      </c>
      <c r="B27" s="45">
        <v>0</v>
      </c>
      <c r="C27" s="45">
        <v>0</v>
      </c>
      <c r="D27" s="45">
        <v>5.9258199999999997E-2</v>
      </c>
      <c r="E27" s="45">
        <v>18.326805239999999</v>
      </c>
      <c r="F27" s="45">
        <v>0.20936603000000001</v>
      </c>
      <c r="G27" s="45">
        <v>10.9204566</v>
      </c>
      <c r="H27" s="45">
        <v>15.75528682</v>
      </c>
      <c r="I27" s="45">
        <v>27.393252539999999</v>
      </c>
      <c r="J27" s="45">
        <v>0</v>
      </c>
    </row>
    <row r="28" spans="1:10" x14ac:dyDescent="0.2">
      <c r="A28" s="45" t="s">
        <v>80</v>
      </c>
      <c r="B28" s="45">
        <v>6.5600999999999995E-4</v>
      </c>
      <c r="C28" s="45">
        <v>6.5600999999999995E-4</v>
      </c>
      <c r="D28" s="45">
        <v>1.4285682800000001</v>
      </c>
      <c r="E28" s="45">
        <v>48.198482579999997</v>
      </c>
      <c r="F28" s="45">
        <v>0.20945305</v>
      </c>
      <c r="G28" s="45">
        <v>25.808182980000002</v>
      </c>
      <c r="H28" s="45">
        <v>15.19532967</v>
      </c>
      <c r="I28" s="45">
        <v>17.531874739999999</v>
      </c>
      <c r="J28" s="45">
        <v>2.4132E-4</v>
      </c>
    </row>
    <row r="29" spans="1:10" x14ac:dyDescent="0.2">
      <c r="A29" s="45" t="s">
        <v>159</v>
      </c>
      <c r="B29" s="45">
        <v>0</v>
      </c>
      <c r="C29" s="45">
        <v>0</v>
      </c>
      <c r="D29" s="45">
        <v>0</v>
      </c>
      <c r="E29" s="45">
        <v>56.752869880000006</v>
      </c>
      <c r="F29" s="45">
        <v>0.23068876999999999</v>
      </c>
      <c r="G29" s="45">
        <v>41.733853799999999</v>
      </c>
      <c r="H29" s="45">
        <v>13.166629380000002</v>
      </c>
      <c r="I29" s="45">
        <v>25.235676190000003</v>
      </c>
      <c r="J29" s="45">
        <v>3.4308099999999998E-3</v>
      </c>
    </row>
    <row r="30" spans="1:10" x14ac:dyDescent="0.2">
      <c r="A30" s="45" t="s">
        <v>140</v>
      </c>
      <c r="B30" s="45">
        <v>0</v>
      </c>
      <c r="C30" s="45">
        <v>1.0617629999999999E-2</v>
      </c>
      <c r="D30" s="45">
        <v>0.22119225000000001</v>
      </c>
      <c r="E30" s="45">
        <v>9.0602821999999996</v>
      </c>
      <c r="F30" s="45">
        <v>2.7327819999999999E-2</v>
      </c>
      <c r="G30" s="45">
        <v>10.233550150000001</v>
      </c>
      <c r="H30" s="45">
        <v>12.49611715</v>
      </c>
      <c r="I30" s="45">
        <v>24.44367093</v>
      </c>
      <c r="J30" s="45">
        <v>1.0617629999999999E-2</v>
      </c>
    </row>
    <row r="31" spans="1:10" x14ac:dyDescent="0.2">
      <c r="A31" s="45" t="s">
        <v>5</v>
      </c>
      <c r="B31" s="45">
        <v>0</v>
      </c>
      <c r="C31" s="45">
        <v>0</v>
      </c>
      <c r="D31" s="45">
        <v>0</v>
      </c>
      <c r="E31" s="45">
        <v>38.481289719999999</v>
      </c>
      <c r="F31" s="45">
        <v>0</v>
      </c>
      <c r="G31" s="45">
        <v>0</v>
      </c>
      <c r="H31" s="45">
        <v>12.222242939999999</v>
      </c>
      <c r="I31" s="45">
        <v>12.22795494</v>
      </c>
      <c r="J31" s="45">
        <v>0</v>
      </c>
    </row>
    <row r="32" spans="1:10" x14ac:dyDescent="0.2">
      <c r="A32" s="45" t="s">
        <v>171</v>
      </c>
      <c r="B32" s="45">
        <v>2.0570300000000001E-3</v>
      </c>
      <c r="C32" s="45">
        <v>7.0373599999999994E-3</v>
      </c>
      <c r="D32" s="45">
        <v>4.6947999999999998E-3</v>
      </c>
      <c r="E32" s="45">
        <v>32.866402489999999</v>
      </c>
      <c r="F32" s="45">
        <v>0.19904907999999999</v>
      </c>
      <c r="G32" s="45">
        <v>109.34796741</v>
      </c>
      <c r="H32" s="45">
        <v>11.38660205</v>
      </c>
      <c r="I32" s="45">
        <v>15.98543724</v>
      </c>
      <c r="J32" s="45">
        <v>1.1733270000000001E-2</v>
      </c>
    </row>
    <row r="33" spans="1:10" x14ac:dyDescent="0.2">
      <c r="A33" s="45" t="s">
        <v>138</v>
      </c>
      <c r="B33" s="45">
        <v>8.9066800000000002E-3</v>
      </c>
      <c r="C33" s="45">
        <v>5.6925400000000001E-2</v>
      </c>
      <c r="D33" s="45">
        <v>4.092556E-2</v>
      </c>
      <c r="E33" s="45">
        <v>83.184754589999898</v>
      </c>
      <c r="F33" s="45">
        <v>0.10711931</v>
      </c>
      <c r="G33" s="45">
        <v>81.742930340000086</v>
      </c>
      <c r="H33" s="45">
        <v>11.36072006</v>
      </c>
      <c r="I33" s="45">
        <v>49.057155619999996</v>
      </c>
      <c r="J33" s="45">
        <v>0.73045767000000006</v>
      </c>
    </row>
    <row r="34" spans="1:10" x14ac:dyDescent="0.2">
      <c r="A34" s="45" t="s">
        <v>173</v>
      </c>
      <c r="B34" s="45">
        <v>8.033208E-2</v>
      </c>
      <c r="C34" s="45">
        <v>8.5817450000000003E-2</v>
      </c>
      <c r="D34" s="45">
        <v>2.342346E-2</v>
      </c>
      <c r="E34" s="45">
        <v>18.727357999999999</v>
      </c>
      <c r="F34" s="45">
        <v>0.15421382</v>
      </c>
      <c r="G34" s="45">
        <v>16.245073640000001</v>
      </c>
      <c r="H34" s="45">
        <v>10.81222161</v>
      </c>
      <c r="I34" s="45">
        <v>23.753829</v>
      </c>
      <c r="J34" s="45">
        <v>5.7289799999999998E-3</v>
      </c>
    </row>
    <row r="35" spans="1:10" x14ac:dyDescent="0.2">
      <c r="A35" s="45" t="s">
        <v>135</v>
      </c>
      <c r="B35" s="45">
        <v>0</v>
      </c>
      <c r="C35" s="45">
        <v>4.9189000000000004E-4</v>
      </c>
      <c r="D35" s="45">
        <v>8.2698700000000003E-3</v>
      </c>
      <c r="E35" s="45">
        <v>19.62198763</v>
      </c>
      <c r="F35" s="45">
        <v>1.2883556599999999</v>
      </c>
      <c r="G35" s="45">
        <v>18.832156899999998</v>
      </c>
      <c r="H35" s="45">
        <v>10.174553320000001</v>
      </c>
      <c r="I35" s="45">
        <v>22.332056640000001</v>
      </c>
      <c r="J35" s="45">
        <v>4.9189000000000004E-4</v>
      </c>
    </row>
    <row r="36" spans="1:10" x14ac:dyDescent="0.2">
      <c r="A36" s="45" t="s">
        <v>208</v>
      </c>
      <c r="B36" s="45">
        <v>0.11050621000000001</v>
      </c>
      <c r="C36" s="45">
        <v>0.11288708</v>
      </c>
      <c r="D36" s="45">
        <v>0.17819242999999999</v>
      </c>
      <c r="E36" s="45">
        <v>109.73868854000001</v>
      </c>
      <c r="F36" s="45">
        <v>0.44355000999999999</v>
      </c>
      <c r="G36" s="45">
        <v>17.505598969999998</v>
      </c>
      <c r="H36" s="45">
        <v>9.5280366300000008</v>
      </c>
      <c r="I36" s="45">
        <v>13.786200210000001</v>
      </c>
      <c r="J36" s="45">
        <v>1.9764520000000001E-2</v>
      </c>
    </row>
    <row r="37" spans="1:10" x14ac:dyDescent="0.2">
      <c r="A37" s="45" t="s">
        <v>166</v>
      </c>
      <c r="B37" s="45">
        <v>0</v>
      </c>
      <c r="C37" s="45">
        <v>6.568447999999999E-2</v>
      </c>
      <c r="D37" s="45">
        <v>3.5969999999999999E-3</v>
      </c>
      <c r="E37" s="45">
        <v>9.0251459399999998</v>
      </c>
      <c r="F37" s="45">
        <v>0.198045</v>
      </c>
      <c r="G37" s="45">
        <v>64.353209960000001</v>
      </c>
      <c r="H37" s="45">
        <v>8.8093436799999996</v>
      </c>
      <c r="I37" s="45">
        <v>11.07891124</v>
      </c>
      <c r="J37" s="45">
        <v>6.568447999999999E-2</v>
      </c>
    </row>
    <row r="38" spans="1:10" x14ac:dyDescent="0.2">
      <c r="A38" s="45" t="s">
        <v>178</v>
      </c>
      <c r="B38" s="45">
        <v>3.34184E-3</v>
      </c>
      <c r="C38" s="45">
        <v>4.4905069999999998E-2</v>
      </c>
      <c r="D38" s="45">
        <v>3.616904E-2</v>
      </c>
      <c r="E38" s="45">
        <v>51.427168950000194</v>
      </c>
      <c r="F38" s="45">
        <v>7.5023550000000008E-2</v>
      </c>
      <c r="G38" s="45">
        <v>96.170439099999797</v>
      </c>
      <c r="H38" s="45">
        <v>8.7313991800000004</v>
      </c>
      <c r="I38" s="45">
        <v>127.93076868999999</v>
      </c>
      <c r="J38" s="45">
        <v>4.1065949999999997E-2</v>
      </c>
    </row>
    <row r="39" spans="1:10" x14ac:dyDescent="0.2">
      <c r="A39" s="45" t="s">
        <v>142</v>
      </c>
      <c r="B39" s="45">
        <v>0</v>
      </c>
      <c r="C39" s="45">
        <v>0</v>
      </c>
      <c r="D39" s="45">
        <v>1.6316954299999999</v>
      </c>
      <c r="E39" s="45">
        <v>8.7165259200000094</v>
      </c>
      <c r="F39" s="45">
        <v>3.2788640000000001E-2</v>
      </c>
      <c r="G39" s="45">
        <v>16.298609300000003</v>
      </c>
      <c r="H39" s="45">
        <v>8.0791524500000005</v>
      </c>
      <c r="I39" s="45">
        <v>12.68063006</v>
      </c>
      <c r="J39" s="45">
        <v>0</v>
      </c>
    </row>
    <row r="40" spans="1:10" x14ac:dyDescent="0.2">
      <c r="A40" s="45" t="s">
        <v>182</v>
      </c>
      <c r="B40" s="45">
        <v>4.5422800000000001E-3</v>
      </c>
      <c r="C40" s="45">
        <v>4.5422800000000001E-3</v>
      </c>
      <c r="D40" s="45">
        <v>0</v>
      </c>
      <c r="E40" s="45">
        <v>43.778006409999996</v>
      </c>
      <c r="F40" s="45">
        <v>7.9221395999999995</v>
      </c>
      <c r="G40" s="45">
        <v>9.5395454799999886</v>
      </c>
      <c r="H40" s="45">
        <v>7.6907887000000006</v>
      </c>
      <c r="I40" s="45">
        <v>17.150573690000002</v>
      </c>
      <c r="J40" s="45">
        <v>0</v>
      </c>
    </row>
    <row r="41" spans="1:10" x14ac:dyDescent="0.2">
      <c r="A41" s="45" t="s">
        <v>164</v>
      </c>
      <c r="B41" s="45">
        <v>0</v>
      </c>
      <c r="C41" s="45">
        <v>0</v>
      </c>
      <c r="D41" s="45">
        <v>5.2561000000000003E-4</v>
      </c>
      <c r="E41" s="45">
        <v>2.6216455600000002</v>
      </c>
      <c r="F41" s="45">
        <v>0</v>
      </c>
      <c r="G41" s="45">
        <v>3.6280581499999998</v>
      </c>
      <c r="H41" s="45">
        <v>7.4938247600000096</v>
      </c>
      <c r="I41" s="45">
        <v>12.19258301</v>
      </c>
      <c r="J41" s="45">
        <v>0</v>
      </c>
    </row>
    <row r="42" spans="1:10" x14ac:dyDescent="0.2">
      <c r="A42" s="45" t="s">
        <v>102</v>
      </c>
      <c r="B42" s="45">
        <v>0</v>
      </c>
      <c r="C42" s="45">
        <v>1.470525E-2</v>
      </c>
      <c r="D42" s="45">
        <v>0.24842004999999998</v>
      </c>
      <c r="E42" s="45">
        <v>9.4256462500000087</v>
      </c>
      <c r="F42" s="45">
        <v>1.653458E-2</v>
      </c>
      <c r="G42" s="45">
        <v>6.7799842299999904</v>
      </c>
      <c r="H42" s="45">
        <v>6.7244099600000098</v>
      </c>
      <c r="I42" s="45">
        <v>15.04572267</v>
      </c>
      <c r="J42" s="45">
        <v>1.470525E-2</v>
      </c>
    </row>
    <row r="43" spans="1:10" x14ac:dyDescent="0.2">
      <c r="A43" s="45" t="s">
        <v>160</v>
      </c>
      <c r="B43" s="45">
        <v>0</v>
      </c>
      <c r="C43" s="45">
        <v>4.42647557</v>
      </c>
      <c r="D43" s="45">
        <v>0.15480323000000001</v>
      </c>
      <c r="E43" s="45">
        <v>15.984973539999999</v>
      </c>
      <c r="F43" s="45">
        <v>3.5977914100000001</v>
      </c>
      <c r="G43" s="45">
        <v>6.4883178600000093</v>
      </c>
      <c r="H43" s="45">
        <v>6.3014340300000002</v>
      </c>
      <c r="I43" s="45">
        <v>24.133435479999999</v>
      </c>
      <c r="J43" s="45">
        <v>2.6502999999999997E-4</v>
      </c>
    </row>
    <row r="44" spans="1:10" x14ac:dyDescent="0.2">
      <c r="A44" s="45" t="s">
        <v>377</v>
      </c>
      <c r="B44" s="45">
        <v>0</v>
      </c>
      <c r="C44" s="45">
        <v>0</v>
      </c>
      <c r="D44" s="45">
        <v>6.2355840000000002</v>
      </c>
      <c r="E44" s="45">
        <v>4.9598979999999999</v>
      </c>
      <c r="F44" s="45">
        <v>0</v>
      </c>
      <c r="G44" s="45">
        <v>9.6758405299999986</v>
      </c>
      <c r="H44" s="45">
        <v>6.2439270000000002</v>
      </c>
      <c r="I44" s="45">
        <v>12.560154000000001</v>
      </c>
      <c r="J44" s="45">
        <v>0</v>
      </c>
    </row>
    <row r="45" spans="1:10" x14ac:dyDescent="0.2">
      <c r="A45" s="45" t="s">
        <v>75</v>
      </c>
      <c r="B45" s="45">
        <v>0</v>
      </c>
      <c r="C45" s="45">
        <v>1.8270999999999999E-3</v>
      </c>
      <c r="D45" s="45">
        <v>0.11138342</v>
      </c>
      <c r="E45" s="45">
        <v>4.9704615599999995</v>
      </c>
      <c r="F45" s="45">
        <v>1.95243E-3</v>
      </c>
      <c r="G45" s="45">
        <v>15.883467619999999</v>
      </c>
      <c r="H45" s="45">
        <v>6.2242210399999998</v>
      </c>
      <c r="I45" s="45">
        <v>19.262740050000001</v>
      </c>
      <c r="J45" s="45">
        <v>0</v>
      </c>
    </row>
    <row r="46" spans="1:10" x14ac:dyDescent="0.2">
      <c r="A46" s="45" t="s">
        <v>206</v>
      </c>
      <c r="B46" s="45">
        <v>0</v>
      </c>
      <c r="C46" s="45">
        <v>0</v>
      </c>
      <c r="D46" s="45">
        <v>0</v>
      </c>
      <c r="E46" s="45">
        <v>0.74783943999999991</v>
      </c>
      <c r="F46" s="45">
        <v>0</v>
      </c>
      <c r="G46" s="45">
        <v>3.9513910000000006E-2</v>
      </c>
      <c r="H46" s="45">
        <v>6.1471714999999998</v>
      </c>
      <c r="I46" s="45">
        <v>13.57226814</v>
      </c>
      <c r="J46" s="45">
        <v>0</v>
      </c>
    </row>
    <row r="47" spans="1:10" x14ac:dyDescent="0.2">
      <c r="A47" s="45" t="s">
        <v>24</v>
      </c>
      <c r="B47" s="45">
        <v>0.16062501999999998</v>
      </c>
      <c r="C47" s="45">
        <v>0.16062501999999998</v>
      </c>
      <c r="D47" s="45">
        <v>0</v>
      </c>
      <c r="E47" s="45">
        <v>25.85211172</v>
      </c>
      <c r="F47" s="45">
        <v>0.20712818999999999</v>
      </c>
      <c r="G47" s="45">
        <v>0.44274774</v>
      </c>
      <c r="H47" s="45">
        <v>5.6445104299999995</v>
      </c>
      <c r="I47" s="45">
        <v>5.9783558299999999</v>
      </c>
      <c r="J47" s="45">
        <v>0</v>
      </c>
    </row>
    <row r="48" spans="1:10" x14ac:dyDescent="0.2">
      <c r="A48" s="45" t="s">
        <v>58</v>
      </c>
      <c r="B48" s="45">
        <v>9.1381809999999994E-2</v>
      </c>
      <c r="C48" s="45">
        <v>0.15698742000000002</v>
      </c>
      <c r="D48" s="45">
        <v>0</v>
      </c>
      <c r="E48" s="45">
        <v>13.17085979</v>
      </c>
      <c r="F48" s="45">
        <v>0</v>
      </c>
      <c r="G48" s="45">
        <v>0.28557571999999998</v>
      </c>
      <c r="H48" s="45">
        <v>4.9805858899999995</v>
      </c>
      <c r="I48" s="45">
        <v>5.0487852499999999</v>
      </c>
      <c r="J48" s="45">
        <v>0.17377348000000001</v>
      </c>
    </row>
    <row r="49" spans="1:10" x14ac:dyDescent="0.2">
      <c r="A49" s="45" t="s">
        <v>346</v>
      </c>
      <c r="B49" s="45">
        <v>0</v>
      </c>
      <c r="C49" s="45">
        <v>0</v>
      </c>
      <c r="D49" s="45">
        <v>0</v>
      </c>
      <c r="E49" s="45">
        <v>15.98694287</v>
      </c>
      <c r="F49" s="45">
        <v>0</v>
      </c>
      <c r="G49" s="45">
        <v>0</v>
      </c>
      <c r="H49" s="45">
        <v>4.9084168300000002</v>
      </c>
      <c r="I49" s="45">
        <v>4.9148609500000005</v>
      </c>
      <c r="J49" s="45">
        <v>0</v>
      </c>
    </row>
    <row r="50" spans="1:10" x14ac:dyDescent="0.2">
      <c r="A50" s="45" t="s">
        <v>22</v>
      </c>
      <c r="B50" s="45">
        <v>0</v>
      </c>
      <c r="C50" s="45">
        <v>0</v>
      </c>
      <c r="D50" s="45">
        <v>6.9354479999999996E-2</v>
      </c>
      <c r="E50" s="45">
        <v>42.74013712</v>
      </c>
      <c r="F50" s="45">
        <v>1.307121E-2</v>
      </c>
      <c r="G50" s="45">
        <v>4.1178550600000001</v>
      </c>
      <c r="H50" s="45">
        <v>4.6036208600000004</v>
      </c>
      <c r="I50" s="45">
        <v>5.2032654999999997</v>
      </c>
      <c r="J50" s="45">
        <v>0</v>
      </c>
    </row>
    <row r="51" spans="1:10" x14ac:dyDescent="0.2">
      <c r="A51" s="45" t="s">
        <v>79</v>
      </c>
      <c r="B51" s="45">
        <v>0</v>
      </c>
      <c r="C51" s="45">
        <v>0</v>
      </c>
      <c r="D51" s="45">
        <v>2.5725000000000001E-3</v>
      </c>
      <c r="E51" s="45">
        <v>33.409904500000003</v>
      </c>
      <c r="F51" s="45">
        <v>5.6917000000000002E-2</v>
      </c>
      <c r="G51" s="45">
        <v>1.4249231</v>
      </c>
      <c r="H51" s="45">
        <v>4.5755397100000001</v>
      </c>
      <c r="I51" s="45">
        <v>7.49777629</v>
      </c>
      <c r="J51" s="45">
        <v>0</v>
      </c>
    </row>
    <row r="52" spans="1:10" x14ac:dyDescent="0.2">
      <c r="A52" s="45" t="s">
        <v>143</v>
      </c>
      <c r="B52" s="45">
        <v>0</v>
      </c>
      <c r="C52" s="45">
        <v>0</v>
      </c>
      <c r="D52" s="45">
        <v>0</v>
      </c>
      <c r="E52" s="45">
        <v>3.3342450000000001</v>
      </c>
      <c r="F52" s="45">
        <v>0</v>
      </c>
      <c r="G52" s="45">
        <v>3.45345689</v>
      </c>
      <c r="H52" s="45">
        <v>4.5025335799999997</v>
      </c>
      <c r="I52" s="45">
        <v>10.96993135</v>
      </c>
      <c r="J52" s="45">
        <v>0</v>
      </c>
    </row>
    <row r="53" spans="1:10" x14ac:dyDescent="0.2">
      <c r="A53" s="45" t="s">
        <v>105</v>
      </c>
      <c r="B53" s="45">
        <v>0.22576621999999999</v>
      </c>
      <c r="C53" s="45">
        <v>0.22597919</v>
      </c>
      <c r="D53" s="45">
        <v>0</v>
      </c>
      <c r="E53" s="45">
        <v>71.939633639999897</v>
      </c>
      <c r="F53" s="45">
        <v>0.10467067999999999</v>
      </c>
      <c r="G53" s="45">
        <v>4.4189945599999998</v>
      </c>
      <c r="H53" s="45">
        <v>4.3711547400000006</v>
      </c>
      <c r="I53" s="45">
        <v>16.2368302</v>
      </c>
      <c r="J53" s="45">
        <v>1.1843699999999999E-3</v>
      </c>
    </row>
    <row r="54" spans="1:10" x14ac:dyDescent="0.2">
      <c r="A54" s="45" t="s">
        <v>116</v>
      </c>
      <c r="B54" s="45">
        <v>0</v>
      </c>
      <c r="C54" s="45">
        <v>1.61973729</v>
      </c>
      <c r="D54" s="45">
        <v>1.8017119999999998E-2</v>
      </c>
      <c r="E54" s="45">
        <v>25.710459699999998</v>
      </c>
      <c r="F54" s="45">
        <v>0</v>
      </c>
      <c r="G54" s="45">
        <v>3.4536628199999999</v>
      </c>
      <c r="H54" s="45">
        <v>4.3155844100000005</v>
      </c>
      <c r="I54" s="45">
        <v>4.3311349100000003</v>
      </c>
      <c r="J54" s="45">
        <v>1.7105270299999999</v>
      </c>
    </row>
    <row r="55" spans="1:10" x14ac:dyDescent="0.2">
      <c r="A55" s="45" t="s">
        <v>95</v>
      </c>
      <c r="B55" s="45">
        <v>0</v>
      </c>
      <c r="C55" s="45">
        <v>0</v>
      </c>
      <c r="D55" s="45">
        <v>3.2959999999999999E-3</v>
      </c>
      <c r="E55" s="45">
        <v>9.1032155600000007</v>
      </c>
      <c r="F55" s="45">
        <v>0.13775617000000001</v>
      </c>
      <c r="G55" s="45">
        <v>0.27072228999999998</v>
      </c>
      <c r="H55" s="45">
        <v>4.2977810999999999</v>
      </c>
      <c r="I55" s="45">
        <v>6.4912261600000001</v>
      </c>
      <c r="J55" s="45">
        <v>0</v>
      </c>
    </row>
    <row r="56" spans="1:10" x14ac:dyDescent="0.2">
      <c r="A56" s="45" t="s">
        <v>186</v>
      </c>
      <c r="B56" s="45">
        <v>0</v>
      </c>
      <c r="C56" s="45">
        <v>0</v>
      </c>
      <c r="D56" s="45">
        <v>0</v>
      </c>
      <c r="E56" s="45">
        <v>1.4313803500000002</v>
      </c>
      <c r="F56" s="45">
        <v>17.655566870000001</v>
      </c>
      <c r="G56" s="45">
        <v>1.1483081499999999</v>
      </c>
      <c r="H56" s="45">
        <v>3.94748864</v>
      </c>
      <c r="I56" s="45">
        <v>21.603055510000001</v>
      </c>
      <c r="J56" s="45">
        <v>0</v>
      </c>
    </row>
    <row r="57" spans="1:10" x14ac:dyDescent="0.2">
      <c r="A57" s="45" t="s">
        <v>8</v>
      </c>
      <c r="B57" s="45">
        <v>0</v>
      </c>
      <c r="C57" s="45">
        <v>0</v>
      </c>
      <c r="D57" s="45">
        <v>4.8908904800000004</v>
      </c>
      <c r="E57" s="45">
        <v>28.01360566</v>
      </c>
      <c r="F57" s="45">
        <v>0.22208881</v>
      </c>
      <c r="G57" s="45">
        <v>0</v>
      </c>
      <c r="H57" s="45">
        <v>3.8511015</v>
      </c>
      <c r="I57" s="45">
        <v>22.213274980000001</v>
      </c>
      <c r="J57" s="45">
        <v>0</v>
      </c>
    </row>
    <row r="58" spans="1:10" x14ac:dyDescent="0.2">
      <c r="A58" s="45" t="s">
        <v>184</v>
      </c>
      <c r="B58" s="45">
        <v>0</v>
      </c>
      <c r="C58" s="45">
        <v>0</v>
      </c>
      <c r="D58" s="45">
        <v>0</v>
      </c>
      <c r="E58" s="45">
        <v>9.5805149999999992E-2</v>
      </c>
      <c r="F58" s="45">
        <v>0</v>
      </c>
      <c r="G58" s="45">
        <v>2.7530955099999996</v>
      </c>
      <c r="H58" s="45">
        <v>3.8158329900000001</v>
      </c>
      <c r="I58" s="45">
        <v>11.78437957</v>
      </c>
      <c r="J58" s="45">
        <v>0</v>
      </c>
    </row>
    <row r="59" spans="1:10" x14ac:dyDescent="0.2">
      <c r="A59" s="45" t="s">
        <v>215</v>
      </c>
      <c r="B59" s="45">
        <v>0</v>
      </c>
      <c r="C59" s="45">
        <v>3.8973300000000001E-3</v>
      </c>
      <c r="D59" s="45">
        <v>0</v>
      </c>
      <c r="E59" s="45">
        <v>4.58687764</v>
      </c>
      <c r="F59" s="45">
        <v>0.1044316</v>
      </c>
      <c r="G59" s="45">
        <v>0.91533262999999998</v>
      </c>
      <c r="H59" s="45">
        <v>3.5648349399999999</v>
      </c>
      <c r="I59" s="45">
        <v>3.92223443</v>
      </c>
      <c r="J59" s="45">
        <v>5.8168300000000003E-3</v>
      </c>
    </row>
    <row r="60" spans="1:10" x14ac:dyDescent="0.2">
      <c r="A60" s="45" t="s">
        <v>145</v>
      </c>
      <c r="B60" s="45">
        <v>0</v>
      </c>
      <c r="C60" s="45">
        <v>0.91839999999999999</v>
      </c>
      <c r="D60" s="45">
        <v>0</v>
      </c>
      <c r="E60" s="45">
        <v>139.45028151</v>
      </c>
      <c r="F60" s="45">
        <v>0</v>
      </c>
      <c r="G60" s="45">
        <v>5.2349371500000004</v>
      </c>
      <c r="H60" s="45">
        <v>3.54330027</v>
      </c>
      <c r="I60" s="45">
        <v>5.6742147800000007</v>
      </c>
      <c r="J60" s="45">
        <v>0.91839999999999999</v>
      </c>
    </row>
    <row r="61" spans="1:10" x14ac:dyDescent="0.2">
      <c r="A61" s="45" t="s">
        <v>90</v>
      </c>
      <c r="B61" s="45">
        <v>0</v>
      </c>
      <c r="C61" s="45">
        <v>1.5687700000000002E-2</v>
      </c>
      <c r="D61" s="45">
        <v>4.8195399999999998E-3</v>
      </c>
      <c r="E61" s="45">
        <v>19.456056879999998</v>
      </c>
      <c r="F61" s="45">
        <v>4.9811999999999999E-3</v>
      </c>
      <c r="G61" s="45">
        <v>2.4677340600000002</v>
      </c>
      <c r="H61" s="45">
        <v>3.5277969700000003</v>
      </c>
      <c r="I61" s="45">
        <v>6.1618056799999996</v>
      </c>
      <c r="J61" s="45">
        <v>4.9861000000000003E-3</v>
      </c>
    </row>
    <row r="62" spans="1:10" x14ac:dyDescent="0.2">
      <c r="A62" s="45" t="s">
        <v>28</v>
      </c>
      <c r="B62" s="45">
        <v>1.00887E-3</v>
      </c>
      <c r="C62" s="45">
        <v>1.25889184</v>
      </c>
      <c r="D62" s="45">
        <v>0</v>
      </c>
      <c r="E62" s="45">
        <v>136.67053013999998</v>
      </c>
      <c r="F62" s="45">
        <v>2.4508499999999999E-2</v>
      </c>
      <c r="G62" s="45">
        <v>3.62685009</v>
      </c>
      <c r="H62" s="45">
        <v>3.4093363700000001</v>
      </c>
      <c r="I62" s="45">
        <v>6.83217987</v>
      </c>
      <c r="J62" s="45">
        <v>7.9592720000000006E-2</v>
      </c>
    </row>
    <row r="63" spans="1:10" x14ac:dyDescent="0.2">
      <c r="A63" s="45" t="s">
        <v>199</v>
      </c>
      <c r="B63" s="45">
        <v>0</v>
      </c>
      <c r="C63" s="45">
        <v>0</v>
      </c>
      <c r="D63" s="45">
        <v>0</v>
      </c>
      <c r="E63" s="45">
        <v>0.73563555000000003</v>
      </c>
      <c r="F63" s="45">
        <v>3.8595739999999996E-2</v>
      </c>
      <c r="G63" s="45">
        <v>2.6085135499999996</v>
      </c>
      <c r="H63" s="45">
        <v>3.39982856</v>
      </c>
      <c r="I63" s="45">
        <v>3.6461265099999998</v>
      </c>
      <c r="J63" s="45">
        <v>0</v>
      </c>
    </row>
    <row r="64" spans="1:10" x14ac:dyDescent="0.2">
      <c r="A64" s="45" t="s">
        <v>39</v>
      </c>
      <c r="B64" s="45">
        <v>0</v>
      </c>
      <c r="C64" s="45">
        <v>7.437011</v>
      </c>
      <c r="D64" s="45">
        <v>0</v>
      </c>
      <c r="E64" s="45">
        <v>28.47641277</v>
      </c>
      <c r="F64" s="45">
        <v>0</v>
      </c>
      <c r="G64" s="45">
        <v>0.20056267999999999</v>
      </c>
      <c r="H64" s="45">
        <v>3.2566752999999999</v>
      </c>
      <c r="I64" s="45">
        <v>3.3464513</v>
      </c>
      <c r="J64" s="45">
        <v>0.29281180000000001</v>
      </c>
    </row>
    <row r="65" spans="1:10" x14ac:dyDescent="0.2">
      <c r="A65" s="45" t="s">
        <v>71</v>
      </c>
      <c r="B65" s="45">
        <v>0</v>
      </c>
      <c r="C65" s="45">
        <v>7.8336669999999997E-2</v>
      </c>
      <c r="D65" s="45">
        <v>3.0043230000000001E-2</v>
      </c>
      <c r="E65" s="45">
        <v>3.3130357200000002</v>
      </c>
      <c r="F65" s="45">
        <v>4.8769843000000002</v>
      </c>
      <c r="G65" s="45">
        <v>1.4972288899999999</v>
      </c>
      <c r="H65" s="45">
        <v>3.0786970400000002</v>
      </c>
      <c r="I65" s="45">
        <v>7.5855834699999996</v>
      </c>
      <c r="J65" s="45">
        <v>0</v>
      </c>
    </row>
    <row r="66" spans="1:10" x14ac:dyDescent="0.2">
      <c r="A66" s="45" t="s">
        <v>66</v>
      </c>
      <c r="B66" s="45">
        <v>0</v>
      </c>
      <c r="C66" s="45">
        <v>0</v>
      </c>
      <c r="D66" s="45">
        <v>0</v>
      </c>
      <c r="E66" s="45">
        <v>99.044462430000095</v>
      </c>
      <c r="F66" s="45">
        <v>0</v>
      </c>
      <c r="G66" s="45">
        <v>4.5745100000000004E-3</v>
      </c>
      <c r="H66" s="45">
        <v>2.7942165099999996</v>
      </c>
      <c r="I66" s="45">
        <v>2.7950425999999999</v>
      </c>
      <c r="J66" s="45">
        <v>0</v>
      </c>
    </row>
    <row r="67" spans="1:10" x14ac:dyDescent="0.2">
      <c r="A67" s="45" t="s">
        <v>161</v>
      </c>
      <c r="B67" s="45">
        <v>0</v>
      </c>
      <c r="C67" s="45">
        <v>0</v>
      </c>
      <c r="D67" s="45">
        <v>6.0983389999999998E-2</v>
      </c>
      <c r="E67" s="45">
        <v>4.0923872699999997</v>
      </c>
      <c r="F67" s="45">
        <v>5.5516099999999994E-3</v>
      </c>
      <c r="G67" s="45">
        <v>4.42224693</v>
      </c>
      <c r="H67" s="45">
        <v>2.7545494800000001</v>
      </c>
      <c r="I67" s="45">
        <v>5.2933293700000004</v>
      </c>
      <c r="J67" s="45">
        <v>0</v>
      </c>
    </row>
    <row r="68" spans="1:10" x14ac:dyDescent="0.2">
      <c r="A68" s="45" t="s">
        <v>27</v>
      </c>
      <c r="B68" s="45">
        <v>0</v>
      </c>
      <c r="C68" s="45">
        <v>12.42408389</v>
      </c>
      <c r="D68" s="45">
        <v>0.18942945</v>
      </c>
      <c r="E68" s="45">
        <v>86.519594299999994</v>
      </c>
      <c r="F68" s="45">
        <v>0</v>
      </c>
      <c r="G68" s="45">
        <v>0.18942945</v>
      </c>
      <c r="H68" s="45">
        <v>2.6952519100000001</v>
      </c>
      <c r="I68" s="45">
        <v>4.7962516600000002</v>
      </c>
      <c r="J68" s="45">
        <v>13.137965130000001</v>
      </c>
    </row>
    <row r="69" spans="1:10" x14ac:dyDescent="0.2">
      <c r="A69" s="45" t="s">
        <v>89</v>
      </c>
      <c r="B69" s="45">
        <v>0</v>
      </c>
      <c r="C69" s="45">
        <v>4.2593999999999998E-4</v>
      </c>
      <c r="D69" s="45">
        <v>3.5564E-4</v>
      </c>
      <c r="E69" s="45">
        <v>29.04303264</v>
      </c>
      <c r="F69" s="45">
        <v>1.1610299999999999E-2</v>
      </c>
      <c r="G69" s="45">
        <v>3.8718375200000001</v>
      </c>
      <c r="H69" s="45">
        <v>2.66562812</v>
      </c>
      <c r="I69" s="45">
        <v>3.59029036</v>
      </c>
      <c r="J69" s="45">
        <v>4.2593999999999998E-4</v>
      </c>
    </row>
    <row r="70" spans="1:10" x14ac:dyDescent="0.2">
      <c r="A70" s="45" t="s">
        <v>76</v>
      </c>
      <c r="B70" s="45">
        <v>0</v>
      </c>
      <c r="C70" s="45">
        <v>0</v>
      </c>
      <c r="D70" s="45">
        <v>0</v>
      </c>
      <c r="E70" s="45">
        <v>35.935650240000101</v>
      </c>
      <c r="F70" s="45">
        <v>0</v>
      </c>
      <c r="G70" s="45">
        <v>0.13633051999999998</v>
      </c>
      <c r="H70" s="45">
        <v>2.6476724799999998</v>
      </c>
      <c r="I70" s="45">
        <v>3.8420374100000001</v>
      </c>
      <c r="J70" s="45">
        <v>3.8098299999999997E-3</v>
      </c>
    </row>
    <row r="71" spans="1:10" x14ac:dyDescent="0.2">
      <c r="A71" s="45" t="s">
        <v>152</v>
      </c>
      <c r="B71" s="45">
        <v>0</v>
      </c>
      <c r="C71" s="45">
        <v>1.9733810000000001E-2</v>
      </c>
      <c r="D71" s="45">
        <v>0</v>
      </c>
      <c r="E71" s="45">
        <v>3.36360445</v>
      </c>
      <c r="F71" s="45">
        <v>0</v>
      </c>
      <c r="G71" s="45">
        <v>3.9609524999999999</v>
      </c>
      <c r="H71" s="45">
        <v>2.6334220499999996</v>
      </c>
      <c r="I71" s="45">
        <v>3.5107982799999999</v>
      </c>
      <c r="J71" s="45">
        <v>1.9733810000000001E-2</v>
      </c>
    </row>
    <row r="72" spans="1:10" x14ac:dyDescent="0.2">
      <c r="A72" s="45" t="s">
        <v>174</v>
      </c>
      <c r="B72" s="45">
        <v>0</v>
      </c>
      <c r="C72" s="45">
        <v>30.595711050000002</v>
      </c>
      <c r="D72" s="45">
        <v>5.6299799999999997E-3</v>
      </c>
      <c r="E72" s="45">
        <v>46.126911130000003</v>
      </c>
      <c r="F72" s="45">
        <v>0.24141367999999999</v>
      </c>
      <c r="G72" s="45">
        <v>11.543152699999998</v>
      </c>
      <c r="H72" s="45">
        <v>2.5782829500000002</v>
      </c>
      <c r="I72" s="45">
        <v>7.1887441500000007</v>
      </c>
      <c r="J72" s="45">
        <v>30.595928350000001</v>
      </c>
    </row>
    <row r="73" spans="1:10" x14ac:dyDescent="0.2">
      <c r="A73" s="45" t="s">
        <v>165</v>
      </c>
      <c r="B73" s="45">
        <v>0</v>
      </c>
      <c r="C73" s="45">
        <v>5.0521260000000005E-2</v>
      </c>
      <c r="D73" s="45">
        <v>0</v>
      </c>
      <c r="E73" s="45">
        <v>11.164225029999999</v>
      </c>
      <c r="F73" s="45">
        <v>3.2130000000000001E-3</v>
      </c>
      <c r="G73" s="45">
        <v>16.80577225</v>
      </c>
      <c r="H73" s="45">
        <v>2.5684515499999998</v>
      </c>
      <c r="I73" s="45">
        <v>13.399062109999999</v>
      </c>
      <c r="J73" s="45">
        <v>5.0521260000000005E-2</v>
      </c>
    </row>
    <row r="74" spans="1:10" x14ac:dyDescent="0.2">
      <c r="A74" s="45" t="s">
        <v>176</v>
      </c>
      <c r="B74" s="45">
        <v>0</v>
      </c>
      <c r="C74" s="45">
        <v>0.58665372999999998</v>
      </c>
      <c r="D74" s="45">
        <v>0</v>
      </c>
      <c r="E74" s="45">
        <v>38.733590379999896</v>
      </c>
      <c r="F74" s="45">
        <v>0.58332508999999999</v>
      </c>
      <c r="G74" s="45">
        <v>18.4147125</v>
      </c>
      <c r="H74" s="45">
        <v>2.5506605499999999</v>
      </c>
      <c r="I74" s="45">
        <v>5.5599330800000004</v>
      </c>
      <c r="J74" s="45">
        <v>1.10417E-3</v>
      </c>
    </row>
    <row r="75" spans="1:10" x14ac:dyDescent="0.2">
      <c r="A75" s="45" t="s">
        <v>150</v>
      </c>
      <c r="B75" s="45">
        <v>0</v>
      </c>
      <c r="C75" s="45">
        <v>3.2955199999999997E-2</v>
      </c>
      <c r="D75" s="45">
        <v>2.1527000000000001E-2</v>
      </c>
      <c r="E75" s="45">
        <v>8.6977743800000002</v>
      </c>
      <c r="F75" s="45">
        <v>7.1179939999999997E-2</v>
      </c>
      <c r="G75" s="45">
        <v>2.4733275400000001</v>
      </c>
      <c r="H75" s="45">
        <v>2.5479110199999999</v>
      </c>
      <c r="I75" s="45">
        <v>2.64947182</v>
      </c>
      <c r="J75" s="45">
        <v>3.2955199999999997E-2</v>
      </c>
    </row>
    <row r="76" spans="1:10" x14ac:dyDescent="0.2">
      <c r="A76" s="45" t="s">
        <v>134</v>
      </c>
      <c r="B76" s="45">
        <v>5.4203999999999993E-4</v>
      </c>
      <c r="C76" s="45">
        <v>1.4440690000000001E-2</v>
      </c>
      <c r="D76" s="45">
        <v>6.0636290000000002E-2</v>
      </c>
      <c r="E76" s="45">
        <v>22.498414219999997</v>
      </c>
      <c r="F76" s="45">
        <v>0.28451799</v>
      </c>
      <c r="G76" s="45">
        <v>6.2449591</v>
      </c>
      <c r="H76" s="45">
        <v>2.5016749599999999</v>
      </c>
      <c r="I76" s="45">
        <v>7.6768211300000102</v>
      </c>
      <c r="J76" s="45">
        <v>0.12101777000000001</v>
      </c>
    </row>
    <row r="77" spans="1:10" x14ac:dyDescent="0.2">
      <c r="A77" s="45" t="s">
        <v>106</v>
      </c>
      <c r="B77" s="45">
        <v>0.14949556999999999</v>
      </c>
      <c r="C77" s="45">
        <v>0.14949556999999999</v>
      </c>
      <c r="D77" s="45">
        <v>0</v>
      </c>
      <c r="E77" s="45">
        <v>64.641710990000092</v>
      </c>
      <c r="F77" s="45">
        <v>1.36995E-3</v>
      </c>
      <c r="G77" s="45">
        <v>1.5612592599999999</v>
      </c>
      <c r="H77" s="45">
        <v>2.4955331800000002</v>
      </c>
      <c r="I77" s="45">
        <v>3.1065184800000001</v>
      </c>
      <c r="J77" s="45">
        <v>0</v>
      </c>
    </row>
    <row r="78" spans="1:10" x14ac:dyDescent="0.2">
      <c r="A78" s="45" t="s">
        <v>204</v>
      </c>
      <c r="B78" s="45">
        <v>0</v>
      </c>
      <c r="C78" s="45">
        <v>7.2483000000000001E-3</v>
      </c>
      <c r="D78" s="45">
        <v>2.5059600000000002E-3</v>
      </c>
      <c r="E78" s="45">
        <v>8.5547436099999992</v>
      </c>
      <c r="F78" s="45">
        <v>8.5371000000000004E-4</v>
      </c>
      <c r="G78" s="45">
        <v>3.3971342400000002</v>
      </c>
      <c r="H78" s="45">
        <v>2.3915531899999998</v>
      </c>
      <c r="I78" s="45">
        <v>2.9968908500000002</v>
      </c>
      <c r="J78" s="45">
        <v>7.2483000000000001E-3</v>
      </c>
    </row>
    <row r="79" spans="1:10" x14ac:dyDescent="0.2">
      <c r="A79" s="45" t="s">
        <v>144</v>
      </c>
      <c r="B79" s="45">
        <v>0</v>
      </c>
      <c r="C79" s="45">
        <v>4.1790100000000004E-3</v>
      </c>
      <c r="D79" s="45">
        <v>5.2180480000000001E-2</v>
      </c>
      <c r="E79" s="45">
        <v>9.5724601800000002</v>
      </c>
      <c r="F79" s="45">
        <v>3.175708E-2</v>
      </c>
      <c r="G79" s="45">
        <v>1.8539458400000002</v>
      </c>
      <c r="H79" s="45">
        <v>2.38301418</v>
      </c>
      <c r="I79" s="45">
        <v>4.0572383800000003</v>
      </c>
      <c r="J79" s="45">
        <v>4.1790100000000004E-3</v>
      </c>
    </row>
    <row r="80" spans="1:10" x14ac:dyDescent="0.2">
      <c r="A80" s="45" t="s">
        <v>214</v>
      </c>
      <c r="B80" s="45">
        <v>4.37813E-3</v>
      </c>
      <c r="C80" s="45">
        <v>0.27853026000000003</v>
      </c>
      <c r="D80" s="45">
        <v>9.1125310000000001E-2</v>
      </c>
      <c r="E80" s="45">
        <v>31.322725940000002</v>
      </c>
      <c r="F80" s="45">
        <v>2.6413965899999998</v>
      </c>
      <c r="G80" s="45">
        <v>9.63064059000002</v>
      </c>
      <c r="H80" s="45">
        <v>2.32235594</v>
      </c>
      <c r="I80" s="45">
        <v>9.7818268799999899</v>
      </c>
      <c r="J80" s="45">
        <v>1.96586207</v>
      </c>
    </row>
    <row r="81" spans="1:10" x14ac:dyDescent="0.2">
      <c r="A81" s="45" t="s">
        <v>153</v>
      </c>
      <c r="B81" s="45">
        <v>0</v>
      </c>
      <c r="C81" s="45">
        <v>0</v>
      </c>
      <c r="D81" s="45">
        <v>0</v>
      </c>
      <c r="E81" s="45">
        <v>0.14869764999999999</v>
      </c>
      <c r="F81" s="45">
        <v>0</v>
      </c>
      <c r="G81" s="45">
        <v>0.76062256000000006</v>
      </c>
      <c r="H81" s="45">
        <v>2.3213149300000002</v>
      </c>
      <c r="I81" s="45">
        <v>2.3434520399999998</v>
      </c>
      <c r="J81" s="45">
        <v>0</v>
      </c>
    </row>
    <row r="82" spans="1:10" x14ac:dyDescent="0.2">
      <c r="A82" s="45" t="s">
        <v>57</v>
      </c>
      <c r="B82" s="45">
        <v>0</v>
      </c>
      <c r="C82" s="45">
        <v>0</v>
      </c>
      <c r="D82" s="45">
        <v>0</v>
      </c>
      <c r="E82" s="45">
        <v>0.80597122999999993</v>
      </c>
      <c r="F82" s="45">
        <v>0</v>
      </c>
      <c r="G82" s="45">
        <v>4.2466780899999996</v>
      </c>
      <c r="H82" s="45">
        <v>2.07032303</v>
      </c>
      <c r="I82" s="45">
        <v>2.0771782000000001</v>
      </c>
      <c r="J82" s="45">
        <v>0</v>
      </c>
    </row>
    <row r="83" spans="1:10" x14ac:dyDescent="0.2">
      <c r="A83" s="45" t="s">
        <v>117</v>
      </c>
      <c r="B83" s="45">
        <v>0</v>
      </c>
      <c r="C83" s="45">
        <v>1.0029729999999999E-2</v>
      </c>
      <c r="D83" s="45">
        <v>6.0477889999999999E-2</v>
      </c>
      <c r="E83" s="45">
        <v>14.2364639</v>
      </c>
      <c r="F83" s="45">
        <v>2.1996119999999997E-2</v>
      </c>
      <c r="G83" s="45">
        <v>2.7727450600000001</v>
      </c>
      <c r="H83" s="45">
        <v>1.9751653500000002</v>
      </c>
      <c r="I83" s="45">
        <v>2.4615537799999996</v>
      </c>
      <c r="J83" s="45">
        <v>4.4071897699999996</v>
      </c>
    </row>
    <row r="84" spans="1:10" x14ac:dyDescent="0.2">
      <c r="A84" s="45" t="s">
        <v>175</v>
      </c>
      <c r="B84" s="45">
        <v>0</v>
      </c>
      <c r="C84" s="45">
        <v>0</v>
      </c>
      <c r="D84" s="45">
        <v>0</v>
      </c>
      <c r="E84" s="45">
        <v>2.7683585900000001</v>
      </c>
      <c r="F84" s="45">
        <v>0.37999408000000001</v>
      </c>
      <c r="G84" s="45">
        <v>0.93607275000000001</v>
      </c>
      <c r="H84" s="45">
        <v>1.96733845</v>
      </c>
      <c r="I84" s="45">
        <v>4.52502768</v>
      </c>
      <c r="J84" s="45">
        <v>9.1461200000000006E-3</v>
      </c>
    </row>
    <row r="85" spans="1:10" x14ac:dyDescent="0.2">
      <c r="A85" s="45" t="s">
        <v>181</v>
      </c>
      <c r="B85" s="45">
        <v>0</v>
      </c>
      <c r="C85" s="45">
        <v>0</v>
      </c>
      <c r="D85" s="45">
        <v>0</v>
      </c>
      <c r="E85" s="45">
        <v>2.8083972099999999</v>
      </c>
      <c r="F85" s="45">
        <v>2.276473E-2</v>
      </c>
      <c r="G85" s="45">
        <v>4.6114878700000004</v>
      </c>
      <c r="H85" s="45">
        <v>1.93763413</v>
      </c>
      <c r="I85" s="45">
        <v>3.7925357100000001</v>
      </c>
      <c r="J85" s="45">
        <v>0</v>
      </c>
    </row>
    <row r="86" spans="1:10" x14ac:dyDescent="0.2">
      <c r="A86" s="45" t="s">
        <v>209</v>
      </c>
      <c r="B86" s="45">
        <v>0</v>
      </c>
      <c r="C86" s="45">
        <v>0</v>
      </c>
      <c r="D86" s="45">
        <v>7.7240299999999998E-3</v>
      </c>
      <c r="E86" s="45">
        <v>7.5947130400000002</v>
      </c>
      <c r="F86" s="45">
        <v>3.553E-5</v>
      </c>
      <c r="G86" s="45">
        <v>7.2585977399999999</v>
      </c>
      <c r="H86" s="45">
        <v>1.8212853899999999</v>
      </c>
      <c r="I86" s="45">
        <v>2.6827452200000002</v>
      </c>
      <c r="J86" s="45">
        <v>0</v>
      </c>
    </row>
    <row r="87" spans="1:10" x14ac:dyDescent="0.2">
      <c r="A87" s="45" t="s">
        <v>100</v>
      </c>
      <c r="B87" s="45">
        <v>1.6019999999999999E-3</v>
      </c>
      <c r="C87" s="45">
        <v>1.6019999999999999E-3</v>
      </c>
      <c r="D87" s="45">
        <v>4.4776299999999998E-3</v>
      </c>
      <c r="E87" s="45">
        <v>7.1233119700000103</v>
      </c>
      <c r="F87" s="45">
        <v>2.5382400000000003E-2</v>
      </c>
      <c r="G87" s="45">
        <v>2.3590566900000001</v>
      </c>
      <c r="H87" s="45">
        <v>1.6796276999999999</v>
      </c>
      <c r="I87" s="45">
        <v>2.8066140000000002</v>
      </c>
      <c r="J87" s="45">
        <v>1.939E-4</v>
      </c>
    </row>
    <row r="88" spans="1:10" x14ac:dyDescent="0.2">
      <c r="A88" s="45" t="s">
        <v>201</v>
      </c>
      <c r="B88" s="45">
        <v>0</v>
      </c>
      <c r="C88" s="45">
        <v>0</v>
      </c>
      <c r="D88" s="45">
        <v>0</v>
      </c>
      <c r="E88" s="45">
        <v>4.0579482999999996</v>
      </c>
      <c r="F88" s="45">
        <v>0</v>
      </c>
      <c r="G88" s="45">
        <v>6.1259106799999996</v>
      </c>
      <c r="H88" s="45">
        <v>1.5226836799999999</v>
      </c>
      <c r="I88" s="45">
        <v>1.7861084599999999</v>
      </c>
      <c r="J88" s="45">
        <v>0</v>
      </c>
    </row>
    <row r="89" spans="1:10" x14ac:dyDescent="0.2">
      <c r="A89" s="45" t="s">
        <v>65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2.8974029999999998E-2</v>
      </c>
      <c r="H89" s="45">
        <v>1.45774</v>
      </c>
      <c r="I89" s="45">
        <v>1.4585568899999999</v>
      </c>
      <c r="J89" s="45">
        <v>0</v>
      </c>
    </row>
    <row r="90" spans="1:10" x14ac:dyDescent="0.2">
      <c r="A90" s="45" t="s">
        <v>177</v>
      </c>
      <c r="B90" s="45">
        <v>0</v>
      </c>
      <c r="C90" s="45">
        <v>0</v>
      </c>
      <c r="D90" s="45">
        <v>0</v>
      </c>
      <c r="E90" s="45">
        <v>2.2425225499999999</v>
      </c>
      <c r="F90" s="45">
        <v>0</v>
      </c>
      <c r="G90" s="45">
        <v>41.35121651</v>
      </c>
      <c r="H90" s="45">
        <v>1.4053574499999999</v>
      </c>
      <c r="I90" s="45">
        <v>1.91522557</v>
      </c>
      <c r="J90" s="45">
        <v>0</v>
      </c>
    </row>
    <row r="91" spans="1:10" x14ac:dyDescent="0.2">
      <c r="A91" s="45" t="s">
        <v>189</v>
      </c>
      <c r="B91" s="45">
        <v>0</v>
      </c>
      <c r="C91" s="45">
        <v>0.31313004999999999</v>
      </c>
      <c r="D91" s="45">
        <v>1.4103541000000002</v>
      </c>
      <c r="E91" s="45">
        <v>74.4537620199999</v>
      </c>
      <c r="F91" s="45">
        <v>1.6487800000000001E-3</v>
      </c>
      <c r="G91" s="45">
        <v>16.443468790000001</v>
      </c>
      <c r="H91" s="45">
        <v>1.3871918600000002</v>
      </c>
      <c r="I91" s="45">
        <v>2.13781446</v>
      </c>
      <c r="J91" s="45">
        <v>0.31759136999999998</v>
      </c>
    </row>
    <row r="92" spans="1:10" x14ac:dyDescent="0.2">
      <c r="A92" s="45" t="s">
        <v>88</v>
      </c>
      <c r="B92" s="45">
        <v>0.24627754000000002</v>
      </c>
      <c r="C92" s="45">
        <v>0.27905328999999995</v>
      </c>
      <c r="D92" s="45">
        <v>0</v>
      </c>
      <c r="E92" s="45">
        <v>6.4992548099999992</v>
      </c>
      <c r="F92" s="45">
        <v>0</v>
      </c>
      <c r="G92" s="45">
        <v>17.981876059999998</v>
      </c>
      <c r="H92" s="45">
        <v>1.2254951399999998</v>
      </c>
      <c r="I92" s="45">
        <v>55.574729789999999</v>
      </c>
      <c r="J92" s="45">
        <v>0</v>
      </c>
    </row>
    <row r="93" spans="1:10" x14ac:dyDescent="0.2">
      <c r="A93" s="45" t="s">
        <v>147</v>
      </c>
      <c r="B93" s="45">
        <v>0</v>
      </c>
      <c r="C93" s="45">
        <v>0</v>
      </c>
      <c r="D93" s="45">
        <v>0</v>
      </c>
      <c r="E93" s="45">
        <v>2.3722633499999999</v>
      </c>
      <c r="F93" s="45">
        <v>0</v>
      </c>
      <c r="G93" s="45">
        <v>2.9817548899999999</v>
      </c>
      <c r="H93" s="45">
        <v>1.21609319</v>
      </c>
      <c r="I93" s="45">
        <v>2.520848</v>
      </c>
      <c r="J93" s="45">
        <v>0</v>
      </c>
    </row>
    <row r="94" spans="1:10" x14ac:dyDescent="0.2">
      <c r="A94" s="45" t="s">
        <v>136</v>
      </c>
      <c r="B94" s="45">
        <v>0</v>
      </c>
      <c r="C94" s="45">
        <v>0</v>
      </c>
      <c r="D94" s="45">
        <v>2.3041349999999999E-2</v>
      </c>
      <c r="E94" s="45">
        <v>2.9434919399999999</v>
      </c>
      <c r="F94" s="45">
        <v>0.25268141999999999</v>
      </c>
      <c r="G94" s="45">
        <v>2.3948261899999999</v>
      </c>
      <c r="H94" s="45">
        <v>1.1878574199999998</v>
      </c>
      <c r="I94" s="45">
        <v>1.55812865</v>
      </c>
      <c r="J94" s="45">
        <v>3.4881000000000002E-4</v>
      </c>
    </row>
    <row r="95" spans="1:10" x14ac:dyDescent="0.2">
      <c r="A95" s="45" t="s">
        <v>374</v>
      </c>
      <c r="B95" s="45">
        <v>0</v>
      </c>
      <c r="C95" s="45">
        <v>0</v>
      </c>
      <c r="D95" s="45">
        <v>0</v>
      </c>
      <c r="E95" s="45">
        <v>0.64038177000000007</v>
      </c>
      <c r="F95" s="45">
        <v>0</v>
      </c>
      <c r="G95" s="45">
        <v>1.2956299199999999</v>
      </c>
      <c r="H95" s="45">
        <v>1.1291850700000001</v>
      </c>
      <c r="I95" s="45">
        <v>1.1291850700000001</v>
      </c>
      <c r="J95" s="45">
        <v>0</v>
      </c>
    </row>
    <row r="96" spans="1:10" x14ac:dyDescent="0.2">
      <c r="A96" s="45" t="s">
        <v>113</v>
      </c>
      <c r="B96" s="45">
        <v>0</v>
      </c>
      <c r="C96" s="45">
        <v>0.46593545000000003</v>
      </c>
      <c r="D96" s="45">
        <v>8.0274999999999997E-4</v>
      </c>
      <c r="E96" s="45">
        <v>58.714989279999898</v>
      </c>
      <c r="F96" s="45">
        <v>3.9119000000000003E-3</v>
      </c>
      <c r="G96" s="45">
        <v>13.05135301</v>
      </c>
      <c r="H96" s="45">
        <v>1.0566740800000001</v>
      </c>
      <c r="I96" s="45">
        <v>2.2526789799999998</v>
      </c>
      <c r="J96" s="45">
        <v>0.47104821999999996</v>
      </c>
    </row>
    <row r="97" spans="1:10" x14ac:dyDescent="0.2">
      <c r="A97" s="45" t="s">
        <v>17</v>
      </c>
      <c r="B97" s="45">
        <v>0</v>
      </c>
      <c r="C97" s="45">
        <v>0</v>
      </c>
      <c r="D97" s="45">
        <v>0</v>
      </c>
      <c r="E97" s="45">
        <v>35.197224579999997</v>
      </c>
      <c r="F97" s="45">
        <v>0</v>
      </c>
      <c r="G97" s="45">
        <v>0.25341463000000003</v>
      </c>
      <c r="H97" s="45">
        <v>1.05125245</v>
      </c>
      <c r="I97" s="45">
        <v>1.05125245</v>
      </c>
      <c r="J97" s="45">
        <v>0</v>
      </c>
    </row>
    <row r="98" spans="1:10" x14ac:dyDescent="0.2">
      <c r="A98" s="45" t="s">
        <v>119</v>
      </c>
      <c r="B98" s="45">
        <v>3.4150889999999996E-2</v>
      </c>
      <c r="C98" s="45">
        <v>3.8750889999999996E-2</v>
      </c>
      <c r="D98" s="45">
        <v>1.3727690000000001E-2</v>
      </c>
      <c r="E98" s="45">
        <v>34.625328189999998</v>
      </c>
      <c r="F98" s="45">
        <v>0</v>
      </c>
      <c r="G98" s="45">
        <v>3.1804997699999999</v>
      </c>
      <c r="H98" s="45">
        <v>0.90922303000000004</v>
      </c>
      <c r="I98" s="45">
        <v>1.1413903999999999</v>
      </c>
      <c r="J98" s="45">
        <v>4.7671109400000002</v>
      </c>
    </row>
    <row r="99" spans="1:10" x14ac:dyDescent="0.2">
      <c r="A99" s="45" t="s">
        <v>23</v>
      </c>
      <c r="B99" s="45">
        <v>0.12180524000000001</v>
      </c>
      <c r="C99" s="45">
        <v>0.12180524000000001</v>
      </c>
      <c r="D99" s="45">
        <v>0.37910678999999997</v>
      </c>
      <c r="E99" s="45">
        <v>14.145047880000002</v>
      </c>
      <c r="F99" s="45">
        <v>0</v>
      </c>
      <c r="G99" s="45">
        <v>0.68426729000000008</v>
      </c>
      <c r="H99" s="45">
        <v>0.88520034999999997</v>
      </c>
      <c r="I99" s="45">
        <v>1.00700089</v>
      </c>
      <c r="J99" s="45">
        <v>2.2942500000000001E-2</v>
      </c>
    </row>
    <row r="100" spans="1:10" x14ac:dyDescent="0.2">
      <c r="A100" s="45" t="s">
        <v>213</v>
      </c>
      <c r="B100" s="45">
        <v>0</v>
      </c>
      <c r="C100" s="45">
        <v>4.5249999999999999E-4</v>
      </c>
      <c r="D100" s="45">
        <v>0</v>
      </c>
      <c r="E100" s="45">
        <v>4.24512205</v>
      </c>
      <c r="F100" s="45">
        <v>0</v>
      </c>
      <c r="G100" s="45">
        <v>3.9399060399999999</v>
      </c>
      <c r="H100" s="45">
        <v>0.8560626899999999</v>
      </c>
      <c r="I100" s="45">
        <v>0.95620770999999993</v>
      </c>
      <c r="J100" s="45">
        <v>4.5249999999999999E-4</v>
      </c>
    </row>
    <row r="101" spans="1:10" x14ac:dyDescent="0.2">
      <c r="A101" s="45" t="s">
        <v>172</v>
      </c>
      <c r="B101" s="45">
        <v>7.7264999999999994E-4</v>
      </c>
      <c r="C101" s="45">
        <v>1.3120999999999999E-3</v>
      </c>
      <c r="D101" s="45">
        <v>0</v>
      </c>
      <c r="E101" s="45">
        <v>33.88502699</v>
      </c>
      <c r="F101" s="45">
        <v>3.02505E-3</v>
      </c>
      <c r="G101" s="45">
        <v>144.26521491</v>
      </c>
      <c r="H101" s="45">
        <v>0.81129492000000003</v>
      </c>
      <c r="I101" s="45">
        <v>6.9895688800000002</v>
      </c>
      <c r="J101" s="45">
        <v>5.3945000000000002E-4</v>
      </c>
    </row>
    <row r="102" spans="1:10" x14ac:dyDescent="0.2">
      <c r="A102" s="45" t="s">
        <v>93</v>
      </c>
      <c r="B102" s="45">
        <v>9.8075499999999999E-3</v>
      </c>
      <c r="C102" s="45">
        <v>9.8075499999999999E-3</v>
      </c>
      <c r="D102" s="45">
        <v>7.32528E-3</v>
      </c>
      <c r="E102" s="45">
        <v>11.380863550000001</v>
      </c>
      <c r="F102" s="45">
        <v>1.7960650000000002E-2</v>
      </c>
      <c r="G102" s="45">
        <v>0.48066488000000002</v>
      </c>
      <c r="H102" s="45">
        <v>0.77499788999999997</v>
      </c>
      <c r="I102" s="45">
        <v>1.1777080900000001</v>
      </c>
      <c r="J102" s="45">
        <v>0</v>
      </c>
    </row>
    <row r="103" spans="1:10" x14ac:dyDescent="0.2">
      <c r="A103" s="45" t="s">
        <v>82</v>
      </c>
      <c r="B103" s="45">
        <v>9.1472399999999992E-3</v>
      </c>
      <c r="C103" s="45">
        <v>26.607357399999998</v>
      </c>
      <c r="D103" s="45">
        <v>0</v>
      </c>
      <c r="E103" s="45">
        <v>31.46920987</v>
      </c>
      <c r="F103" s="45">
        <v>3.4503000000000003E-3</v>
      </c>
      <c r="G103" s="45">
        <v>8.1112210000000004E-2</v>
      </c>
      <c r="H103" s="45">
        <v>0.75824913000000005</v>
      </c>
      <c r="I103" s="45">
        <v>0.77967129000000002</v>
      </c>
      <c r="J103" s="45">
        <v>3.0526000000000001E-4</v>
      </c>
    </row>
    <row r="104" spans="1:10" x14ac:dyDescent="0.2">
      <c r="A104" s="45" t="s">
        <v>16</v>
      </c>
      <c r="B104" s="45">
        <v>0</v>
      </c>
      <c r="C104" s="45">
        <v>0.364728</v>
      </c>
      <c r="D104" s="45">
        <v>0</v>
      </c>
      <c r="E104" s="45">
        <v>56.027700109999905</v>
      </c>
      <c r="F104" s="45">
        <v>0</v>
      </c>
      <c r="G104" s="45">
        <v>3.8587730000000001E-2</v>
      </c>
      <c r="H104" s="45">
        <v>0.74009254000000002</v>
      </c>
      <c r="I104" s="45">
        <v>0.74626181000000003</v>
      </c>
      <c r="J104" s="45">
        <v>0.36990529</v>
      </c>
    </row>
    <row r="105" spans="1:10" x14ac:dyDescent="0.2">
      <c r="A105" s="45" t="s">
        <v>6</v>
      </c>
      <c r="B105" s="45">
        <v>0</v>
      </c>
      <c r="C105" s="45">
        <v>0</v>
      </c>
      <c r="D105" s="45">
        <v>0</v>
      </c>
      <c r="E105" s="45">
        <v>4.3608114699999998</v>
      </c>
      <c r="F105" s="45">
        <v>0</v>
      </c>
      <c r="G105" s="45">
        <v>0</v>
      </c>
      <c r="H105" s="45">
        <v>0.71189314000000004</v>
      </c>
      <c r="I105" s="45">
        <v>0.71189314000000004</v>
      </c>
      <c r="J105" s="45">
        <v>0</v>
      </c>
    </row>
    <row r="106" spans="1:10" x14ac:dyDescent="0.2">
      <c r="A106" s="45" t="s">
        <v>207</v>
      </c>
      <c r="B106" s="45">
        <v>7.3751000000000003E-4</v>
      </c>
      <c r="C106" s="45">
        <v>7.3751000000000003E-4</v>
      </c>
      <c r="D106" s="45">
        <v>0</v>
      </c>
      <c r="E106" s="45">
        <v>29.914832730000001</v>
      </c>
      <c r="F106" s="45">
        <v>6.6997490000000007E-2</v>
      </c>
      <c r="G106" s="45">
        <v>0.8538166400000009</v>
      </c>
      <c r="H106" s="45">
        <v>0.67692596999999999</v>
      </c>
      <c r="I106" s="45">
        <v>2.3809217</v>
      </c>
      <c r="J106" s="45">
        <v>1.3008E-3</v>
      </c>
    </row>
    <row r="107" spans="1:10" x14ac:dyDescent="0.2">
      <c r="A107" s="45" t="s">
        <v>25</v>
      </c>
      <c r="B107" s="45">
        <v>8.4402999999999995E-4</v>
      </c>
      <c r="C107" s="45">
        <v>0.17787504000000001</v>
      </c>
      <c r="D107" s="45">
        <v>0</v>
      </c>
      <c r="E107" s="45">
        <v>9.3450724100000091</v>
      </c>
      <c r="F107" s="45">
        <v>0</v>
      </c>
      <c r="G107" s="45">
        <v>0.12292344000000001</v>
      </c>
      <c r="H107" s="45">
        <v>0.57649211</v>
      </c>
      <c r="I107" s="45">
        <v>0.60868305</v>
      </c>
      <c r="J107" s="45">
        <v>0.17703101000000002</v>
      </c>
    </row>
    <row r="108" spans="1:10" x14ac:dyDescent="0.2">
      <c r="A108" s="45" t="s">
        <v>124</v>
      </c>
      <c r="B108" s="45">
        <v>0</v>
      </c>
      <c r="C108" s="45">
        <v>0</v>
      </c>
      <c r="D108" s="45">
        <v>0</v>
      </c>
      <c r="E108" s="45">
        <v>33.237099020000002</v>
      </c>
      <c r="F108" s="45">
        <v>0</v>
      </c>
      <c r="G108" s="45">
        <v>23.993123949999998</v>
      </c>
      <c r="H108" s="45">
        <v>0.56242421999999992</v>
      </c>
      <c r="I108" s="45">
        <v>0.56242421999999992</v>
      </c>
      <c r="J108" s="45">
        <v>0</v>
      </c>
    </row>
    <row r="109" spans="1:10" x14ac:dyDescent="0.2">
      <c r="A109" s="45" t="s">
        <v>115</v>
      </c>
      <c r="B109" s="45">
        <v>0</v>
      </c>
      <c r="C109" s="45">
        <v>0</v>
      </c>
      <c r="D109" s="45">
        <v>6.25444E-3</v>
      </c>
      <c r="E109" s="45">
        <v>9.9997181099999999</v>
      </c>
      <c r="F109" s="45">
        <v>0</v>
      </c>
      <c r="G109" s="45">
        <v>0.31652935999999998</v>
      </c>
      <c r="H109" s="45">
        <v>0.54952984999999999</v>
      </c>
      <c r="I109" s="45">
        <v>0.71407718999999992</v>
      </c>
      <c r="J109" s="45">
        <v>0.12072837</v>
      </c>
    </row>
    <row r="110" spans="1:10" x14ac:dyDescent="0.2">
      <c r="A110" s="45" t="s">
        <v>112</v>
      </c>
      <c r="B110" s="45">
        <v>1.8165E-4</v>
      </c>
      <c r="C110" s="45">
        <v>1.353876E-2</v>
      </c>
      <c r="D110" s="45">
        <v>2.183241E-2</v>
      </c>
      <c r="E110" s="45">
        <v>15.533588720000001</v>
      </c>
      <c r="F110" s="45">
        <v>0.12838633999999999</v>
      </c>
      <c r="G110" s="45">
        <v>3.7224036300000001</v>
      </c>
      <c r="H110" s="45">
        <v>0.49025555999999998</v>
      </c>
      <c r="I110" s="45">
        <v>2.4448795699999999</v>
      </c>
      <c r="J110" s="45">
        <v>1.400389E-2</v>
      </c>
    </row>
    <row r="111" spans="1:10" x14ac:dyDescent="0.2">
      <c r="A111" s="45" t="s">
        <v>133</v>
      </c>
      <c r="B111" s="45">
        <v>0</v>
      </c>
      <c r="C111" s="45">
        <v>3.43500498</v>
      </c>
      <c r="D111" s="45">
        <v>3.6045300000000003E-3</v>
      </c>
      <c r="E111" s="45">
        <v>22.708783399999998</v>
      </c>
      <c r="F111" s="45">
        <v>0</v>
      </c>
      <c r="G111" s="45">
        <v>8.3524265799999995</v>
      </c>
      <c r="H111" s="45">
        <v>0.47973328999999998</v>
      </c>
      <c r="I111" s="45">
        <v>2.1738117999999997</v>
      </c>
      <c r="J111" s="45">
        <v>3.43500498</v>
      </c>
    </row>
    <row r="112" spans="1:10" x14ac:dyDescent="0.2">
      <c r="A112" s="45" t="s">
        <v>118</v>
      </c>
      <c r="B112" s="45">
        <v>0</v>
      </c>
      <c r="C112" s="45">
        <v>0</v>
      </c>
      <c r="D112" s="45">
        <v>8.9751399999999995E-3</v>
      </c>
      <c r="E112" s="45">
        <v>11.84313234</v>
      </c>
      <c r="F112" s="45">
        <v>1.7064999999999999E-3</v>
      </c>
      <c r="G112" s="45">
        <v>2.4520064700000002</v>
      </c>
      <c r="H112" s="45">
        <v>0.44894114000000002</v>
      </c>
      <c r="I112" s="45">
        <v>0.89401450000000005</v>
      </c>
      <c r="J112" s="45">
        <v>0</v>
      </c>
    </row>
    <row r="113" spans="1:10" x14ac:dyDescent="0.2">
      <c r="A113" s="45" t="s">
        <v>78</v>
      </c>
      <c r="B113" s="45">
        <v>0</v>
      </c>
      <c r="C113" s="45">
        <v>0</v>
      </c>
      <c r="D113" s="45">
        <v>0</v>
      </c>
      <c r="E113" s="45">
        <v>1.10480405</v>
      </c>
      <c r="F113" s="45">
        <v>0</v>
      </c>
      <c r="G113" s="45">
        <v>4.1552500000000001E-3</v>
      </c>
      <c r="H113" s="45">
        <v>0.44258105999999997</v>
      </c>
      <c r="I113" s="45">
        <v>0.47301094999999999</v>
      </c>
      <c r="J113" s="45">
        <v>0</v>
      </c>
    </row>
    <row r="114" spans="1:10" x14ac:dyDescent="0.2">
      <c r="A114" s="45" t="s">
        <v>137</v>
      </c>
      <c r="B114" s="45">
        <v>4.275901E-2</v>
      </c>
      <c r="C114" s="45">
        <v>0.17246757999999998</v>
      </c>
      <c r="D114" s="45">
        <v>1.452464E-2</v>
      </c>
      <c r="E114" s="45">
        <v>21.043241050000002</v>
      </c>
      <c r="F114" s="45">
        <v>0</v>
      </c>
      <c r="G114" s="45">
        <v>7.50255834000001</v>
      </c>
      <c r="H114" s="45">
        <v>0.43306687999999999</v>
      </c>
      <c r="I114" s="45">
        <v>3.06340886</v>
      </c>
      <c r="J114" s="45">
        <v>0.12970857</v>
      </c>
    </row>
    <row r="115" spans="1:10" x14ac:dyDescent="0.2">
      <c r="A115" s="45" t="s">
        <v>131</v>
      </c>
      <c r="B115" s="45">
        <v>0</v>
      </c>
      <c r="C115" s="45">
        <v>0</v>
      </c>
      <c r="D115" s="45">
        <v>0</v>
      </c>
      <c r="E115" s="45">
        <v>55.1857024400001</v>
      </c>
      <c r="F115" s="45">
        <v>0</v>
      </c>
      <c r="G115" s="45">
        <v>4.0473181499999997</v>
      </c>
      <c r="H115" s="45">
        <v>0.42657192999999999</v>
      </c>
      <c r="I115" s="45">
        <v>5.0137909599999997</v>
      </c>
      <c r="J115" s="45">
        <v>3.9106919999999996E-2</v>
      </c>
    </row>
    <row r="116" spans="1:10" x14ac:dyDescent="0.2">
      <c r="A116" s="45" t="s">
        <v>210</v>
      </c>
      <c r="B116" s="45">
        <v>0</v>
      </c>
      <c r="C116" s="45">
        <v>4.0469999999999997E-5</v>
      </c>
      <c r="D116" s="45">
        <v>0</v>
      </c>
      <c r="E116" s="45">
        <v>7.1651480799999998</v>
      </c>
      <c r="F116" s="45">
        <v>9.9028960000000013E-2</v>
      </c>
      <c r="G116" s="45">
        <v>1.6901869299999999</v>
      </c>
      <c r="H116" s="45">
        <v>0.42263947999999996</v>
      </c>
      <c r="I116" s="45">
        <v>2.1167580299999997</v>
      </c>
      <c r="J116" s="45">
        <v>2.1831999999999998E-4</v>
      </c>
    </row>
    <row r="117" spans="1:10" x14ac:dyDescent="0.2">
      <c r="A117" s="45" t="s">
        <v>197</v>
      </c>
      <c r="B117" s="45">
        <v>0</v>
      </c>
      <c r="C117" s="45">
        <v>2.2581759999999999E-2</v>
      </c>
      <c r="D117" s="45">
        <v>0</v>
      </c>
      <c r="E117" s="45">
        <v>11.589129310000001</v>
      </c>
      <c r="F117" s="45">
        <v>0</v>
      </c>
      <c r="G117" s="45">
        <v>9.3101346800000115</v>
      </c>
      <c r="H117" s="45">
        <v>0.42059587999999998</v>
      </c>
      <c r="I117" s="45">
        <v>0.51879580000000003</v>
      </c>
      <c r="J117" s="45">
        <v>1.7818900000000002E-2</v>
      </c>
    </row>
    <row r="118" spans="1:10" x14ac:dyDescent="0.2">
      <c r="A118" s="45" t="s">
        <v>187</v>
      </c>
      <c r="B118" s="45">
        <v>0.10680724000000001</v>
      </c>
      <c r="C118" s="45">
        <v>0.10680724000000001</v>
      </c>
      <c r="D118" s="45">
        <v>0</v>
      </c>
      <c r="E118" s="45">
        <v>5.8546111300000003</v>
      </c>
      <c r="F118" s="45">
        <v>0</v>
      </c>
      <c r="G118" s="45">
        <v>0.57475633999999998</v>
      </c>
      <c r="H118" s="45">
        <v>0.41098797999999997</v>
      </c>
      <c r="I118" s="45">
        <v>0.71811298000000001</v>
      </c>
      <c r="J118" s="45">
        <v>0</v>
      </c>
    </row>
    <row r="119" spans="1:10" x14ac:dyDescent="0.2">
      <c r="A119" s="45" t="s">
        <v>170</v>
      </c>
      <c r="B119" s="45">
        <v>0</v>
      </c>
      <c r="C119" s="45">
        <v>0</v>
      </c>
      <c r="D119" s="45">
        <v>0</v>
      </c>
      <c r="E119" s="45">
        <v>0.20032504000000001</v>
      </c>
      <c r="F119" s="45">
        <v>0</v>
      </c>
      <c r="G119" s="45">
        <v>0.91976289</v>
      </c>
      <c r="H119" s="45">
        <v>0.40700225000000001</v>
      </c>
      <c r="I119" s="45">
        <v>0.42063412</v>
      </c>
      <c r="J119" s="45">
        <v>0</v>
      </c>
    </row>
    <row r="120" spans="1:10" x14ac:dyDescent="0.2">
      <c r="A120" s="45" t="s">
        <v>375</v>
      </c>
      <c r="B120" s="45">
        <v>0</v>
      </c>
      <c r="C120" s="45">
        <v>0</v>
      </c>
      <c r="D120" s="45">
        <v>4.686924E-2</v>
      </c>
      <c r="E120" s="45">
        <v>0.59469684999999994</v>
      </c>
      <c r="F120" s="45">
        <v>0</v>
      </c>
      <c r="G120" s="45">
        <v>1.1521290000000002E-2</v>
      </c>
      <c r="H120" s="45">
        <v>0.32632503000000002</v>
      </c>
      <c r="I120" s="45">
        <v>0.36272015000000002</v>
      </c>
      <c r="J120" s="45">
        <v>0</v>
      </c>
    </row>
    <row r="121" spans="1:10" x14ac:dyDescent="0.2">
      <c r="A121" s="45" t="s">
        <v>192</v>
      </c>
      <c r="B121" s="45">
        <v>0</v>
      </c>
      <c r="C121" s="45">
        <v>0.96196356000000005</v>
      </c>
      <c r="D121" s="45">
        <v>0</v>
      </c>
      <c r="E121" s="45">
        <v>30.45554173</v>
      </c>
      <c r="F121" s="45">
        <v>1.6157270000000001E-2</v>
      </c>
      <c r="G121" s="45">
        <v>11.463978449999999</v>
      </c>
      <c r="H121" s="45">
        <v>0.31879690000000005</v>
      </c>
      <c r="I121" s="45">
        <v>0.38221545000000001</v>
      </c>
      <c r="J121" s="45">
        <v>0.45165819000000001</v>
      </c>
    </row>
    <row r="122" spans="1:10" x14ac:dyDescent="0.2">
      <c r="A122" s="45" t="s">
        <v>141</v>
      </c>
      <c r="B122" s="45">
        <v>0</v>
      </c>
      <c r="C122" s="45">
        <v>0</v>
      </c>
      <c r="D122" s="45">
        <v>0</v>
      </c>
      <c r="E122" s="45">
        <v>1.2245899999999999E-2</v>
      </c>
      <c r="F122" s="45">
        <v>0</v>
      </c>
      <c r="G122" s="45">
        <v>1.0462850000000001E-2</v>
      </c>
      <c r="H122" s="45">
        <v>0.30157537000000001</v>
      </c>
      <c r="I122" s="45">
        <v>35.807906880000004</v>
      </c>
      <c r="J122" s="45">
        <v>0</v>
      </c>
    </row>
    <row r="123" spans="1:10" x14ac:dyDescent="0.2">
      <c r="A123" s="45" t="s">
        <v>155</v>
      </c>
      <c r="B123" s="45">
        <v>0</v>
      </c>
      <c r="C123" s="45">
        <v>0</v>
      </c>
      <c r="D123" s="45">
        <v>0</v>
      </c>
      <c r="E123" s="45">
        <v>2.3248069</v>
      </c>
      <c r="F123" s="45">
        <v>0</v>
      </c>
      <c r="G123" s="45">
        <v>2.0288241</v>
      </c>
      <c r="H123" s="45">
        <v>0.30049053999999997</v>
      </c>
      <c r="I123" s="45">
        <v>0.35490870000000002</v>
      </c>
      <c r="J123" s="45">
        <v>0</v>
      </c>
    </row>
    <row r="124" spans="1:10" x14ac:dyDescent="0.2">
      <c r="A124" s="45" t="s">
        <v>194</v>
      </c>
      <c r="B124" s="45">
        <v>0</v>
      </c>
      <c r="C124" s="45">
        <v>0.49622153999999996</v>
      </c>
      <c r="D124" s="45">
        <v>0</v>
      </c>
      <c r="E124" s="45">
        <v>17.519189949999998</v>
      </c>
      <c r="F124" s="45">
        <v>1.5761400000000002E-3</v>
      </c>
      <c r="G124" s="45">
        <v>13.23810507</v>
      </c>
      <c r="H124" s="45">
        <v>0.29917440000000001</v>
      </c>
      <c r="I124" s="45">
        <v>0.52182655</v>
      </c>
      <c r="J124" s="45">
        <v>0.47518144000000001</v>
      </c>
    </row>
    <row r="125" spans="1:10" x14ac:dyDescent="0.2">
      <c r="A125" s="45" t="s">
        <v>132</v>
      </c>
      <c r="B125" s="45">
        <v>0</v>
      </c>
      <c r="C125" s="45">
        <v>0</v>
      </c>
      <c r="D125" s="45">
        <v>0</v>
      </c>
      <c r="E125" s="45">
        <v>23.712708320000001</v>
      </c>
      <c r="F125" s="45">
        <v>0</v>
      </c>
      <c r="G125" s="45">
        <v>6.7323351300000001</v>
      </c>
      <c r="H125" s="45">
        <v>0.29089609999999999</v>
      </c>
      <c r="I125" s="45">
        <v>1.3187403</v>
      </c>
      <c r="J125" s="45">
        <v>0</v>
      </c>
    </row>
    <row r="126" spans="1:10" x14ac:dyDescent="0.2">
      <c r="A126" s="45" t="s">
        <v>104</v>
      </c>
      <c r="B126" s="45">
        <v>0</v>
      </c>
      <c r="C126" s="45">
        <v>3.4493699999999995E-2</v>
      </c>
      <c r="D126" s="45">
        <v>1.7147600000000001E-3</v>
      </c>
      <c r="E126" s="45">
        <v>18.735006739999999</v>
      </c>
      <c r="F126" s="45">
        <v>2.3730000000000001E-5</v>
      </c>
      <c r="G126" s="45">
        <v>2.6242509599999901</v>
      </c>
      <c r="H126" s="45">
        <v>0.28465637999999999</v>
      </c>
      <c r="I126" s="45">
        <v>0.62607815</v>
      </c>
      <c r="J126" s="45">
        <v>3.4493699999999995E-2</v>
      </c>
    </row>
    <row r="127" spans="1:10" x14ac:dyDescent="0.2">
      <c r="A127" s="45" t="s">
        <v>103</v>
      </c>
      <c r="B127" s="45">
        <v>0</v>
      </c>
      <c r="C127" s="45">
        <v>0</v>
      </c>
      <c r="D127" s="45">
        <v>1.5863499999999999E-2</v>
      </c>
      <c r="E127" s="45">
        <v>34.804091240000005</v>
      </c>
      <c r="F127" s="45">
        <v>0</v>
      </c>
      <c r="G127" s="45">
        <v>0.68939335999999996</v>
      </c>
      <c r="H127" s="45">
        <v>0.26276428999999996</v>
      </c>
      <c r="I127" s="45">
        <v>0.15580362</v>
      </c>
      <c r="J127" s="45">
        <v>0</v>
      </c>
    </row>
    <row r="128" spans="1:10" x14ac:dyDescent="0.2">
      <c r="A128" s="45" t="s">
        <v>345</v>
      </c>
      <c r="B128" s="45">
        <v>0</v>
      </c>
      <c r="C128" s="45">
        <v>4.4042999999999999E-3</v>
      </c>
      <c r="D128" s="45">
        <v>0</v>
      </c>
      <c r="E128" s="45">
        <v>1.2801220900000001</v>
      </c>
      <c r="F128" s="45">
        <v>0</v>
      </c>
      <c r="G128" s="45">
        <v>0.19050751999999999</v>
      </c>
      <c r="H128" s="45">
        <v>0.25904740999999998</v>
      </c>
      <c r="I128" s="45">
        <v>0.26235501</v>
      </c>
      <c r="J128" s="45">
        <v>4.4042999999999999E-3</v>
      </c>
    </row>
    <row r="129" spans="1:10" x14ac:dyDescent="0.2">
      <c r="A129" s="45" t="s">
        <v>20</v>
      </c>
      <c r="B129" s="45">
        <v>0</v>
      </c>
      <c r="C129" s="45">
        <v>1.1450571100000002</v>
      </c>
      <c r="D129" s="45">
        <v>0</v>
      </c>
      <c r="E129" s="45">
        <v>36.352482619999996</v>
      </c>
      <c r="F129" s="45">
        <v>0</v>
      </c>
      <c r="G129" s="45">
        <v>1.63483E-2</v>
      </c>
      <c r="H129" s="45">
        <v>0.25798619</v>
      </c>
      <c r="I129" s="45">
        <v>0.26141156999999998</v>
      </c>
      <c r="J129" s="45">
        <v>1.1454459699999999</v>
      </c>
    </row>
    <row r="130" spans="1:10" x14ac:dyDescent="0.2">
      <c r="A130" s="45" t="s">
        <v>73</v>
      </c>
      <c r="B130" s="45">
        <v>0</v>
      </c>
      <c r="C130" s="45">
        <v>0</v>
      </c>
      <c r="D130" s="45">
        <v>0</v>
      </c>
      <c r="E130" s="45">
        <v>0.35379901000000002</v>
      </c>
      <c r="F130" s="45">
        <v>0</v>
      </c>
      <c r="G130" s="45">
        <v>3.2308839999999998E-2</v>
      </c>
      <c r="H130" s="45">
        <v>0.24569894</v>
      </c>
      <c r="I130" s="45">
        <v>0.24920379999999998</v>
      </c>
      <c r="J130" s="45">
        <v>0</v>
      </c>
    </row>
    <row r="131" spans="1:10" x14ac:dyDescent="0.2">
      <c r="A131" s="45" t="s">
        <v>19</v>
      </c>
      <c r="B131" s="45">
        <v>3.8953790000000002E-2</v>
      </c>
      <c r="C131" s="45">
        <v>0.17224096999999999</v>
      </c>
      <c r="D131" s="45">
        <v>1.5284379999999998E-2</v>
      </c>
      <c r="E131" s="45">
        <v>15.57302271</v>
      </c>
      <c r="F131" s="45">
        <v>0</v>
      </c>
      <c r="G131" s="45">
        <v>0.31138795000000002</v>
      </c>
      <c r="H131" s="45">
        <v>0.22720609</v>
      </c>
      <c r="I131" s="45">
        <v>0.23702424</v>
      </c>
      <c r="J131" s="45">
        <v>0</v>
      </c>
    </row>
    <row r="132" spans="1:10" x14ac:dyDescent="0.2">
      <c r="A132" s="45" t="s">
        <v>188</v>
      </c>
      <c r="B132" s="45">
        <v>0</v>
      </c>
      <c r="C132" s="45">
        <v>3.0509910000000001E-2</v>
      </c>
      <c r="D132" s="45">
        <v>0</v>
      </c>
      <c r="E132" s="45">
        <v>8.9956945100000087</v>
      </c>
      <c r="F132" s="45">
        <v>0</v>
      </c>
      <c r="G132" s="45">
        <v>12.42558287</v>
      </c>
      <c r="H132" s="45">
        <v>0.21081994000000001</v>
      </c>
      <c r="I132" s="45">
        <v>9.5660474600000001</v>
      </c>
      <c r="J132" s="45">
        <v>3.0509910000000001E-2</v>
      </c>
    </row>
    <row r="133" spans="1:10" x14ac:dyDescent="0.2">
      <c r="A133" s="45" t="s">
        <v>98</v>
      </c>
      <c r="B133" s="45">
        <v>0</v>
      </c>
      <c r="C133" s="45">
        <v>0</v>
      </c>
      <c r="D133" s="45">
        <v>2.8423599999999999E-3</v>
      </c>
      <c r="E133" s="45">
        <v>0.47468018000000001</v>
      </c>
      <c r="F133" s="45">
        <v>0</v>
      </c>
      <c r="G133" s="45">
        <v>0.44794165000000002</v>
      </c>
      <c r="H133" s="45">
        <v>0.20587382999999998</v>
      </c>
      <c r="I133" s="45">
        <v>0.2221022</v>
      </c>
      <c r="J133" s="45">
        <v>0</v>
      </c>
    </row>
    <row r="134" spans="1:10" x14ac:dyDescent="0.2">
      <c r="A134" s="45" t="s">
        <v>11</v>
      </c>
      <c r="B134" s="45">
        <v>0</v>
      </c>
      <c r="C134" s="45">
        <v>0</v>
      </c>
      <c r="D134" s="45">
        <v>0</v>
      </c>
      <c r="E134" s="45">
        <v>17.028284679999999</v>
      </c>
      <c r="F134" s="45">
        <v>0.53506677000000002</v>
      </c>
      <c r="G134" s="45">
        <v>5.6670514900000004</v>
      </c>
      <c r="H134" s="45">
        <v>0.1985401</v>
      </c>
      <c r="I134" s="45">
        <v>0.75256435999999993</v>
      </c>
      <c r="J134" s="45">
        <v>0</v>
      </c>
    </row>
    <row r="135" spans="1:10" x14ac:dyDescent="0.2">
      <c r="A135" s="45" t="s">
        <v>195</v>
      </c>
      <c r="B135" s="45">
        <v>0.33772523999999998</v>
      </c>
      <c r="C135" s="45">
        <v>2.43575455</v>
      </c>
      <c r="D135" s="45">
        <v>0</v>
      </c>
      <c r="E135" s="45">
        <v>52.0910004200001</v>
      </c>
      <c r="F135" s="45">
        <v>0</v>
      </c>
      <c r="G135" s="45">
        <v>44.538551399999996</v>
      </c>
      <c r="H135" s="45">
        <v>0.19208855999999999</v>
      </c>
      <c r="I135" s="45">
        <v>0.52536585999999996</v>
      </c>
      <c r="J135" s="45">
        <v>2.04302055</v>
      </c>
    </row>
    <row r="136" spans="1:10" x14ac:dyDescent="0.2">
      <c r="A136" s="45" t="s">
        <v>154</v>
      </c>
      <c r="B136" s="45">
        <v>0</v>
      </c>
      <c r="C136" s="45">
        <v>0</v>
      </c>
      <c r="D136" s="45">
        <v>0</v>
      </c>
      <c r="E136" s="45">
        <v>0.20403450000000001</v>
      </c>
      <c r="F136" s="45">
        <v>1.5433900000000002E-3</v>
      </c>
      <c r="G136" s="45">
        <v>5.2077620000000005E-2</v>
      </c>
      <c r="H136" s="45">
        <v>0.19138925000000001</v>
      </c>
      <c r="I136" s="45">
        <v>0.25913847000000001</v>
      </c>
      <c r="J136" s="45">
        <v>0</v>
      </c>
    </row>
    <row r="137" spans="1:10" x14ac:dyDescent="0.2">
      <c r="A137" s="45" t="s">
        <v>167</v>
      </c>
      <c r="B137" s="45">
        <v>0</v>
      </c>
      <c r="C137" s="45">
        <v>0</v>
      </c>
      <c r="D137" s="45">
        <v>0</v>
      </c>
      <c r="E137" s="45">
        <v>0.89443264</v>
      </c>
      <c r="F137" s="45">
        <v>0</v>
      </c>
      <c r="G137" s="45">
        <v>2.81498903</v>
      </c>
      <c r="H137" s="45">
        <v>0.18413004999999999</v>
      </c>
      <c r="I137" s="45">
        <v>2.1628867999999999</v>
      </c>
      <c r="J137" s="45">
        <v>0</v>
      </c>
    </row>
    <row r="138" spans="1:10" x14ac:dyDescent="0.2">
      <c r="A138" s="45" t="s">
        <v>190</v>
      </c>
      <c r="B138" s="45">
        <v>8.8986999999999996E-4</v>
      </c>
      <c r="C138" s="45">
        <v>5.8240799999999997E-3</v>
      </c>
      <c r="D138" s="45">
        <v>0</v>
      </c>
      <c r="E138" s="45">
        <v>7.1001920999999992</v>
      </c>
      <c r="F138" s="45">
        <v>0</v>
      </c>
      <c r="G138" s="45">
        <v>11.89769682</v>
      </c>
      <c r="H138" s="45">
        <v>0.17866464999999998</v>
      </c>
      <c r="I138" s="45">
        <v>0.49342107000000002</v>
      </c>
      <c r="J138" s="45">
        <v>9.6089500000000015E-3</v>
      </c>
    </row>
    <row r="139" spans="1:10" x14ac:dyDescent="0.2">
      <c r="A139" s="45" t="s">
        <v>929</v>
      </c>
      <c r="B139" s="45">
        <v>0</v>
      </c>
      <c r="C139" s="45">
        <v>1.074254E-2</v>
      </c>
      <c r="D139" s="45">
        <v>0</v>
      </c>
      <c r="E139" s="45">
        <v>6.4466276200000001</v>
      </c>
      <c r="F139" s="45">
        <v>4.8950000000000003E-4</v>
      </c>
      <c r="G139" s="45">
        <v>1.96612257</v>
      </c>
      <c r="H139" s="45">
        <v>0.17709800000000001</v>
      </c>
      <c r="I139" s="45">
        <v>0.26088399000000001</v>
      </c>
      <c r="J139" s="45">
        <v>0.99521389000000005</v>
      </c>
    </row>
    <row r="140" spans="1:10" x14ac:dyDescent="0.2">
      <c r="A140" s="45" t="s">
        <v>376</v>
      </c>
      <c r="B140" s="45">
        <v>0</v>
      </c>
      <c r="C140" s="45">
        <v>0</v>
      </c>
      <c r="D140" s="45">
        <v>0</v>
      </c>
      <c r="E140" s="45">
        <v>3.3377478100000002</v>
      </c>
      <c r="F140" s="45">
        <v>0</v>
      </c>
      <c r="G140" s="45">
        <v>0.23308208999999999</v>
      </c>
      <c r="H140" s="45">
        <v>0.16842536</v>
      </c>
      <c r="I140" s="45">
        <v>0.16842536</v>
      </c>
      <c r="J140" s="45">
        <v>0</v>
      </c>
    </row>
    <row r="141" spans="1:10" x14ac:dyDescent="0.2">
      <c r="A141" s="45" t="s">
        <v>94</v>
      </c>
      <c r="B141" s="45">
        <v>0</v>
      </c>
      <c r="C141" s="45">
        <v>0</v>
      </c>
      <c r="D141" s="45">
        <v>0</v>
      </c>
      <c r="E141" s="45">
        <v>16.80595478</v>
      </c>
      <c r="F141" s="45">
        <v>0</v>
      </c>
      <c r="G141" s="45">
        <v>1.5803599999999998E-3</v>
      </c>
      <c r="H141" s="45">
        <v>0.16558812000000001</v>
      </c>
      <c r="I141" s="45">
        <v>0.23010007999999998</v>
      </c>
      <c r="J141" s="45">
        <v>0</v>
      </c>
    </row>
    <row r="142" spans="1:10" x14ac:dyDescent="0.2">
      <c r="A142" s="45" t="s">
        <v>129</v>
      </c>
      <c r="B142" s="45">
        <v>0</v>
      </c>
      <c r="C142" s="45">
        <v>0</v>
      </c>
      <c r="D142" s="45">
        <v>0</v>
      </c>
      <c r="E142" s="45">
        <v>4.1288816700000002</v>
      </c>
      <c r="F142" s="45">
        <v>0</v>
      </c>
      <c r="G142" s="45">
        <v>5.3491579199999997</v>
      </c>
      <c r="H142" s="45">
        <v>0.14958726999999999</v>
      </c>
      <c r="I142" s="45">
        <v>0.22377358</v>
      </c>
      <c r="J142" s="45">
        <v>0</v>
      </c>
    </row>
    <row r="143" spans="1:10" x14ac:dyDescent="0.2">
      <c r="A143" s="45" t="s">
        <v>107</v>
      </c>
      <c r="B143" s="45">
        <v>5.4704999999999999E-4</v>
      </c>
      <c r="C143" s="45">
        <v>9.4289999999999999E-4</v>
      </c>
      <c r="D143" s="45">
        <v>0</v>
      </c>
      <c r="E143" s="45">
        <v>0.94616518999999999</v>
      </c>
      <c r="F143" s="45">
        <v>0</v>
      </c>
      <c r="G143" s="45">
        <v>0.23892470000000002</v>
      </c>
      <c r="H143" s="45">
        <v>0.14532704000000002</v>
      </c>
      <c r="I143" s="45">
        <v>0.14208868999999999</v>
      </c>
      <c r="J143" s="45">
        <v>3.9585E-4</v>
      </c>
    </row>
    <row r="144" spans="1:10" x14ac:dyDescent="0.2">
      <c r="A144" s="45" t="s">
        <v>85</v>
      </c>
      <c r="B144" s="45">
        <v>0</v>
      </c>
      <c r="C144" s="45">
        <v>0</v>
      </c>
      <c r="D144" s="45">
        <v>0</v>
      </c>
      <c r="E144" s="45">
        <v>48.452272829999998</v>
      </c>
      <c r="F144" s="45">
        <v>0.16422561999999999</v>
      </c>
      <c r="G144" s="45">
        <v>5.485814E-2</v>
      </c>
      <c r="H144" s="45">
        <v>0.14122672</v>
      </c>
      <c r="I144" s="45">
        <v>0.30748347999999998</v>
      </c>
      <c r="J144" s="45">
        <v>0</v>
      </c>
    </row>
    <row r="145" spans="1:10" x14ac:dyDescent="0.2">
      <c r="A145" s="45" t="s">
        <v>31</v>
      </c>
      <c r="B145" s="45">
        <v>0</v>
      </c>
      <c r="C145" s="45">
        <v>1.53853098</v>
      </c>
      <c r="D145" s="45">
        <v>0</v>
      </c>
      <c r="E145" s="45">
        <v>23.89718611</v>
      </c>
      <c r="F145" s="45">
        <v>10.58308242</v>
      </c>
      <c r="G145" s="45">
        <v>4.1822730000000002E-2</v>
      </c>
      <c r="H145" s="45">
        <v>0.13348764000000002</v>
      </c>
      <c r="I145" s="45">
        <v>10.723235460000001</v>
      </c>
      <c r="J145" s="45">
        <v>1.53853098</v>
      </c>
    </row>
    <row r="146" spans="1:10" x14ac:dyDescent="0.2">
      <c r="A146" s="45" t="s">
        <v>108</v>
      </c>
      <c r="B146" s="45">
        <v>3.8429000000000002E-4</v>
      </c>
      <c r="C146" s="45">
        <v>3.3893400000000002E-3</v>
      </c>
      <c r="D146" s="45">
        <v>0</v>
      </c>
      <c r="E146" s="45">
        <v>1.6188929699999999</v>
      </c>
      <c r="F146" s="45">
        <v>0</v>
      </c>
      <c r="G146" s="45">
        <v>0.54792675999999996</v>
      </c>
      <c r="H146" s="45">
        <v>0.12791792999999999</v>
      </c>
      <c r="I146" s="45">
        <v>0.13483308999999999</v>
      </c>
      <c r="J146" s="45">
        <v>3.1107299999999999E-3</v>
      </c>
    </row>
    <row r="147" spans="1:10" x14ac:dyDescent="0.2">
      <c r="A147" s="45" t="s">
        <v>212</v>
      </c>
      <c r="B147" s="45">
        <v>0</v>
      </c>
      <c r="C147" s="45">
        <v>2.467018E-2</v>
      </c>
      <c r="D147" s="45">
        <v>0</v>
      </c>
      <c r="E147" s="45">
        <v>2.25812518</v>
      </c>
      <c r="F147" s="45">
        <v>1.1667400000000001E-3</v>
      </c>
      <c r="G147" s="45">
        <v>2.11321738</v>
      </c>
      <c r="H147" s="45">
        <v>0.12695622000000001</v>
      </c>
      <c r="I147" s="45">
        <v>1.8694837099999999</v>
      </c>
      <c r="J147" s="45">
        <v>2.467018E-2</v>
      </c>
    </row>
    <row r="148" spans="1:10" x14ac:dyDescent="0.2">
      <c r="A148" s="45" t="s">
        <v>125</v>
      </c>
      <c r="B148" s="45">
        <v>0</v>
      </c>
      <c r="C148" s="45">
        <v>0</v>
      </c>
      <c r="D148" s="45">
        <v>0</v>
      </c>
      <c r="E148" s="45">
        <v>78.600487489999992</v>
      </c>
      <c r="F148" s="45">
        <v>7.0290000000000001E-4</v>
      </c>
      <c r="G148" s="45">
        <v>23.45452221</v>
      </c>
      <c r="H148" s="45">
        <v>0.12345317</v>
      </c>
      <c r="I148" s="45">
        <v>0.74771801999999998</v>
      </c>
      <c r="J148" s="45">
        <v>0</v>
      </c>
    </row>
    <row r="149" spans="1:10" x14ac:dyDescent="0.2">
      <c r="A149" s="45" t="s">
        <v>87</v>
      </c>
      <c r="B149" s="45">
        <v>0</v>
      </c>
      <c r="C149" s="45">
        <v>0</v>
      </c>
      <c r="D149" s="45">
        <v>0</v>
      </c>
      <c r="E149" s="45">
        <v>5.1677915499999996</v>
      </c>
      <c r="F149" s="45">
        <v>0</v>
      </c>
      <c r="G149" s="45">
        <v>0.14735528000000001</v>
      </c>
      <c r="H149" s="45">
        <v>0.11994600999999999</v>
      </c>
      <c r="I149" s="45">
        <v>0.27611601000000002</v>
      </c>
      <c r="J149" s="45">
        <v>0</v>
      </c>
    </row>
    <row r="150" spans="1:10" x14ac:dyDescent="0.2">
      <c r="A150" s="45" t="s">
        <v>63</v>
      </c>
      <c r="B150" s="45">
        <v>0</v>
      </c>
      <c r="C150" s="45">
        <v>0</v>
      </c>
      <c r="D150" s="45">
        <v>0</v>
      </c>
      <c r="E150" s="45">
        <v>10.731767269999999</v>
      </c>
      <c r="F150" s="45">
        <v>0</v>
      </c>
      <c r="G150" s="45">
        <v>0.17791089000000002</v>
      </c>
      <c r="H150" s="45">
        <v>0.11973178999999999</v>
      </c>
      <c r="I150" s="45">
        <v>1.92037372</v>
      </c>
      <c r="J150" s="45">
        <v>0</v>
      </c>
    </row>
    <row r="151" spans="1:10" x14ac:dyDescent="0.2">
      <c r="A151" s="45" t="s">
        <v>203</v>
      </c>
      <c r="B151" s="45">
        <v>0</v>
      </c>
      <c r="C151" s="45">
        <v>0</v>
      </c>
      <c r="D151" s="45">
        <v>0</v>
      </c>
      <c r="E151" s="45">
        <v>0.58060860999999997</v>
      </c>
      <c r="F151" s="45">
        <v>0</v>
      </c>
      <c r="G151" s="45">
        <v>8.8901050000000009E-2</v>
      </c>
      <c r="H151" s="45">
        <v>0.11638103999999999</v>
      </c>
      <c r="I151" s="45">
        <v>0.13287132000000001</v>
      </c>
      <c r="J151" s="45">
        <v>0</v>
      </c>
    </row>
    <row r="152" spans="1:10" x14ac:dyDescent="0.2">
      <c r="A152" s="45" t="s">
        <v>193</v>
      </c>
      <c r="B152" s="45">
        <v>7.3657089999999995E-2</v>
      </c>
      <c r="C152" s="45">
        <v>1.27519749</v>
      </c>
      <c r="D152" s="45">
        <v>0</v>
      </c>
      <c r="E152" s="45">
        <v>25.53171665</v>
      </c>
      <c r="F152" s="45">
        <v>1.320849E-2</v>
      </c>
      <c r="G152" s="45">
        <v>12.29679265</v>
      </c>
      <c r="H152" s="45">
        <v>0.11164391</v>
      </c>
      <c r="I152" s="45">
        <v>0.15894654999999999</v>
      </c>
      <c r="J152" s="45">
        <v>1.1079937399999999</v>
      </c>
    </row>
    <row r="153" spans="1:10" x14ac:dyDescent="0.2">
      <c r="A153" s="45" t="s">
        <v>114</v>
      </c>
      <c r="B153" s="45">
        <v>0</v>
      </c>
      <c r="C153" s="45">
        <v>0</v>
      </c>
      <c r="D153" s="45">
        <v>0</v>
      </c>
      <c r="E153" s="45">
        <v>2.6694543999999998</v>
      </c>
      <c r="F153" s="45">
        <v>0</v>
      </c>
      <c r="G153" s="45">
        <v>1.4106796699999999</v>
      </c>
      <c r="H153" s="45">
        <v>0.1106371</v>
      </c>
      <c r="I153" s="45">
        <v>0.19311066000000002</v>
      </c>
      <c r="J153" s="45">
        <v>0</v>
      </c>
    </row>
    <row r="154" spans="1:10" x14ac:dyDescent="0.2">
      <c r="A154" s="45" t="s">
        <v>26</v>
      </c>
      <c r="B154" s="45">
        <v>9.5145500000000001E-3</v>
      </c>
      <c r="C154" s="45">
        <v>2.027955E-2</v>
      </c>
      <c r="D154" s="45">
        <v>0</v>
      </c>
      <c r="E154" s="45">
        <v>25.20593418</v>
      </c>
      <c r="F154" s="45">
        <v>0</v>
      </c>
      <c r="G154" s="45">
        <v>0.10459594999999999</v>
      </c>
      <c r="H154" s="45">
        <v>0.1096613</v>
      </c>
      <c r="I154" s="45">
        <v>0.11247988</v>
      </c>
      <c r="J154" s="45">
        <v>1.422842E-2</v>
      </c>
    </row>
    <row r="155" spans="1:10" x14ac:dyDescent="0.2">
      <c r="A155" s="45" t="s">
        <v>352</v>
      </c>
      <c r="B155" s="45">
        <v>0</v>
      </c>
      <c r="C155" s="45">
        <v>0</v>
      </c>
      <c r="D155" s="45">
        <v>0</v>
      </c>
      <c r="E155" s="45">
        <v>0.85781721999999994</v>
      </c>
      <c r="F155" s="45">
        <v>0</v>
      </c>
      <c r="G155" s="45">
        <v>1.83171803</v>
      </c>
      <c r="H155" s="45">
        <v>0.10805124000000001</v>
      </c>
      <c r="I155" s="45">
        <v>0.22999792999999999</v>
      </c>
      <c r="J155" s="45">
        <v>0</v>
      </c>
    </row>
    <row r="156" spans="1:10" x14ac:dyDescent="0.2">
      <c r="A156" s="45" t="s">
        <v>205</v>
      </c>
      <c r="B156" s="45">
        <v>0</v>
      </c>
      <c r="C156" s="45">
        <v>0</v>
      </c>
      <c r="D156" s="45">
        <v>0</v>
      </c>
      <c r="E156" s="45">
        <v>0.59637343999999992</v>
      </c>
      <c r="F156" s="45">
        <v>2.7016729999999999E-2</v>
      </c>
      <c r="G156" s="45">
        <v>1.6609298600000002</v>
      </c>
      <c r="H156" s="45">
        <v>0.10374231</v>
      </c>
      <c r="I156" s="45">
        <v>0.21731304999999998</v>
      </c>
      <c r="J156" s="45">
        <v>0</v>
      </c>
    </row>
    <row r="157" spans="1:10" x14ac:dyDescent="0.2">
      <c r="A157" s="45" t="s">
        <v>1</v>
      </c>
      <c r="B157" s="45">
        <v>0</v>
      </c>
      <c r="C157" s="45">
        <v>0</v>
      </c>
      <c r="D157" s="45">
        <v>0</v>
      </c>
      <c r="E157" s="45">
        <v>0.66465145999999997</v>
      </c>
      <c r="F157" s="45">
        <v>0</v>
      </c>
      <c r="G157" s="45">
        <v>0</v>
      </c>
      <c r="H157" s="45">
        <v>0.10073446000000001</v>
      </c>
      <c r="I157" s="45">
        <v>0.10073446000000001</v>
      </c>
      <c r="J157" s="45">
        <v>0</v>
      </c>
    </row>
    <row r="158" spans="1:10" x14ac:dyDescent="0.2">
      <c r="A158" s="45" t="s">
        <v>77</v>
      </c>
      <c r="B158" s="45">
        <v>0</v>
      </c>
      <c r="C158" s="45">
        <v>0</v>
      </c>
      <c r="D158" s="45">
        <v>0</v>
      </c>
      <c r="E158" s="45">
        <v>5.8012899999999999E-2</v>
      </c>
      <c r="F158" s="45">
        <v>0</v>
      </c>
      <c r="G158" s="45">
        <v>0</v>
      </c>
      <c r="H158" s="45">
        <v>9.9446419999999994E-2</v>
      </c>
      <c r="I158" s="45">
        <v>9.9446419999999994E-2</v>
      </c>
      <c r="J158" s="45">
        <v>0</v>
      </c>
    </row>
    <row r="159" spans="1:10" x14ac:dyDescent="0.2">
      <c r="A159" s="45" t="s">
        <v>120</v>
      </c>
      <c r="B159" s="45">
        <v>0</v>
      </c>
      <c r="C159" s="45">
        <v>0</v>
      </c>
      <c r="D159" s="45">
        <v>0</v>
      </c>
      <c r="E159" s="45">
        <v>2.3640957200000003</v>
      </c>
      <c r="F159" s="45">
        <v>0</v>
      </c>
      <c r="G159" s="45">
        <v>3.3655893199999998</v>
      </c>
      <c r="H159" s="45">
        <v>9.7140740000000003E-2</v>
      </c>
      <c r="I159" s="45">
        <v>0.10170367999999999</v>
      </c>
      <c r="J159" s="45">
        <v>0</v>
      </c>
    </row>
    <row r="160" spans="1:10" x14ac:dyDescent="0.2">
      <c r="A160" s="45" t="s">
        <v>198</v>
      </c>
      <c r="B160" s="45">
        <v>0</v>
      </c>
      <c r="C160" s="45">
        <v>1.004939E-2</v>
      </c>
      <c r="D160" s="45">
        <v>0.12131971000000001</v>
      </c>
      <c r="E160" s="45">
        <v>29.309914410000001</v>
      </c>
      <c r="F160" s="45">
        <v>0</v>
      </c>
      <c r="G160" s="45">
        <v>23.653720320000001</v>
      </c>
      <c r="H160" s="45">
        <v>8.3104270000000008E-2</v>
      </c>
      <c r="I160" s="45">
        <v>0.43468876000000001</v>
      </c>
      <c r="J160" s="45">
        <v>2.0458480000000001E-2</v>
      </c>
    </row>
    <row r="161" spans="1:10" x14ac:dyDescent="0.2">
      <c r="A161" s="45" t="s">
        <v>196</v>
      </c>
      <c r="B161" s="45">
        <v>0</v>
      </c>
      <c r="C161" s="45">
        <v>0.44495099999999999</v>
      </c>
      <c r="D161" s="45">
        <v>2.7934899999999996E-3</v>
      </c>
      <c r="E161" s="45">
        <v>5.6294259200000001</v>
      </c>
      <c r="F161" s="45">
        <v>1.327501E-2</v>
      </c>
      <c r="G161" s="45">
        <v>7.9787455499999895</v>
      </c>
      <c r="H161" s="45">
        <v>7.7963020000000008E-2</v>
      </c>
      <c r="I161" s="45">
        <v>0.25885557999999997</v>
      </c>
      <c r="J161" s="45">
        <v>0.26039274000000001</v>
      </c>
    </row>
    <row r="162" spans="1:10" x14ac:dyDescent="0.2">
      <c r="A162" s="45" t="s">
        <v>48</v>
      </c>
      <c r="B162" s="45">
        <v>0</v>
      </c>
      <c r="C162" s="45">
        <v>0.6854428199999999</v>
      </c>
      <c r="D162" s="45">
        <v>0</v>
      </c>
      <c r="E162" s="45">
        <v>7.8932214800000002</v>
      </c>
      <c r="F162" s="45">
        <v>0</v>
      </c>
      <c r="G162" s="45">
        <v>0.38392795000000002</v>
      </c>
      <c r="H162" s="45">
        <v>7.7408240000000003E-2</v>
      </c>
      <c r="I162" s="45">
        <v>2.6489297500000002</v>
      </c>
      <c r="J162" s="45">
        <v>0.6854428199999999</v>
      </c>
    </row>
    <row r="163" spans="1:10" x14ac:dyDescent="0.2">
      <c r="A163" s="45" t="s">
        <v>21</v>
      </c>
      <c r="B163" s="45">
        <v>0</v>
      </c>
      <c r="C163" s="45">
        <v>41.32794363</v>
      </c>
      <c r="D163" s="45">
        <v>0</v>
      </c>
      <c r="E163" s="45">
        <v>146.08906341999997</v>
      </c>
      <c r="F163" s="45">
        <v>0</v>
      </c>
      <c r="G163" s="45">
        <v>1.80374653</v>
      </c>
      <c r="H163" s="45">
        <v>7.5409299999999999E-2</v>
      </c>
      <c r="I163" s="45">
        <v>8.8952729999999994E-2</v>
      </c>
      <c r="J163" s="45">
        <v>0.76319057999999995</v>
      </c>
    </row>
    <row r="164" spans="1:10" x14ac:dyDescent="0.2">
      <c r="A164" s="45" t="s">
        <v>168</v>
      </c>
      <c r="B164" s="45">
        <v>9.4272318200000012</v>
      </c>
      <c r="C164" s="45">
        <v>9.4272318200000012</v>
      </c>
      <c r="D164" s="45">
        <v>0</v>
      </c>
      <c r="E164" s="45">
        <v>11.4064622</v>
      </c>
      <c r="F164" s="45">
        <v>5.1999999999999998E-3</v>
      </c>
      <c r="G164" s="45">
        <v>21.200987720000001</v>
      </c>
      <c r="H164" s="45">
        <v>6.5688949999999996E-2</v>
      </c>
      <c r="I164" s="45">
        <v>0.46133765999999998</v>
      </c>
      <c r="J164" s="45">
        <v>0</v>
      </c>
    </row>
    <row r="165" spans="1:10" x14ac:dyDescent="0.2">
      <c r="A165" s="45" t="s">
        <v>70</v>
      </c>
      <c r="B165" s="45">
        <v>0</v>
      </c>
      <c r="C165" s="45">
        <v>0.16592310000000002</v>
      </c>
      <c r="D165" s="45">
        <v>0</v>
      </c>
      <c r="E165" s="45">
        <v>0.84430817000000002</v>
      </c>
      <c r="F165" s="45">
        <v>1.09595E-3</v>
      </c>
      <c r="G165" s="45">
        <v>1.57201726</v>
      </c>
      <c r="H165" s="45">
        <v>3.5342579999999998E-2</v>
      </c>
      <c r="I165" s="45">
        <v>0.12702204</v>
      </c>
      <c r="J165" s="45">
        <v>0</v>
      </c>
    </row>
    <row r="166" spans="1:10" x14ac:dyDescent="0.2">
      <c r="A166" s="45" t="s">
        <v>913</v>
      </c>
      <c r="B166" s="45">
        <v>0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2.9264540000000002E-2</v>
      </c>
      <c r="I166" s="45">
        <v>2.9264540000000002E-2</v>
      </c>
      <c r="J166" s="45">
        <v>0</v>
      </c>
    </row>
    <row r="167" spans="1:10" x14ac:dyDescent="0.2">
      <c r="A167" s="45" t="s">
        <v>191</v>
      </c>
      <c r="B167" s="45">
        <v>1.4361479999999999E-2</v>
      </c>
      <c r="C167" s="45">
        <v>3.8628466100000001</v>
      </c>
      <c r="D167" s="45">
        <v>0</v>
      </c>
      <c r="E167" s="45">
        <v>25.219380749999999</v>
      </c>
      <c r="F167" s="45">
        <v>1.2590100000000001E-3</v>
      </c>
      <c r="G167" s="45">
        <v>11.797121150000001</v>
      </c>
      <c r="H167" s="45">
        <v>2.8240349999999997E-2</v>
      </c>
      <c r="I167" s="45">
        <v>0.25588105</v>
      </c>
      <c r="J167" s="45">
        <v>3.6072571400000002</v>
      </c>
    </row>
    <row r="168" spans="1:10" x14ac:dyDescent="0.2">
      <c r="A168" s="45" t="s">
        <v>91</v>
      </c>
      <c r="B168" s="45">
        <v>0</v>
      </c>
      <c r="C168" s="45">
        <v>0</v>
      </c>
      <c r="D168" s="45">
        <v>0</v>
      </c>
      <c r="E168" s="45">
        <v>0.72654406999999999</v>
      </c>
      <c r="F168" s="45">
        <v>0</v>
      </c>
      <c r="G168" s="45">
        <v>0.54780203999999999</v>
      </c>
      <c r="H168" s="45">
        <v>2.6304060000000001E-2</v>
      </c>
      <c r="I168" s="45">
        <v>3.38467E-2</v>
      </c>
      <c r="J168" s="45">
        <v>0</v>
      </c>
    </row>
    <row r="169" spans="1:10" x14ac:dyDescent="0.2">
      <c r="A169" s="45" t="s">
        <v>122</v>
      </c>
      <c r="B169" s="45">
        <v>0</v>
      </c>
      <c r="C169" s="45">
        <v>0</v>
      </c>
      <c r="D169" s="45">
        <v>0</v>
      </c>
      <c r="E169" s="45">
        <v>0.39471195000000003</v>
      </c>
      <c r="F169" s="45">
        <v>0</v>
      </c>
      <c r="G169" s="45">
        <v>2.1203509999999998E-2</v>
      </c>
      <c r="H169" s="45">
        <v>2.6166270000000002E-2</v>
      </c>
      <c r="I169" s="45">
        <v>2.6166270000000002E-2</v>
      </c>
      <c r="J169" s="45">
        <v>0</v>
      </c>
    </row>
    <row r="170" spans="1:10" x14ac:dyDescent="0.2">
      <c r="A170" s="45" t="s">
        <v>92</v>
      </c>
      <c r="B170" s="45">
        <v>0</v>
      </c>
      <c r="C170" s="45">
        <v>0</v>
      </c>
      <c r="D170" s="45">
        <v>0.82918939000000003</v>
      </c>
      <c r="E170" s="45">
        <v>14.73592427</v>
      </c>
      <c r="F170" s="45">
        <v>0</v>
      </c>
      <c r="G170" s="45">
        <v>0.87317610999999995</v>
      </c>
      <c r="H170" s="45">
        <v>2.5063080000000001E-2</v>
      </c>
      <c r="I170" s="45">
        <v>3.2651150000000004E-2</v>
      </c>
      <c r="J170" s="45">
        <v>0</v>
      </c>
    </row>
    <row r="171" spans="1:10" x14ac:dyDescent="0.2">
      <c r="A171" s="45" t="s">
        <v>64</v>
      </c>
      <c r="B171" s="45">
        <v>0</v>
      </c>
      <c r="C171" s="45">
        <v>0</v>
      </c>
      <c r="D171" s="45">
        <v>0</v>
      </c>
      <c r="E171" s="45">
        <v>10.86009314</v>
      </c>
      <c r="F171" s="45">
        <v>0</v>
      </c>
      <c r="G171" s="45">
        <v>7.5705E-4</v>
      </c>
      <c r="H171" s="45">
        <v>2.3762560000000002E-2</v>
      </c>
      <c r="I171" s="45">
        <v>2.3762560000000002E-2</v>
      </c>
      <c r="J171" s="45">
        <v>0</v>
      </c>
    </row>
    <row r="172" spans="1:10" x14ac:dyDescent="0.2">
      <c r="A172" s="45" t="s">
        <v>379</v>
      </c>
      <c r="B172" s="45">
        <v>0</v>
      </c>
      <c r="C172" s="45">
        <v>0</v>
      </c>
      <c r="D172" s="45">
        <v>0</v>
      </c>
      <c r="E172" s="45">
        <v>17.067593089999999</v>
      </c>
      <c r="F172" s="45">
        <v>0</v>
      </c>
      <c r="G172" s="45">
        <v>5.4599E-4</v>
      </c>
      <c r="H172" s="45">
        <v>1.858373E-2</v>
      </c>
      <c r="I172" s="45">
        <v>1.858373E-2</v>
      </c>
      <c r="J172" s="45">
        <v>0</v>
      </c>
    </row>
    <row r="173" spans="1:10" x14ac:dyDescent="0.2">
      <c r="A173" s="45" t="s">
        <v>43</v>
      </c>
      <c r="B173" s="45">
        <v>0</v>
      </c>
      <c r="C173" s="45">
        <v>0</v>
      </c>
      <c r="D173" s="45">
        <v>0</v>
      </c>
      <c r="E173" s="45">
        <v>0.70561482999999992</v>
      </c>
      <c r="F173" s="45">
        <v>0</v>
      </c>
      <c r="G173" s="45">
        <v>0.14459855999999999</v>
      </c>
      <c r="H173" s="45">
        <v>1.6986229999999998E-2</v>
      </c>
      <c r="I173" s="45">
        <v>6.6068299999999996E-2</v>
      </c>
      <c r="J173" s="45">
        <v>9.0537299999999994E-3</v>
      </c>
    </row>
    <row r="174" spans="1:10" x14ac:dyDescent="0.2">
      <c r="A174" s="45" t="s">
        <v>350</v>
      </c>
      <c r="B174" s="45">
        <v>0</v>
      </c>
      <c r="C174" s="45">
        <v>0</v>
      </c>
      <c r="D174" s="45">
        <v>0</v>
      </c>
      <c r="E174" s="45">
        <v>1.22150676</v>
      </c>
      <c r="F174" s="45">
        <v>0</v>
      </c>
      <c r="G174" s="45">
        <v>7.4446000000000007E-4</v>
      </c>
      <c r="H174" s="45">
        <v>1.5720910000000001E-2</v>
      </c>
      <c r="I174" s="45">
        <v>1.6508800000000001E-2</v>
      </c>
      <c r="J174" s="45">
        <v>0</v>
      </c>
    </row>
    <row r="175" spans="1:10" x14ac:dyDescent="0.2">
      <c r="A175" s="45" t="s">
        <v>211</v>
      </c>
      <c r="B175" s="45">
        <v>0</v>
      </c>
      <c r="C175" s="45">
        <v>5.0858069999999998E-2</v>
      </c>
      <c r="D175" s="45">
        <v>0</v>
      </c>
      <c r="E175" s="45">
        <v>0.65486325000000001</v>
      </c>
      <c r="F175" s="45">
        <v>0</v>
      </c>
      <c r="G175" s="45">
        <v>4.1690404900000004</v>
      </c>
      <c r="H175" s="45">
        <v>1.502883E-2</v>
      </c>
      <c r="I175" s="45">
        <v>8.9915320000000007E-2</v>
      </c>
      <c r="J175" s="45">
        <v>5.0858069999999998E-2</v>
      </c>
    </row>
    <row r="176" spans="1:10" x14ac:dyDescent="0.2">
      <c r="A176" s="45" t="s">
        <v>371</v>
      </c>
      <c r="B176" s="45">
        <v>0</v>
      </c>
      <c r="C176" s="45">
        <v>0</v>
      </c>
      <c r="D176" s="45">
        <v>0</v>
      </c>
      <c r="E176" s="45">
        <v>5.8090111699999998</v>
      </c>
      <c r="F176" s="45">
        <v>0</v>
      </c>
      <c r="G176" s="45">
        <v>5.543302E-2</v>
      </c>
      <c r="H176" s="45">
        <v>1.331677E-2</v>
      </c>
      <c r="I176" s="45">
        <v>4.8738949999999996E-2</v>
      </c>
      <c r="J176" s="45">
        <v>0</v>
      </c>
    </row>
    <row r="177" spans="1:10" x14ac:dyDescent="0.2">
      <c r="A177" s="45" t="s">
        <v>45</v>
      </c>
      <c r="B177" s="45">
        <v>0</v>
      </c>
      <c r="C177" s="45">
        <v>0.67817649999999996</v>
      </c>
      <c r="D177" s="45">
        <v>0</v>
      </c>
      <c r="E177" s="45">
        <v>2.8794017599999999</v>
      </c>
      <c r="F177" s="45">
        <v>0</v>
      </c>
      <c r="G177" s="45">
        <v>0.21855501000000002</v>
      </c>
      <c r="H177" s="45">
        <v>1.2474809999999999E-2</v>
      </c>
      <c r="I177" s="45">
        <v>6.833083999999999E-2</v>
      </c>
      <c r="J177" s="45">
        <v>0.72053692000000003</v>
      </c>
    </row>
    <row r="178" spans="1:10" x14ac:dyDescent="0.2">
      <c r="A178" s="45" t="s">
        <v>86</v>
      </c>
      <c r="B178" s="45">
        <v>0</v>
      </c>
      <c r="C178" s="45">
        <v>0</v>
      </c>
      <c r="D178" s="45">
        <v>0</v>
      </c>
      <c r="E178" s="45">
        <v>19.58722697</v>
      </c>
      <c r="F178" s="45">
        <v>0</v>
      </c>
      <c r="G178" s="45">
        <v>4.0465800000000003E-2</v>
      </c>
      <c r="H178" s="45">
        <v>1.2206E-2</v>
      </c>
      <c r="I178" s="45">
        <v>18.34129171</v>
      </c>
      <c r="J178" s="45">
        <v>0</v>
      </c>
    </row>
    <row r="179" spans="1:10" x14ac:dyDescent="0.2">
      <c r="A179" s="45" t="s">
        <v>60</v>
      </c>
      <c r="B179" s="45">
        <v>0</v>
      </c>
      <c r="C179" s="45">
        <v>0</v>
      </c>
      <c r="D179" s="45">
        <v>0</v>
      </c>
      <c r="E179" s="45">
        <v>0.14705053000000001</v>
      </c>
      <c r="F179" s="45">
        <v>0</v>
      </c>
      <c r="G179" s="45">
        <v>9.4974820000000001E-2</v>
      </c>
      <c r="H179" s="45">
        <v>1.208117E-2</v>
      </c>
      <c r="I179" s="45">
        <v>1.208117E-2</v>
      </c>
      <c r="J179" s="45">
        <v>6.8061999999999998E-2</v>
      </c>
    </row>
    <row r="180" spans="1:10" x14ac:dyDescent="0.2">
      <c r="A180" s="45" t="s">
        <v>69</v>
      </c>
      <c r="B180" s="45">
        <v>0</v>
      </c>
      <c r="C180" s="45">
        <v>0</v>
      </c>
      <c r="D180" s="45">
        <v>3.3599999999999998E-2</v>
      </c>
      <c r="E180" s="45">
        <v>2.07227132</v>
      </c>
      <c r="F180" s="45">
        <v>0</v>
      </c>
      <c r="G180" s="45">
        <v>5.4963620000000005E-2</v>
      </c>
      <c r="H180" s="45">
        <v>1.0118429999999999E-2</v>
      </c>
      <c r="I180" s="45">
        <v>3.2489850000000001E-2</v>
      </c>
      <c r="J180" s="45">
        <v>0</v>
      </c>
    </row>
    <row r="181" spans="1:10" x14ac:dyDescent="0.2">
      <c r="A181" s="45" t="s">
        <v>353</v>
      </c>
      <c r="B181" s="45">
        <v>0</v>
      </c>
      <c r="C181" s="45">
        <v>0</v>
      </c>
      <c r="D181" s="45">
        <v>0</v>
      </c>
      <c r="E181" s="45">
        <v>9.0571044199999999</v>
      </c>
      <c r="F181" s="45">
        <v>0</v>
      </c>
      <c r="G181" s="45">
        <v>2.61749644</v>
      </c>
      <c r="H181" s="45">
        <v>8.1260099999999995E-3</v>
      </c>
      <c r="I181" s="45">
        <v>12.131702599999999</v>
      </c>
      <c r="J181" s="45">
        <v>3.2457999999999999E-4</v>
      </c>
    </row>
    <row r="182" spans="1:10" x14ac:dyDescent="0.2">
      <c r="A182" s="45" t="s">
        <v>110</v>
      </c>
      <c r="B182" s="45">
        <v>0</v>
      </c>
      <c r="C182" s="45">
        <v>0</v>
      </c>
      <c r="D182" s="45">
        <v>0</v>
      </c>
      <c r="E182" s="45">
        <v>2.29996841</v>
      </c>
      <c r="F182" s="45">
        <v>0</v>
      </c>
      <c r="G182" s="45">
        <v>0.36772964000000002</v>
      </c>
      <c r="H182" s="45">
        <v>8.08678E-3</v>
      </c>
      <c r="I182" s="45">
        <v>1.828405E-2</v>
      </c>
      <c r="J182" s="45">
        <v>0</v>
      </c>
    </row>
    <row r="183" spans="1:10" x14ac:dyDescent="0.2">
      <c r="A183" s="45" t="s">
        <v>4</v>
      </c>
      <c r="B183" s="45">
        <v>0</v>
      </c>
      <c r="C183" s="45">
        <v>0</v>
      </c>
      <c r="D183" s="45">
        <v>0</v>
      </c>
      <c r="E183" s="45">
        <v>14.27764475</v>
      </c>
      <c r="F183" s="45">
        <v>0</v>
      </c>
      <c r="G183" s="45">
        <v>3.7447000000000001E-4</v>
      </c>
      <c r="H183" s="45">
        <v>8.0767800000000004E-3</v>
      </c>
      <c r="I183" s="45">
        <v>8.0767800000000004E-3</v>
      </c>
      <c r="J183" s="45">
        <v>0</v>
      </c>
    </row>
    <row r="184" spans="1:10" x14ac:dyDescent="0.2">
      <c r="A184" s="45" t="s">
        <v>128</v>
      </c>
      <c r="B184" s="45">
        <v>0</v>
      </c>
      <c r="C184" s="45">
        <v>0</v>
      </c>
      <c r="D184" s="45">
        <v>0</v>
      </c>
      <c r="E184" s="45">
        <v>6.3472279999999992E-2</v>
      </c>
      <c r="F184" s="45">
        <v>0</v>
      </c>
      <c r="G184" s="45">
        <v>6.8330130000000003E-2</v>
      </c>
      <c r="H184" s="45">
        <v>7.22305E-3</v>
      </c>
      <c r="I184" s="45">
        <v>7.22305E-3</v>
      </c>
      <c r="J184" s="45">
        <v>0</v>
      </c>
    </row>
    <row r="185" spans="1:10" x14ac:dyDescent="0.2">
      <c r="A185" s="45" t="s">
        <v>68</v>
      </c>
      <c r="B185" s="45">
        <v>0</v>
      </c>
      <c r="C185" s="45">
        <v>0</v>
      </c>
      <c r="D185" s="45">
        <v>0</v>
      </c>
      <c r="E185" s="45">
        <v>23.59365974</v>
      </c>
      <c r="F185" s="45">
        <v>3.0584759999999999E-2</v>
      </c>
      <c r="G185" s="45">
        <v>0.70673083999999997</v>
      </c>
      <c r="H185" s="45">
        <v>6.3639600000000001E-3</v>
      </c>
      <c r="I185" s="45">
        <v>8.0163899999999996E-2</v>
      </c>
      <c r="J185" s="45">
        <v>0</v>
      </c>
    </row>
    <row r="186" spans="1:10" x14ac:dyDescent="0.2">
      <c r="A186" s="45" t="s">
        <v>123</v>
      </c>
      <c r="B186" s="45">
        <v>0</v>
      </c>
      <c r="C186" s="45">
        <v>0</v>
      </c>
      <c r="D186" s="45">
        <v>0</v>
      </c>
      <c r="E186" s="45">
        <v>19.720086590000001</v>
      </c>
      <c r="F186" s="45">
        <v>0</v>
      </c>
      <c r="G186" s="45">
        <v>18.455408519999999</v>
      </c>
      <c r="H186" s="45">
        <v>5.4215699999999997E-3</v>
      </c>
      <c r="I186" s="45">
        <v>4.6920099999999999E-2</v>
      </c>
      <c r="J186" s="45">
        <v>0</v>
      </c>
    </row>
    <row r="187" spans="1:10" x14ac:dyDescent="0.2">
      <c r="A187" s="45" t="s">
        <v>7</v>
      </c>
      <c r="B187" s="45">
        <v>0</v>
      </c>
      <c r="C187" s="45">
        <v>0</v>
      </c>
      <c r="D187" s="45">
        <v>0</v>
      </c>
      <c r="E187" s="45">
        <v>1.7111603799999999</v>
      </c>
      <c r="F187" s="45">
        <v>0</v>
      </c>
      <c r="G187" s="45">
        <v>0</v>
      </c>
      <c r="H187" s="45">
        <v>5.26919E-3</v>
      </c>
      <c r="I187" s="45">
        <v>5.26919E-3</v>
      </c>
      <c r="J187" s="45">
        <v>0</v>
      </c>
    </row>
    <row r="188" spans="1:10" x14ac:dyDescent="0.2">
      <c r="A188" s="45" t="s">
        <v>35</v>
      </c>
      <c r="B188" s="45">
        <v>0</v>
      </c>
      <c r="C188" s="45">
        <v>0</v>
      </c>
      <c r="D188" s="45">
        <v>4.4495799999999999E-3</v>
      </c>
      <c r="E188" s="45">
        <v>4.699735E-2</v>
      </c>
      <c r="F188" s="45">
        <v>0</v>
      </c>
      <c r="G188" s="45">
        <v>4.5571260000000002E-2</v>
      </c>
      <c r="H188" s="45">
        <v>5.1595699999999996E-3</v>
      </c>
      <c r="I188" s="45">
        <v>5.6477100000000002E-3</v>
      </c>
      <c r="J188" s="45">
        <v>0</v>
      </c>
    </row>
    <row r="189" spans="1:10" x14ac:dyDescent="0.2">
      <c r="A189" s="45" t="s">
        <v>14</v>
      </c>
      <c r="B189" s="45">
        <v>0</v>
      </c>
      <c r="C189" s="45">
        <v>0</v>
      </c>
      <c r="D189" s="45">
        <v>0</v>
      </c>
      <c r="E189" s="45">
        <v>2.2573598700000002</v>
      </c>
      <c r="F189" s="45">
        <v>0</v>
      </c>
      <c r="G189" s="45">
        <v>4.5360000000000002E-4</v>
      </c>
      <c r="H189" s="45">
        <v>4.2039499999999997E-3</v>
      </c>
      <c r="I189" s="45">
        <v>4.2039499999999997E-3</v>
      </c>
      <c r="J189" s="45">
        <v>0</v>
      </c>
    </row>
    <row r="190" spans="1:10" x14ac:dyDescent="0.2">
      <c r="A190" s="45" t="s">
        <v>109</v>
      </c>
      <c r="B190" s="45">
        <v>0</v>
      </c>
      <c r="C190" s="45">
        <v>0</v>
      </c>
      <c r="D190" s="45">
        <v>6.0618E-4</v>
      </c>
      <c r="E190" s="45">
        <v>2.3911176800000002</v>
      </c>
      <c r="F190" s="45">
        <v>0</v>
      </c>
      <c r="G190" s="45">
        <v>2.4384078100000002</v>
      </c>
      <c r="H190" s="45">
        <v>2.9076499999999999E-3</v>
      </c>
      <c r="I190" s="45">
        <v>4.1098349999999999E-2</v>
      </c>
      <c r="J190" s="45">
        <v>0</v>
      </c>
    </row>
    <row r="191" spans="1:10" x14ac:dyDescent="0.2">
      <c r="A191" s="45" t="s">
        <v>67</v>
      </c>
      <c r="B191" s="45">
        <v>9.3120000000000003E-5</v>
      </c>
      <c r="C191" s="45">
        <v>9.3120000000000003E-5</v>
      </c>
      <c r="D191" s="45">
        <v>0</v>
      </c>
      <c r="E191" s="45">
        <v>6.9625762499999997</v>
      </c>
      <c r="F191" s="45">
        <v>0</v>
      </c>
      <c r="G191" s="45">
        <v>4.5491360000000002E-2</v>
      </c>
      <c r="H191" s="45">
        <v>2.3855E-3</v>
      </c>
      <c r="I191" s="45">
        <v>1.0720760000000001E-2</v>
      </c>
      <c r="J191" s="45">
        <v>2.6387399999999997E-3</v>
      </c>
    </row>
    <row r="192" spans="1:10" x14ac:dyDescent="0.2">
      <c r="A192" s="45" t="s">
        <v>372</v>
      </c>
      <c r="B192" s="45">
        <v>0</v>
      </c>
      <c r="C192" s="45">
        <v>0</v>
      </c>
      <c r="D192" s="45">
        <v>0</v>
      </c>
      <c r="E192" s="45">
        <v>2.3695509999999999E-2</v>
      </c>
      <c r="F192" s="45">
        <v>0</v>
      </c>
      <c r="G192" s="45">
        <v>2.0739999999999998E-5</v>
      </c>
      <c r="H192" s="45">
        <v>1.8951900000000002E-3</v>
      </c>
      <c r="I192" s="45">
        <v>2.29488E-3</v>
      </c>
      <c r="J192" s="45">
        <v>0</v>
      </c>
    </row>
    <row r="193" spans="1:10" x14ac:dyDescent="0.2">
      <c r="A193" s="45" t="s">
        <v>111</v>
      </c>
      <c r="B193" s="45">
        <v>0</v>
      </c>
      <c r="C193" s="45">
        <v>2.2723049999999998E-2</v>
      </c>
      <c r="D193" s="45">
        <v>8.6510700000000003E-3</v>
      </c>
      <c r="E193" s="45">
        <v>2.6394262500000001</v>
      </c>
      <c r="F193" s="45">
        <v>0</v>
      </c>
      <c r="G193" s="45">
        <v>0.25183540999999998</v>
      </c>
      <c r="H193" s="45">
        <v>1.8697100000000001E-3</v>
      </c>
      <c r="I193" s="45">
        <v>9.2650499999999986E-3</v>
      </c>
      <c r="J193" s="45">
        <v>0.19536916000000001</v>
      </c>
    </row>
    <row r="194" spans="1:10" x14ac:dyDescent="0.2">
      <c r="A194" s="45" t="s">
        <v>216</v>
      </c>
      <c r="B194" s="45">
        <v>0</v>
      </c>
      <c r="C194" s="45">
        <v>0</v>
      </c>
      <c r="D194" s="45">
        <v>0</v>
      </c>
      <c r="E194" s="45">
        <v>0</v>
      </c>
      <c r="F194" s="45">
        <v>0</v>
      </c>
      <c r="G194" s="45">
        <v>0</v>
      </c>
      <c r="H194" s="45">
        <v>1.6248299999999999E-3</v>
      </c>
      <c r="I194" s="45">
        <v>1.6248299999999999E-3</v>
      </c>
      <c r="J194" s="45">
        <v>0</v>
      </c>
    </row>
    <row r="195" spans="1:10" x14ac:dyDescent="0.2">
      <c r="A195" s="45" t="s">
        <v>18</v>
      </c>
      <c r="B195" s="45">
        <v>3.7469999999999999E-5</v>
      </c>
      <c r="C195" s="45">
        <v>3.7469999999999999E-5</v>
      </c>
      <c r="D195" s="45">
        <v>0</v>
      </c>
      <c r="E195" s="45">
        <v>46.382234450000198</v>
      </c>
      <c r="F195" s="45">
        <v>0</v>
      </c>
      <c r="G195" s="45">
        <v>2.1270500000000001E-2</v>
      </c>
      <c r="H195" s="45">
        <v>5.6766999999999994E-4</v>
      </c>
      <c r="I195" s="45">
        <v>5.1402639999999999E-2</v>
      </c>
      <c r="J195" s="45">
        <v>0.83601336000000004</v>
      </c>
    </row>
    <row r="196" spans="1:10" x14ac:dyDescent="0.2">
      <c r="A196" s="45" t="s">
        <v>169</v>
      </c>
      <c r="B196" s="45">
        <v>0</v>
      </c>
      <c r="C196" s="45">
        <v>0</v>
      </c>
      <c r="D196" s="45">
        <v>0</v>
      </c>
      <c r="E196" s="45">
        <v>0.11482017</v>
      </c>
      <c r="F196" s="45">
        <v>0</v>
      </c>
      <c r="G196" s="45">
        <v>0.65969252</v>
      </c>
      <c r="H196" s="45">
        <v>3.7776999999999998E-4</v>
      </c>
      <c r="I196" s="45">
        <v>8.8866100000000014E-3</v>
      </c>
      <c r="J196" s="45">
        <v>0</v>
      </c>
    </row>
    <row r="197" spans="1:10" x14ac:dyDescent="0.2">
      <c r="A197" s="45" t="s">
        <v>72</v>
      </c>
      <c r="B197" s="45">
        <v>0</v>
      </c>
      <c r="C197" s="45">
        <v>0.4607694</v>
      </c>
      <c r="D197" s="45">
        <v>0</v>
      </c>
      <c r="E197" s="45">
        <v>1.0692871900000001</v>
      </c>
      <c r="F197" s="45">
        <v>2.101987E-2</v>
      </c>
      <c r="G197" s="45">
        <v>2.4647044</v>
      </c>
      <c r="H197" s="45">
        <v>2.7866000000000002E-4</v>
      </c>
      <c r="I197" s="45">
        <v>2.4597630000000002E-2</v>
      </c>
      <c r="J197" s="45">
        <v>0</v>
      </c>
    </row>
    <row r="198" spans="1:10" x14ac:dyDescent="0.2">
      <c r="A198" s="45" t="s">
        <v>33</v>
      </c>
      <c r="B198" s="45">
        <v>0</v>
      </c>
      <c r="C198" s="45">
        <v>0</v>
      </c>
      <c r="D198" s="45">
        <v>0</v>
      </c>
      <c r="E198" s="45">
        <v>0.18941366000000001</v>
      </c>
      <c r="F198" s="45">
        <v>0</v>
      </c>
      <c r="G198" s="45">
        <v>4.3049400000000002E-2</v>
      </c>
      <c r="H198" s="45">
        <v>1.6384E-4</v>
      </c>
      <c r="I198" s="45">
        <v>1.85407E-3</v>
      </c>
      <c r="J198" s="45">
        <v>4.7547900000000001E-3</v>
      </c>
    </row>
    <row r="199" spans="1:10" x14ac:dyDescent="0.2">
      <c r="A199" s="45" t="s">
        <v>360</v>
      </c>
      <c r="B199" s="45">
        <v>0</v>
      </c>
      <c r="C199" s="45">
        <v>0</v>
      </c>
      <c r="D199" s="45">
        <v>0</v>
      </c>
      <c r="E199" s="45">
        <v>8.2310410000000001E-2</v>
      </c>
      <c r="F199" s="45">
        <v>0</v>
      </c>
      <c r="G199" s="45">
        <v>0</v>
      </c>
      <c r="H199" s="45">
        <v>1.573E-4</v>
      </c>
      <c r="I199" s="45">
        <v>1.573E-4</v>
      </c>
      <c r="J199" s="45">
        <v>0</v>
      </c>
    </row>
    <row r="200" spans="1:10" x14ac:dyDescent="0.2">
      <c r="A200" s="45" t="s">
        <v>344</v>
      </c>
      <c r="B200" s="45">
        <v>0</v>
      </c>
      <c r="C200" s="45">
        <v>0</v>
      </c>
      <c r="D200" s="45">
        <v>0</v>
      </c>
      <c r="E200" s="45">
        <v>0.67914324999999998</v>
      </c>
      <c r="F200" s="45">
        <v>0</v>
      </c>
      <c r="G200" s="45">
        <v>0.21094494</v>
      </c>
      <c r="H200" s="45">
        <v>0</v>
      </c>
      <c r="I200" s="45">
        <v>2.6155374399999998</v>
      </c>
      <c r="J200" s="45">
        <v>0</v>
      </c>
    </row>
    <row r="201" spans="1:10" x14ac:dyDescent="0.2">
      <c r="A201" s="45" t="s">
        <v>149</v>
      </c>
      <c r="B201" s="45">
        <v>0</v>
      </c>
      <c r="C201" s="45">
        <v>0</v>
      </c>
      <c r="D201" s="45">
        <v>0</v>
      </c>
      <c r="E201" s="45">
        <v>1.1578614299999999</v>
      </c>
      <c r="F201" s="45">
        <v>6.6663900000000003E-3</v>
      </c>
      <c r="G201" s="45">
        <v>0.85076085000000001</v>
      </c>
      <c r="H201" s="45">
        <v>0</v>
      </c>
      <c r="I201" s="45">
        <v>2.5102402700000002</v>
      </c>
      <c r="J201" s="45">
        <v>0</v>
      </c>
    </row>
    <row r="202" spans="1:10" x14ac:dyDescent="0.2">
      <c r="A202" s="45" t="s">
        <v>46</v>
      </c>
      <c r="B202" s="45">
        <v>0</v>
      </c>
      <c r="C202" s="45">
        <v>0</v>
      </c>
      <c r="D202" s="45">
        <v>0</v>
      </c>
      <c r="E202" s="45">
        <v>1.2572831</v>
      </c>
      <c r="F202" s="45">
        <v>0</v>
      </c>
      <c r="G202" s="45">
        <v>255.38374550999998</v>
      </c>
      <c r="H202" s="45">
        <v>0</v>
      </c>
      <c r="I202" s="45">
        <v>0.92332969999999992</v>
      </c>
      <c r="J202" s="45">
        <v>0</v>
      </c>
    </row>
    <row r="203" spans="1:10" x14ac:dyDescent="0.2">
      <c r="A203" s="45" t="s">
        <v>185</v>
      </c>
      <c r="B203" s="45">
        <v>0</v>
      </c>
      <c r="C203" s="45">
        <v>4.2500000000000003E-2</v>
      </c>
      <c r="D203" s="45">
        <v>0.18628514999999998</v>
      </c>
      <c r="E203" s="45">
        <v>2.8076713300000002</v>
      </c>
      <c r="F203" s="45">
        <v>0.40300000000000002</v>
      </c>
      <c r="G203" s="45">
        <v>7.8133759999999997E-2</v>
      </c>
      <c r="H203" s="45">
        <v>0</v>
      </c>
      <c r="I203" s="45">
        <v>0.74043285000000003</v>
      </c>
      <c r="J203" s="45">
        <v>4.2500000000000003E-2</v>
      </c>
    </row>
    <row r="204" spans="1:10" x14ac:dyDescent="0.2">
      <c r="A204" s="45" t="s">
        <v>38</v>
      </c>
      <c r="B204" s="45">
        <v>0</v>
      </c>
      <c r="C204" s="45">
        <v>1.3984770000000001E-2</v>
      </c>
      <c r="D204" s="45">
        <v>0</v>
      </c>
      <c r="E204" s="45">
        <v>22.862106799999999</v>
      </c>
      <c r="F204" s="45">
        <v>2.9683770000000002E-2</v>
      </c>
      <c r="G204" s="45">
        <v>0</v>
      </c>
      <c r="H204" s="45">
        <v>0</v>
      </c>
      <c r="I204" s="45">
        <v>2.9683770000000002E-2</v>
      </c>
      <c r="J204" s="45">
        <v>1.3984770000000001E-2</v>
      </c>
    </row>
    <row r="205" spans="1:10" x14ac:dyDescent="0.2">
      <c r="A205" s="45" t="s">
        <v>148</v>
      </c>
      <c r="B205" s="45">
        <v>0</v>
      </c>
      <c r="C205" s="45">
        <v>0</v>
      </c>
      <c r="D205" s="45">
        <v>0</v>
      </c>
      <c r="E205" s="45">
        <v>0.71735079000000002</v>
      </c>
      <c r="F205" s="45">
        <v>0</v>
      </c>
      <c r="G205" s="45">
        <v>2.5889386400000003</v>
      </c>
      <c r="H205" s="45">
        <v>0</v>
      </c>
      <c r="I205" s="45">
        <v>2.9236000000000002E-2</v>
      </c>
      <c r="J205" s="45">
        <v>0</v>
      </c>
    </row>
    <row r="206" spans="1:10" x14ac:dyDescent="0.2">
      <c r="A206" s="45" t="s">
        <v>36</v>
      </c>
      <c r="B206" s="45">
        <v>0</v>
      </c>
      <c r="C206" s="45">
        <v>0</v>
      </c>
      <c r="D206" s="45">
        <v>0</v>
      </c>
      <c r="E206" s="45">
        <v>2.8908292700000002</v>
      </c>
      <c r="F206" s="45">
        <v>0</v>
      </c>
      <c r="G206" s="45">
        <v>0.25624151000000001</v>
      </c>
      <c r="H206" s="45">
        <v>0</v>
      </c>
      <c r="I206" s="45">
        <v>2.458575E-2</v>
      </c>
      <c r="J206" s="45">
        <v>0</v>
      </c>
    </row>
    <row r="207" spans="1:10" x14ac:dyDescent="0.2">
      <c r="A207" s="45" t="s">
        <v>13</v>
      </c>
      <c r="B207" s="45">
        <v>0</v>
      </c>
      <c r="C207" s="45">
        <v>0</v>
      </c>
      <c r="D207" s="45">
        <v>0</v>
      </c>
      <c r="E207" s="45">
        <v>1.0060815600000002</v>
      </c>
      <c r="F207" s="45">
        <v>0</v>
      </c>
      <c r="G207" s="45">
        <v>2.4346299999999998E-2</v>
      </c>
      <c r="H207" s="45">
        <v>0</v>
      </c>
      <c r="I207" s="45">
        <v>1.9932689999999999E-2</v>
      </c>
      <c r="J207" s="45">
        <v>0</v>
      </c>
    </row>
    <row r="208" spans="1:10" x14ac:dyDescent="0.2">
      <c r="A208" s="45" t="s">
        <v>130</v>
      </c>
      <c r="B208" s="45">
        <v>0</v>
      </c>
      <c r="C208" s="45">
        <v>0</v>
      </c>
      <c r="D208" s="45">
        <v>0</v>
      </c>
      <c r="E208" s="45">
        <v>0.10187958</v>
      </c>
      <c r="F208" s="45">
        <v>0</v>
      </c>
      <c r="G208" s="45">
        <v>0</v>
      </c>
      <c r="H208" s="45">
        <v>0</v>
      </c>
      <c r="I208" s="45">
        <v>7.9228800000000002E-3</v>
      </c>
      <c r="J208" s="45">
        <v>0</v>
      </c>
    </row>
    <row r="209" spans="1:10" x14ac:dyDescent="0.2">
      <c r="A209" s="45" t="s">
        <v>121</v>
      </c>
      <c r="B209" s="45">
        <v>0</v>
      </c>
      <c r="C209" s="45">
        <v>0</v>
      </c>
      <c r="D209" s="45">
        <v>0</v>
      </c>
      <c r="E209" s="45">
        <v>6.6449286399999998</v>
      </c>
      <c r="F209" s="45">
        <v>1.24322E-3</v>
      </c>
      <c r="G209" s="45">
        <v>2.77481E-3</v>
      </c>
      <c r="H209" s="45">
        <v>0</v>
      </c>
      <c r="I209" s="45">
        <v>2.4907900000000001E-3</v>
      </c>
      <c r="J209" s="45">
        <v>4.6192936799999993</v>
      </c>
    </row>
    <row r="210" spans="1:10" x14ac:dyDescent="0.2">
      <c r="A210" s="45" t="s">
        <v>34</v>
      </c>
      <c r="B210" s="45">
        <v>0</v>
      </c>
      <c r="C210" s="45">
        <v>0</v>
      </c>
      <c r="D210" s="45">
        <v>0</v>
      </c>
      <c r="E210" s="45">
        <v>6.6831809999999992E-2</v>
      </c>
      <c r="F210" s="45">
        <v>0</v>
      </c>
      <c r="G210" s="45">
        <v>3.4271900000000001E-3</v>
      </c>
      <c r="H210" s="45">
        <v>0</v>
      </c>
      <c r="I210" s="45">
        <v>7.1013999999999995E-4</v>
      </c>
      <c r="J210" s="45">
        <v>0</v>
      </c>
    </row>
    <row r="211" spans="1:10" x14ac:dyDescent="0.2">
      <c r="A211" s="45" t="s">
        <v>369</v>
      </c>
      <c r="B211" s="45">
        <v>0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  <c r="I211" s="45">
        <v>5.8538000000000004E-4</v>
      </c>
      <c r="J211" s="45">
        <v>0</v>
      </c>
    </row>
    <row r="212" spans="1:10" x14ac:dyDescent="0.2">
      <c r="A212" s="45" t="s">
        <v>366</v>
      </c>
      <c r="B212" s="45">
        <v>0</v>
      </c>
      <c r="C212" s="45">
        <v>0</v>
      </c>
      <c r="D212" s="45">
        <v>0</v>
      </c>
      <c r="E212" s="45">
        <v>1.45378279</v>
      </c>
      <c r="F212" s="45">
        <v>0</v>
      </c>
      <c r="G212" s="45">
        <v>0</v>
      </c>
      <c r="H212" s="45">
        <v>0</v>
      </c>
      <c r="I212" s="45">
        <v>3.1281000000000001E-4</v>
      </c>
      <c r="J212" s="45">
        <v>0</v>
      </c>
    </row>
    <row r="213" spans="1:10" x14ac:dyDescent="0.2">
      <c r="A213" s="45" t="s">
        <v>126</v>
      </c>
      <c r="B213" s="45">
        <v>0</v>
      </c>
      <c r="C213" s="45">
        <v>0</v>
      </c>
      <c r="D213" s="45">
        <v>0</v>
      </c>
      <c r="E213" s="45">
        <v>13.148122689999999</v>
      </c>
      <c r="F213" s="45">
        <v>0</v>
      </c>
      <c r="G213" s="45">
        <v>1.0377982400000001</v>
      </c>
      <c r="H213" s="45">
        <v>0</v>
      </c>
      <c r="I213" s="45">
        <v>2.5704999999999999E-4</v>
      </c>
      <c r="J213" s="45">
        <v>0</v>
      </c>
    </row>
    <row r="214" spans="1:10" x14ac:dyDescent="0.2">
      <c r="A214" s="45" t="s">
        <v>361</v>
      </c>
      <c r="B214" s="45">
        <v>0</v>
      </c>
      <c r="C214" s="45">
        <v>0</v>
      </c>
      <c r="D214" s="45">
        <v>0</v>
      </c>
      <c r="E214" s="45">
        <v>4.6674574500000006</v>
      </c>
      <c r="F214" s="45">
        <v>0</v>
      </c>
      <c r="G214" s="45">
        <v>284.56551337000002</v>
      </c>
      <c r="H214" s="45">
        <v>0</v>
      </c>
      <c r="I214" s="45">
        <v>0</v>
      </c>
      <c r="J214" s="45">
        <v>0</v>
      </c>
    </row>
    <row r="215" spans="1:10" x14ac:dyDescent="0.2">
      <c r="A215" s="45" t="s">
        <v>139</v>
      </c>
      <c r="B215" s="45">
        <v>0</v>
      </c>
      <c r="C215" s="45">
        <v>0</v>
      </c>
      <c r="D215" s="45">
        <v>0</v>
      </c>
      <c r="E215" s="45">
        <v>1.5262950000000001E-2</v>
      </c>
      <c r="F215" s="45">
        <v>0</v>
      </c>
      <c r="G215" s="45">
        <v>6.9353783899999994</v>
      </c>
      <c r="H215" s="45">
        <v>0</v>
      </c>
      <c r="I215" s="45">
        <v>0</v>
      </c>
      <c r="J215" s="45">
        <v>0</v>
      </c>
    </row>
    <row r="216" spans="1:10" x14ac:dyDescent="0.2">
      <c r="A216" s="45" t="s">
        <v>10</v>
      </c>
      <c r="B216" s="45">
        <v>0</v>
      </c>
      <c r="C216" s="45">
        <v>0</v>
      </c>
      <c r="D216" s="45">
        <v>0</v>
      </c>
      <c r="E216" s="45">
        <v>4.6425418799999996</v>
      </c>
      <c r="F216" s="45">
        <v>0</v>
      </c>
      <c r="G216" s="45">
        <v>0.82655575000000003</v>
      </c>
      <c r="H216" s="45">
        <v>0</v>
      </c>
      <c r="I216" s="45">
        <v>0</v>
      </c>
      <c r="J216" s="45">
        <v>0</v>
      </c>
    </row>
    <row r="217" spans="1:10" x14ac:dyDescent="0.2">
      <c r="A217" s="45" t="s">
        <v>47</v>
      </c>
      <c r="B217" s="45">
        <v>0</v>
      </c>
      <c r="C217" s="45">
        <v>0</v>
      </c>
      <c r="D217" s="45">
        <v>0</v>
      </c>
      <c r="E217" s="45">
        <v>5.0278800000000005E-2</v>
      </c>
      <c r="F217" s="45">
        <v>0</v>
      </c>
      <c r="G217" s="45">
        <v>0.47143678000000006</v>
      </c>
      <c r="H217" s="45">
        <v>0</v>
      </c>
      <c r="I217" s="45">
        <v>0</v>
      </c>
      <c r="J217" s="45">
        <v>0</v>
      </c>
    </row>
    <row r="218" spans="1:10" x14ac:dyDescent="0.2">
      <c r="A218" s="45" t="s">
        <v>363</v>
      </c>
      <c r="B218" s="45">
        <v>0</v>
      </c>
      <c r="C218" s="45">
        <v>0</v>
      </c>
      <c r="D218" s="45">
        <v>0</v>
      </c>
      <c r="E218" s="45">
        <v>2.76402E-2</v>
      </c>
      <c r="F218" s="45">
        <v>0</v>
      </c>
      <c r="G218" s="45">
        <v>0.11160897</v>
      </c>
      <c r="H218" s="45">
        <v>0</v>
      </c>
      <c r="I218" s="45">
        <v>0</v>
      </c>
      <c r="J218" s="45">
        <v>0</v>
      </c>
    </row>
    <row r="219" spans="1:10" x14ac:dyDescent="0.2">
      <c r="A219" s="45" t="s">
        <v>59</v>
      </c>
      <c r="B219" s="45">
        <v>0</v>
      </c>
      <c r="C219" s="45">
        <v>0</v>
      </c>
      <c r="D219" s="45">
        <v>0</v>
      </c>
      <c r="E219" s="45">
        <v>6.7686271100000006</v>
      </c>
      <c r="F219" s="45">
        <v>0</v>
      </c>
      <c r="G219" s="45">
        <v>2.5731179999999999E-2</v>
      </c>
      <c r="H219" s="45">
        <v>0</v>
      </c>
      <c r="I219" s="45">
        <v>0</v>
      </c>
      <c r="J219" s="45">
        <v>0</v>
      </c>
    </row>
    <row r="220" spans="1:10" x14ac:dyDescent="0.2">
      <c r="A220" s="45" t="s">
        <v>41</v>
      </c>
      <c r="B220" s="45">
        <v>0</v>
      </c>
      <c r="C220" s="45">
        <v>0</v>
      </c>
      <c r="D220" s="45">
        <v>0</v>
      </c>
      <c r="E220" s="45">
        <v>3.7773129999999995E-2</v>
      </c>
      <c r="F220" s="45">
        <v>0</v>
      </c>
      <c r="G220" s="45">
        <v>2.4974349999999999E-2</v>
      </c>
      <c r="H220" s="45">
        <v>0</v>
      </c>
      <c r="I220" s="45">
        <v>0</v>
      </c>
      <c r="J220" s="45">
        <v>0</v>
      </c>
    </row>
    <row r="221" spans="1:10" x14ac:dyDescent="0.2">
      <c r="A221" s="45" t="s">
        <v>44</v>
      </c>
      <c r="B221" s="45">
        <v>0</v>
      </c>
      <c r="C221" s="45">
        <v>0</v>
      </c>
      <c r="D221" s="45">
        <v>0</v>
      </c>
      <c r="E221" s="45">
        <v>0.30676978000000005</v>
      </c>
      <c r="F221" s="45">
        <v>0</v>
      </c>
      <c r="G221" s="45">
        <v>8.6463799999999987E-3</v>
      </c>
      <c r="H221" s="45">
        <v>0</v>
      </c>
      <c r="I221" s="45">
        <v>0</v>
      </c>
      <c r="J221" s="45">
        <v>0</v>
      </c>
    </row>
    <row r="222" spans="1:10" x14ac:dyDescent="0.2">
      <c r="A222" s="45" t="s">
        <v>378</v>
      </c>
      <c r="B222" s="45">
        <v>0</v>
      </c>
      <c r="C222" s="45">
        <v>0</v>
      </c>
      <c r="D222" s="45">
        <v>4.3682499999999997E-3</v>
      </c>
      <c r="E222" s="45">
        <v>2.18001522</v>
      </c>
      <c r="F222" s="45">
        <v>0</v>
      </c>
      <c r="G222" s="45">
        <v>7.0168599999999998E-3</v>
      </c>
      <c r="H222" s="45">
        <v>0</v>
      </c>
      <c r="I222" s="45">
        <v>0</v>
      </c>
      <c r="J222" s="45">
        <v>0</v>
      </c>
    </row>
    <row r="223" spans="1:10" x14ac:dyDescent="0.2">
      <c r="A223" s="45" t="s">
        <v>97</v>
      </c>
      <c r="B223" s="45">
        <v>0</v>
      </c>
      <c r="C223" s="45">
        <v>0</v>
      </c>
      <c r="D223" s="45">
        <v>0</v>
      </c>
      <c r="E223" s="45">
        <v>3.0246500800000002</v>
      </c>
      <c r="F223" s="45">
        <v>0</v>
      </c>
      <c r="G223" s="45">
        <v>6.8279999999999999E-3</v>
      </c>
      <c r="H223" s="45">
        <v>0</v>
      </c>
      <c r="I223" s="45">
        <v>0</v>
      </c>
      <c r="J223" s="45">
        <v>0</v>
      </c>
    </row>
    <row r="224" spans="1:10" x14ac:dyDescent="0.2">
      <c r="A224" s="45" t="s">
        <v>56</v>
      </c>
      <c r="B224" s="45">
        <v>0</v>
      </c>
      <c r="C224" s="45">
        <v>0</v>
      </c>
      <c r="D224" s="45">
        <v>0</v>
      </c>
      <c r="E224" s="45">
        <v>0</v>
      </c>
      <c r="F224" s="45">
        <v>0</v>
      </c>
      <c r="G224" s="45">
        <v>4.8003999999999998E-3</v>
      </c>
      <c r="H224" s="45">
        <v>0</v>
      </c>
      <c r="I224" s="45">
        <v>0</v>
      </c>
      <c r="J224" s="45">
        <v>0</v>
      </c>
    </row>
    <row r="225" spans="1:10" x14ac:dyDescent="0.2">
      <c r="A225" s="45" t="s">
        <v>388</v>
      </c>
      <c r="B225" s="45">
        <v>0</v>
      </c>
      <c r="C225" s="45">
        <v>0</v>
      </c>
      <c r="D225" s="45">
        <v>0</v>
      </c>
      <c r="E225" s="45">
        <v>2.58252E-2</v>
      </c>
      <c r="F225" s="45">
        <v>0</v>
      </c>
      <c r="G225" s="45">
        <v>2.2303000000000002E-3</v>
      </c>
      <c r="H225" s="45">
        <v>0</v>
      </c>
      <c r="I225" s="45">
        <v>0</v>
      </c>
      <c r="J225" s="45">
        <v>0</v>
      </c>
    </row>
    <row r="226" spans="1:10" x14ac:dyDescent="0.2">
      <c r="A226" s="45" t="s">
        <v>349</v>
      </c>
      <c r="B226" s="45">
        <v>0</v>
      </c>
      <c r="C226" s="45">
        <v>0</v>
      </c>
      <c r="D226" s="45">
        <v>0</v>
      </c>
      <c r="E226" s="45">
        <v>3.9024627599999997</v>
      </c>
      <c r="F226" s="45">
        <v>0</v>
      </c>
      <c r="G226" s="45">
        <v>1.91493E-3</v>
      </c>
      <c r="H226" s="45">
        <v>0</v>
      </c>
      <c r="I226" s="45">
        <v>0</v>
      </c>
      <c r="J226" s="45">
        <v>0</v>
      </c>
    </row>
    <row r="227" spans="1:10" x14ac:dyDescent="0.2">
      <c r="A227" s="45" t="s">
        <v>373</v>
      </c>
      <c r="B227" s="45">
        <v>9.4079999999999999E-4</v>
      </c>
      <c r="C227" s="45">
        <v>9.4079999999999999E-4</v>
      </c>
      <c r="D227" s="45">
        <v>0</v>
      </c>
      <c r="E227" s="45">
        <v>7.5957500000000001E-3</v>
      </c>
      <c r="F227" s="45">
        <v>0</v>
      </c>
      <c r="G227" s="45">
        <v>1.8060000000000001E-3</v>
      </c>
      <c r="H227" s="45">
        <v>0</v>
      </c>
      <c r="I227" s="45">
        <v>0</v>
      </c>
      <c r="J227" s="45">
        <v>0</v>
      </c>
    </row>
    <row r="228" spans="1:10" x14ac:dyDescent="0.2">
      <c r="A228" s="45" t="s">
        <v>183</v>
      </c>
      <c r="B228" s="45">
        <v>0</v>
      </c>
      <c r="C228" s="45">
        <v>0</v>
      </c>
      <c r="D228" s="45">
        <v>0</v>
      </c>
      <c r="E228" s="45">
        <v>0.15282479000000002</v>
      </c>
      <c r="F228" s="45">
        <v>0</v>
      </c>
      <c r="G228" s="45">
        <v>1.5124700000000001E-3</v>
      </c>
      <c r="H228" s="45">
        <v>0</v>
      </c>
      <c r="I228" s="45">
        <v>0</v>
      </c>
      <c r="J228" s="45">
        <v>0</v>
      </c>
    </row>
    <row r="229" spans="1:10" x14ac:dyDescent="0.2">
      <c r="A229" s="45" t="s">
        <v>9</v>
      </c>
      <c r="B229" s="45">
        <v>0</v>
      </c>
      <c r="C229" s="45">
        <v>0</v>
      </c>
      <c r="D229" s="45">
        <v>0</v>
      </c>
      <c r="E229" s="45">
        <v>0.21850179</v>
      </c>
      <c r="F229" s="45">
        <v>0</v>
      </c>
      <c r="G229" s="45">
        <v>4.3604000000000001E-4</v>
      </c>
      <c r="H229" s="45">
        <v>0</v>
      </c>
      <c r="I229" s="45">
        <v>0</v>
      </c>
      <c r="J229" s="45">
        <v>0</v>
      </c>
    </row>
    <row r="230" spans="1:10" x14ac:dyDescent="0.2">
      <c r="A230" s="45" t="s">
        <v>37</v>
      </c>
      <c r="B230" s="45">
        <v>0</v>
      </c>
      <c r="C230" s="45">
        <v>0</v>
      </c>
      <c r="D230" s="45">
        <v>0</v>
      </c>
      <c r="E230" s="45">
        <v>0.20917939999999999</v>
      </c>
      <c r="F230" s="45">
        <v>0</v>
      </c>
      <c r="G230" s="45">
        <v>3.8958999999999999E-4</v>
      </c>
      <c r="H230" s="45">
        <v>0</v>
      </c>
      <c r="I230" s="45">
        <v>0</v>
      </c>
      <c r="J230" s="45">
        <v>0</v>
      </c>
    </row>
    <row r="231" spans="1:10" x14ac:dyDescent="0.2">
      <c r="A231" s="45" t="s">
        <v>12</v>
      </c>
      <c r="B231" s="45">
        <v>0</v>
      </c>
      <c r="C231" s="45">
        <v>0</v>
      </c>
      <c r="D231" s="45">
        <v>0</v>
      </c>
      <c r="E231" s="45">
        <v>133.59124878</v>
      </c>
      <c r="F231" s="45">
        <v>0</v>
      </c>
      <c r="G231" s="45">
        <v>0</v>
      </c>
      <c r="H231" s="45">
        <v>0</v>
      </c>
      <c r="I231" s="45">
        <v>0</v>
      </c>
      <c r="J231" s="45">
        <v>5.3243800000000001E-2</v>
      </c>
    </row>
    <row r="232" spans="1:10" x14ac:dyDescent="0.2">
      <c r="A232" s="45" t="s">
        <v>0</v>
      </c>
      <c r="B232" s="45">
        <v>0</v>
      </c>
      <c r="C232" s="45">
        <v>2.1480461699999998</v>
      </c>
      <c r="D232" s="45">
        <v>0</v>
      </c>
      <c r="E232" s="45">
        <v>2.33769604</v>
      </c>
      <c r="F232" s="45">
        <v>0</v>
      </c>
      <c r="G232" s="45">
        <v>0</v>
      </c>
      <c r="H232" s="45">
        <v>0</v>
      </c>
      <c r="I232" s="45">
        <v>0</v>
      </c>
      <c r="J232" s="45">
        <v>2.1480461699999998</v>
      </c>
    </row>
    <row r="233" spans="1:10" x14ac:dyDescent="0.2">
      <c r="A233" s="45" t="s">
        <v>365</v>
      </c>
      <c r="B233" s="45">
        <v>0</v>
      </c>
      <c r="C233" s="45">
        <v>0</v>
      </c>
      <c r="D233" s="45">
        <v>0</v>
      </c>
      <c r="E233" s="45">
        <v>2.2524858800000001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</row>
    <row r="234" spans="1:10" x14ac:dyDescent="0.2">
      <c r="A234" s="45" t="s">
        <v>368</v>
      </c>
      <c r="B234" s="45">
        <v>0</v>
      </c>
      <c r="C234" s="45">
        <v>0</v>
      </c>
      <c r="D234" s="45">
        <v>0</v>
      </c>
      <c r="E234" s="45">
        <v>0.50678922999999998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</row>
    <row r="235" spans="1:10" x14ac:dyDescent="0.2">
      <c r="A235" s="45" t="s">
        <v>3</v>
      </c>
      <c r="B235" s="45">
        <v>0</v>
      </c>
      <c r="C235" s="45">
        <v>0</v>
      </c>
      <c r="D235" s="45">
        <v>0</v>
      </c>
      <c r="E235" s="45">
        <v>0.49400078000000003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</row>
    <row r="236" spans="1:10" x14ac:dyDescent="0.2">
      <c r="A236" s="45" t="s">
        <v>364</v>
      </c>
      <c r="B236" s="45">
        <v>0</v>
      </c>
      <c r="C236" s="45">
        <v>0</v>
      </c>
      <c r="D236" s="45">
        <v>0</v>
      </c>
      <c r="E236" s="45">
        <v>0.32164634000000003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</row>
    <row r="237" spans="1:10" x14ac:dyDescent="0.2">
      <c r="A237" s="45" t="s">
        <v>55</v>
      </c>
      <c r="B237" s="45">
        <v>0</v>
      </c>
      <c r="C237" s="45">
        <v>0</v>
      </c>
      <c r="D237" s="45">
        <v>0</v>
      </c>
      <c r="E237" s="45">
        <v>0.25331203000000002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</row>
    <row r="238" spans="1:10" x14ac:dyDescent="0.2">
      <c r="A238" s="45" t="s">
        <v>343</v>
      </c>
      <c r="B238" s="45">
        <v>0</v>
      </c>
      <c r="C238" s="45">
        <v>0</v>
      </c>
      <c r="D238" s="45">
        <v>0</v>
      </c>
      <c r="E238" s="45">
        <v>0.24918177999999999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</row>
    <row r="239" spans="1:10" x14ac:dyDescent="0.2">
      <c r="A239" s="45" t="s">
        <v>49</v>
      </c>
      <c r="B239" s="45">
        <v>0</v>
      </c>
      <c r="C239" s="45">
        <v>0</v>
      </c>
      <c r="D239" s="45">
        <v>0</v>
      </c>
      <c r="E239" s="45">
        <v>0.11960025000000001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</row>
    <row r="240" spans="1:10" x14ac:dyDescent="0.2">
      <c r="A240" s="45" t="s">
        <v>61</v>
      </c>
      <c r="B240" s="45">
        <v>0</v>
      </c>
      <c r="C240" s="45">
        <v>0</v>
      </c>
      <c r="D240" s="45">
        <v>0</v>
      </c>
      <c r="E240" s="45">
        <v>6.2521050000000009E-2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</row>
    <row r="241" spans="1:10" x14ac:dyDescent="0.2">
      <c r="A241" s="45" t="s">
        <v>40</v>
      </c>
      <c r="B241" s="45">
        <v>0</v>
      </c>
      <c r="C241" s="45">
        <v>0</v>
      </c>
      <c r="D241" s="45">
        <v>0</v>
      </c>
      <c r="E241" s="45">
        <v>3.5831250000000002E-2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</row>
    <row r="242" spans="1:10" x14ac:dyDescent="0.2">
      <c r="A242" s="45" t="s">
        <v>359</v>
      </c>
      <c r="B242" s="45">
        <v>0</v>
      </c>
      <c r="C242" s="45">
        <v>0</v>
      </c>
      <c r="D242" s="45">
        <v>0</v>
      </c>
      <c r="E242" s="45">
        <v>2.8452619999999998E-2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</row>
    <row r="243" spans="1:10" x14ac:dyDescent="0.2">
      <c r="A243" s="45" t="s">
        <v>42</v>
      </c>
      <c r="B243" s="45">
        <v>0</v>
      </c>
      <c r="C243" s="45">
        <v>0</v>
      </c>
      <c r="D243" s="45">
        <v>0</v>
      </c>
      <c r="E243" s="45">
        <v>1.8752359999999999E-2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</row>
    <row r="244" spans="1:10" x14ac:dyDescent="0.2">
      <c r="A244" s="45" t="s">
        <v>53</v>
      </c>
      <c r="B244" s="45">
        <v>0</v>
      </c>
      <c r="C244" s="45">
        <v>0</v>
      </c>
      <c r="D244" s="45">
        <v>0</v>
      </c>
      <c r="E244" s="45">
        <v>9.593850000000001E-3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</row>
    <row r="245" spans="1:10" x14ac:dyDescent="0.2">
      <c r="A245" s="45" t="s">
        <v>370</v>
      </c>
      <c r="B245" s="45">
        <v>0</v>
      </c>
      <c r="C245" s="45">
        <v>0</v>
      </c>
      <c r="D245" s="45">
        <v>0</v>
      </c>
      <c r="E245" s="45">
        <v>6.5591800000000004E-3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</row>
    <row r="246" spans="1:10" x14ac:dyDescent="0.2">
      <c r="A246" s="45" t="s">
        <v>394</v>
      </c>
      <c r="B246" s="45">
        <v>0</v>
      </c>
      <c r="C246" s="45">
        <v>0</v>
      </c>
      <c r="D246" s="45">
        <v>0</v>
      </c>
      <c r="E246" s="45">
        <v>3.4770000000000001E-3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</row>
    <row r="247" spans="1:10" x14ac:dyDescent="0.2">
      <c r="A247" s="45" t="s">
        <v>362</v>
      </c>
      <c r="B247" s="45">
        <v>0</v>
      </c>
      <c r="C247" s="45">
        <v>0</v>
      </c>
      <c r="D247" s="45">
        <v>0</v>
      </c>
      <c r="E247" s="45">
        <v>3.29817E-3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</row>
    <row r="248" spans="1:10" x14ac:dyDescent="0.2">
      <c r="A248" s="45" t="s">
        <v>396</v>
      </c>
      <c r="B248" s="45">
        <v>0</v>
      </c>
      <c r="C248" s="45">
        <v>0</v>
      </c>
      <c r="D248" s="45">
        <v>0</v>
      </c>
      <c r="E248" s="45">
        <v>3.0550999999999998E-3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</row>
    <row r="249" spans="1:10" x14ac:dyDescent="0.2">
      <c r="A249" s="45" t="s">
        <v>32</v>
      </c>
      <c r="B249" s="45">
        <v>0</v>
      </c>
      <c r="C249" s="45">
        <v>0</v>
      </c>
      <c r="D249" s="45">
        <v>0</v>
      </c>
      <c r="E249" s="45">
        <v>2.245E-3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</row>
    <row r="250" spans="1:10" x14ac:dyDescent="0.2">
      <c r="A250" s="45" t="s">
        <v>54</v>
      </c>
      <c r="B250" s="45">
        <v>0</v>
      </c>
      <c r="C250" s="45">
        <v>306.06236913999999</v>
      </c>
      <c r="D250" s="45">
        <v>0</v>
      </c>
      <c r="E250" s="45">
        <v>1.49179E-3</v>
      </c>
      <c r="F250" s="45">
        <v>0</v>
      </c>
      <c r="G250" s="45">
        <v>0</v>
      </c>
      <c r="H250" s="45">
        <v>0</v>
      </c>
      <c r="I250" s="45">
        <v>0</v>
      </c>
      <c r="J250" s="45">
        <v>306.06236913999999</v>
      </c>
    </row>
    <row r="251" spans="1:10" x14ac:dyDescent="0.2">
      <c r="A251" s="45" t="s">
        <v>99</v>
      </c>
      <c r="B251" s="45">
        <v>0</v>
      </c>
      <c r="C251" s="45">
        <v>0</v>
      </c>
      <c r="D251" s="45">
        <v>0</v>
      </c>
      <c r="E251" s="45">
        <v>1.4316999999999999E-3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</row>
    <row r="252" spans="1:10" x14ac:dyDescent="0.2">
      <c r="A252" s="45" t="s">
        <v>51</v>
      </c>
      <c r="B252" s="45">
        <v>0</v>
      </c>
      <c r="C252" s="45">
        <v>0</v>
      </c>
      <c r="D252" s="45">
        <v>0</v>
      </c>
      <c r="E252" s="45">
        <v>6.1897000000000005E-4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</row>
    <row r="253" spans="1:10" x14ac:dyDescent="0.2">
      <c r="A253" s="45" t="s">
        <v>52</v>
      </c>
      <c r="B253" s="45">
        <v>0</v>
      </c>
      <c r="C253" s="45">
        <v>834.15227864999997</v>
      </c>
      <c r="D253" s="45">
        <v>0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834.15227864999997</v>
      </c>
    </row>
    <row r="254" spans="1:10" x14ac:dyDescent="0.2">
      <c r="A254" s="46" t="s">
        <v>50</v>
      </c>
      <c r="B254" s="46">
        <v>0</v>
      </c>
      <c r="C254" s="46">
        <v>0</v>
      </c>
      <c r="D254" s="46">
        <v>0</v>
      </c>
      <c r="E254" s="46">
        <v>0</v>
      </c>
      <c r="F254" s="46">
        <v>0</v>
      </c>
      <c r="G254" s="46">
        <v>0</v>
      </c>
      <c r="H254" s="46">
        <v>0</v>
      </c>
      <c r="I254" s="46">
        <v>0</v>
      </c>
      <c r="J254" s="46">
        <v>0</v>
      </c>
    </row>
    <row r="255" spans="1:10" x14ac:dyDescent="0.2">
      <c r="A255" s="113" t="s">
        <v>217</v>
      </c>
      <c r="B255" s="114">
        <f>SUBTOTAL(109,Table1218[Column2])</f>
        <v>14.416963370000003</v>
      </c>
      <c r="C255" s="114">
        <f>SUBTOTAL(109,Table1218[Column3])</f>
        <v>1341.63892999</v>
      </c>
      <c r="D255" s="114">
        <f>SUBTOTAL(109,Table1218[Column4])</f>
        <v>108.83715633000004</v>
      </c>
      <c r="E255" s="114">
        <f>SUBTOTAL(109,Table1218[Column5])</f>
        <v>5520.1770840899999</v>
      </c>
      <c r="F255" s="114">
        <f>SUBTOTAL(109,Table1218[Column6])</f>
        <v>85.430092760000022</v>
      </c>
      <c r="G255" s="114">
        <f>SUBTOTAL(109,Table1218[Column7])</f>
        <v>3210.1081960600036</v>
      </c>
      <c r="H255" s="114">
        <f>SUBTOTAL(109,Table1218[Column8])</f>
        <v>2029.3338647199996</v>
      </c>
      <c r="I255" s="114">
        <f>SUBTOTAL(109,Table1218[Column9])</f>
        <v>3093.4566788400007</v>
      </c>
      <c r="J255" s="114">
        <f>SUBTOTAL(109,Table1218[Column10])</f>
        <v>1230.36765502</v>
      </c>
    </row>
  </sheetData>
  <mergeCells count="1">
    <mergeCell ref="L1:M1"/>
  </mergeCells>
  <hyperlinks>
    <hyperlink ref="L1" location="'Table of Content'!A1" display="Table of Content" xr:uid="{E27346E8-2D5E-4F73-9584-82AE55FA5310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85D3-5428-48B0-A681-F52B06C850BF}">
  <dimension ref="A1:T32"/>
  <sheetViews>
    <sheetView zoomScaleNormal="100" workbookViewId="0">
      <selection activeCell="F12" sqref="F12"/>
    </sheetView>
  </sheetViews>
  <sheetFormatPr defaultColWidth="9.140625" defaultRowHeight="12.75" x14ac:dyDescent="0.2"/>
  <cols>
    <col min="1" max="1" width="13.85546875" style="265" customWidth="1"/>
    <col min="2" max="2" width="12.5703125" style="265" customWidth="1"/>
    <col min="3" max="3" width="7.5703125" style="265" bestFit="1" customWidth="1"/>
    <col min="4" max="4" width="11.5703125" style="265" customWidth="1"/>
    <col min="5" max="5" width="10.28515625" style="265" bestFit="1" customWidth="1"/>
    <col min="6" max="6" width="11.140625" style="265" bestFit="1" customWidth="1"/>
    <col min="7" max="7" width="10.42578125" style="265" bestFit="1" customWidth="1"/>
    <col min="8" max="10" width="9.28515625" style="265" bestFit="1" customWidth="1"/>
    <col min="11" max="11" width="9.42578125" style="1" bestFit="1" customWidth="1"/>
    <col min="12" max="12" width="12.85546875" style="1" customWidth="1"/>
    <col min="13" max="13" width="9.28515625" style="265" bestFit="1" customWidth="1"/>
    <col min="14" max="16384" width="9.140625" style="265"/>
  </cols>
  <sheetData>
    <row r="1" spans="1:20" x14ac:dyDescent="0.2">
      <c r="A1" s="11" t="s">
        <v>387</v>
      </c>
      <c r="C1" s="1"/>
      <c r="D1" s="1"/>
      <c r="E1" s="1"/>
      <c r="F1" s="1"/>
      <c r="G1" s="1"/>
      <c r="K1" s="585" t="s">
        <v>239</v>
      </c>
      <c r="L1" s="585"/>
    </row>
    <row r="2" spans="1:20" s="266" customFormat="1" ht="14.45" customHeight="1" x14ac:dyDescent="0.2">
      <c r="A2" s="562" t="s">
        <v>386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87" t="s">
        <v>241</v>
      </c>
      <c r="I2" s="587" t="s">
        <v>385</v>
      </c>
      <c r="M2" s="3"/>
      <c r="Q2" s="265"/>
    </row>
    <row r="3" spans="1:20" s="266" customFormat="1" x14ac:dyDescent="0.2">
      <c r="A3" s="589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88"/>
      <c r="I3" s="588"/>
      <c r="M3" s="3"/>
      <c r="O3" s="265"/>
      <c r="P3" s="4"/>
      <c r="Q3" s="4"/>
      <c r="R3" s="4"/>
    </row>
    <row r="4" spans="1:20" x14ac:dyDescent="0.2">
      <c r="A4" s="74" t="s">
        <v>384</v>
      </c>
      <c r="B4" s="365">
        <v>4036.8700151900102</v>
      </c>
      <c r="C4" s="74">
        <f>(B4/$B$8)*100</f>
        <v>40.020718435252803</v>
      </c>
      <c r="D4" s="365">
        <v>2108.3787715999997</v>
      </c>
      <c r="E4" s="74">
        <f>(D4/$D$8)*100</f>
        <v>31.912202083618936</v>
      </c>
      <c r="F4" s="365">
        <v>7123.1387331300202</v>
      </c>
      <c r="G4" s="74">
        <f>(F4/$F$8)*100</f>
        <v>54.021465783825292</v>
      </c>
      <c r="H4" s="74">
        <f>((F4/D4)-1)*100</f>
        <v>237.84910136068368</v>
      </c>
      <c r="I4" s="74">
        <f>((F4/B4)-1)*100</f>
        <v>76.45202115319394</v>
      </c>
      <c r="K4" s="270"/>
      <c r="L4" s="83"/>
      <c r="M4" s="18"/>
      <c r="N4" s="83"/>
      <c r="P4" s="4"/>
      <c r="Q4" s="4"/>
      <c r="R4" s="4"/>
    </row>
    <row r="5" spans="1:20" x14ac:dyDescent="0.2">
      <c r="A5" s="77" t="s">
        <v>383</v>
      </c>
      <c r="B5" s="59">
        <v>2660.7823616600099</v>
      </c>
      <c r="C5" s="77">
        <f>(B5/$B$8)*100</f>
        <v>26.378461856040232</v>
      </c>
      <c r="D5" s="59">
        <v>2300.86132743999</v>
      </c>
      <c r="E5" s="77">
        <f>(D5/$D$8)*100</f>
        <v>34.825598055100755</v>
      </c>
      <c r="F5" s="59">
        <v>3071.17607377999</v>
      </c>
      <c r="G5" s="77">
        <f>(F5/$F$8)*100</f>
        <v>23.291618962039422</v>
      </c>
      <c r="H5" s="77">
        <f t="shared" ref="H5:H6" si="0">((F5/D5)-1)*100</f>
        <v>33.479407783218143</v>
      </c>
      <c r="I5" s="77">
        <f t="shared" ref="I5:I6" si="1">((F5/B5)-1)*100</f>
        <v>15.423798580201931</v>
      </c>
      <c r="K5" s="270"/>
      <c r="L5" s="83"/>
      <c r="M5" s="18"/>
      <c r="N5" s="83"/>
      <c r="P5" s="4"/>
      <c r="Q5" s="4"/>
      <c r="R5" s="4"/>
    </row>
    <row r="6" spans="1:20" x14ac:dyDescent="0.2">
      <c r="A6" s="364" t="s">
        <v>382</v>
      </c>
      <c r="B6" s="366">
        <v>3389.0899187600003</v>
      </c>
      <c r="C6" s="364">
        <f>(B6/$B$8)*100</f>
        <v>33.598756680319724</v>
      </c>
      <c r="D6" s="366">
        <v>2197.5705687899999</v>
      </c>
      <c r="E6" s="364">
        <f>(D6/$D$8)*100</f>
        <v>33.262199861280315</v>
      </c>
      <c r="F6" s="366">
        <v>2991.4002753300001</v>
      </c>
      <c r="G6" s="364">
        <f>(F6/$F$8)*100</f>
        <v>22.686603992121835</v>
      </c>
      <c r="H6" s="364">
        <f t="shared" si="0"/>
        <v>36.123058700093956</v>
      </c>
      <c r="I6" s="364">
        <f t="shared" si="1"/>
        <v>-11.734408143868514</v>
      </c>
      <c r="K6" s="270"/>
      <c r="L6" s="83"/>
      <c r="M6" s="18"/>
      <c r="N6" s="83"/>
      <c r="P6" s="4"/>
      <c r="Q6" s="4"/>
      <c r="R6" s="4"/>
    </row>
    <row r="7" spans="1:20" x14ac:dyDescent="0.2">
      <c r="A7" s="77" t="s">
        <v>426</v>
      </c>
      <c r="B7" s="59">
        <v>0.20809664999999999</v>
      </c>
      <c r="C7" s="77">
        <f>(B7/$B$8)*100</f>
        <v>2.0630283872485186E-3</v>
      </c>
      <c r="D7" s="59">
        <v>0</v>
      </c>
      <c r="E7" s="77">
        <f>(D7/$D$8)*100</f>
        <v>0</v>
      </c>
      <c r="F7" s="59">
        <v>4.1042250000000002E-2</v>
      </c>
      <c r="G7" s="77">
        <f>(F7/$F$8)*100</f>
        <v>3.1126201343715056E-4</v>
      </c>
      <c r="H7" s="77" t="s">
        <v>240</v>
      </c>
      <c r="I7" s="77" t="s">
        <v>240</v>
      </c>
      <c r="K7" s="270"/>
      <c r="L7" s="265"/>
      <c r="M7" s="1"/>
      <c r="R7" s="4"/>
      <c r="S7" s="4"/>
      <c r="T7" s="4"/>
    </row>
    <row r="8" spans="1:20" s="63" customFormat="1" x14ac:dyDescent="0.2">
      <c r="A8" s="151" t="s">
        <v>217</v>
      </c>
      <c r="B8" s="388">
        <f t="shared" ref="B8:G8" si="2">SUM(B4:B7)</f>
        <v>10086.95039226002</v>
      </c>
      <c r="C8" s="388">
        <f t="shared" si="2"/>
        <v>100.00000000000001</v>
      </c>
      <c r="D8" s="388">
        <f>SUM(D4:D7)</f>
        <v>6606.8106678299891</v>
      </c>
      <c r="E8" s="388">
        <f t="shared" si="2"/>
        <v>100</v>
      </c>
      <c r="F8" s="388">
        <f>SUM(F4:F7)</f>
        <v>13185.756124490012</v>
      </c>
      <c r="G8" s="388">
        <f t="shared" si="2"/>
        <v>99.999999999999986</v>
      </c>
      <c r="H8" s="151">
        <f>((F8/D8)-1)*100</f>
        <v>99.578235058170378</v>
      </c>
      <c r="I8" s="151">
        <f>((F8/B8)-1)*100</f>
        <v>30.720937565111718</v>
      </c>
      <c r="Q8" s="265"/>
      <c r="R8" s="4"/>
      <c r="S8" s="4"/>
      <c r="T8" s="4"/>
    </row>
    <row r="9" spans="1:20" x14ac:dyDescent="0.2">
      <c r="F9" s="269"/>
      <c r="G9" s="8"/>
      <c r="H9" s="8"/>
      <c r="I9" s="8"/>
      <c r="R9" s="4"/>
      <c r="S9" s="4"/>
      <c r="T9" s="4"/>
    </row>
    <row r="10" spans="1:20" x14ac:dyDescent="0.2">
      <c r="G10" s="4"/>
      <c r="H10" s="8"/>
      <c r="I10" s="8"/>
      <c r="N10" s="4"/>
    </row>
    <row r="11" spans="1:20" x14ac:dyDescent="0.2">
      <c r="B11" s="457"/>
      <c r="D11" s="457"/>
      <c r="F11" s="457"/>
      <c r="G11" s="8"/>
      <c r="H11" s="8"/>
      <c r="I11" s="8"/>
      <c r="N11" s="4"/>
    </row>
    <row r="12" spans="1:20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20" x14ac:dyDescent="0.2">
      <c r="N13" s="4"/>
    </row>
    <row r="14" spans="1:20" x14ac:dyDescent="0.2">
      <c r="C14" s="268"/>
      <c r="K14" s="265"/>
      <c r="L14" s="265"/>
    </row>
    <row r="15" spans="1:20" x14ac:dyDescent="0.2">
      <c r="K15" s="265"/>
      <c r="L15" s="265"/>
    </row>
    <row r="16" spans="1:20" x14ac:dyDescent="0.2">
      <c r="E16" s="82"/>
      <c r="F16" s="1"/>
      <c r="G16" s="1"/>
      <c r="H16" s="592"/>
      <c r="I16" s="592"/>
      <c r="K16" s="265"/>
      <c r="L16" s="265"/>
    </row>
    <row r="17" spans="1:12" x14ac:dyDescent="0.2">
      <c r="F17" s="1"/>
      <c r="G17" s="1"/>
      <c r="H17" s="1"/>
      <c r="I17" s="1"/>
      <c r="K17" s="265"/>
      <c r="L17" s="265"/>
    </row>
    <row r="18" spans="1:12" x14ac:dyDescent="0.2">
      <c r="E18" s="8"/>
      <c r="F18" s="1"/>
      <c r="G18" s="64"/>
      <c r="H18" s="64"/>
      <c r="I18" s="64"/>
      <c r="K18" s="265"/>
      <c r="L18" s="265"/>
    </row>
    <row r="19" spans="1:12" x14ac:dyDescent="0.2">
      <c r="E19" s="8"/>
      <c r="F19" s="1"/>
      <c r="G19" s="64"/>
      <c r="H19" s="64"/>
      <c r="I19" s="64"/>
      <c r="K19" s="265"/>
      <c r="L19" s="265"/>
    </row>
    <row r="20" spans="1:12" x14ac:dyDescent="0.2">
      <c r="F20" s="1"/>
      <c r="G20" s="64"/>
      <c r="H20" s="64"/>
      <c r="I20" s="64"/>
      <c r="K20" s="265"/>
      <c r="L20" s="265"/>
    </row>
    <row r="21" spans="1:12" x14ac:dyDescent="0.2">
      <c r="F21" s="1"/>
      <c r="G21" s="64"/>
      <c r="H21" s="64"/>
      <c r="I21" s="64"/>
      <c r="K21" s="265"/>
      <c r="L21" s="265"/>
    </row>
    <row r="22" spans="1:12" x14ac:dyDescent="0.2">
      <c r="F22" s="1"/>
      <c r="G22" s="64"/>
      <c r="H22" s="64"/>
      <c r="I22" s="64"/>
      <c r="K22" s="265"/>
      <c r="L22" s="265"/>
    </row>
    <row r="23" spans="1:12" x14ac:dyDescent="0.2">
      <c r="F23" s="1"/>
      <c r="G23" s="64"/>
      <c r="H23" s="64"/>
      <c r="I23" s="64"/>
      <c r="K23" s="265"/>
      <c r="L23" s="265"/>
    </row>
    <row r="24" spans="1:12" x14ac:dyDescent="0.2">
      <c r="E24" s="64"/>
      <c r="F24" s="64"/>
      <c r="G24" s="64"/>
      <c r="K24" s="265"/>
      <c r="L24" s="265"/>
    </row>
    <row r="25" spans="1:12" x14ac:dyDescent="0.2">
      <c r="E25" s="64"/>
      <c r="F25" s="64"/>
      <c r="G25" s="64"/>
      <c r="K25" s="265"/>
      <c r="L25" s="265"/>
    </row>
    <row r="26" spans="1:12" x14ac:dyDescent="0.2">
      <c r="A26" s="1"/>
      <c r="B26" s="1"/>
      <c r="C26" s="1"/>
      <c r="D26" s="1"/>
      <c r="E26" s="64"/>
      <c r="F26" s="64"/>
      <c r="G26" s="64"/>
      <c r="K26" s="265"/>
      <c r="L26" s="265"/>
    </row>
    <row r="27" spans="1:12" x14ac:dyDescent="0.2">
      <c r="A27" s="1"/>
      <c r="B27" s="64"/>
      <c r="C27" s="64"/>
      <c r="D27" s="64"/>
      <c r="E27" s="64"/>
      <c r="F27" s="64"/>
      <c r="G27" s="64"/>
      <c r="K27" s="265"/>
      <c r="L27" s="265"/>
    </row>
    <row r="28" spans="1:12" x14ac:dyDescent="0.2">
      <c r="A28" s="1"/>
      <c r="B28" s="64"/>
      <c r="C28" s="64"/>
      <c r="D28" s="64"/>
      <c r="E28" s="64"/>
      <c r="F28" s="64"/>
      <c r="G28" s="64"/>
      <c r="K28" s="265"/>
      <c r="L28" s="265"/>
    </row>
    <row r="29" spans="1:12" x14ac:dyDescent="0.2">
      <c r="A29" s="1"/>
      <c r="B29" s="64"/>
      <c r="C29" s="64"/>
      <c r="D29" s="64"/>
      <c r="E29" s="64"/>
      <c r="F29" s="64"/>
      <c r="G29" s="64"/>
      <c r="K29" s="265"/>
      <c r="L29" s="265"/>
    </row>
    <row r="30" spans="1:12" x14ac:dyDescent="0.2">
      <c r="A30" s="1"/>
      <c r="B30" s="64"/>
      <c r="C30" s="64"/>
      <c r="D30" s="64"/>
      <c r="K30" s="265"/>
      <c r="L30" s="265"/>
    </row>
    <row r="31" spans="1:12" x14ac:dyDescent="0.2">
      <c r="A31" s="1"/>
      <c r="B31" s="64"/>
      <c r="C31" s="64"/>
      <c r="D31" s="64"/>
      <c r="K31" s="265"/>
      <c r="L31" s="265"/>
    </row>
    <row r="32" spans="1:12" x14ac:dyDescent="0.2">
      <c r="A32" s="1"/>
      <c r="B32" s="64"/>
      <c r="C32" s="64"/>
      <c r="D32" s="64"/>
      <c r="K32" s="265"/>
      <c r="L32" s="265"/>
    </row>
  </sheetData>
  <mergeCells count="8">
    <mergeCell ref="K1:L1"/>
    <mergeCell ref="B2:C2"/>
    <mergeCell ref="H16:I16"/>
    <mergeCell ref="D2:E2"/>
    <mergeCell ref="F2:G2"/>
    <mergeCell ref="A2:A3"/>
    <mergeCell ref="H2:H3"/>
    <mergeCell ref="I2:I3"/>
  </mergeCells>
  <hyperlinks>
    <hyperlink ref="K1" location="'Table of Content'!A1" display="Table of Content" xr:uid="{DDEA9F13-DA85-444B-BFAA-1A5B1F41A6E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4CDA-1F2B-45C0-A2A3-63A85644BF7D}">
  <dimension ref="A1:Z246"/>
  <sheetViews>
    <sheetView topLeftCell="I1" zoomScaleNormal="100" workbookViewId="0">
      <selection activeCell="F7" sqref="F7"/>
    </sheetView>
  </sheetViews>
  <sheetFormatPr defaultColWidth="8.85546875" defaultRowHeight="12.75" x14ac:dyDescent="0.2"/>
  <cols>
    <col min="1" max="1" width="21.42578125" style="20" customWidth="1"/>
    <col min="2" max="4" width="10.140625" style="18" bestFit="1" customWidth="1"/>
    <col min="5" max="5" width="8.85546875" style="18"/>
    <col min="6" max="6" width="20.7109375" style="18" customWidth="1"/>
    <col min="7" max="9" width="10.140625" style="18" bestFit="1" customWidth="1"/>
    <col min="10" max="10" width="8.85546875" style="18"/>
    <col min="11" max="11" width="27.42578125" style="18" customWidth="1"/>
    <col min="12" max="14" width="10.140625" style="18" bestFit="1" customWidth="1"/>
    <col min="15" max="16" width="8.85546875" style="20"/>
    <col min="17" max="18" width="9.140625" style="20" bestFit="1" customWidth="1"/>
    <col min="19" max="19" width="8.85546875" style="262"/>
    <col min="20" max="20" width="9.140625" style="262" bestFit="1" customWidth="1"/>
    <col min="21" max="21" width="9.140625" style="262" customWidth="1"/>
    <col min="22" max="22" width="9.140625" style="20" customWidth="1"/>
    <col min="23" max="24" width="9.42578125" style="20" bestFit="1" customWidth="1"/>
    <col min="25" max="25" width="9.140625" style="20" customWidth="1"/>
    <col min="26" max="26" width="8.85546875" style="262"/>
    <col min="27" max="27" width="8.85546875" style="20" bestFit="1" customWidth="1"/>
    <col min="28" max="28" width="9.140625" style="20" bestFit="1" customWidth="1"/>
    <col min="29" max="29" width="9.140625" style="20" customWidth="1"/>
    <col min="30" max="30" width="9.140625" style="20" bestFit="1" customWidth="1"/>
    <col min="31" max="31" width="8.85546875" style="20"/>
    <col min="32" max="34" width="8.85546875" style="20" bestFit="1" customWidth="1"/>
    <col min="35" max="16384" width="8.85546875" style="20"/>
  </cols>
  <sheetData>
    <row r="1" spans="1:26" x14ac:dyDescent="0.2">
      <c r="A1" s="596" t="s">
        <v>390</v>
      </c>
      <c r="B1" s="596"/>
      <c r="C1" s="596"/>
      <c r="D1" s="596"/>
      <c r="E1" s="596"/>
      <c r="F1" s="596"/>
      <c r="G1" s="596"/>
      <c r="P1" s="595" t="s">
        <v>239</v>
      </c>
      <c r="Q1" s="595"/>
    </row>
    <row r="2" spans="1:26" x14ac:dyDescent="0.2">
      <c r="A2" s="549" t="s">
        <v>384</v>
      </c>
      <c r="B2" s="551"/>
      <c r="C2" s="551"/>
      <c r="D2" s="550"/>
      <c r="E2" s="368"/>
      <c r="F2" s="597" t="s">
        <v>383</v>
      </c>
      <c r="G2" s="598"/>
      <c r="H2" s="598"/>
      <c r="I2" s="599"/>
      <c r="J2" s="426"/>
      <c r="K2" s="597" t="s">
        <v>382</v>
      </c>
      <c r="L2" s="598"/>
      <c r="M2" s="598"/>
      <c r="N2" s="599"/>
      <c r="S2" s="20"/>
    </row>
    <row r="3" spans="1:26" s="271" customFormat="1" x14ac:dyDescent="0.2">
      <c r="A3" s="427" t="s">
        <v>389</v>
      </c>
      <c r="B3" s="593">
        <v>2025</v>
      </c>
      <c r="C3" s="594"/>
      <c r="D3" s="428">
        <v>2026</v>
      </c>
      <c r="E3" s="429"/>
      <c r="F3" s="430" t="s">
        <v>389</v>
      </c>
      <c r="G3" s="593">
        <v>2025</v>
      </c>
      <c r="H3" s="594"/>
      <c r="I3" s="428">
        <v>2026</v>
      </c>
      <c r="J3" s="429"/>
      <c r="K3" s="430" t="s">
        <v>389</v>
      </c>
      <c r="L3" s="593">
        <v>2025</v>
      </c>
      <c r="M3" s="594"/>
      <c r="N3" s="428">
        <v>2026</v>
      </c>
    </row>
    <row r="4" spans="1:26" s="11" customFormat="1" ht="14.45" customHeight="1" x14ac:dyDescent="0.2">
      <c r="A4" s="371" t="s">
        <v>220</v>
      </c>
      <c r="B4" s="129">
        <v>45717</v>
      </c>
      <c r="C4" s="129">
        <v>46054</v>
      </c>
      <c r="D4" s="129">
        <v>46082</v>
      </c>
      <c r="E4" s="431"/>
      <c r="F4" s="199" t="s">
        <v>220</v>
      </c>
      <c r="G4" s="129">
        <v>45717</v>
      </c>
      <c r="H4" s="129">
        <v>46054</v>
      </c>
      <c r="I4" s="129">
        <v>46082</v>
      </c>
      <c r="J4" s="431"/>
      <c r="K4" s="199" t="s">
        <v>220</v>
      </c>
      <c r="L4" s="129">
        <v>45717</v>
      </c>
      <c r="M4" s="129">
        <v>46054</v>
      </c>
      <c r="N4" s="129">
        <v>46082</v>
      </c>
      <c r="T4" s="271"/>
      <c r="U4" s="271"/>
      <c r="Z4" s="271"/>
    </row>
    <row r="5" spans="1:26" s="11" customFormat="1" x14ac:dyDescent="0.2">
      <c r="A5" s="424" t="s">
        <v>53</v>
      </c>
      <c r="B5" s="313">
        <v>1113.2693182999999</v>
      </c>
      <c r="C5" s="313">
        <v>0</v>
      </c>
      <c r="D5" s="313">
        <v>3516.49275923</v>
      </c>
      <c r="E5" s="313"/>
      <c r="F5" s="313" t="s">
        <v>8</v>
      </c>
      <c r="G5" s="313">
        <v>526.45740977000003</v>
      </c>
      <c r="H5" s="313">
        <v>524.84904443999903</v>
      </c>
      <c r="I5" s="313">
        <v>587.75742858000001</v>
      </c>
      <c r="J5" s="313"/>
      <c r="K5" s="313" t="s">
        <v>216</v>
      </c>
      <c r="L5" s="313">
        <v>1254.84789</v>
      </c>
      <c r="M5" s="313">
        <v>1683.07193704</v>
      </c>
      <c r="N5" s="313">
        <v>2128.7990927599999</v>
      </c>
      <c r="P5" s="20"/>
      <c r="S5" s="20"/>
    </row>
    <row r="6" spans="1:26" x14ac:dyDescent="0.2">
      <c r="A6" s="406" t="s">
        <v>52</v>
      </c>
      <c r="B6" s="45">
        <v>239.23588894999997</v>
      </c>
      <c r="C6" s="45">
        <v>197.61731786000001</v>
      </c>
      <c r="D6" s="45">
        <v>1249.37755814</v>
      </c>
      <c r="E6" s="45"/>
      <c r="F6" s="45" t="s">
        <v>62</v>
      </c>
      <c r="G6" s="45">
        <v>377.14883141000001</v>
      </c>
      <c r="H6" s="45">
        <v>372.02096368999997</v>
      </c>
      <c r="I6" s="45">
        <v>462.57876831999999</v>
      </c>
      <c r="J6" s="45"/>
      <c r="K6" s="45" t="s">
        <v>121</v>
      </c>
      <c r="L6" s="45">
        <v>2072.4557219399999</v>
      </c>
      <c r="M6" s="45">
        <v>458.13282561</v>
      </c>
      <c r="N6" s="45">
        <v>771.71257621000007</v>
      </c>
      <c r="S6" s="20"/>
    </row>
    <row r="7" spans="1:26" x14ac:dyDescent="0.2">
      <c r="A7" s="408" t="s">
        <v>8</v>
      </c>
      <c r="B7" s="314">
        <v>844.29694075999998</v>
      </c>
      <c r="C7" s="314">
        <v>812.12338065999904</v>
      </c>
      <c r="D7" s="314">
        <v>837.71149671000001</v>
      </c>
      <c r="E7" s="314"/>
      <c r="F7" s="314" t="s">
        <v>113</v>
      </c>
      <c r="G7" s="314">
        <v>71.801030380000199</v>
      </c>
      <c r="H7" s="314">
        <v>2.8550038</v>
      </c>
      <c r="I7" s="314">
        <v>234.053282999999</v>
      </c>
      <c r="J7" s="314"/>
      <c r="K7" s="314" t="s">
        <v>141</v>
      </c>
      <c r="L7" s="314">
        <v>0</v>
      </c>
      <c r="M7" s="314">
        <v>0</v>
      </c>
      <c r="N7" s="314">
        <v>40.772166470000002</v>
      </c>
      <c r="S7" s="20"/>
    </row>
    <row r="8" spans="1:26" x14ac:dyDescent="0.2">
      <c r="A8" s="406" t="s">
        <v>54</v>
      </c>
      <c r="B8" s="45">
        <v>360.15062635000004</v>
      </c>
      <c r="C8" s="45">
        <v>272.67155138999999</v>
      </c>
      <c r="D8" s="45">
        <v>581.453395970001</v>
      </c>
      <c r="E8" s="45"/>
      <c r="F8" s="45" t="s">
        <v>96</v>
      </c>
      <c r="G8" s="45">
        <v>64.595035590000009</v>
      </c>
      <c r="H8" s="45">
        <v>65.777380899999997</v>
      </c>
      <c r="I8" s="45">
        <v>201.52029972</v>
      </c>
      <c r="J8" s="45"/>
      <c r="K8" s="45" t="s">
        <v>10</v>
      </c>
      <c r="L8" s="45">
        <v>10.112344539999999</v>
      </c>
      <c r="M8" s="45">
        <v>9.7559019100000004</v>
      </c>
      <c r="N8" s="45">
        <v>11.472518750000001</v>
      </c>
      <c r="S8" s="20"/>
    </row>
    <row r="9" spans="1:26" x14ac:dyDescent="0.2">
      <c r="A9" s="408" t="s">
        <v>1</v>
      </c>
      <c r="B9" s="314">
        <v>71.767116340000001</v>
      </c>
      <c r="C9" s="314">
        <v>187.61000529</v>
      </c>
      <c r="D9" s="314">
        <v>277.48690305000002</v>
      </c>
      <c r="E9" s="314"/>
      <c r="F9" s="314" t="s">
        <v>85</v>
      </c>
      <c r="G9" s="314">
        <v>212.15514827999999</v>
      </c>
      <c r="H9" s="314">
        <v>43.74284617</v>
      </c>
      <c r="I9" s="314">
        <v>177.76195068000001</v>
      </c>
      <c r="J9" s="314"/>
      <c r="K9" s="314" t="s">
        <v>8</v>
      </c>
      <c r="L9" s="314">
        <v>6.5359038399999996</v>
      </c>
      <c r="M9" s="314">
        <v>7.1380860000000004</v>
      </c>
      <c r="N9" s="314">
        <v>8.5651779999999995</v>
      </c>
      <c r="S9" s="20"/>
    </row>
    <row r="10" spans="1:26" x14ac:dyDescent="0.2">
      <c r="A10" s="406" t="s">
        <v>45</v>
      </c>
      <c r="B10" s="45">
        <v>40.830881900000001</v>
      </c>
      <c r="C10" s="45">
        <v>105.81341031999999</v>
      </c>
      <c r="D10" s="45">
        <v>130.73268394999999</v>
      </c>
      <c r="E10" s="45"/>
      <c r="F10" s="45" t="s">
        <v>0</v>
      </c>
      <c r="G10" s="45">
        <v>102.76781251999999</v>
      </c>
      <c r="H10" s="45">
        <v>123.589803</v>
      </c>
      <c r="I10" s="45">
        <v>172.08549183000002</v>
      </c>
      <c r="J10" s="45"/>
      <c r="K10" s="45" t="s">
        <v>211</v>
      </c>
      <c r="L10" s="45">
        <v>6.3761942300000003</v>
      </c>
      <c r="M10" s="45">
        <v>5.0066057599999993</v>
      </c>
      <c r="N10" s="45">
        <v>5.6777657499999998</v>
      </c>
      <c r="S10" s="20"/>
    </row>
    <row r="11" spans="1:26" x14ac:dyDescent="0.2">
      <c r="A11" s="408" t="s">
        <v>36</v>
      </c>
      <c r="B11" s="314">
        <v>121.65524287999999</v>
      </c>
      <c r="C11" s="314">
        <v>126.65563415000001</v>
      </c>
      <c r="D11" s="314">
        <v>129.15251272</v>
      </c>
      <c r="E11" s="314"/>
      <c r="F11" s="314" t="s">
        <v>46</v>
      </c>
      <c r="G11" s="314">
        <v>163.44804819999999</v>
      </c>
      <c r="H11" s="314">
        <v>137.73069572999998</v>
      </c>
      <c r="I11" s="314">
        <v>123.1159431</v>
      </c>
      <c r="J11" s="314"/>
      <c r="K11" s="314" t="s">
        <v>202</v>
      </c>
      <c r="L11" s="314">
        <v>4.8484132300000002</v>
      </c>
      <c r="M11" s="314">
        <v>1.32007626</v>
      </c>
      <c r="N11" s="314">
        <v>2.1925422000000001</v>
      </c>
      <c r="S11" s="20"/>
    </row>
    <row r="12" spans="1:26" x14ac:dyDescent="0.2">
      <c r="A12" s="406" t="s">
        <v>10</v>
      </c>
      <c r="B12" s="45">
        <v>81.844220700000008</v>
      </c>
      <c r="C12" s="45">
        <v>23.253161030000001</v>
      </c>
      <c r="D12" s="45">
        <v>77.661852319999994</v>
      </c>
      <c r="E12" s="45"/>
      <c r="F12" s="45" t="s">
        <v>178</v>
      </c>
      <c r="G12" s="45">
        <v>0.85124732999999997</v>
      </c>
      <c r="H12" s="45">
        <v>1.4596958200000001</v>
      </c>
      <c r="I12" s="45">
        <v>113.72719882</v>
      </c>
      <c r="J12" s="45"/>
      <c r="K12" s="45" t="s">
        <v>57</v>
      </c>
      <c r="L12" s="45">
        <v>1.5472581399999998</v>
      </c>
      <c r="M12" s="45">
        <v>1.2898651999999999</v>
      </c>
      <c r="N12" s="45">
        <v>2.1299444100000002</v>
      </c>
      <c r="S12" s="20"/>
    </row>
    <row r="13" spans="1:26" x14ac:dyDescent="0.2">
      <c r="A13" s="408" t="s">
        <v>0</v>
      </c>
      <c r="B13" s="314">
        <v>0</v>
      </c>
      <c r="C13" s="314">
        <v>0</v>
      </c>
      <c r="D13" s="314">
        <v>61.75</v>
      </c>
      <c r="E13" s="314"/>
      <c r="F13" s="314" t="s">
        <v>101</v>
      </c>
      <c r="G13" s="314">
        <v>54.729647409999998</v>
      </c>
      <c r="H13" s="314">
        <v>42.668632219999999</v>
      </c>
      <c r="I13" s="314">
        <v>88.25254425</v>
      </c>
      <c r="J13" s="314"/>
      <c r="K13" s="314" t="s">
        <v>171</v>
      </c>
      <c r="L13" s="314">
        <v>1.4303680000000001</v>
      </c>
      <c r="M13" s="314">
        <v>0.24258262999999999</v>
      </c>
      <c r="N13" s="314">
        <v>2.0363305400000002</v>
      </c>
      <c r="S13" s="20"/>
    </row>
    <row r="14" spans="1:26" x14ac:dyDescent="0.2">
      <c r="A14" s="406" t="s">
        <v>48</v>
      </c>
      <c r="B14" s="45">
        <v>253.93847890999999</v>
      </c>
      <c r="C14" s="45">
        <v>48.54413297</v>
      </c>
      <c r="D14" s="45">
        <v>42.248920700000006</v>
      </c>
      <c r="E14" s="45"/>
      <c r="F14" s="45" t="s">
        <v>30</v>
      </c>
      <c r="G14" s="45">
        <v>67.596079650000007</v>
      </c>
      <c r="H14" s="45">
        <v>48.515483150000001</v>
      </c>
      <c r="I14" s="45">
        <v>68.995921719999998</v>
      </c>
      <c r="J14" s="45"/>
      <c r="K14" s="45" t="s">
        <v>67</v>
      </c>
      <c r="L14" s="45">
        <v>0</v>
      </c>
      <c r="M14" s="45">
        <v>0.29346800000000001</v>
      </c>
      <c r="N14" s="45">
        <v>1.8705428100000001</v>
      </c>
      <c r="S14" s="20"/>
    </row>
    <row r="15" spans="1:26" x14ac:dyDescent="0.2">
      <c r="A15" s="408" t="s">
        <v>51</v>
      </c>
      <c r="B15" s="314">
        <v>12.196691439999999</v>
      </c>
      <c r="C15" s="314">
        <v>78.554649310000002</v>
      </c>
      <c r="D15" s="314">
        <v>38.238352759999998</v>
      </c>
      <c r="E15" s="314"/>
      <c r="F15" s="314" t="s">
        <v>18</v>
      </c>
      <c r="G15" s="314">
        <v>51.961990929999999</v>
      </c>
      <c r="H15" s="314">
        <v>60.051548279999999</v>
      </c>
      <c r="I15" s="314">
        <v>58.103222350000003</v>
      </c>
      <c r="J15" s="314"/>
      <c r="K15" s="314" t="s">
        <v>32</v>
      </c>
      <c r="L15" s="314">
        <v>1.00664358</v>
      </c>
      <c r="M15" s="314">
        <v>0.63200126000000001</v>
      </c>
      <c r="N15" s="314">
        <v>1.23316476</v>
      </c>
      <c r="S15" s="20"/>
    </row>
    <row r="16" spans="1:26" x14ac:dyDescent="0.2">
      <c r="A16" s="406" t="s">
        <v>50</v>
      </c>
      <c r="B16" s="45">
        <v>30.28062907</v>
      </c>
      <c r="C16" s="45">
        <v>22.72016795</v>
      </c>
      <c r="D16" s="45">
        <v>25.793290750000001</v>
      </c>
      <c r="E16" s="45"/>
      <c r="F16" s="45" t="s">
        <v>2</v>
      </c>
      <c r="G16" s="45">
        <v>31.971701940000003</v>
      </c>
      <c r="H16" s="45">
        <v>40.356168250000003</v>
      </c>
      <c r="I16" s="45">
        <v>48.64976789</v>
      </c>
      <c r="J16" s="45"/>
      <c r="K16" s="45" t="s">
        <v>81</v>
      </c>
      <c r="L16" s="45">
        <v>0.14266664000000001</v>
      </c>
      <c r="M16" s="45">
        <v>0.48569753000000004</v>
      </c>
      <c r="N16" s="45">
        <v>1.05502395</v>
      </c>
      <c r="S16" s="20"/>
    </row>
    <row r="17" spans="1:19" x14ac:dyDescent="0.2">
      <c r="A17" s="408" t="s">
        <v>115</v>
      </c>
      <c r="B17" s="314">
        <v>18.990337820000001</v>
      </c>
      <c r="C17" s="314">
        <v>31.532038109999998</v>
      </c>
      <c r="D17" s="314">
        <v>20.378321079999999</v>
      </c>
      <c r="E17" s="314"/>
      <c r="F17" s="314" t="s">
        <v>179</v>
      </c>
      <c r="G17" s="314">
        <v>40.607593280000003</v>
      </c>
      <c r="H17" s="314">
        <v>88.620181029999998</v>
      </c>
      <c r="I17" s="314">
        <v>47.622459020000001</v>
      </c>
      <c r="J17" s="314"/>
      <c r="K17" s="314" t="s">
        <v>146</v>
      </c>
      <c r="L17" s="314">
        <v>1.4191244299999999</v>
      </c>
      <c r="M17" s="314">
        <v>0.11467453999999999</v>
      </c>
      <c r="N17" s="314">
        <v>0.94137314999999999</v>
      </c>
      <c r="S17" s="20"/>
    </row>
    <row r="18" spans="1:19" x14ac:dyDescent="0.2">
      <c r="A18" s="406" t="s">
        <v>62</v>
      </c>
      <c r="B18" s="45">
        <v>51.79009087</v>
      </c>
      <c r="C18" s="45">
        <v>11.88612657</v>
      </c>
      <c r="D18" s="45">
        <v>15.10497807</v>
      </c>
      <c r="E18" s="45"/>
      <c r="F18" s="45" t="s">
        <v>48</v>
      </c>
      <c r="G18" s="45">
        <v>63.330960770000004</v>
      </c>
      <c r="H18" s="45">
        <v>35.470014999999997</v>
      </c>
      <c r="I18" s="45">
        <v>43.642420820000098</v>
      </c>
      <c r="J18" s="45"/>
      <c r="K18" s="45" t="s">
        <v>184</v>
      </c>
      <c r="L18" s="45">
        <v>3.6399029300000003</v>
      </c>
      <c r="M18" s="45">
        <v>1.46191688</v>
      </c>
      <c r="N18" s="45">
        <v>0.93417382999999998</v>
      </c>
      <c r="S18" s="20"/>
    </row>
    <row r="19" spans="1:19" x14ac:dyDescent="0.2">
      <c r="A19" s="408" t="s">
        <v>2</v>
      </c>
      <c r="B19" s="314">
        <v>2.25415813</v>
      </c>
      <c r="C19" s="314">
        <v>7.4851740700000002</v>
      </c>
      <c r="D19" s="314">
        <v>12.2965567</v>
      </c>
      <c r="E19" s="314"/>
      <c r="F19" s="314" t="s">
        <v>138</v>
      </c>
      <c r="G19" s="314">
        <v>37.303427810000002</v>
      </c>
      <c r="H19" s="314">
        <v>87.901317640000102</v>
      </c>
      <c r="I19" s="314">
        <v>43.034473909999996</v>
      </c>
      <c r="J19" s="314"/>
      <c r="K19" s="314" t="s">
        <v>99</v>
      </c>
      <c r="L19" s="314">
        <v>1.1195370200000001</v>
      </c>
      <c r="M19" s="314">
        <v>0.94560643999999994</v>
      </c>
      <c r="N19" s="314">
        <v>0.87378248999999997</v>
      </c>
      <c r="S19" s="20"/>
    </row>
    <row r="20" spans="1:19" x14ac:dyDescent="0.2">
      <c r="A20" s="406" t="s">
        <v>138</v>
      </c>
      <c r="B20" s="45">
        <v>4.43180687</v>
      </c>
      <c r="C20" s="45">
        <v>3.1871561600000002</v>
      </c>
      <c r="D20" s="45">
        <v>10.1635209</v>
      </c>
      <c r="E20" s="45"/>
      <c r="F20" s="45" t="s">
        <v>125</v>
      </c>
      <c r="G20" s="45">
        <v>53.781272350000002</v>
      </c>
      <c r="H20" s="45">
        <v>18.096162899999999</v>
      </c>
      <c r="I20" s="45">
        <v>42.210503810000006</v>
      </c>
      <c r="J20" s="45"/>
      <c r="K20" s="45" t="s">
        <v>97</v>
      </c>
      <c r="L20" s="45">
        <v>0.58133027999999998</v>
      </c>
      <c r="M20" s="45">
        <v>0.53209198000000002</v>
      </c>
      <c r="N20" s="45">
        <v>0.84057006000000001</v>
      </c>
      <c r="S20" s="20"/>
    </row>
    <row r="21" spans="1:19" x14ac:dyDescent="0.2">
      <c r="A21" s="408" t="s">
        <v>27</v>
      </c>
      <c r="B21" s="314">
        <v>0</v>
      </c>
      <c r="C21" s="314">
        <v>22.595547800000002</v>
      </c>
      <c r="D21" s="314">
        <v>9.9523907600000001</v>
      </c>
      <c r="E21" s="314"/>
      <c r="F21" s="314" t="s">
        <v>146</v>
      </c>
      <c r="G21" s="314">
        <v>130.64157625999999</v>
      </c>
      <c r="H21" s="314">
        <v>52.38502673</v>
      </c>
      <c r="I21" s="314">
        <v>41.459488020000002</v>
      </c>
      <c r="J21" s="314"/>
      <c r="K21" s="314" t="s">
        <v>166</v>
      </c>
      <c r="L21" s="314">
        <v>0.23898294</v>
      </c>
      <c r="M21" s="314">
        <v>1.2116836299999998</v>
      </c>
      <c r="N21" s="314">
        <v>0.60004416000000005</v>
      </c>
      <c r="S21" s="20"/>
    </row>
    <row r="22" spans="1:19" x14ac:dyDescent="0.2">
      <c r="A22" s="406" t="s">
        <v>9</v>
      </c>
      <c r="B22" s="45">
        <v>10.93604923</v>
      </c>
      <c r="C22" s="45">
        <v>8.8878497500000009</v>
      </c>
      <c r="D22" s="45">
        <v>8.9698540299999987</v>
      </c>
      <c r="E22" s="45"/>
      <c r="F22" s="45" t="s">
        <v>28</v>
      </c>
      <c r="G22" s="45">
        <v>28.244924879999999</v>
      </c>
      <c r="H22" s="45">
        <v>24.458640039999999</v>
      </c>
      <c r="I22" s="45">
        <v>38.977002820000003</v>
      </c>
      <c r="J22" s="45"/>
      <c r="K22" s="45" t="s">
        <v>4</v>
      </c>
      <c r="L22" s="45">
        <v>0</v>
      </c>
      <c r="M22" s="45">
        <v>0</v>
      </c>
      <c r="N22" s="45">
        <v>0.5495275799999999</v>
      </c>
      <c r="S22" s="20"/>
    </row>
    <row r="23" spans="1:19" x14ac:dyDescent="0.2">
      <c r="A23" s="408" t="s">
        <v>121</v>
      </c>
      <c r="B23" s="314">
        <v>4.1565335299999999</v>
      </c>
      <c r="C23" s="314">
        <v>4.8265492699999992</v>
      </c>
      <c r="D23" s="314">
        <v>8.50624045</v>
      </c>
      <c r="E23" s="314"/>
      <c r="F23" s="314" t="s">
        <v>88</v>
      </c>
      <c r="G23" s="314">
        <v>14.42291507</v>
      </c>
      <c r="H23" s="314">
        <v>32.743978689999999</v>
      </c>
      <c r="I23" s="314">
        <v>32.833362909999998</v>
      </c>
      <c r="J23" s="314"/>
      <c r="K23" s="314" t="s">
        <v>208</v>
      </c>
      <c r="L23" s="314">
        <v>1.1214332600000001</v>
      </c>
      <c r="M23" s="314">
        <v>0.41187547999999996</v>
      </c>
      <c r="N23" s="314">
        <v>0.52441593000000009</v>
      </c>
      <c r="S23" s="20"/>
    </row>
    <row r="24" spans="1:19" x14ac:dyDescent="0.2">
      <c r="A24" s="406" t="s">
        <v>215</v>
      </c>
      <c r="B24" s="45">
        <v>19.191133199999999</v>
      </c>
      <c r="C24" s="45">
        <v>11.729681210000001</v>
      </c>
      <c r="D24" s="45">
        <v>8.2337132400000002</v>
      </c>
      <c r="E24" s="45"/>
      <c r="F24" s="45" t="s">
        <v>177</v>
      </c>
      <c r="G24" s="45">
        <v>27.160266780000001</v>
      </c>
      <c r="H24" s="45">
        <v>34.528334270000002</v>
      </c>
      <c r="I24" s="45">
        <v>30.856399489999998</v>
      </c>
      <c r="J24" s="45"/>
      <c r="K24" s="45" t="s">
        <v>167</v>
      </c>
      <c r="L24" s="45">
        <v>0.28278686999999997</v>
      </c>
      <c r="M24" s="45">
        <v>0.14052819</v>
      </c>
      <c r="N24" s="45">
        <v>0.50755109999999992</v>
      </c>
      <c r="S24" s="20"/>
    </row>
    <row r="25" spans="1:19" x14ac:dyDescent="0.2">
      <c r="A25" s="408" t="s">
        <v>55</v>
      </c>
      <c r="B25" s="314">
        <v>4.3206136900000001</v>
      </c>
      <c r="C25" s="314">
        <v>6.8600285199999993</v>
      </c>
      <c r="D25" s="314">
        <v>7.7106451199999997</v>
      </c>
      <c r="E25" s="314"/>
      <c r="F25" s="314" t="s">
        <v>115</v>
      </c>
      <c r="G25" s="314">
        <v>24.510580489999999</v>
      </c>
      <c r="H25" s="314">
        <v>27.64069512</v>
      </c>
      <c r="I25" s="314">
        <v>27.675437210000002</v>
      </c>
      <c r="J25" s="314"/>
      <c r="K25" s="314" t="s">
        <v>200</v>
      </c>
      <c r="L25" s="314">
        <v>1.46006638</v>
      </c>
      <c r="M25" s="314">
        <v>2.3893798199999998</v>
      </c>
      <c r="N25" s="314">
        <v>0.47065763999999999</v>
      </c>
      <c r="S25" s="20"/>
    </row>
    <row r="26" spans="1:19" x14ac:dyDescent="0.2">
      <c r="A26" s="406" t="s">
        <v>18</v>
      </c>
      <c r="B26" s="45">
        <v>0</v>
      </c>
      <c r="C26" s="45">
        <v>34.980261079999998</v>
      </c>
      <c r="D26" s="45">
        <v>7.1247379999999998</v>
      </c>
      <c r="E26" s="45"/>
      <c r="F26" s="45" t="s">
        <v>55</v>
      </c>
      <c r="G26" s="45">
        <v>26.207430049999999</v>
      </c>
      <c r="H26" s="45">
        <v>32.729061489999999</v>
      </c>
      <c r="I26" s="45">
        <v>26.14075081</v>
      </c>
      <c r="J26" s="45"/>
      <c r="K26" s="45" t="s">
        <v>161</v>
      </c>
      <c r="L26" s="45">
        <v>1.94123E-3</v>
      </c>
      <c r="M26" s="45">
        <v>0.18429298000000002</v>
      </c>
      <c r="N26" s="45">
        <v>0.43554233000000003</v>
      </c>
      <c r="S26" s="20"/>
    </row>
    <row r="27" spans="1:19" x14ac:dyDescent="0.2">
      <c r="A27" s="408" t="s">
        <v>44</v>
      </c>
      <c r="B27" s="314">
        <v>3.1963868399999997</v>
      </c>
      <c r="C27" s="314">
        <v>0.30877301000000001</v>
      </c>
      <c r="D27" s="314">
        <v>4.87842734</v>
      </c>
      <c r="E27" s="314"/>
      <c r="F27" s="314" t="s">
        <v>36</v>
      </c>
      <c r="G27" s="314">
        <v>17.1170413</v>
      </c>
      <c r="H27" s="314">
        <v>20.992021090000001</v>
      </c>
      <c r="I27" s="314">
        <v>24.358407890000002</v>
      </c>
      <c r="J27" s="314"/>
      <c r="K27" s="314" t="s">
        <v>214</v>
      </c>
      <c r="L27" s="314">
        <v>0.69742908999999997</v>
      </c>
      <c r="M27" s="314">
        <v>0.26422593</v>
      </c>
      <c r="N27" s="314">
        <v>0.43308553000000005</v>
      </c>
      <c r="S27" s="20"/>
    </row>
    <row r="28" spans="1:19" x14ac:dyDescent="0.2">
      <c r="A28" s="406" t="s">
        <v>58</v>
      </c>
      <c r="B28" s="45">
        <v>2.9573</v>
      </c>
      <c r="C28" s="45">
        <v>5.2654020999999993</v>
      </c>
      <c r="D28" s="45">
        <v>4.6774333700000001</v>
      </c>
      <c r="E28" s="45"/>
      <c r="F28" s="45" t="s">
        <v>15</v>
      </c>
      <c r="G28" s="45">
        <v>34.915882079999996</v>
      </c>
      <c r="H28" s="45">
        <v>58.611086139999998</v>
      </c>
      <c r="I28" s="45">
        <v>23.647157350000001</v>
      </c>
      <c r="J28" s="45"/>
      <c r="K28" s="45" t="s">
        <v>207</v>
      </c>
      <c r="L28" s="45">
        <v>0.40152973999999997</v>
      </c>
      <c r="M28" s="45">
        <v>0.11237669</v>
      </c>
      <c r="N28" s="45">
        <v>0.41347074</v>
      </c>
      <c r="S28" s="20"/>
    </row>
    <row r="29" spans="1:19" x14ac:dyDescent="0.2">
      <c r="A29" s="408" t="s">
        <v>102</v>
      </c>
      <c r="B29" s="314">
        <v>3.1253023900000003</v>
      </c>
      <c r="C29" s="314">
        <v>3.1982286499999999</v>
      </c>
      <c r="D29" s="314">
        <v>3.3840959900000001</v>
      </c>
      <c r="E29" s="314"/>
      <c r="F29" s="314" t="s">
        <v>1</v>
      </c>
      <c r="G29" s="314">
        <v>3.86203093</v>
      </c>
      <c r="H29" s="314">
        <v>3.9227881</v>
      </c>
      <c r="I29" s="314">
        <v>22.131241289999998</v>
      </c>
      <c r="J29" s="314"/>
      <c r="K29" s="314" t="s">
        <v>151</v>
      </c>
      <c r="L29" s="314">
        <v>0.56496148999999996</v>
      </c>
      <c r="M29" s="314">
        <v>2.4452345299999996</v>
      </c>
      <c r="N29" s="314">
        <v>0.39494099999999999</v>
      </c>
      <c r="S29" s="20"/>
    </row>
    <row r="30" spans="1:19" x14ac:dyDescent="0.2">
      <c r="A30" s="406" t="s">
        <v>79</v>
      </c>
      <c r="B30" s="45">
        <v>0.54025411000000001</v>
      </c>
      <c r="C30" s="45">
        <v>2.7200270400000002</v>
      </c>
      <c r="D30" s="45">
        <v>2.4846882799999999</v>
      </c>
      <c r="E30" s="45"/>
      <c r="F30" s="45" t="s">
        <v>97</v>
      </c>
      <c r="G30" s="45">
        <v>8.5759045</v>
      </c>
      <c r="H30" s="45">
        <v>8.5612458</v>
      </c>
      <c r="I30" s="45">
        <v>20.231855679999999</v>
      </c>
      <c r="J30" s="45"/>
      <c r="K30" s="45" t="s">
        <v>83</v>
      </c>
      <c r="L30" s="45">
        <v>2.0439999999999998E-3</v>
      </c>
      <c r="M30" s="45">
        <v>0.23882237000000001</v>
      </c>
      <c r="N30" s="45">
        <v>0.38994772</v>
      </c>
      <c r="S30" s="20"/>
    </row>
    <row r="31" spans="1:19" x14ac:dyDescent="0.2">
      <c r="A31" s="408" t="s">
        <v>178</v>
      </c>
      <c r="B31" s="314">
        <v>0.33587239000000002</v>
      </c>
      <c r="C31" s="314">
        <v>0.63069615000000001</v>
      </c>
      <c r="D31" s="314">
        <v>2.3364983500000003</v>
      </c>
      <c r="E31" s="314"/>
      <c r="F31" s="314" t="s">
        <v>123</v>
      </c>
      <c r="G31" s="314">
        <v>0.37388736</v>
      </c>
      <c r="H31" s="314">
        <v>0.19029673</v>
      </c>
      <c r="I31" s="314">
        <v>17.367830359999999</v>
      </c>
      <c r="J31" s="314"/>
      <c r="K31" s="314" t="s">
        <v>175</v>
      </c>
      <c r="L31" s="314">
        <v>5.0258500000000001E-3</v>
      </c>
      <c r="M31" s="314">
        <v>6.0520000000000001E-3</v>
      </c>
      <c r="N31" s="314">
        <v>0.35818699999999998</v>
      </c>
      <c r="S31" s="20"/>
    </row>
    <row r="32" spans="1:19" x14ac:dyDescent="0.2">
      <c r="A32" s="406" t="s">
        <v>158</v>
      </c>
      <c r="B32" s="45">
        <v>4.8466920599999996</v>
      </c>
      <c r="C32" s="45">
        <v>3.3015823799999997</v>
      </c>
      <c r="D32" s="45">
        <v>2.16029692</v>
      </c>
      <c r="E32" s="45"/>
      <c r="F32" s="45" t="s">
        <v>208</v>
      </c>
      <c r="G32" s="45">
        <v>12.29306455</v>
      </c>
      <c r="H32" s="45">
        <v>13.907469410000001</v>
      </c>
      <c r="I32" s="45">
        <v>17.176296910000001</v>
      </c>
      <c r="J32" s="45"/>
      <c r="K32" s="45" t="s">
        <v>190</v>
      </c>
      <c r="L32" s="45">
        <v>2.779216E-2</v>
      </c>
      <c r="M32" s="45">
        <v>1.201411E-2</v>
      </c>
      <c r="N32" s="45">
        <v>0.35544834000000003</v>
      </c>
      <c r="S32" s="20"/>
    </row>
    <row r="33" spans="1:19" x14ac:dyDescent="0.2">
      <c r="A33" s="408" t="s">
        <v>164</v>
      </c>
      <c r="B33" s="314">
        <v>17.578635809999998</v>
      </c>
      <c r="C33" s="314">
        <v>2.08500949</v>
      </c>
      <c r="D33" s="314">
        <v>2.0460308299999999</v>
      </c>
      <c r="E33" s="314"/>
      <c r="F33" s="314" t="s">
        <v>84</v>
      </c>
      <c r="G33" s="314">
        <v>37.954476979999995</v>
      </c>
      <c r="H33" s="314">
        <v>11.880567169999999</v>
      </c>
      <c r="I33" s="314">
        <v>13.282430779999999</v>
      </c>
      <c r="J33" s="314"/>
      <c r="K33" s="314" t="s">
        <v>2</v>
      </c>
      <c r="L33" s="314">
        <v>0</v>
      </c>
      <c r="M33" s="314">
        <v>0.54920220999999991</v>
      </c>
      <c r="N33" s="314">
        <v>0.34422524999999998</v>
      </c>
      <c r="S33" s="20"/>
    </row>
    <row r="34" spans="1:19" x14ac:dyDescent="0.2">
      <c r="A34" s="406" t="s">
        <v>159</v>
      </c>
      <c r="B34" s="45">
        <v>15.14048316</v>
      </c>
      <c r="C34" s="45">
        <v>0.68772527999999999</v>
      </c>
      <c r="D34" s="45">
        <v>1.4827863700000001</v>
      </c>
      <c r="E34" s="45"/>
      <c r="F34" s="45" t="s">
        <v>145</v>
      </c>
      <c r="G34" s="45">
        <v>0.39672520999999999</v>
      </c>
      <c r="H34" s="45">
        <v>11.623252529999998</v>
      </c>
      <c r="I34" s="45">
        <v>12.343695</v>
      </c>
      <c r="J34" s="45"/>
      <c r="K34" s="45" t="s">
        <v>178</v>
      </c>
      <c r="L34" s="45">
        <v>0.16369229999999999</v>
      </c>
      <c r="M34" s="45">
        <v>3.111622E-2</v>
      </c>
      <c r="N34" s="45">
        <v>0.33661339000000001</v>
      </c>
      <c r="S34" s="20"/>
    </row>
    <row r="35" spans="1:19" x14ac:dyDescent="0.2">
      <c r="A35" s="408" t="s">
        <v>14</v>
      </c>
      <c r="B35" s="314">
        <v>0.79213204000000004</v>
      </c>
      <c r="C35" s="314">
        <v>0</v>
      </c>
      <c r="D35" s="314">
        <v>1.44150928</v>
      </c>
      <c r="E35" s="314"/>
      <c r="F35" s="314" t="s">
        <v>27</v>
      </c>
      <c r="G35" s="314">
        <v>10.41401731</v>
      </c>
      <c r="H35" s="314">
        <v>15.380198349999999</v>
      </c>
      <c r="I35" s="314">
        <v>11.94632768</v>
      </c>
      <c r="J35" s="314"/>
      <c r="K35" s="314" t="s">
        <v>163</v>
      </c>
      <c r="L35" s="314">
        <v>0.17514816</v>
      </c>
      <c r="M35" s="314">
        <v>8.9025429999999989E-2</v>
      </c>
      <c r="N35" s="314">
        <v>0.33611940000000001</v>
      </c>
      <c r="S35" s="20"/>
    </row>
    <row r="36" spans="1:19" x14ac:dyDescent="0.2">
      <c r="A36" s="406" t="s">
        <v>67</v>
      </c>
      <c r="B36" s="45">
        <v>0</v>
      </c>
      <c r="C36" s="45">
        <v>0</v>
      </c>
      <c r="D36" s="45">
        <v>1.40110858</v>
      </c>
      <c r="E36" s="45"/>
      <c r="F36" s="45" t="s">
        <v>180</v>
      </c>
      <c r="G36" s="45">
        <v>2.7444808799999998</v>
      </c>
      <c r="H36" s="45">
        <v>2.9708844999999999</v>
      </c>
      <c r="I36" s="45">
        <v>11.72436379</v>
      </c>
      <c r="J36" s="45"/>
      <c r="K36" s="45" t="s">
        <v>162</v>
      </c>
      <c r="L36" s="45">
        <v>0.61917454000000005</v>
      </c>
      <c r="M36" s="45">
        <v>0.93080595999999993</v>
      </c>
      <c r="N36" s="45">
        <v>0.24439965999999999</v>
      </c>
      <c r="S36" s="20"/>
    </row>
    <row r="37" spans="1:19" x14ac:dyDescent="0.2">
      <c r="A37" s="408" t="s">
        <v>162</v>
      </c>
      <c r="B37" s="314">
        <v>32.774849119999999</v>
      </c>
      <c r="C37" s="314">
        <v>2.6326332900000002</v>
      </c>
      <c r="D37" s="314">
        <v>1.3566809</v>
      </c>
      <c r="E37" s="314"/>
      <c r="F37" s="314" t="s">
        <v>171</v>
      </c>
      <c r="G37" s="314">
        <v>1.1917669799999999</v>
      </c>
      <c r="H37" s="314">
        <v>4.85584565</v>
      </c>
      <c r="I37" s="314">
        <v>10.939050060000001</v>
      </c>
      <c r="J37" s="314"/>
      <c r="K37" s="314" t="s">
        <v>114</v>
      </c>
      <c r="L37" s="314">
        <v>0.22233700000000001</v>
      </c>
      <c r="M37" s="314">
        <v>0.27210245</v>
      </c>
      <c r="N37" s="314">
        <v>0.23612643999999999</v>
      </c>
      <c r="S37" s="20"/>
    </row>
    <row r="38" spans="1:19" x14ac:dyDescent="0.2">
      <c r="A38" s="406" t="s">
        <v>76</v>
      </c>
      <c r="B38" s="45">
        <v>0.91157690000000002</v>
      </c>
      <c r="C38" s="45">
        <v>1.9433060200000001</v>
      </c>
      <c r="D38" s="45">
        <v>1.2215882199999999</v>
      </c>
      <c r="E38" s="45"/>
      <c r="F38" s="45" t="s">
        <v>11</v>
      </c>
      <c r="G38" s="45">
        <v>14.4072879</v>
      </c>
      <c r="H38" s="45">
        <v>3.34614704</v>
      </c>
      <c r="I38" s="45">
        <v>10.79693732</v>
      </c>
      <c r="J38" s="45"/>
      <c r="K38" s="45" t="s">
        <v>102</v>
      </c>
      <c r="L38" s="45">
        <v>0.12013704</v>
      </c>
      <c r="M38" s="45">
        <v>0.25221884999999999</v>
      </c>
      <c r="N38" s="45">
        <v>0.22068393</v>
      </c>
      <c r="S38" s="20"/>
    </row>
    <row r="39" spans="1:19" x14ac:dyDescent="0.2">
      <c r="A39" s="408" t="s">
        <v>127</v>
      </c>
      <c r="B39" s="314">
        <v>14.85999677</v>
      </c>
      <c r="C39" s="314">
        <v>2.5432347100000001</v>
      </c>
      <c r="D39" s="314">
        <v>1.1374846599999999</v>
      </c>
      <c r="E39" s="314"/>
      <c r="F39" s="314" t="s">
        <v>63</v>
      </c>
      <c r="G39" s="314">
        <v>3.2143275499999997</v>
      </c>
      <c r="H39" s="314">
        <v>15.45971767</v>
      </c>
      <c r="I39" s="314">
        <v>9.5086904099999909</v>
      </c>
      <c r="J39" s="314"/>
      <c r="K39" s="314" t="s">
        <v>140</v>
      </c>
      <c r="L39" s="314">
        <v>5.7068121100000004</v>
      </c>
      <c r="M39" s="314">
        <v>6.8317370000000002E-2</v>
      </c>
      <c r="N39" s="314">
        <v>0.21655032000000002</v>
      </c>
      <c r="S39" s="20"/>
    </row>
    <row r="40" spans="1:19" x14ac:dyDescent="0.2">
      <c r="A40" s="406" t="s">
        <v>157</v>
      </c>
      <c r="B40" s="45">
        <v>2.7569166699999998</v>
      </c>
      <c r="C40" s="45">
        <v>5.3644354000000005</v>
      </c>
      <c r="D40" s="45">
        <v>1.0581628799999998</v>
      </c>
      <c r="E40" s="45"/>
      <c r="F40" s="45" t="s">
        <v>135</v>
      </c>
      <c r="G40" s="45">
        <v>35.134725719999999</v>
      </c>
      <c r="H40" s="45">
        <v>2.8239783599999999</v>
      </c>
      <c r="I40" s="45">
        <v>9.0720386300000015</v>
      </c>
      <c r="J40" s="45"/>
      <c r="K40" s="45" t="s">
        <v>1</v>
      </c>
      <c r="L40" s="45">
        <v>0.52167240000000004</v>
      </c>
      <c r="M40" s="45">
        <v>0.28199640999999998</v>
      </c>
      <c r="N40" s="45">
        <v>0.19661989999999999</v>
      </c>
      <c r="S40" s="20"/>
    </row>
    <row r="41" spans="1:19" x14ac:dyDescent="0.2">
      <c r="A41" s="408" t="s">
        <v>140</v>
      </c>
      <c r="B41" s="314">
        <v>23.317178329999997</v>
      </c>
      <c r="C41" s="314">
        <v>11.382111349999999</v>
      </c>
      <c r="D41" s="314">
        <v>0.91720984999999999</v>
      </c>
      <c r="E41" s="314"/>
      <c r="F41" s="314" t="s">
        <v>117</v>
      </c>
      <c r="G41" s="314">
        <v>2.9783163999999998</v>
      </c>
      <c r="H41" s="314">
        <v>9.3456015399999988</v>
      </c>
      <c r="I41" s="314">
        <v>8.8665993699999994</v>
      </c>
      <c r="J41" s="314"/>
      <c r="K41" s="314" t="s">
        <v>174</v>
      </c>
      <c r="L41" s="314">
        <v>9.0927380000000002E-2</v>
      </c>
      <c r="M41" s="314">
        <v>4.4634899999999996E-3</v>
      </c>
      <c r="N41" s="314">
        <v>0.18536267000000001</v>
      </c>
      <c r="S41" s="20"/>
    </row>
    <row r="42" spans="1:19" x14ac:dyDescent="0.2">
      <c r="A42" s="406" t="s">
        <v>84</v>
      </c>
      <c r="B42" s="45">
        <v>1.6908463300000001</v>
      </c>
      <c r="C42" s="45">
        <v>0.79448541000000006</v>
      </c>
      <c r="D42" s="45">
        <v>0.86822663</v>
      </c>
      <c r="E42" s="45"/>
      <c r="F42" s="45" t="s">
        <v>80</v>
      </c>
      <c r="G42" s="45">
        <v>7.2738903300000004</v>
      </c>
      <c r="H42" s="45">
        <v>7.0076877800000004</v>
      </c>
      <c r="I42" s="45">
        <v>8.4732453499999991</v>
      </c>
      <c r="J42" s="45"/>
      <c r="K42" s="45" t="s">
        <v>157</v>
      </c>
      <c r="L42" s="45">
        <v>4.5669738499999992</v>
      </c>
      <c r="M42" s="45">
        <v>0.27185419</v>
      </c>
      <c r="N42" s="45">
        <v>0.17769707000000001</v>
      </c>
      <c r="S42" s="20"/>
    </row>
    <row r="43" spans="1:19" x14ac:dyDescent="0.2">
      <c r="A43" s="408" t="s">
        <v>133</v>
      </c>
      <c r="B43" s="314">
        <v>0.96956268999999995</v>
      </c>
      <c r="C43" s="314">
        <v>0.48031495000000002</v>
      </c>
      <c r="D43" s="314">
        <v>0.86451460999999996</v>
      </c>
      <c r="E43" s="314"/>
      <c r="F43" s="314" t="s">
        <v>202</v>
      </c>
      <c r="G43" s="314">
        <v>5.2989438700000004</v>
      </c>
      <c r="H43" s="314">
        <v>7.2137402499999999</v>
      </c>
      <c r="I43" s="314">
        <v>7.6448260399999999</v>
      </c>
      <c r="J43" s="314"/>
      <c r="K43" s="314" t="s">
        <v>138</v>
      </c>
      <c r="L43" s="314">
        <v>0.14624107</v>
      </c>
      <c r="M43" s="314">
        <v>0.47986450000000003</v>
      </c>
      <c r="N43" s="314">
        <v>0.17764927</v>
      </c>
      <c r="S43" s="20"/>
    </row>
    <row r="44" spans="1:19" x14ac:dyDescent="0.2">
      <c r="A44" s="406" t="s">
        <v>142</v>
      </c>
      <c r="B44" s="45">
        <v>1.0927540200000001</v>
      </c>
      <c r="C44" s="45">
        <v>0.16921273000000001</v>
      </c>
      <c r="D44" s="45">
        <v>0.85990511000000003</v>
      </c>
      <c r="E44" s="45"/>
      <c r="F44" s="45" t="s">
        <v>45</v>
      </c>
      <c r="G44" s="45">
        <v>7.1585723699999999</v>
      </c>
      <c r="H44" s="45">
        <v>4.3191020599999996</v>
      </c>
      <c r="I44" s="45">
        <v>6.6055445700000002</v>
      </c>
      <c r="J44" s="45"/>
      <c r="K44" s="45" t="s">
        <v>129</v>
      </c>
      <c r="L44" s="45">
        <v>0</v>
      </c>
      <c r="M44" s="45">
        <v>0</v>
      </c>
      <c r="N44" s="45">
        <v>0.1664852</v>
      </c>
      <c r="S44" s="20"/>
    </row>
    <row r="45" spans="1:19" x14ac:dyDescent="0.2">
      <c r="A45" s="408" t="s">
        <v>38</v>
      </c>
      <c r="B45" s="314">
        <v>0.23200000000000001</v>
      </c>
      <c r="C45" s="314">
        <v>3.4185816099999999</v>
      </c>
      <c r="D45" s="314">
        <v>0.76589342000000005</v>
      </c>
      <c r="E45" s="314"/>
      <c r="F45" s="314" t="s">
        <v>9</v>
      </c>
      <c r="G45" s="314">
        <v>4.7723536500000003</v>
      </c>
      <c r="H45" s="314">
        <v>3.8824188999999998</v>
      </c>
      <c r="I45" s="314">
        <v>5.3156002699999991</v>
      </c>
      <c r="J45" s="314"/>
      <c r="K45" s="314" t="s">
        <v>80</v>
      </c>
      <c r="L45" s="314">
        <v>2.3601270000000001E-2</v>
      </c>
      <c r="M45" s="314">
        <v>1.1177856900000001</v>
      </c>
      <c r="N45" s="314">
        <v>0.16555248</v>
      </c>
      <c r="S45" s="20"/>
    </row>
    <row r="46" spans="1:19" x14ac:dyDescent="0.2">
      <c r="A46" s="406" t="s">
        <v>30</v>
      </c>
      <c r="B46" s="45">
        <v>4.2638150999999995</v>
      </c>
      <c r="C46" s="45">
        <v>2.2882869000000001</v>
      </c>
      <c r="D46" s="45">
        <v>0.71744418999999993</v>
      </c>
      <c r="E46" s="45"/>
      <c r="F46" s="45" t="s">
        <v>162</v>
      </c>
      <c r="G46" s="45">
        <v>1.1876824799999999</v>
      </c>
      <c r="H46" s="45">
        <v>1.3204246499999999</v>
      </c>
      <c r="I46" s="45">
        <v>5.1204724400000003</v>
      </c>
      <c r="J46" s="45"/>
      <c r="K46" s="45" t="s">
        <v>31</v>
      </c>
      <c r="L46" s="45">
        <v>0</v>
      </c>
      <c r="M46" s="45">
        <v>0.56356499999999998</v>
      </c>
      <c r="N46" s="45">
        <v>0.141845</v>
      </c>
      <c r="S46" s="20"/>
    </row>
    <row r="47" spans="1:19" x14ac:dyDescent="0.2">
      <c r="A47" s="408" t="s">
        <v>134</v>
      </c>
      <c r="B47" s="314">
        <v>0.28857792999999998</v>
      </c>
      <c r="C47" s="314">
        <v>1.1762111399999999</v>
      </c>
      <c r="D47" s="314">
        <v>0.71552154000000001</v>
      </c>
      <c r="E47" s="314"/>
      <c r="F47" s="314" t="s">
        <v>104</v>
      </c>
      <c r="G47" s="314">
        <v>3.9953412099999999</v>
      </c>
      <c r="H47" s="314">
        <v>4.3041914500000003</v>
      </c>
      <c r="I47" s="314">
        <v>4.5057357199999997</v>
      </c>
      <c r="J47" s="314"/>
      <c r="K47" s="314" t="s">
        <v>215</v>
      </c>
      <c r="L47" s="314">
        <v>0.77723597999999994</v>
      </c>
      <c r="M47" s="314">
        <v>0.20387080999999999</v>
      </c>
      <c r="N47" s="314">
        <v>0.13029405999999999</v>
      </c>
      <c r="S47" s="20"/>
    </row>
    <row r="48" spans="1:19" x14ac:dyDescent="0.2">
      <c r="A48" s="406" t="s">
        <v>90</v>
      </c>
      <c r="B48" s="45">
        <v>6.1898809999999999E-2</v>
      </c>
      <c r="C48" s="45">
        <v>7.8142950000000003E-2</v>
      </c>
      <c r="D48" s="45">
        <v>0.64733316000000007</v>
      </c>
      <c r="E48" s="45"/>
      <c r="F48" s="45" t="s">
        <v>929</v>
      </c>
      <c r="G48" s="45">
        <v>40.503316140000003</v>
      </c>
      <c r="H48" s="45">
        <v>97.854129650000004</v>
      </c>
      <c r="I48" s="45">
        <v>4.4521390599999995</v>
      </c>
      <c r="J48" s="45"/>
      <c r="K48" s="45" t="s">
        <v>158</v>
      </c>
      <c r="L48" s="45">
        <v>1.6620869999999999E-2</v>
      </c>
      <c r="M48" s="45">
        <v>1.89878532</v>
      </c>
      <c r="N48" s="45">
        <v>0.12372953</v>
      </c>
      <c r="S48" s="20"/>
    </row>
    <row r="49" spans="1:19" x14ac:dyDescent="0.2">
      <c r="A49" s="408" t="s">
        <v>163</v>
      </c>
      <c r="B49" s="314">
        <v>19.304821739999998</v>
      </c>
      <c r="C49" s="314">
        <v>5.5722414200000001</v>
      </c>
      <c r="D49" s="314">
        <v>0.48998849999999999</v>
      </c>
      <c r="E49" s="314"/>
      <c r="F49" s="314" t="s">
        <v>172</v>
      </c>
      <c r="G49" s="314">
        <v>0.55764128000000002</v>
      </c>
      <c r="H49" s="314">
        <v>0.58514143000000007</v>
      </c>
      <c r="I49" s="314">
        <v>4.3602476100000001</v>
      </c>
      <c r="J49" s="314"/>
      <c r="K49" s="314" t="s">
        <v>159</v>
      </c>
      <c r="L49" s="314">
        <v>0</v>
      </c>
      <c r="M49" s="314">
        <v>0</v>
      </c>
      <c r="N49" s="314">
        <v>0.11721611999999999</v>
      </c>
      <c r="S49" s="20"/>
    </row>
    <row r="50" spans="1:19" x14ac:dyDescent="0.2">
      <c r="A50" s="406" t="s">
        <v>112</v>
      </c>
      <c r="B50" s="45">
        <v>0.11890945</v>
      </c>
      <c r="C50" s="45">
        <v>0.32181628000000001</v>
      </c>
      <c r="D50" s="45">
        <v>0.43206503999999996</v>
      </c>
      <c r="E50" s="45"/>
      <c r="F50" s="45" t="s">
        <v>71</v>
      </c>
      <c r="G50" s="45">
        <v>4.195443</v>
      </c>
      <c r="H50" s="45">
        <v>0</v>
      </c>
      <c r="I50" s="45">
        <v>4.0320210000000003</v>
      </c>
      <c r="J50" s="45"/>
      <c r="K50" s="45" t="s">
        <v>48</v>
      </c>
      <c r="L50" s="45">
        <v>0.97907567000000006</v>
      </c>
      <c r="M50" s="45">
        <v>0.45669147999999998</v>
      </c>
      <c r="N50" s="45">
        <v>0.10844722999999999</v>
      </c>
      <c r="S50" s="20"/>
    </row>
    <row r="51" spans="1:19" x14ac:dyDescent="0.2">
      <c r="A51" s="408" t="s">
        <v>89</v>
      </c>
      <c r="B51" s="314">
        <v>9.5923999999999992E-3</v>
      </c>
      <c r="C51" s="314">
        <v>0.41509484000000002</v>
      </c>
      <c r="D51" s="314">
        <v>0.42298559999999996</v>
      </c>
      <c r="E51" s="314"/>
      <c r="F51" s="314" t="s">
        <v>189</v>
      </c>
      <c r="G51" s="314">
        <v>2.0364007399999999</v>
      </c>
      <c r="H51" s="314">
        <v>3.6431446000000003</v>
      </c>
      <c r="I51" s="314">
        <v>3.0587405899999998</v>
      </c>
      <c r="J51" s="314"/>
      <c r="K51" s="314" t="s">
        <v>30</v>
      </c>
      <c r="L51" s="314">
        <v>9.8799999999999999E-2</v>
      </c>
      <c r="M51" s="314">
        <v>5.2168760000000002E-2</v>
      </c>
      <c r="N51" s="314">
        <v>0.10144431</v>
      </c>
      <c r="S51" s="20"/>
    </row>
    <row r="52" spans="1:19" x14ac:dyDescent="0.2">
      <c r="A52" s="406" t="s">
        <v>171</v>
      </c>
      <c r="B52" s="45">
        <v>0.25051783999999999</v>
      </c>
      <c r="C52" s="45">
        <v>0.29730421000000001</v>
      </c>
      <c r="D52" s="45">
        <v>0.40378978999999998</v>
      </c>
      <c r="E52" s="45"/>
      <c r="F52" s="45" t="s">
        <v>10</v>
      </c>
      <c r="G52" s="45">
        <v>5.2503811100000002</v>
      </c>
      <c r="H52" s="45">
        <v>6.9744121699999999</v>
      </c>
      <c r="I52" s="45">
        <v>2.96832977</v>
      </c>
      <c r="J52" s="45"/>
      <c r="K52" s="45" t="s">
        <v>204</v>
      </c>
      <c r="L52" s="45">
        <v>3.660099E-2</v>
      </c>
      <c r="M52" s="45">
        <v>6.7165699999999998E-3</v>
      </c>
      <c r="N52" s="45">
        <v>0.10071403999999999</v>
      </c>
      <c r="S52" s="20"/>
    </row>
    <row r="53" spans="1:19" x14ac:dyDescent="0.2">
      <c r="A53" s="408" t="s">
        <v>189</v>
      </c>
      <c r="B53" s="314">
        <v>0.10384148</v>
      </c>
      <c r="C53" s="314">
        <v>7.624678E-2</v>
      </c>
      <c r="D53" s="314">
        <v>0.40286214000000004</v>
      </c>
      <c r="E53" s="314"/>
      <c r="F53" s="314" t="s">
        <v>127</v>
      </c>
      <c r="G53" s="314">
        <v>0.60518542000000008</v>
      </c>
      <c r="H53" s="314">
        <v>1.8744003300000001</v>
      </c>
      <c r="I53" s="314">
        <v>2.8921480600000002</v>
      </c>
      <c r="J53" s="314"/>
      <c r="K53" s="314" t="s">
        <v>135</v>
      </c>
      <c r="L53" s="314">
        <v>0.28464972999999999</v>
      </c>
      <c r="M53" s="314">
        <v>1.8683856999999999</v>
      </c>
      <c r="N53" s="314">
        <v>8.0366929999999989E-2</v>
      </c>
      <c r="S53" s="20"/>
    </row>
    <row r="54" spans="1:19" x14ac:dyDescent="0.2">
      <c r="A54" s="406" t="s">
        <v>208</v>
      </c>
      <c r="B54" s="45">
        <v>0.68048240000000004</v>
      </c>
      <c r="C54" s="45">
        <v>0.39358128000000003</v>
      </c>
      <c r="D54" s="45">
        <v>0.33874179999999998</v>
      </c>
      <c r="E54" s="45"/>
      <c r="F54" s="45" t="s">
        <v>158</v>
      </c>
      <c r="G54" s="45">
        <v>0.44832434000000004</v>
      </c>
      <c r="H54" s="45">
        <v>1.27050814</v>
      </c>
      <c r="I54" s="45">
        <v>2.8871295699999999</v>
      </c>
      <c r="J54" s="45"/>
      <c r="K54" s="45" t="s">
        <v>173</v>
      </c>
      <c r="L54" s="45">
        <v>3.6573550000000003E-2</v>
      </c>
      <c r="M54" s="45">
        <v>0.26608804999999996</v>
      </c>
      <c r="N54" s="45">
        <v>7.9405530000000002E-2</v>
      </c>
      <c r="S54" s="20"/>
    </row>
    <row r="55" spans="1:19" x14ac:dyDescent="0.2">
      <c r="A55" s="408" t="s">
        <v>39</v>
      </c>
      <c r="B55" s="314">
        <v>0</v>
      </c>
      <c r="C55" s="314">
        <v>0</v>
      </c>
      <c r="D55" s="314">
        <v>0.33628849</v>
      </c>
      <c r="E55" s="314"/>
      <c r="F55" s="314" t="s">
        <v>200</v>
      </c>
      <c r="G55" s="314">
        <v>0.44699264</v>
      </c>
      <c r="H55" s="314">
        <v>3.7858889999999999E-2</v>
      </c>
      <c r="I55" s="314">
        <v>2.8296909300000004</v>
      </c>
      <c r="J55" s="314"/>
      <c r="K55" s="314" t="s">
        <v>199</v>
      </c>
      <c r="L55" s="314">
        <v>0</v>
      </c>
      <c r="M55" s="314">
        <v>0</v>
      </c>
      <c r="N55" s="314">
        <v>7.0000000000000007E-2</v>
      </c>
      <c r="S55" s="20"/>
    </row>
    <row r="56" spans="1:19" x14ac:dyDescent="0.2">
      <c r="A56" s="406" t="s">
        <v>129</v>
      </c>
      <c r="B56" s="45">
        <v>6.4544700000000003E-3</v>
      </c>
      <c r="C56" s="45">
        <v>0.10178813</v>
      </c>
      <c r="D56" s="45">
        <v>0.32137419</v>
      </c>
      <c r="E56" s="45"/>
      <c r="F56" s="45" t="s">
        <v>374</v>
      </c>
      <c r="G56" s="45">
        <v>0</v>
      </c>
      <c r="H56" s="45">
        <v>0</v>
      </c>
      <c r="I56" s="45">
        <v>2.7617713399999997</v>
      </c>
      <c r="J56" s="45"/>
      <c r="K56" s="45" t="s">
        <v>172</v>
      </c>
      <c r="L56" s="45">
        <v>3.4690459999999999E-2</v>
      </c>
      <c r="M56" s="45">
        <v>1.236715E-2</v>
      </c>
      <c r="N56" s="45">
        <v>6.5114649999999996E-2</v>
      </c>
      <c r="S56" s="20"/>
    </row>
    <row r="57" spans="1:19" x14ac:dyDescent="0.2">
      <c r="A57" s="408" t="s">
        <v>31</v>
      </c>
      <c r="B57" s="314">
        <v>5.2567669999999997E-2</v>
      </c>
      <c r="C57" s="314">
        <v>9.7919610000000004E-2</v>
      </c>
      <c r="D57" s="314">
        <v>0.31975818</v>
      </c>
      <c r="E57" s="314"/>
      <c r="F57" s="314" t="s">
        <v>75</v>
      </c>
      <c r="G57" s="314">
        <v>12.298313460000001</v>
      </c>
      <c r="H57" s="314">
        <v>6.3738339999999991E-2</v>
      </c>
      <c r="I57" s="314">
        <v>2.5440508399999997</v>
      </c>
      <c r="J57" s="314"/>
      <c r="K57" s="314" t="s">
        <v>127</v>
      </c>
      <c r="L57" s="314">
        <v>0.34768591999999998</v>
      </c>
      <c r="M57" s="314">
        <v>0.28165625</v>
      </c>
      <c r="N57" s="314">
        <v>4.7901269999999996E-2</v>
      </c>
      <c r="S57" s="20"/>
    </row>
    <row r="58" spans="1:19" x14ac:dyDescent="0.2">
      <c r="A58" s="406" t="s">
        <v>32</v>
      </c>
      <c r="B58" s="45">
        <v>1.2421350000000001E-2</v>
      </c>
      <c r="C58" s="45">
        <v>6.5001110000000001E-2</v>
      </c>
      <c r="D58" s="45">
        <v>0.31524000000000002</v>
      </c>
      <c r="E58" s="45"/>
      <c r="F58" s="45" t="s">
        <v>38</v>
      </c>
      <c r="G58" s="45">
        <v>1.60590218</v>
      </c>
      <c r="H58" s="45">
        <v>1.9427732099999999</v>
      </c>
      <c r="I58" s="45">
        <v>2.4877492499999998</v>
      </c>
      <c r="J58" s="45"/>
      <c r="K58" s="45" t="s">
        <v>96</v>
      </c>
      <c r="L58" s="45">
        <v>3.4877999999999998E-4</v>
      </c>
      <c r="M58" s="45">
        <v>1.0072129999999999E-2</v>
      </c>
      <c r="N58" s="45">
        <v>4.4652360000000002E-2</v>
      </c>
      <c r="S58" s="20"/>
    </row>
    <row r="59" spans="1:19" x14ac:dyDescent="0.2">
      <c r="A59" s="408" t="s">
        <v>74</v>
      </c>
      <c r="B59" s="314">
        <v>0.13011749</v>
      </c>
      <c r="C59" s="314">
        <v>1.6086090000000001E-2</v>
      </c>
      <c r="D59" s="314">
        <v>0.28052031999999999</v>
      </c>
      <c r="E59" s="314"/>
      <c r="F59" s="314" t="s">
        <v>131</v>
      </c>
      <c r="G59" s="314">
        <v>2.5652323799999999</v>
      </c>
      <c r="H59" s="314">
        <v>4.0906885199999996</v>
      </c>
      <c r="I59" s="314">
        <v>2.4860473299999999</v>
      </c>
      <c r="J59" s="314"/>
      <c r="K59" s="314" t="s">
        <v>198</v>
      </c>
      <c r="L59" s="314">
        <v>0.12356397</v>
      </c>
      <c r="M59" s="314">
        <v>3.2801320000000002E-2</v>
      </c>
      <c r="N59" s="314">
        <v>4.392571E-2</v>
      </c>
      <c r="S59" s="20"/>
    </row>
    <row r="60" spans="1:19" x14ac:dyDescent="0.2">
      <c r="A60" s="406" t="s">
        <v>160</v>
      </c>
      <c r="B60" s="45">
        <v>0.35731243000000001</v>
      </c>
      <c r="C60" s="45">
        <v>0.25402772000000001</v>
      </c>
      <c r="D60" s="45">
        <v>0.27909323999999996</v>
      </c>
      <c r="E60" s="45"/>
      <c r="F60" s="45" t="s">
        <v>151</v>
      </c>
      <c r="G60" s="45">
        <v>105.73901787</v>
      </c>
      <c r="H60" s="45">
        <v>2.6450842799999998</v>
      </c>
      <c r="I60" s="45">
        <v>2.3285776299999998</v>
      </c>
      <c r="J60" s="45"/>
      <c r="K60" s="45" t="s">
        <v>134</v>
      </c>
      <c r="L60" s="45">
        <v>0.1012788</v>
      </c>
      <c r="M60" s="45">
        <v>0.21836823999999999</v>
      </c>
      <c r="N60" s="45">
        <v>4.3176230000000003E-2</v>
      </c>
      <c r="S60" s="20"/>
    </row>
    <row r="61" spans="1:19" x14ac:dyDescent="0.2">
      <c r="A61" s="408" t="s">
        <v>188</v>
      </c>
      <c r="B61" s="314">
        <v>1.9863160000000001E-2</v>
      </c>
      <c r="C61" s="314">
        <v>8.7658799999999985E-3</v>
      </c>
      <c r="D61" s="314">
        <v>0.24025550000000001</v>
      </c>
      <c r="E61" s="314"/>
      <c r="F61" s="314" t="s">
        <v>16</v>
      </c>
      <c r="G61" s="314">
        <v>1.3344708300000001</v>
      </c>
      <c r="H61" s="314">
        <v>0.59840751000000003</v>
      </c>
      <c r="I61" s="314">
        <v>2.3176581499999998</v>
      </c>
      <c r="J61" s="314"/>
      <c r="K61" s="314" t="s">
        <v>113</v>
      </c>
      <c r="L61" s="314">
        <v>7.5165999999999992E-4</v>
      </c>
      <c r="M61" s="314">
        <v>1.6781999999999998E-2</v>
      </c>
      <c r="N61" s="314">
        <v>3.3159980000000006E-2</v>
      </c>
      <c r="S61" s="20"/>
    </row>
    <row r="62" spans="1:19" x14ac:dyDescent="0.2">
      <c r="A62" s="406" t="s">
        <v>95</v>
      </c>
      <c r="B62" s="45">
        <v>2.1261476200000002</v>
      </c>
      <c r="C62" s="45">
        <v>1.2274106699999998</v>
      </c>
      <c r="D62" s="45">
        <v>0.23644177999999999</v>
      </c>
      <c r="E62" s="45"/>
      <c r="F62" s="45" t="s">
        <v>90</v>
      </c>
      <c r="G62" s="45">
        <v>5.9600489999999999E-2</v>
      </c>
      <c r="H62" s="45">
        <v>1.31196096</v>
      </c>
      <c r="I62" s="45">
        <v>2.2994933199999998</v>
      </c>
      <c r="J62" s="45"/>
      <c r="K62" s="45" t="s">
        <v>133</v>
      </c>
      <c r="L62" s="45">
        <v>4.8232209999999998E-2</v>
      </c>
      <c r="M62" s="45">
        <v>6.2011110000000001E-2</v>
      </c>
      <c r="N62" s="45">
        <v>3.0877999999999999E-2</v>
      </c>
      <c r="S62" s="20"/>
    </row>
    <row r="63" spans="1:19" x14ac:dyDescent="0.2">
      <c r="A63" s="408" t="s">
        <v>143</v>
      </c>
      <c r="B63" s="314">
        <v>0.35670490999999999</v>
      </c>
      <c r="C63" s="314">
        <v>0.54813411000000001</v>
      </c>
      <c r="D63" s="314">
        <v>0.23309115</v>
      </c>
      <c r="E63" s="314"/>
      <c r="F63" s="314" t="s">
        <v>174</v>
      </c>
      <c r="G63" s="314">
        <v>0.82932824999999999</v>
      </c>
      <c r="H63" s="314">
        <v>5.11507E-2</v>
      </c>
      <c r="I63" s="314">
        <v>2.2968355499999999</v>
      </c>
      <c r="J63" s="314"/>
      <c r="K63" s="314" t="s">
        <v>24</v>
      </c>
      <c r="L63" s="314">
        <v>0</v>
      </c>
      <c r="M63" s="314">
        <v>3.6995769999999997E-2</v>
      </c>
      <c r="N63" s="314">
        <v>3.071863E-2</v>
      </c>
      <c r="S63" s="20"/>
    </row>
    <row r="64" spans="1:19" x14ac:dyDescent="0.2">
      <c r="A64" s="406" t="s">
        <v>135</v>
      </c>
      <c r="B64" s="45">
        <v>8.3329152000000004</v>
      </c>
      <c r="C64" s="45">
        <v>0.85925794</v>
      </c>
      <c r="D64" s="45">
        <v>0.21654308</v>
      </c>
      <c r="E64" s="45"/>
      <c r="F64" s="45" t="s">
        <v>40</v>
      </c>
      <c r="G64" s="45">
        <v>2.3768959999999999</v>
      </c>
      <c r="H64" s="45">
        <v>2.01309</v>
      </c>
      <c r="I64" s="45">
        <v>2.2798859999999999</v>
      </c>
      <c r="J64" s="45"/>
      <c r="K64" s="45" t="s">
        <v>182</v>
      </c>
      <c r="L64" s="45">
        <v>0</v>
      </c>
      <c r="M64" s="45">
        <v>2.808362E-2</v>
      </c>
      <c r="N64" s="45">
        <v>2.6322310000000002E-2</v>
      </c>
      <c r="S64" s="20"/>
    </row>
    <row r="65" spans="1:19" x14ac:dyDescent="0.2">
      <c r="A65" s="408" t="s">
        <v>100</v>
      </c>
      <c r="B65" s="314">
        <v>0.49303280999999999</v>
      </c>
      <c r="C65" s="314">
        <v>0.19613223999999999</v>
      </c>
      <c r="D65" s="314">
        <v>0.21317792999999999</v>
      </c>
      <c r="E65" s="314"/>
      <c r="F65" s="314" t="s">
        <v>50</v>
      </c>
      <c r="G65" s="314">
        <v>1.40726795</v>
      </c>
      <c r="H65" s="314">
        <v>1.05042602</v>
      </c>
      <c r="I65" s="314">
        <v>2.1069069200000001</v>
      </c>
      <c r="J65" s="314"/>
      <c r="K65" s="314" t="s">
        <v>160</v>
      </c>
      <c r="L65" s="314">
        <v>1.0926346899999999</v>
      </c>
      <c r="M65" s="314">
        <v>1E-3</v>
      </c>
      <c r="N65" s="314">
        <v>2.5530650000000002E-2</v>
      </c>
      <c r="S65" s="20"/>
    </row>
    <row r="66" spans="1:19" x14ac:dyDescent="0.2">
      <c r="A66" s="406" t="s">
        <v>173</v>
      </c>
      <c r="B66" s="45">
        <v>2.05090584</v>
      </c>
      <c r="C66" s="45">
        <v>1.15984113</v>
      </c>
      <c r="D66" s="45">
        <v>0.21136148000000002</v>
      </c>
      <c r="E66" s="45"/>
      <c r="F66" s="45" t="s">
        <v>140</v>
      </c>
      <c r="G66" s="45">
        <v>5.7759003299999998</v>
      </c>
      <c r="H66" s="45">
        <v>2.3055442599999996</v>
      </c>
      <c r="I66" s="45">
        <v>1.987795</v>
      </c>
      <c r="J66" s="45"/>
      <c r="K66" s="45" t="s">
        <v>90</v>
      </c>
      <c r="L66" s="45">
        <v>1.0000000000000001E-5</v>
      </c>
      <c r="M66" s="45">
        <v>0</v>
      </c>
      <c r="N66" s="45">
        <v>2.4802950000000001E-2</v>
      </c>
      <c r="S66" s="20"/>
    </row>
    <row r="67" spans="1:19" x14ac:dyDescent="0.2">
      <c r="A67" s="408" t="s">
        <v>180</v>
      </c>
      <c r="B67" s="314">
        <v>0.56512277</v>
      </c>
      <c r="C67" s="314">
        <v>0.58654552999999998</v>
      </c>
      <c r="D67" s="314">
        <v>0.20400142000000002</v>
      </c>
      <c r="E67" s="314"/>
      <c r="F67" s="314" t="s">
        <v>173</v>
      </c>
      <c r="G67" s="314">
        <v>1.0626742</v>
      </c>
      <c r="H67" s="314">
        <v>0.41693642999999997</v>
      </c>
      <c r="I67" s="314">
        <v>1.89167021</v>
      </c>
      <c r="J67" s="314"/>
      <c r="K67" s="314" t="s">
        <v>176</v>
      </c>
      <c r="L67" s="314">
        <v>1.3586900000000001E-3</v>
      </c>
      <c r="M67" s="314">
        <v>0.24465022</v>
      </c>
      <c r="N67" s="314">
        <v>2.2365409999999999E-2</v>
      </c>
      <c r="S67" s="20"/>
    </row>
    <row r="68" spans="1:19" x14ac:dyDescent="0.2">
      <c r="A68" s="406" t="s">
        <v>65</v>
      </c>
      <c r="B68" s="45">
        <v>1.20079E-3</v>
      </c>
      <c r="C68" s="45">
        <v>0</v>
      </c>
      <c r="D68" s="45">
        <v>0.2</v>
      </c>
      <c r="E68" s="45"/>
      <c r="F68" s="45" t="s">
        <v>163</v>
      </c>
      <c r="G68" s="45">
        <v>0.37585394</v>
      </c>
      <c r="H68" s="45">
        <v>3.1436571899999999</v>
      </c>
      <c r="I68" s="45">
        <v>1.88414993</v>
      </c>
      <c r="J68" s="45"/>
      <c r="K68" s="45" t="s">
        <v>165</v>
      </c>
      <c r="L68" s="45">
        <v>2.7E-4</v>
      </c>
      <c r="M68" s="45">
        <v>2.6250000000000002E-3</v>
      </c>
      <c r="N68" s="45">
        <v>2.1000000000000001E-2</v>
      </c>
      <c r="S68" s="20"/>
    </row>
    <row r="69" spans="1:19" x14ac:dyDescent="0.2">
      <c r="A69" s="408" t="s">
        <v>11</v>
      </c>
      <c r="B69" s="314">
        <v>0.88417436999999999</v>
      </c>
      <c r="C69" s="314">
        <v>0</v>
      </c>
      <c r="D69" s="314">
        <v>0.17368637000000001</v>
      </c>
      <c r="E69" s="314"/>
      <c r="F69" s="314" t="s">
        <v>351</v>
      </c>
      <c r="G69" s="314">
        <v>1.7999999999999999E-2</v>
      </c>
      <c r="H69" s="314">
        <v>1.4999999999999999E-2</v>
      </c>
      <c r="I69" s="314">
        <v>1.82150963</v>
      </c>
      <c r="J69" s="314"/>
      <c r="K69" s="314" t="s">
        <v>29</v>
      </c>
      <c r="L69" s="314">
        <v>2.98438E-3</v>
      </c>
      <c r="M69" s="314">
        <v>1.24274E-3</v>
      </c>
      <c r="N69" s="314">
        <v>2.092575E-2</v>
      </c>
      <c r="S69" s="20"/>
    </row>
    <row r="70" spans="1:19" x14ac:dyDescent="0.2">
      <c r="A70" s="406" t="s">
        <v>202</v>
      </c>
      <c r="B70" s="45">
        <v>2.5541484300000001</v>
      </c>
      <c r="C70" s="45">
        <v>1.84796907</v>
      </c>
      <c r="D70" s="45">
        <v>0.17003526999999999</v>
      </c>
      <c r="E70" s="45"/>
      <c r="F70" s="45" t="s">
        <v>79</v>
      </c>
      <c r="G70" s="45">
        <v>0.35617926</v>
      </c>
      <c r="H70" s="45">
        <v>0.73205455000000008</v>
      </c>
      <c r="I70" s="45">
        <v>1.8021477800000001</v>
      </c>
      <c r="J70" s="45"/>
      <c r="K70" s="45" t="s">
        <v>170</v>
      </c>
      <c r="L70" s="45">
        <v>7.8919999999999997E-3</v>
      </c>
      <c r="M70" s="45">
        <v>0</v>
      </c>
      <c r="N70" s="45">
        <v>2.0438099999999997E-2</v>
      </c>
      <c r="S70" s="20"/>
    </row>
    <row r="71" spans="1:19" x14ac:dyDescent="0.2">
      <c r="A71" s="408" t="s">
        <v>75</v>
      </c>
      <c r="B71" s="314">
        <v>0.13818938</v>
      </c>
      <c r="C71" s="314">
        <v>2.1544899999999998E-3</v>
      </c>
      <c r="D71" s="314">
        <v>0.15561317000000002</v>
      </c>
      <c r="E71" s="314"/>
      <c r="F71" s="314" t="s">
        <v>83</v>
      </c>
      <c r="G71" s="314">
        <v>0.58895705000000009</v>
      </c>
      <c r="H71" s="314">
        <v>1.41951878</v>
      </c>
      <c r="I71" s="314">
        <v>1.4529604700000001</v>
      </c>
      <c r="J71" s="314"/>
      <c r="K71" s="314" t="s">
        <v>104</v>
      </c>
      <c r="L71" s="314">
        <v>2.0573669999999999E-2</v>
      </c>
      <c r="M71" s="314">
        <v>4.3397749999999999E-2</v>
      </c>
      <c r="N71" s="314">
        <v>1.9686269999999999E-2</v>
      </c>
      <c r="S71" s="20"/>
    </row>
    <row r="72" spans="1:19" x14ac:dyDescent="0.2">
      <c r="A72" s="406" t="s">
        <v>113</v>
      </c>
      <c r="B72" s="45">
        <v>0.21353773000000001</v>
      </c>
      <c r="C72" s="45">
        <v>0.10633258999999999</v>
      </c>
      <c r="D72" s="45">
        <v>0.14966035</v>
      </c>
      <c r="E72" s="45"/>
      <c r="F72" s="45" t="s">
        <v>65</v>
      </c>
      <c r="G72" s="45">
        <v>0</v>
      </c>
      <c r="H72" s="45">
        <v>0.62943400000000005</v>
      </c>
      <c r="I72" s="45">
        <v>1.3763491200000002</v>
      </c>
      <c r="J72" s="45"/>
      <c r="K72" s="45" t="s">
        <v>62</v>
      </c>
      <c r="L72" s="45">
        <v>6.2212600000000002E-3</v>
      </c>
      <c r="M72" s="45">
        <v>6.1096459999999998E-2</v>
      </c>
      <c r="N72" s="45">
        <v>1.861879E-2</v>
      </c>
      <c r="S72" s="20"/>
    </row>
    <row r="73" spans="1:19" x14ac:dyDescent="0.2">
      <c r="A73" s="408" t="s">
        <v>96</v>
      </c>
      <c r="B73" s="314">
        <v>17.048580609999998</v>
      </c>
      <c r="C73" s="314">
        <v>0.50009910999999996</v>
      </c>
      <c r="D73" s="314">
        <v>0.13298695000000002</v>
      </c>
      <c r="E73" s="314"/>
      <c r="F73" s="314" t="s">
        <v>81</v>
      </c>
      <c r="G73" s="314">
        <v>0.81127550000000004</v>
      </c>
      <c r="H73" s="314">
        <v>0.15408972000000001</v>
      </c>
      <c r="I73" s="314">
        <v>1.3362472700000001</v>
      </c>
      <c r="J73" s="314"/>
      <c r="K73" s="314" t="s">
        <v>15</v>
      </c>
      <c r="L73" s="314">
        <v>2.0000000000000002E-5</v>
      </c>
      <c r="M73" s="314">
        <v>1.416947E-2</v>
      </c>
      <c r="N73" s="314">
        <v>1.8235959999999999E-2</v>
      </c>
      <c r="S73" s="20"/>
    </row>
    <row r="74" spans="1:19" x14ac:dyDescent="0.2">
      <c r="A74" s="406" t="s">
        <v>207</v>
      </c>
      <c r="B74" s="45">
        <v>7.6444820000000011E-2</v>
      </c>
      <c r="C74" s="45">
        <v>2.7539270000000001E-2</v>
      </c>
      <c r="D74" s="45">
        <v>0.12446221</v>
      </c>
      <c r="E74" s="45"/>
      <c r="F74" s="45" t="s">
        <v>159</v>
      </c>
      <c r="G74" s="45">
        <v>0.75612210999999996</v>
      </c>
      <c r="H74" s="45">
        <v>0.78573354000000006</v>
      </c>
      <c r="I74" s="45">
        <v>1.3212892899999999</v>
      </c>
      <c r="J74" s="45"/>
      <c r="K74" s="45" t="s">
        <v>212</v>
      </c>
      <c r="L74" s="45">
        <v>3.9437E-2</v>
      </c>
      <c r="M74" s="45">
        <v>2.7040400000000003E-2</v>
      </c>
      <c r="N74" s="45">
        <v>1.7281680000000001E-2</v>
      </c>
      <c r="S74" s="20"/>
    </row>
    <row r="75" spans="1:19" x14ac:dyDescent="0.2">
      <c r="A75" s="408" t="s">
        <v>166</v>
      </c>
      <c r="B75" s="314">
        <v>0.15124817000000002</v>
      </c>
      <c r="C75" s="314">
        <v>0.17708909</v>
      </c>
      <c r="D75" s="314">
        <v>0.12351079</v>
      </c>
      <c r="E75" s="314"/>
      <c r="F75" s="314" t="s">
        <v>215</v>
      </c>
      <c r="G75" s="314">
        <v>4.0461291800000003</v>
      </c>
      <c r="H75" s="314">
        <v>2.91803027</v>
      </c>
      <c r="I75" s="314">
        <v>1.3119521200000002</v>
      </c>
      <c r="J75" s="314"/>
      <c r="K75" s="314" t="s">
        <v>91</v>
      </c>
      <c r="L75" s="314">
        <v>0</v>
      </c>
      <c r="M75" s="314">
        <v>0</v>
      </c>
      <c r="N75" s="314">
        <v>1.6664089999999999E-2</v>
      </c>
      <c r="S75" s="20"/>
    </row>
    <row r="76" spans="1:19" x14ac:dyDescent="0.2">
      <c r="A76" s="406" t="s">
        <v>214</v>
      </c>
      <c r="B76" s="45">
        <v>7.1656350000000008E-2</v>
      </c>
      <c r="C76" s="45">
        <v>0.12341563</v>
      </c>
      <c r="D76" s="45">
        <v>0.11367023</v>
      </c>
      <c r="E76" s="45"/>
      <c r="F76" s="45" t="s">
        <v>20</v>
      </c>
      <c r="G76" s="45">
        <v>0.2639649</v>
      </c>
      <c r="H76" s="45">
        <v>0.126221</v>
      </c>
      <c r="I76" s="45">
        <v>1.23314243</v>
      </c>
      <c r="J76" s="45"/>
      <c r="K76" s="45" t="s">
        <v>188</v>
      </c>
      <c r="L76" s="45">
        <v>1.426906E-2</v>
      </c>
      <c r="M76" s="45">
        <v>5.1310000000000006E-4</v>
      </c>
      <c r="N76" s="45">
        <v>1.6039999999999999E-2</v>
      </c>
      <c r="S76" s="20"/>
    </row>
    <row r="77" spans="1:19" x14ac:dyDescent="0.2">
      <c r="A77" s="408" t="s">
        <v>93</v>
      </c>
      <c r="B77" s="314">
        <v>2.4022099999999998E-2</v>
      </c>
      <c r="C77" s="314">
        <v>0.15716601000000002</v>
      </c>
      <c r="D77" s="314">
        <v>0.10917710999999999</v>
      </c>
      <c r="E77" s="314"/>
      <c r="F77" s="314" t="s">
        <v>157</v>
      </c>
      <c r="G77" s="314">
        <v>1.06664548</v>
      </c>
      <c r="H77" s="314">
        <v>2.1906566499999998</v>
      </c>
      <c r="I77" s="314">
        <v>1.2037337800000001</v>
      </c>
      <c r="J77" s="314"/>
      <c r="K77" s="314" t="s">
        <v>164</v>
      </c>
      <c r="L77" s="314">
        <v>1.691347E-2</v>
      </c>
      <c r="M77" s="314">
        <v>1.0354075199999999</v>
      </c>
      <c r="N77" s="314">
        <v>1.4719030000000001E-2</v>
      </c>
      <c r="S77" s="20"/>
    </row>
    <row r="78" spans="1:19" x14ac:dyDescent="0.2">
      <c r="A78" s="406" t="s">
        <v>132</v>
      </c>
      <c r="B78" s="45">
        <v>0.6289340699999999</v>
      </c>
      <c r="C78" s="45">
        <v>5.07769E-2</v>
      </c>
      <c r="D78" s="45">
        <v>0.1052467</v>
      </c>
      <c r="E78" s="45"/>
      <c r="F78" s="45" t="s">
        <v>182</v>
      </c>
      <c r="G78" s="45">
        <v>3.0982685299999999</v>
      </c>
      <c r="H78" s="45">
        <v>1.2135905600000001</v>
      </c>
      <c r="I78" s="45">
        <v>1.19302156</v>
      </c>
      <c r="J78" s="45"/>
      <c r="K78" s="45" t="s">
        <v>168</v>
      </c>
      <c r="L78" s="45">
        <v>5.9458410000000003E-2</v>
      </c>
      <c r="M78" s="45">
        <v>2.5500000000000002E-3</v>
      </c>
      <c r="N78" s="45">
        <v>1.433368E-2</v>
      </c>
      <c r="S78" s="20"/>
    </row>
    <row r="79" spans="1:19" x14ac:dyDescent="0.2">
      <c r="A79" s="408" t="s">
        <v>210</v>
      </c>
      <c r="B79" s="314">
        <v>4.6123879999999999E-2</v>
      </c>
      <c r="C79" s="314">
        <v>4.8916099999999997E-2</v>
      </c>
      <c r="D79" s="314">
        <v>9.9839190000000008E-2</v>
      </c>
      <c r="E79" s="314"/>
      <c r="F79" s="314" t="s">
        <v>73</v>
      </c>
      <c r="G79" s="314">
        <v>1.4867553899999999</v>
      </c>
      <c r="H79" s="314">
        <v>0.91042732999999998</v>
      </c>
      <c r="I79" s="314">
        <v>1.1351687699999999</v>
      </c>
      <c r="J79" s="314"/>
      <c r="K79" s="314" t="s">
        <v>28</v>
      </c>
      <c r="L79" s="314">
        <v>0.22544560999999999</v>
      </c>
      <c r="M79" s="314">
        <v>5.18988E-3</v>
      </c>
      <c r="N79" s="314">
        <v>1.2492709999999999E-2</v>
      </c>
      <c r="S79" s="20"/>
    </row>
    <row r="80" spans="1:19" x14ac:dyDescent="0.2">
      <c r="A80" s="406" t="s">
        <v>106</v>
      </c>
      <c r="B80" s="45">
        <v>3.1088729999999998E-2</v>
      </c>
      <c r="C80" s="45">
        <v>1.0895729999999999E-2</v>
      </c>
      <c r="D80" s="45">
        <v>9.5369220000000005E-2</v>
      </c>
      <c r="E80" s="45"/>
      <c r="F80" s="45" t="s">
        <v>164</v>
      </c>
      <c r="G80" s="45">
        <v>0.10921896</v>
      </c>
      <c r="H80" s="45">
        <v>0.23398266000000001</v>
      </c>
      <c r="I80" s="45">
        <v>1.1097826599999998</v>
      </c>
      <c r="J80" s="45"/>
      <c r="K80" s="45" t="s">
        <v>189</v>
      </c>
      <c r="L80" s="45">
        <v>1.6403800000000001E-3</v>
      </c>
      <c r="M80" s="45">
        <v>3.49772E-2</v>
      </c>
      <c r="N80" s="45">
        <v>1.2172179999999999E-2</v>
      </c>
      <c r="S80" s="20"/>
    </row>
    <row r="81" spans="1:19" x14ac:dyDescent="0.2">
      <c r="A81" s="408" t="s">
        <v>101</v>
      </c>
      <c r="B81" s="314">
        <v>0</v>
      </c>
      <c r="C81" s="314">
        <v>0</v>
      </c>
      <c r="D81" s="314">
        <v>8.9635369999999992E-2</v>
      </c>
      <c r="E81" s="314"/>
      <c r="F81" s="314" t="s">
        <v>143</v>
      </c>
      <c r="G81" s="314">
        <v>1.6859519999999999E-2</v>
      </c>
      <c r="H81" s="314">
        <v>1.4713366000000001</v>
      </c>
      <c r="I81" s="314">
        <v>1.1044042000000001</v>
      </c>
      <c r="J81" s="314"/>
      <c r="K81" s="314" t="s">
        <v>192</v>
      </c>
      <c r="L81" s="314">
        <v>1.885E-3</v>
      </c>
      <c r="M81" s="314">
        <v>1.6800000000000001E-3</v>
      </c>
      <c r="N81" s="314">
        <v>1.2063000000000001E-2</v>
      </c>
      <c r="S81" s="20"/>
    </row>
    <row r="82" spans="1:19" x14ac:dyDescent="0.2">
      <c r="A82" s="406" t="s">
        <v>204</v>
      </c>
      <c r="B82" s="45">
        <v>3.6777050000000006E-2</v>
      </c>
      <c r="C82" s="45">
        <v>0.27029323999999999</v>
      </c>
      <c r="D82" s="45">
        <v>8.8947189999999995E-2</v>
      </c>
      <c r="E82" s="45"/>
      <c r="F82" s="45" t="s">
        <v>121</v>
      </c>
      <c r="G82" s="45">
        <v>0.53385000000000005</v>
      </c>
      <c r="H82" s="45">
        <v>0.32019496999999997</v>
      </c>
      <c r="I82" s="45">
        <v>1.1004400000000001</v>
      </c>
      <c r="J82" s="45"/>
      <c r="K82" s="45" t="s">
        <v>209</v>
      </c>
      <c r="L82" s="45">
        <v>5.0757099999999998E-3</v>
      </c>
      <c r="M82" s="45">
        <v>6.3046160000000004E-2</v>
      </c>
      <c r="N82" s="45">
        <v>1.097043E-2</v>
      </c>
      <c r="S82" s="20"/>
    </row>
    <row r="83" spans="1:19" x14ac:dyDescent="0.2">
      <c r="A83" s="408" t="s">
        <v>161</v>
      </c>
      <c r="B83" s="314">
        <v>0.95866357999999996</v>
      </c>
      <c r="C83" s="314">
        <v>1.71079889</v>
      </c>
      <c r="D83" s="314">
        <v>8.0135169999999992E-2</v>
      </c>
      <c r="E83" s="314"/>
      <c r="F83" s="314" t="s">
        <v>102</v>
      </c>
      <c r="G83" s="314">
        <v>5.4907355199999994</v>
      </c>
      <c r="H83" s="314">
        <v>0.51563910999999996</v>
      </c>
      <c r="I83" s="314">
        <v>1.08000202</v>
      </c>
      <c r="J83" s="314"/>
      <c r="K83" s="314" t="s">
        <v>82</v>
      </c>
      <c r="L83" s="314">
        <v>3.029E-3</v>
      </c>
      <c r="M83" s="314">
        <v>2.9305000000000001E-2</v>
      </c>
      <c r="N83" s="314">
        <v>1.0277E-2</v>
      </c>
      <c r="S83" s="20"/>
    </row>
    <row r="84" spans="1:19" x14ac:dyDescent="0.2">
      <c r="A84" s="406" t="s">
        <v>131</v>
      </c>
      <c r="B84" s="45">
        <v>0.27170346999999995</v>
      </c>
      <c r="C84" s="45">
        <v>0.17566430999999999</v>
      </c>
      <c r="D84" s="45">
        <v>7.9569559999999998E-2</v>
      </c>
      <c r="E84" s="45"/>
      <c r="F84" s="45" t="s">
        <v>3</v>
      </c>
      <c r="G84" s="45">
        <v>0.66674984999999998</v>
      </c>
      <c r="H84" s="45">
        <v>0</v>
      </c>
      <c r="I84" s="45">
        <v>0.989429</v>
      </c>
      <c r="J84" s="45"/>
      <c r="K84" s="45" t="s">
        <v>213</v>
      </c>
      <c r="L84" s="45">
        <v>1.13061E-3</v>
      </c>
      <c r="M84" s="45">
        <v>1.4439E-2</v>
      </c>
      <c r="N84" s="45">
        <v>1.0238580000000001E-2</v>
      </c>
      <c r="S84" s="20"/>
    </row>
    <row r="85" spans="1:19" x14ac:dyDescent="0.2">
      <c r="A85" s="408" t="s">
        <v>81</v>
      </c>
      <c r="B85" s="314">
        <v>0.10480291999999999</v>
      </c>
      <c r="C85" s="314">
        <v>1.1632376599999998</v>
      </c>
      <c r="D85" s="314">
        <v>7.7359880000000006E-2</v>
      </c>
      <c r="E85" s="314"/>
      <c r="F85" s="314" t="s">
        <v>87</v>
      </c>
      <c r="G85" s="314">
        <v>1.1845265300000001</v>
      </c>
      <c r="H85" s="314">
        <v>0.45461912999999998</v>
      </c>
      <c r="I85" s="314">
        <v>0.91072858999999995</v>
      </c>
      <c r="J85" s="314"/>
      <c r="K85" s="314" t="s">
        <v>22</v>
      </c>
      <c r="L85" s="314">
        <v>0</v>
      </c>
      <c r="M85" s="314">
        <v>8.8548600000000009E-3</v>
      </c>
      <c r="N85" s="314">
        <v>8.3218900000000002E-3</v>
      </c>
      <c r="S85" s="20"/>
    </row>
    <row r="86" spans="1:19" x14ac:dyDescent="0.2">
      <c r="A86" s="406" t="s">
        <v>182</v>
      </c>
      <c r="B86" s="45">
        <v>1.6842820700000001</v>
      </c>
      <c r="C86" s="45">
        <v>0</v>
      </c>
      <c r="D86" s="45">
        <v>7.7317860000000002E-2</v>
      </c>
      <c r="E86" s="45"/>
      <c r="F86" s="45" t="s">
        <v>195</v>
      </c>
      <c r="G86" s="45">
        <v>1.4130493500000001</v>
      </c>
      <c r="H86" s="45">
        <v>2.8715037799999998</v>
      </c>
      <c r="I86" s="45">
        <v>0.87830302999999998</v>
      </c>
      <c r="J86" s="45"/>
      <c r="K86" s="45" t="s">
        <v>106</v>
      </c>
      <c r="L86" s="45">
        <v>5.4971000000000002E-4</v>
      </c>
      <c r="M86" s="45">
        <v>1.85E-4</v>
      </c>
      <c r="N86" s="45">
        <v>7.9500000000000005E-3</v>
      </c>
      <c r="S86" s="20"/>
    </row>
    <row r="87" spans="1:19" x14ac:dyDescent="0.2">
      <c r="A87" s="408" t="s">
        <v>43</v>
      </c>
      <c r="B87" s="314">
        <v>4.4021980000000002E-2</v>
      </c>
      <c r="C87" s="314">
        <v>4.1230469999999998E-2</v>
      </c>
      <c r="D87" s="314">
        <v>7.6109880000000005E-2</v>
      </c>
      <c r="E87" s="314"/>
      <c r="F87" s="314" t="s">
        <v>126</v>
      </c>
      <c r="G87" s="314">
        <v>1.3401090000000001E-2</v>
      </c>
      <c r="H87" s="314">
        <v>1.0590720900000001</v>
      </c>
      <c r="I87" s="314">
        <v>0.86560467000000008</v>
      </c>
      <c r="J87" s="314"/>
      <c r="K87" s="314" t="s">
        <v>119</v>
      </c>
      <c r="L87" s="314">
        <v>2.8946799999999997E-3</v>
      </c>
      <c r="M87" s="314">
        <v>5.7641800000000007E-3</v>
      </c>
      <c r="N87" s="314">
        <v>6.9302700000000005E-3</v>
      </c>
      <c r="S87" s="20"/>
    </row>
    <row r="88" spans="1:19" x14ac:dyDescent="0.2">
      <c r="A88" s="406" t="s">
        <v>174</v>
      </c>
      <c r="B88" s="45">
        <v>0.79704890000000006</v>
      </c>
      <c r="C88" s="45">
        <v>1.1734320199999999</v>
      </c>
      <c r="D88" s="45">
        <v>6.8566649999999993E-2</v>
      </c>
      <c r="E88" s="45"/>
      <c r="F88" s="45" t="s">
        <v>119</v>
      </c>
      <c r="G88" s="45">
        <v>0.37212220000000001</v>
      </c>
      <c r="H88" s="45">
        <v>0.40391983000000004</v>
      </c>
      <c r="I88" s="45">
        <v>0.82312973</v>
      </c>
      <c r="J88" s="45"/>
      <c r="K88" s="45" t="s">
        <v>195</v>
      </c>
      <c r="L88" s="45">
        <v>1.3509E-2</v>
      </c>
      <c r="M88" s="45">
        <v>0.52642836000000004</v>
      </c>
      <c r="N88" s="45">
        <v>6.3840500000000005E-3</v>
      </c>
      <c r="S88" s="20"/>
    </row>
    <row r="89" spans="1:19" x14ac:dyDescent="0.2">
      <c r="A89" s="408" t="s">
        <v>94</v>
      </c>
      <c r="B89" s="314">
        <v>1.3499100000000002E-3</v>
      </c>
      <c r="C89" s="314">
        <v>8.7601589999999993E-2</v>
      </c>
      <c r="D89" s="314">
        <v>6.78425E-2</v>
      </c>
      <c r="E89" s="314"/>
      <c r="F89" s="314" t="s">
        <v>118</v>
      </c>
      <c r="G89" s="314">
        <v>1.09291475</v>
      </c>
      <c r="H89" s="314">
        <v>1.05349333</v>
      </c>
      <c r="I89" s="314">
        <v>0.79541974000000004</v>
      </c>
      <c r="J89" s="314"/>
      <c r="K89" s="314" t="s">
        <v>51</v>
      </c>
      <c r="L89" s="314">
        <v>7.9878199999999996E-3</v>
      </c>
      <c r="M89" s="314">
        <v>3.4916999999999999E-3</v>
      </c>
      <c r="N89" s="314">
        <v>5.5439E-3</v>
      </c>
      <c r="S89" s="20"/>
    </row>
    <row r="90" spans="1:19" x14ac:dyDescent="0.2">
      <c r="A90" s="406" t="s">
        <v>125</v>
      </c>
      <c r="B90" s="45">
        <v>0.15865905</v>
      </c>
      <c r="C90" s="45">
        <v>0.22180309000000001</v>
      </c>
      <c r="D90" s="45">
        <v>5.7833220000000005E-2</v>
      </c>
      <c r="E90" s="45"/>
      <c r="F90" s="45" t="s">
        <v>176</v>
      </c>
      <c r="G90" s="45">
        <v>0.54035398000000001</v>
      </c>
      <c r="H90" s="45">
        <v>0.89125283999999994</v>
      </c>
      <c r="I90" s="45">
        <v>0.78697481999999996</v>
      </c>
      <c r="J90" s="45"/>
      <c r="K90" s="45" t="s">
        <v>155</v>
      </c>
      <c r="L90" s="45">
        <v>9.9084999999999993E-4</v>
      </c>
      <c r="M90" s="45">
        <v>0</v>
      </c>
      <c r="N90" s="45">
        <v>5.1311999999999998E-3</v>
      </c>
      <c r="S90" s="20"/>
    </row>
    <row r="91" spans="1:19" x14ac:dyDescent="0.2">
      <c r="A91" s="408" t="s">
        <v>185</v>
      </c>
      <c r="B91" s="314">
        <v>0.34968347999999999</v>
      </c>
      <c r="C91" s="314">
        <v>4.3390600000000005E-3</v>
      </c>
      <c r="D91" s="314">
        <v>5.5245000000000002E-2</v>
      </c>
      <c r="E91" s="314"/>
      <c r="F91" s="314" t="s">
        <v>58</v>
      </c>
      <c r="G91" s="314">
        <v>0.82802315000000004</v>
      </c>
      <c r="H91" s="314">
        <v>1.3622616000000001</v>
      </c>
      <c r="I91" s="314">
        <v>0.75918721999999994</v>
      </c>
      <c r="J91" s="314"/>
      <c r="K91" s="314" t="s">
        <v>153</v>
      </c>
      <c r="L91" s="314">
        <v>0</v>
      </c>
      <c r="M91" s="314">
        <v>0</v>
      </c>
      <c r="N91" s="314">
        <v>5.0000000000000001E-3</v>
      </c>
      <c r="S91" s="20"/>
    </row>
    <row r="92" spans="1:19" x14ac:dyDescent="0.2">
      <c r="A92" s="406" t="s">
        <v>123</v>
      </c>
      <c r="B92" s="45">
        <v>0</v>
      </c>
      <c r="C92" s="45">
        <v>2.4940319999999998E-2</v>
      </c>
      <c r="D92" s="45">
        <v>5.132569E-2</v>
      </c>
      <c r="E92" s="45"/>
      <c r="F92" s="45" t="s">
        <v>160</v>
      </c>
      <c r="G92" s="45">
        <v>0.31618023000000001</v>
      </c>
      <c r="H92" s="45">
        <v>0.17753906</v>
      </c>
      <c r="I92" s="45">
        <v>0.74942200000000003</v>
      </c>
      <c r="J92" s="45"/>
      <c r="K92" s="45" t="s">
        <v>19</v>
      </c>
      <c r="L92" s="45">
        <v>0</v>
      </c>
      <c r="M92" s="45">
        <v>5.7639200000000005E-3</v>
      </c>
      <c r="N92" s="45">
        <v>3.8799699999999999E-3</v>
      </c>
      <c r="S92" s="20"/>
    </row>
    <row r="93" spans="1:19" x14ac:dyDescent="0.2">
      <c r="A93" s="408" t="s">
        <v>137</v>
      </c>
      <c r="B93" s="314">
        <v>0</v>
      </c>
      <c r="C93" s="314">
        <v>2.9995500000000001E-3</v>
      </c>
      <c r="D93" s="314">
        <v>4.9265089999999997E-2</v>
      </c>
      <c r="E93" s="314"/>
      <c r="F93" s="314" t="s">
        <v>188</v>
      </c>
      <c r="G93" s="314">
        <v>5.0879569999999999E-2</v>
      </c>
      <c r="H93" s="314">
        <v>4.2106669999999999E-2</v>
      </c>
      <c r="I93" s="314">
        <v>0.63162563999999999</v>
      </c>
      <c r="J93" s="314"/>
      <c r="K93" s="314" t="s">
        <v>54</v>
      </c>
      <c r="L93" s="314">
        <v>4.3099499999999999E-3</v>
      </c>
      <c r="M93" s="314">
        <v>5.2950000000000002E-3</v>
      </c>
      <c r="N93" s="314">
        <v>3.8249999999999998E-3</v>
      </c>
      <c r="S93" s="20"/>
    </row>
    <row r="94" spans="1:19" x14ac:dyDescent="0.2">
      <c r="A94" s="406" t="s">
        <v>116</v>
      </c>
      <c r="B94" s="45">
        <v>0</v>
      </c>
      <c r="C94" s="45">
        <v>0</v>
      </c>
      <c r="D94" s="45">
        <v>4.8904719999999999E-2</v>
      </c>
      <c r="E94" s="45"/>
      <c r="F94" s="45" t="s">
        <v>4</v>
      </c>
      <c r="G94" s="45">
        <v>5.2677741300000003</v>
      </c>
      <c r="H94" s="45">
        <v>1.4991373000000001</v>
      </c>
      <c r="I94" s="45">
        <v>0.61107500000000003</v>
      </c>
      <c r="J94" s="45"/>
      <c r="K94" s="45" t="s">
        <v>47</v>
      </c>
      <c r="L94" s="45">
        <v>9.8542900000000017E-3</v>
      </c>
      <c r="M94" s="45">
        <v>0</v>
      </c>
      <c r="N94" s="45">
        <v>3.7126699999999999E-3</v>
      </c>
      <c r="S94" s="20"/>
    </row>
    <row r="95" spans="1:19" x14ac:dyDescent="0.2">
      <c r="A95" s="408" t="s">
        <v>195</v>
      </c>
      <c r="B95" s="314">
        <v>0.13871337</v>
      </c>
      <c r="C95" s="314">
        <v>0.18826785999999998</v>
      </c>
      <c r="D95" s="314">
        <v>4.7513599999999996E-2</v>
      </c>
      <c r="E95" s="314"/>
      <c r="F95" s="314" t="s">
        <v>142</v>
      </c>
      <c r="G95" s="314">
        <v>1.9802810500000001</v>
      </c>
      <c r="H95" s="314">
        <v>0.39975165000000001</v>
      </c>
      <c r="I95" s="314">
        <v>0.58427916000000002</v>
      </c>
      <c r="J95" s="314"/>
      <c r="K95" s="314" t="s">
        <v>137</v>
      </c>
      <c r="L95" s="314">
        <v>1.2651099999999998E-3</v>
      </c>
      <c r="M95" s="314">
        <v>1.04722E-3</v>
      </c>
      <c r="N95" s="314">
        <v>3.0366600000000001E-3</v>
      </c>
      <c r="S95" s="20"/>
    </row>
    <row r="96" spans="1:19" x14ac:dyDescent="0.2">
      <c r="A96" s="406" t="s">
        <v>103</v>
      </c>
      <c r="B96" s="45">
        <v>0</v>
      </c>
      <c r="C96" s="45">
        <v>1.1220000000000001E-2</v>
      </c>
      <c r="D96" s="45">
        <v>4.3384589999999994E-2</v>
      </c>
      <c r="E96" s="45"/>
      <c r="F96" s="45" t="s">
        <v>134</v>
      </c>
      <c r="G96" s="45">
        <v>0.36838285999999998</v>
      </c>
      <c r="H96" s="45">
        <v>0.20979345999999999</v>
      </c>
      <c r="I96" s="45">
        <v>0.57702050999999999</v>
      </c>
      <c r="J96" s="45"/>
      <c r="K96" s="45" t="s">
        <v>103</v>
      </c>
      <c r="L96" s="45">
        <v>0</v>
      </c>
      <c r="M96" s="45">
        <v>0</v>
      </c>
      <c r="N96" s="45">
        <v>2.82E-3</v>
      </c>
      <c r="S96" s="20"/>
    </row>
    <row r="97" spans="1:19" x14ac:dyDescent="0.2">
      <c r="A97" s="408" t="s">
        <v>80</v>
      </c>
      <c r="B97" s="314">
        <v>7.8641699999999995E-2</v>
      </c>
      <c r="C97" s="314">
        <v>4.2593199999999996E-3</v>
      </c>
      <c r="D97" s="314">
        <v>4.2880210000000002E-2</v>
      </c>
      <c r="E97" s="314"/>
      <c r="F97" s="314" t="s">
        <v>82</v>
      </c>
      <c r="G97" s="314">
        <v>2.7525999999999998E-2</v>
      </c>
      <c r="H97" s="314">
        <v>3.67233915</v>
      </c>
      <c r="I97" s="314">
        <v>0.54781000000000002</v>
      </c>
      <c r="J97" s="314"/>
      <c r="K97" s="314" t="s">
        <v>191</v>
      </c>
      <c r="L97" s="314">
        <v>2.2160000000000001E-3</v>
      </c>
      <c r="M97" s="314">
        <v>1.622E-3</v>
      </c>
      <c r="N97" s="314">
        <v>2.3330100000000004E-3</v>
      </c>
      <c r="S97" s="20"/>
    </row>
    <row r="98" spans="1:19" x14ac:dyDescent="0.2">
      <c r="A98" s="406" t="s">
        <v>104</v>
      </c>
      <c r="B98" s="45">
        <v>6.5700000000000003E-3</v>
      </c>
      <c r="C98" s="45">
        <v>1.7080560000000002E-2</v>
      </c>
      <c r="D98" s="45">
        <v>3.4948309999999996E-2</v>
      </c>
      <c r="E98" s="45"/>
      <c r="F98" s="45" t="s">
        <v>112</v>
      </c>
      <c r="G98" s="45">
        <v>0.44719924999999999</v>
      </c>
      <c r="H98" s="45">
        <v>0.29443743999999999</v>
      </c>
      <c r="I98" s="45">
        <v>0.45240676000000002</v>
      </c>
      <c r="J98" s="45"/>
      <c r="K98" s="45" t="s">
        <v>11</v>
      </c>
      <c r="L98" s="45">
        <v>0.130027</v>
      </c>
      <c r="M98" s="45">
        <v>0.31767000000000001</v>
      </c>
      <c r="N98" s="45">
        <v>2.0110000000000002E-3</v>
      </c>
      <c r="S98" s="20"/>
    </row>
    <row r="99" spans="1:19" x14ac:dyDescent="0.2">
      <c r="A99" s="408" t="s">
        <v>28</v>
      </c>
      <c r="B99" s="314">
        <v>0</v>
      </c>
      <c r="C99" s="314">
        <v>0.26797670000000001</v>
      </c>
      <c r="D99" s="314">
        <v>3.4769050000000003E-2</v>
      </c>
      <c r="E99" s="314"/>
      <c r="F99" s="314" t="s">
        <v>165</v>
      </c>
      <c r="G99" s="314">
        <v>3.9930980000000005E-2</v>
      </c>
      <c r="H99" s="314">
        <v>0.23506366000000001</v>
      </c>
      <c r="I99" s="314">
        <v>0.44085789000000003</v>
      </c>
      <c r="J99" s="314"/>
      <c r="K99" s="314" t="s">
        <v>74</v>
      </c>
      <c r="L99" s="314">
        <v>0</v>
      </c>
      <c r="M99" s="314">
        <v>0</v>
      </c>
      <c r="N99" s="314">
        <v>1.9499999999999999E-3</v>
      </c>
      <c r="S99" s="20"/>
    </row>
    <row r="100" spans="1:19" x14ac:dyDescent="0.2">
      <c r="A100" s="406" t="s">
        <v>26</v>
      </c>
      <c r="B100" s="45">
        <v>0</v>
      </c>
      <c r="C100" s="45">
        <v>0</v>
      </c>
      <c r="D100" s="45">
        <v>3.3196000000000003E-2</v>
      </c>
      <c r="E100" s="45"/>
      <c r="F100" s="45" t="s">
        <v>137</v>
      </c>
      <c r="G100" s="45">
        <v>0.30483028000000001</v>
      </c>
      <c r="H100" s="45">
        <v>0.38015945000000001</v>
      </c>
      <c r="I100" s="45">
        <v>0.42681640000000004</v>
      </c>
      <c r="J100" s="45"/>
      <c r="K100" s="45" t="s">
        <v>117</v>
      </c>
      <c r="L100" s="45">
        <v>2.7633999999999997E-4</v>
      </c>
      <c r="M100" s="45">
        <v>1.13E-4</v>
      </c>
      <c r="N100" s="45">
        <v>1.8234900000000001E-3</v>
      </c>
      <c r="S100" s="20"/>
    </row>
    <row r="101" spans="1:19" x14ac:dyDescent="0.2">
      <c r="A101" s="408" t="s">
        <v>117</v>
      </c>
      <c r="B101" s="314">
        <v>7.4756259999999991E-2</v>
      </c>
      <c r="C101" s="314">
        <v>3.9967519999999999E-2</v>
      </c>
      <c r="D101" s="314">
        <v>2.7410979999999998E-2</v>
      </c>
      <c r="E101" s="314"/>
      <c r="F101" s="314" t="s">
        <v>5</v>
      </c>
      <c r="G101" s="314">
        <v>0.37653044000000002</v>
      </c>
      <c r="H101" s="314">
        <v>2.9565199999999998E-3</v>
      </c>
      <c r="I101" s="314">
        <v>0.40134618</v>
      </c>
      <c r="J101" s="314"/>
      <c r="K101" s="314" t="s">
        <v>42</v>
      </c>
      <c r="L101" s="314">
        <v>5.0000000000000002E-5</v>
      </c>
      <c r="M101" s="314">
        <v>8.0000000000000007E-5</v>
      </c>
      <c r="N101" s="314">
        <v>1.8E-3</v>
      </c>
      <c r="S101" s="20"/>
    </row>
    <row r="102" spans="1:19" x14ac:dyDescent="0.2">
      <c r="A102" s="406" t="s">
        <v>197</v>
      </c>
      <c r="B102" s="45">
        <v>3.7655809999999998E-2</v>
      </c>
      <c r="C102" s="45">
        <v>0.13444689000000001</v>
      </c>
      <c r="D102" s="45">
        <v>2.445164E-2</v>
      </c>
      <c r="E102" s="45"/>
      <c r="F102" s="45" t="s">
        <v>114</v>
      </c>
      <c r="G102" s="45">
        <v>9.8843500000000001E-3</v>
      </c>
      <c r="H102" s="45">
        <v>2.8168389999999998E-2</v>
      </c>
      <c r="I102" s="45">
        <v>0.38818374999999999</v>
      </c>
      <c r="J102" s="45"/>
      <c r="K102" s="45" t="s">
        <v>197</v>
      </c>
      <c r="L102" s="45">
        <v>0.37627657000000003</v>
      </c>
      <c r="M102" s="45">
        <v>2.7500000000000002E-4</v>
      </c>
      <c r="N102" s="45">
        <v>1.5166800000000001E-3</v>
      </c>
      <c r="S102" s="20"/>
    </row>
    <row r="103" spans="1:19" x14ac:dyDescent="0.2">
      <c r="A103" s="408" t="s">
        <v>141</v>
      </c>
      <c r="B103" s="314">
        <v>0</v>
      </c>
      <c r="C103" s="314">
        <v>1.6892830000000001E-2</v>
      </c>
      <c r="D103" s="314">
        <v>2.3055560000000003E-2</v>
      </c>
      <c r="E103" s="314"/>
      <c r="F103" s="314" t="s">
        <v>60</v>
      </c>
      <c r="G103" s="314">
        <v>0.44380409999999998</v>
      </c>
      <c r="H103" s="314">
        <v>0.14817264999999999</v>
      </c>
      <c r="I103" s="314">
        <v>0.35689790000000005</v>
      </c>
      <c r="J103" s="314"/>
      <c r="K103" s="314" t="s">
        <v>79</v>
      </c>
      <c r="L103" s="314">
        <v>0</v>
      </c>
      <c r="M103" s="314">
        <v>6.891E-4</v>
      </c>
      <c r="N103" s="314">
        <v>1.5E-3</v>
      </c>
      <c r="S103" s="20"/>
    </row>
    <row r="104" spans="1:19" x14ac:dyDescent="0.2">
      <c r="A104" s="406" t="s">
        <v>91</v>
      </c>
      <c r="B104" s="45">
        <v>1.7639999999999999E-3</v>
      </c>
      <c r="C104" s="45">
        <v>0</v>
      </c>
      <c r="D104" s="45">
        <v>2.1428849999999999E-2</v>
      </c>
      <c r="E104" s="45"/>
      <c r="F104" s="45" t="s">
        <v>184</v>
      </c>
      <c r="G104" s="45">
        <v>0</v>
      </c>
      <c r="H104" s="45">
        <v>0.11286699</v>
      </c>
      <c r="I104" s="45">
        <v>0.35112035999999996</v>
      </c>
      <c r="J104" s="45"/>
      <c r="K104" s="45" t="s">
        <v>25</v>
      </c>
      <c r="L104" s="45">
        <v>6.4999999999999997E-4</v>
      </c>
      <c r="M104" s="45">
        <v>0</v>
      </c>
      <c r="N104" s="45">
        <v>1.475E-3</v>
      </c>
      <c r="S104" s="20"/>
    </row>
    <row r="105" spans="1:19" x14ac:dyDescent="0.2">
      <c r="A105" s="408" t="s">
        <v>156</v>
      </c>
      <c r="B105" s="314">
        <v>0.18041880999999999</v>
      </c>
      <c r="C105" s="314">
        <v>0.21420227999999999</v>
      </c>
      <c r="D105" s="314">
        <v>1.8890000000000001E-2</v>
      </c>
      <c r="E105" s="314"/>
      <c r="F105" s="314" t="s">
        <v>350</v>
      </c>
      <c r="G105" s="314">
        <v>0</v>
      </c>
      <c r="H105" s="314">
        <v>0.2104</v>
      </c>
      <c r="I105" s="314">
        <v>0.35</v>
      </c>
      <c r="J105" s="314"/>
      <c r="K105" s="314" t="s">
        <v>45</v>
      </c>
      <c r="L105" s="314">
        <v>3.8689720000000004E-2</v>
      </c>
      <c r="M105" s="314">
        <v>1.16718E-2</v>
      </c>
      <c r="N105" s="314">
        <v>1.4445999999999999E-3</v>
      </c>
      <c r="S105" s="20"/>
    </row>
    <row r="106" spans="1:19" x14ac:dyDescent="0.2">
      <c r="A106" s="406" t="s">
        <v>114</v>
      </c>
      <c r="B106" s="45">
        <v>0</v>
      </c>
      <c r="C106" s="45">
        <v>0</v>
      </c>
      <c r="D106" s="45">
        <v>1.8195840000000001E-2</v>
      </c>
      <c r="E106" s="45"/>
      <c r="F106" s="45" t="s">
        <v>133</v>
      </c>
      <c r="G106" s="45">
        <v>0.70596731000000001</v>
      </c>
      <c r="H106" s="45">
        <v>1.0415039100000001</v>
      </c>
      <c r="I106" s="45">
        <v>0.33567654999999996</v>
      </c>
      <c r="J106" s="45"/>
      <c r="K106" s="45" t="s">
        <v>110</v>
      </c>
      <c r="L106" s="45">
        <v>5.0000000000000002E-5</v>
      </c>
      <c r="M106" s="45">
        <v>0</v>
      </c>
      <c r="N106" s="45">
        <v>1.341E-3</v>
      </c>
      <c r="S106" s="20"/>
    </row>
    <row r="107" spans="1:19" x14ac:dyDescent="0.2">
      <c r="A107" s="408" t="s">
        <v>105</v>
      </c>
      <c r="B107" s="314">
        <v>6.2082100000000005E-3</v>
      </c>
      <c r="C107" s="314">
        <v>2.587279E-2</v>
      </c>
      <c r="D107" s="314">
        <v>1.602874E-2</v>
      </c>
      <c r="E107" s="314"/>
      <c r="F107" s="314" t="s">
        <v>186</v>
      </c>
      <c r="G107" s="314">
        <v>0</v>
      </c>
      <c r="H107" s="314">
        <v>0.98012460999999995</v>
      </c>
      <c r="I107" s="314">
        <v>0.3337215</v>
      </c>
      <c r="J107" s="314"/>
      <c r="K107" s="314" t="s">
        <v>112</v>
      </c>
      <c r="L107" s="314">
        <v>1.345E-2</v>
      </c>
      <c r="M107" s="314">
        <v>3.5022320000000003E-2</v>
      </c>
      <c r="N107" s="314">
        <v>1.2820399999999999E-3</v>
      </c>
      <c r="S107" s="20"/>
    </row>
    <row r="108" spans="1:19" x14ac:dyDescent="0.2">
      <c r="A108" s="406" t="s">
        <v>176</v>
      </c>
      <c r="B108" s="45">
        <v>3.2592389999999999E-2</v>
      </c>
      <c r="C108" s="45">
        <v>0</v>
      </c>
      <c r="D108" s="45">
        <v>1.521919E-2</v>
      </c>
      <c r="E108" s="45"/>
      <c r="F108" s="45" t="s">
        <v>161</v>
      </c>
      <c r="G108" s="45">
        <v>1.9013349999999998E-2</v>
      </c>
      <c r="H108" s="45">
        <v>4.5684120000000002E-2</v>
      </c>
      <c r="I108" s="45">
        <v>0.33191152000000002</v>
      </c>
      <c r="J108" s="45"/>
      <c r="K108" s="45" t="s">
        <v>196</v>
      </c>
      <c r="L108" s="45">
        <v>1.3993999999999999E-4</v>
      </c>
      <c r="M108" s="45">
        <v>4.0000000000000002E-4</v>
      </c>
      <c r="N108" s="45">
        <v>1.1629699999999999E-3</v>
      </c>
      <c r="S108" s="20"/>
    </row>
    <row r="109" spans="1:19" x14ac:dyDescent="0.2">
      <c r="A109" s="408" t="s">
        <v>193</v>
      </c>
      <c r="B109" s="314">
        <v>4.8611100000000001E-3</v>
      </c>
      <c r="C109" s="314">
        <v>0</v>
      </c>
      <c r="D109" s="314">
        <v>1.4386990000000001E-2</v>
      </c>
      <c r="E109" s="314"/>
      <c r="F109" s="314" t="s">
        <v>168</v>
      </c>
      <c r="G109" s="314">
        <v>0.55420568999999997</v>
      </c>
      <c r="H109" s="314">
        <v>0.13719076000000002</v>
      </c>
      <c r="I109" s="314">
        <v>0.31381425000000002</v>
      </c>
      <c r="J109" s="314"/>
      <c r="K109" s="314" t="s">
        <v>193</v>
      </c>
      <c r="L109" s="314">
        <v>2.5000000000000001E-4</v>
      </c>
      <c r="M109" s="314">
        <v>3.6000000000000002E-4</v>
      </c>
      <c r="N109" s="314">
        <v>1.129E-3</v>
      </c>
      <c r="S109" s="20"/>
    </row>
    <row r="110" spans="1:19" x14ac:dyDescent="0.2">
      <c r="A110" s="406" t="s">
        <v>146</v>
      </c>
      <c r="B110" s="45">
        <v>22.985344809999997</v>
      </c>
      <c r="C110" s="45">
        <v>0.16446782999999998</v>
      </c>
      <c r="D110" s="45">
        <v>1.255421E-2</v>
      </c>
      <c r="E110" s="45"/>
      <c r="F110" s="45" t="s">
        <v>105</v>
      </c>
      <c r="G110" s="45">
        <v>0.94754356000000006</v>
      </c>
      <c r="H110" s="45">
        <v>0.74682230000000005</v>
      </c>
      <c r="I110" s="45">
        <v>0.31050965999999997</v>
      </c>
      <c r="J110" s="45"/>
      <c r="K110" s="45" t="s">
        <v>929</v>
      </c>
      <c r="L110" s="45">
        <v>3.0000000000000001E-6</v>
      </c>
      <c r="M110" s="45">
        <v>4.2215290000000003E-2</v>
      </c>
      <c r="N110" s="45">
        <v>1.1242100000000001E-3</v>
      </c>
      <c r="S110" s="20"/>
    </row>
    <row r="111" spans="1:19" x14ac:dyDescent="0.2">
      <c r="A111" s="408" t="s">
        <v>196</v>
      </c>
      <c r="B111" s="314">
        <v>8.3808389999999997E-2</v>
      </c>
      <c r="C111" s="314">
        <v>8.4566699999999995E-3</v>
      </c>
      <c r="D111" s="314">
        <v>1.2372040000000001E-2</v>
      </c>
      <c r="E111" s="314"/>
      <c r="F111" s="314" t="s">
        <v>6</v>
      </c>
      <c r="G111" s="314">
        <v>0.77866097000000001</v>
      </c>
      <c r="H111" s="314">
        <v>0.23277773999999998</v>
      </c>
      <c r="I111" s="314">
        <v>0.30406317999999999</v>
      </c>
      <c r="J111" s="314"/>
      <c r="K111" s="314" t="s">
        <v>3</v>
      </c>
      <c r="L111" s="314">
        <v>5.0000000000000001E-4</v>
      </c>
      <c r="M111" s="314">
        <v>0</v>
      </c>
      <c r="N111" s="314">
        <v>1.0809999999999999E-3</v>
      </c>
      <c r="S111" s="20"/>
    </row>
    <row r="112" spans="1:19" x14ac:dyDescent="0.2">
      <c r="A112" s="406" t="s">
        <v>191</v>
      </c>
      <c r="B112" s="45">
        <v>0</v>
      </c>
      <c r="C112" s="45">
        <v>4.4633599999999996E-2</v>
      </c>
      <c r="D112" s="45">
        <v>1.22696E-2</v>
      </c>
      <c r="E112" s="45"/>
      <c r="F112" s="45" t="s">
        <v>103</v>
      </c>
      <c r="G112" s="45">
        <v>2.8868400899999997</v>
      </c>
      <c r="H112" s="45">
        <v>0.37025448999999999</v>
      </c>
      <c r="I112" s="45">
        <v>0.30398708000000002</v>
      </c>
      <c r="J112" s="45"/>
      <c r="K112" s="45" t="s">
        <v>75</v>
      </c>
      <c r="L112" s="45">
        <v>2.8175369999999998E-2</v>
      </c>
      <c r="M112" s="45">
        <v>5.9999999999999995E-4</v>
      </c>
      <c r="N112" s="45">
        <v>1E-3</v>
      </c>
      <c r="S112" s="20"/>
    </row>
    <row r="113" spans="1:19" x14ac:dyDescent="0.2">
      <c r="A113" s="408" t="s">
        <v>68</v>
      </c>
      <c r="B113" s="314">
        <v>0</v>
      </c>
      <c r="C113" s="314">
        <v>1.5455E-3</v>
      </c>
      <c r="D113" s="314">
        <v>1.0500000000000001E-2</v>
      </c>
      <c r="E113" s="314"/>
      <c r="F113" s="314" t="s">
        <v>44</v>
      </c>
      <c r="G113" s="314">
        <v>0.34839399999999998</v>
      </c>
      <c r="H113" s="314">
        <v>0.32222381999999999</v>
      </c>
      <c r="I113" s="314">
        <v>0.29000599999999999</v>
      </c>
      <c r="J113" s="314"/>
      <c r="K113" s="314" t="s">
        <v>27</v>
      </c>
      <c r="L113" s="314">
        <v>1.294E-3</v>
      </c>
      <c r="M113" s="314">
        <v>1.204E-3</v>
      </c>
      <c r="N113" s="314">
        <v>9.9500000000000001E-4</v>
      </c>
      <c r="S113" s="20"/>
    </row>
    <row r="114" spans="1:19" x14ac:dyDescent="0.2">
      <c r="A114" s="406" t="s">
        <v>69</v>
      </c>
      <c r="B114" s="45">
        <v>1.030446E-2</v>
      </c>
      <c r="C114" s="45">
        <v>0</v>
      </c>
      <c r="D114" s="45">
        <v>9.2906900000000008E-3</v>
      </c>
      <c r="E114" s="45"/>
      <c r="F114" s="45" t="s">
        <v>89</v>
      </c>
      <c r="G114" s="45">
        <v>0.27722746000000004</v>
      </c>
      <c r="H114" s="45">
        <v>0.11605122</v>
      </c>
      <c r="I114" s="45">
        <v>0.27487813</v>
      </c>
      <c r="J114" s="45"/>
      <c r="K114" s="45" t="s">
        <v>89</v>
      </c>
      <c r="L114" s="45">
        <v>0</v>
      </c>
      <c r="M114" s="45">
        <v>0</v>
      </c>
      <c r="N114" s="45">
        <v>9.4554999999999997E-4</v>
      </c>
      <c r="S114" s="20"/>
    </row>
    <row r="115" spans="1:19" x14ac:dyDescent="0.2">
      <c r="A115" s="408" t="s">
        <v>154</v>
      </c>
      <c r="B115" s="314">
        <v>1.29089E-3</v>
      </c>
      <c r="C115" s="314">
        <v>0</v>
      </c>
      <c r="D115" s="314">
        <v>9.1044999999999997E-3</v>
      </c>
      <c r="E115" s="314"/>
      <c r="F115" s="314" t="s">
        <v>347</v>
      </c>
      <c r="G115" s="314">
        <v>1.17076066</v>
      </c>
      <c r="H115" s="314">
        <v>0</v>
      </c>
      <c r="I115" s="314">
        <v>0.27060871999999997</v>
      </c>
      <c r="J115" s="314"/>
      <c r="K115" s="314" t="s">
        <v>120</v>
      </c>
      <c r="L115" s="314">
        <v>1E-4</v>
      </c>
      <c r="M115" s="314">
        <v>0</v>
      </c>
      <c r="N115" s="314">
        <v>8.6642999999999996E-4</v>
      </c>
      <c r="S115" s="20"/>
    </row>
    <row r="116" spans="1:19" x14ac:dyDescent="0.2">
      <c r="A116" s="406" t="s">
        <v>29</v>
      </c>
      <c r="B116" s="45">
        <v>3.4033500000000001E-2</v>
      </c>
      <c r="C116" s="45">
        <v>0.50055817000000002</v>
      </c>
      <c r="D116" s="45">
        <v>9.0092499999999999E-3</v>
      </c>
      <c r="E116" s="45"/>
      <c r="F116" s="45" t="s">
        <v>76</v>
      </c>
      <c r="G116" s="45">
        <v>11.7009627</v>
      </c>
      <c r="H116" s="45">
        <v>0.14282400000000001</v>
      </c>
      <c r="I116" s="45">
        <v>0.26008843999999998</v>
      </c>
      <c r="J116" s="45"/>
      <c r="K116" s="45" t="s">
        <v>88</v>
      </c>
      <c r="L116" s="45">
        <v>7.8372500000000005E-3</v>
      </c>
      <c r="M116" s="45">
        <v>0</v>
      </c>
      <c r="N116" s="45">
        <v>8.3340999999999992E-4</v>
      </c>
      <c r="S116" s="20"/>
    </row>
    <row r="117" spans="1:19" x14ac:dyDescent="0.2">
      <c r="A117" s="408" t="s">
        <v>168</v>
      </c>
      <c r="B117" s="314">
        <v>2.3604090000000001E-2</v>
      </c>
      <c r="C117" s="314">
        <v>8.3903229999999995E-2</v>
      </c>
      <c r="D117" s="314">
        <v>8.2197499999999996E-3</v>
      </c>
      <c r="E117" s="314"/>
      <c r="F117" s="314" t="s">
        <v>214</v>
      </c>
      <c r="G117" s="314">
        <v>0.68051415999999998</v>
      </c>
      <c r="H117" s="314">
        <v>0.68601970999999995</v>
      </c>
      <c r="I117" s="314">
        <v>0.25386450999999999</v>
      </c>
      <c r="J117" s="314"/>
      <c r="K117" s="314" t="s">
        <v>118</v>
      </c>
      <c r="L117" s="314">
        <v>0</v>
      </c>
      <c r="M117" s="314">
        <v>0</v>
      </c>
      <c r="N117" s="314">
        <v>8.0603999999999995E-4</v>
      </c>
      <c r="S117" s="20"/>
    </row>
    <row r="118" spans="1:19" x14ac:dyDescent="0.2">
      <c r="A118" s="406" t="s">
        <v>97</v>
      </c>
      <c r="B118" s="45">
        <v>4.4843870999999993</v>
      </c>
      <c r="C118" s="45">
        <v>3.5793978799999997</v>
      </c>
      <c r="D118" s="45">
        <v>7.1733700000000001E-3</v>
      </c>
      <c r="E118" s="45"/>
      <c r="F118" s="45" t="s">
        <v>187</v>
      </c>
      <c r="G118" s="45">
        <v>3.7507160000000005E-2</v>
      </c>
      <c r="H118" s="45">
        <v>2.4939679999999999E-2</v>
      </c>
      <c r="I118" s="45">
        <v>0.24924629999999998</v>
      </c>
      <c r="J118" s="45"/>
      <c r="K118" s="45" t="s">
        <v>76</v>
      </c>
      <c r="L118" s="45">
        <v>0</v>
      </c>
      <c r="M118" s="45">
        <v>0</v>
      </c>
      <c r="N118" s="45">
        <v>8.0000000000000004E-4</v>
      </c>
      <c r="S118" s="20"/>
    </row>
    <row r="119" spans="1:19" x14ac:dyDescent="0.2">
      <c r="A119" s="408" t="s">
        <v>92</v>
      </c>
      <c r="B119" s="314">
        <v>0</v>
      </c>
      <c r="C119" s="314">
        <v>2.08464E-3</v>
      </c>
      <c r="D119" s="314">
        <v>6.2411999999999997E-3</v>
      </c>
      <c r="E119" s="314"/>
      <c r="F119" s="314" t="s">
        <v>181</v>
      </c>
      <c r="G119" s="314">
        <v>3.4872710000000001E-2</v>
      </c>
      <c r="H119" s="314">
        <v>0.19060317999999998</v>
      </c>
      <c r="I119" s="314">
        <v>0.24282899999999999</v>
      </c>
      <c r="J119" s="314"/>
      <c r="K119" s="314" t="s">
        <v>84</v>
      </c>
      <c r="L119" s="314">
        <v>7.4259E-4</v>
      </c>
      <c r="M119" s="314">
        <v>1.024E-3</v>
      </c>
      <c r="N119" s="314">
        <v>8.0000000000000004E-4</v>
      </c>
      <c r="S119" s="20"/>
    </row>
    <row r="120" spans="1:19" x14ac:dyDescent="0.2">
      <c r="A120" s="406" t="s">
        <v>35</v>
      </c>
      <c r="B120" s="45">
        <v>1.2728399999999999E-3</v>
      </c>
      <c r="C120" s="45">
        <v>3.5801999999999996E-4</v>
      </c>
      <c r="D120" s="45">
        <v>6.1954499999999999E-3</v>
      </c>
      <c r="E120" s="45"/>
      <c r="F120" s="45" t="s">
        <v>156</v>
      </c>
      <c r="G120" s="45">
        <v>0.62574562</v>
      </c>
      <c r="H120" s="45">
        <v>0.29884359999999999</v>
      </c>
      <c r="I120" s="45">
        <v>0.22048878</v>
      </c>
      <c r="J120" s="45"/>
      <c r="K120" s="45" t="s">
        <v>180</v>
      </c>
      <c r="L120" s="45">
        <v>1.6167000000000001E-2</v>
      </c>
      <c r="M120" s="45">
        <v>2.3661390000000001E-2</v>
      </c>
      <c r="N120" s="45">
        <v>8.0000000000000004E-4</v>
      </c>
      <c r="S120" s="20"/>
    </row>
    <row r="121" spans="1:19" x14ac:dyDescent="0.2">
      <c r="A121" s="408" t="s">
        <v>88</v>
      </c>
      <c r="B121" s="314">
        <v>0.97054678999999999</v>
      </c>
      <c r="C121" s="314">
        <v>3.7875550000000001E-2</v>
      </c>
      <c r="D121" s="314">
        <v>6.1251199999999995E-3</v>
      </c>
      <c r="E121" s="314"/>
      <c r="F121" s="314" t="s">
        <v>29</v>
      </c>
      <c r="G121" s="314">
        <v>0.43691715000000003</v>
      </c>
      <c r="H121" s="314">
        <v>1.1181913799999998</v>
      </c>
      <c r="I121" s="314">
        <v>0.21302963</v>
      </c>
      <c r="J121" s="314"/>
      <c r="K121" s="314" t="s">
        <v>95</v>
      </c>
      <c r="L121" s="314">
        <v>0.15940242000000002</v>
      </c>
      <c r="M121" s="314">
        <v>3.2149099999999996E-3</v>
      </c>
      <c r="N121" s="314">
        <v>7.7012999999999995E-4</v>
      </c>
      <c r="S121" s="20"/>
    </row>
    <row r="122" spans="1:19" x14ac:dyDescent="0.2">
      <c r="A122" s="406" t="s">
        <v>124</v>
      </c>
      <c r="B122" s="45">
        <v>0</v>
      </c>
      <c r="C122" s="45">
        <v>0</v>
      </c>
      <c r="D122" s="45">
        <v>5.1719399999999999E-3</v>
      </c>
      <c r="E122" s="45"/>
      <c r="F122" s="45" t="s">
        <v>166</v>
      </c>
      <c r="G122" s="45">
        <v>0.29416500000000001</v>
      </c>
      <c r="H122" s="45">
        <v>1.1765033500000002</v>
      </c>
      <c r="I122" s="45">
        <v>0.21229500000000001</v>
      </c>
      <c r="J122" s="45"/>
      <c r="K122" s="45" t="s">
        <v>23</v>
      </c>
      <c r="L122" s="45">
        <v>0</v>
      </c>
      <c r="M122" s="45">
        <v>1.0000000000000001E-5</v>
      </c>
      <c r="N122" s="45">
        <v>6.8099999999999996E-4</v>
      </c>
      <c r="S122" s="20"/>
    </row>
    <row r="123" spans="1:19" x14ac:dyDescent="0.2">
      <c r="A123" s="408" t="s">
        <v>70</v>
      </c>
      <c r="B123" s="314">
        <v>0</v>
      </c>
      <c r="C123" s="314">
        <v>0</v>
      </c>
      <c r="D123" s="314">
        <v>4.1458199999999997E-3</v>
      </c>
      <c r="E123" s="314"/>
      <c r="F123" s="314" t="s">
        <v>120</v>
      </c>
      <c r="G123" s="314">
        <v>4.5500489999999998E-2</v>
      </c>
      <c r="H123" s="314">
        <v>6.5317970000000003E-2</v>
      </c>
      <c r="I123" s="314">
        <v>0.20935014999999998</v>
      </c>
      <c r="J123" s="314"/>
      <c r="K123" s="314" t="s">
        <v>194</v>
      </c>
      <c r="L123" s="314">
        <v>2.0000000000000001E-4</v>
      </c>
      <c r="M123" s="314">
        <v>1.67859E-3</v>
      </c>
      <c r="N123" s="314">
        <v>5.9999999999999995E-4</v>
      </c>
      <c r="S123" s="20"/>
    </row>
    <row r="124" spans="1:19" x14ac:dyDescent="0.2">
      <c r="A124" s="406" t="s">
        <v>83</v>
      </c>
      <c r="B124" s="45">
        <v>5.3757500000000003E-3</v>
      </c>
      <c r="C124" s="45">
        <v>1.5803199999999999E-3</v>
      </c>
      <c r="D124" s="45">
        <v>3.8419299999999999E-3</v>
      </c>
      <c r="E124" s="45"/>
      <c r="F124" s="45" t="s">
        <v>132</v>
      </c>
      <c r="G124" s="45">
        <v>7.2511823899999994</v>
      </c>
      <c r="H124" s="45">
        <v>0.40705445000000001</v>
      </c>
      <c r="I124" s="45">
        <v>0.19207209</v>
      </c>
      <c r="J124" s="45"/>
      <c r="K124" s="45" t="s">
        <v>205</v>
      </c>
      <c r="L124" s="45">
        <v>4.8349999999999999E-3</v>
      </c>
      <c r="M124" s="45">
        <v>0</v>
      </c>
      <c r="N124" s="45">
        <v>5.0000000000000001E-4</v>
      </c>
      <c r="S124" s="20"/>
    </row>
    <row r="125" spans="1:19" x14ac:dyDescent="0.2">
      <c r="A125" s="408" t="s">
        <v>172</v>
      </c>
      <c r="B125" s="314">
        <v>6.3423080000000007E-2</v>
      </c>
      <c r="C125" s="314">
        <v>2.7474236400000001</v>
      </c>
      <c r="D125" s="314">
        <v>2.8604699999999999E-3</v>
      </c>
      <c r="E125" s="314"/>
      <c r="F125" s="314" t="s">
        <v>207</v>
      </c>
      <c r="G125" s="314">
        <v>0.75926011999999998</v>
      </c>
      <c r="H125" s="314">
        <v>1.21831171</v>
      </c>
      <c r="I125" s="314">
        <v>0.19160087000000001</v>
      </c>
      <c r="J125" s="314"/>
      <c r="K125" s="314" t="s">
        <v>87</v>
      </c>
      <c r="L125" s="314">
        <v>0</v>
      </c>
      <c r="M125" s="314">
        <v>0</v>
      </c>
      <c r="N125" s="314">
        <v>4.1249E-4</v>
      </c>
      <c r="S125" s="20"/>
    </row>
    <row r="126" spans="1:19" x14ac:dyDescent="0.2">
      <c r="A126" s="406" t="s">
        <v>17</v>
      </c>
      <c r="B126" s="45">
        <v>0</v>
      </c>
      <c r="C126" s="45">
        <v>0</v>
      </c>
      <c r="D126" s="45">
        <v>2.6123699999999997E-3</v>
      </c>
      <c r="E126" s="45"/>
      <c r="F126" s="45" t="s">
        <v>49</v>
      </c>
      <c r="G126" s="45">
        <v>0.18198600000000001</v>
      </c>
      <c r="H126" s="45">
        <v>0.11686199999999999</v>
      </c>
      <c r="I126" s="45">
        <v>0.18180399999999999</v>
      </c>
      <c r="J126" s="45"/>
      <c r="K126" s="45" t="s">
        <v>131</v>
      </c>
      <c r="L126" s="45">
        <v>3.4039E-2</v>
      </c>
      <c r="M126" s="45">
        <v>3.1813460000000002E-2</v>
      </c>
      <c r="N126" s="45">
        <v>3.6099999999999999E-4</v>
      </c>
      <c r="S126" s="20"/>
    </row>
    <row r="127" spans="1:19" x14ac:dyDescent="0.2">
      <c r="A127" s="408" t="s">
        <v>111</v>
      </c>
      <c r="B127" s="314">
        <v>2.3350630000000001E-2</v>
      </c>
      <c r="C127" s="314">
        <v>1.7876300000000001E-3</v>
      </c>
      <c r="D127" s="314">
        <v>1.8061300000000002E-3</v>
      </c>
      <c r="E127" s="314"/>
      <c r="F127" s="314" t="s">
        <v>148</v>
      </c>
      <c r="G127" s="314">
        <v>0</v>
      </c>
      <c r="H127" s="314">
        <v>3.4000000000000002E-4</v>
      </c>
      <c r="I127" s="314">
        <v>0.17399999999999999</v>
      </c>
      <c r="J127" s="314"/>
      <c r="K127" s="314" t="s">
        <v>136</v>
      </c>
      <c r="L127" s="314">
        <v>0</v>
      </c>
      <c r="M127" s="314">
        <v>0</v>
      </c>
      <c r="N127" s="314">
        <v>3.5872000000000003E-4</v>
      </c>
      <c r="S127" s="20"/>
    </row>
    <row r="128" spans="1:19" x14ac:dyDescent="0.2">
      <c r="A128" s="406" t="s">
        <v>118</v>
      </c>
      <c r="B128" s="45">
        <v>2.9001330000000002E-2</v>
      </c>
      <c r="C128" s="45">
        <v>1.0990799999999999E-3</v>
      </c>
      <c r="D128" s="45">
        <v>1.7766700000000002E-3</v>
      </c>
      <c r="E128" s="45"/>
      <c r="F128" s="45" t="s">
        <v>93</v>
      </c>
      <c r="G128" s="45">
        <v>4.5590125599999993</v>
      </c>
      <c r="H128" s="45">
        <v>2.4710000000000001E-3</v>
      </c>
      <c r="I128" s="45">
        <v>0.17074282000000002</v>
      </c>
      <c r="J128" s="45"/>
      <c r="K128" s="45" t="s">
        <v>70</v>
      </c>
      <c r="L128" s="45">
        <v>8.2008000000000005E-4</v>
      </c>
      <c r="M128" s="45">
        <v>0</v>
      </c>
      <c r="N128" s="45">
        <v>3.0891000000000002E-4</v>
      </c>
      <c r="S128" s="20"/>
    </row>
    <row r="129" spans="1:19" x14ac:dyDescent="0.2">
      <c r="A129" s="408" t="s">
        <v>136</v>
      </c>
      <c r="B129" s="314">
        <v>2.27697E-2</v>
      </c>
      <c r="C129" s="314">
        <v>8.8908460000000009E-2</v>
      </c>
      <c r="D129" s="314">
        <v>1.7052599999999999E-3</v>
      </c>
      <c r="E129" s="314"/>
      <c r="F129" s="314" t="s">
        <v>193</v>
      </c>
      <c r="G129" s="314">
        <v>9.2259999999999998E-3</v>
      </c>
      <c r="H129" s="314">
        <v>1.01110466</v>
      </c>
      <c r="I129" s="314">
        <v>0.16946867000000002</v>
      </c>
      <c r="J129" s="314"/>
      <c r="K129" s="314" t="s">
        <v>14</v>
      </c>
      <c r="L129" s="314">
        <v>0</v>
      </c>
      <c r="M129" s="314">
        <v>0</v>
      </c>
      <c r="N129" s="314">
        <v>2.9999999999999997E-4</v>
      </c>
      <c r="S129" s="20"/>
    </row>
    <row r="130" spans="1:19" x14ac:dyDescent="0.2">
      <c r="A130" s="406" t="s">
        <v>153</v>
      </c>
      <c r="B130" s="45">
        <v>0</v>
      </c>
      <c r="C130" s="45">
        <v>0</v>
      </c>
      <c r="D130" s="45">
        <v>1.55543E-3</v>
      </c>
      <c r="E130" s="45"/>
      <c r="F130" s="45" t="s">
        <v>32</v>
      </c>
      <c r="G130" s="45">
        <v>6.0000000000000001E-3</v>
      </c>
      <c r="H130" s="45">
        <v>0.19800000000000001</v>
      </c>
      <c r="I130" s="45">
        <v>0.16500000000000001</v>
      </c>
      <c r="J130" s="45"/>
      <c r="K130" s="45" t="s">
        <v>63</v>
      </c>
      <c r="L130" s="45">
        <v>0</v>
      </c>
      <c r="M130" s="45">
        <v>1.6549100000000001E-3</v>
      </c>
      <c r="N130" s="45">
        <v>1.9118999999999999E-4</v>
      </c>
      <c r="S130" s="20"/>
    </row>
    <row r="131" spans="1:19" x14ac:dyDescent="0.2">
      <c r="A131" s="408" t="s">
        <v>209</v>
      </c>
      <c r="B131" s="314">
        <v>0.20252192999999999</v>
      </c>
      <c r="C131" s="314">
        <v>4.8848589999999997E-2</v>
      </c>
      <c r="D131" s="314">
        <v>1.3530199999999999E-3</v>
      </c>
      <c r="E131" s="314"/>
      <c r="F131" s="314" t="s">
        <v>106</v>
      </c>
      <c r="G131" s="314">
        <v>1.2595151499999999</v>
      </c>
      <c r="H131" s="314">
        <v>5.6224499999999997E-2</v>
      </c>
      <c r="I131" s="314">
        <v>0.14839073</v>
      </c>
      <c r="J131" s="314"/>
      <c r="K131" s="314" t="s">
        <v>58</v>
      </c>
      <c r="L131" s="314">
        <v>9.5985800000000007E-3</v>
      </c>
      <c r="M131" s="314">
        <v>0</v>
      </c>
      <c r="N131" s="314">
        <v>1.719E-4</v>
      </c>
      <c r="S131" s="20"/>
    </row>
    <row r="132" spans="1:19" x14ac:dyDescent="0.2">
      <c r="A132" s="406" t="s">
        <v>151</v>
      </c>
      <c r="B132" s="45">
        <v>5.0098220800000002</v>
      </c>
      <c r="C132" s="45">
        <v>3.4948309999999996E-2</v>
      </c>
      <c r="D132" s="45">
        <v>1.3132700000000001E-3</v>
      </c>
      <c r="E132" s="45"/>
      <c r="F132" s="45" t="s">
        <v>210</v>
      </c>
      <c r="G132" s="45">
        <v>1.8098490000000002E-2</v>
      </c>
      <c r="H132" s="45">
        <v>0.16424604000000001</v>
      </c>
      <c r="I132" s="45">
        <v>0.13910066000000001</v>
      </c>
      <c r="J132" s="45"/>
      <c r="K132" s="45" t="s">
        <v>77</v>
      </c>
      <c r="L132" s="45">
        <v>0</v>
      </c>
      <c r="M132" s="45">
        <v>0</v>
      </c>
      <c r="N132" s="45">
        <v>1.1011E-4</v>
      </c>
      <c r="S132" s="20"/>
    </row>
    <row r="133" spans="1:19" x14ac:dyDescent="0.2">
      <c r="A133" s="408" t="s">
        <v>198</v>
      </c>
      <c r="B133" s="314">
        <v>6.0908699999999996E-2</v>
      </c>
      <c r="C133" s="314">
        <v>2.47088E-2</v>
      </c>
      <c r="D133" s="314">
        <v>8.5217999999999991E-4</v>
      </c>
      <c r="E133" s="314"/>
      <c r="F133" s="314" t="s">
        <v>100</v>
      </c>
      <c r="G133" s="314">
        <v>2.5304699999999999E-2</v>
      </c>
      <c r="H133" s="314">
        <v>0.24773909</v>
      </c>
      <c r="I133" s="314">
        <v>0.13050917000000001</v>
      </c>
      <c r="J133" s="314"/>
      <c r="K133" s="314" t="s">
        <v>18</v>
      </c>
      <c r="L133" s="314">
        <v>9.7002400000000006E-3</v>
      </c>
      <c r="M133" s="314">
        <v>0.82639515000000008</v>
      </c>
      <c r="N133" s="314">
        <v>1.1E-4</v>
      </c>
      <c r="S133" s="20"/>
    </row>
    <row r="134" spans="1:19" x14ac:dyDescent="0.2">
      <c r="A134" s="406" t="s">
        <v>24</v>
      </c>
      <c r="B134" s="45">
        <v>0</v>
      </c>
      <c r="C134" s="45">
        <v>2.2911199999999998E-3</v>
      </c>
      <c r="D134" s="45">
        <v>8.1285999999999999E-4</v>
      </c>
      <c r="E134" s="45"/>
      <c r="F134" s="45" t="s">
        <v>199</v>
      </c>
      <c r="G134" s="45">
        <v>2.9956E-2</v>
      </c>
      <c r="H134" s="45">
        <v>5.4000000000000003E-3</v>
      </c>
      <c r="I134" s="45">
        <v>0.12848950000000001</v>
      </c>
      <c r="J134" s="45"/>
      <c r="K134" s="45" t="s">
        <v>36</v>
      </c>
      <c r="L134" s="45">
        <v>9.0000000000000006E-5</v>
      </c>
      <c r="M134" s="45">
        <v>2.095344E-2</v>
      </c>
      <c r="N134" s="45">
        <v>9.0000000000000006E-5</v>
      </c>
      <c r="S134" s="20"/>
    </row>
    <row r="135" spans="1:19" x14ac:dyDescent="0.2">
      <c r="A135" s="408" t="s">
        <v>213</v>
      </c>
      <c r="B135" s="314">
        <v>8.2357099999999985E-3</v>
      </c>
      <c r="C135" s="314">
        <v>1.5186999999999999E-4</v>
      </c>
      <c r="D135" s="314">
        <v>6.7086000000000001E-4</v>
      </c>
      <c r="E135" s="314"/>
      <c r="F135" s="314" t="s">
        <v>150</v>
      </c>
      <c r="G135" s="314">
        <v>5.9845189999999999E-2</v>
      </c>
      <c r="H135" s="314">
        <v>0.20495735999999998</v>
      </c>
      <c r="I135" s="314">
        <v>0.11678263</v>
      </c>
      <c r="J135" s="314"/>
      <c r="K135" s="314" t="s">
        <v>72</v>
      </c>
      <c r="L135" s="314">
        <v>0</v>
      </c>
      <c r="M135" s="314">
        <v>0</v>
      </c>
      <c r="N135" s="314">
        <v>7.5500000000000006E-5</v>
      </c>
      <c r="S135" s="20"/>
    </row>
    <row r="136" spans="1:19" x14ac:dyDescent="0.2">
      <c r="A136" s="406" t="s">
        <v>155</v>
      </c>
      <c r="B136" s="45">
        <v>0.34916283000000004</v>
      </c>
      <c r="C136" s="45">
        <v>0</v>
      </c>
      <c r="D136" s="45">
        <v>4.6693E-4</v>
      </c>
      <c r="E136" s="45"/>
      <c r="F136" s="45" t="s">
        <v>67</v>
      </c>
      <c r="G136" s="45">
        <v>0</v>
      </c>
      <c r="H136" s="45">
        <v>0</v>
      </c>
      <c r="I136" s="45">
        <v>0.10914025999999999</v>
      </c>
      <c r="J136" s="45"/>
      <c r="K136" s="45" t="s">
        <v>111</v>
      </c>
      <c r="L136" s="45">
        <v>0</v>
      </c>
      <c r="M136" s="45">
        <v>5.0000000000000004E-6</v>
      </c>
      <c r="N136" s="45">
        <v>4.5000000000000003E-5</v>
      </c>
      <c r="S136" s="20"/>
    </row>
    <row r="137" spans="1:19" x14ac:dyDescent="0.2">
      <c r="A137" s="408" t="s">
        <v>126</v>
      </c>
      <c r="B137" s="314">
        <v>0</v>
      </c>
      <c r="C137" s="314">
        <v>2.0802800000000003E-3</v>
      </c>
      <c r="D137" s="314">
        <v>3.0896E-4</v>
      </c>
      <c r="E137" s="314"/>
      <c r="F137" s="314" t="s">
        <v>69</v>
      </c>
      <c r="G137" s="314">
        <v>0.18014982999999998</v>
      </c>
      <c r="H137" s="314">
        <v>5.8820000000000003E-5</v>
      </c>
      <c r="I137" s="314">
        <v>0.10167010999999999</v>
      </c>
      <c r="J137" s="314"/>
      <c r="K137" s="314" t="s">
        <v>85</v>
      </c>
      <c r="L137" s="314">
        <v>0</v>
      </c>
      <c r="M137" s="314">
        <v>0</v>
      </c>
      <c r="N137" s="314">
        <v>1.5E-5</v>
      </c>
      <c r="S137" s="20"/>
    </row>
    <row r="138" spans="1:19" x14ac:dyDescent="0.2">
      <c r="A138" s="406" t="s">
        <v>119</v>
      </c>
      <c r="B138" s="45">
        <v>1.7776669999999998E-2</v>
      </c>
      <c r="C138" s="45">
        <v>1.3404999999999999E-3</v>
      </c>
      <c r="D138" s="45">
        <v>2.4419999999999997E-4</v>
      </c>
      <c r="E138" s="45"/>
      <c r="F138" s="45" t="s">
        <v>95</v>
      </c>
      <c r="G138" s="45">
        <v>1.2732155199999999</v>
      </c>
      <c r="H138" s="45">
        <v>4.4419470000000003E-2</v>
      </c>
      <c r="I138" s="45">
        <v>0.10159755000000001</v>
      </c>
      <c r="J138" s="45"/>
      <c r="K138" s="45" t="s">
        <v>0</v>
      </c>
      <c r="L138" s="45">
        <v>1.2428E-2</v>
      </c>
      <c r="M138" s="45">
        <v>0</v>
      </c>
      <c r="N138" s="45">
        <v>0</v>
      </c>
      <c r="S138" s="20"/>
    </row>
    <row r="139" spans="1:19" x14ac:dyDescent="0.2">
      <c r="A139" s="408" t="s">
        <v>3</v>
      </c>
      <c r="B139" s="314">
        <v>0</v>
      </c>
      <c r="C139" s="314">
        <v>0</v>
      </c>
      <c r="D139" s="314">
        <v>0</v>
      </c>
      <c r="E139" s="314"/>
      <c r="F139" s="314" t="s">
        <v>39</v>
      </c>
      <c r="G139" s="314">
        <v>0.22591800000000001</v>
      </c>
      <c r="H139" s="314">
        <v>0.26580588999999999</v>
      </c>
      <c r="I139" s="314">
        <v>9.6062499999999995E-2</v>
      </c>
      <c r="J139" s="314"/>
      <c r="K139" s="314" t="s">
        <v>5</v>
      </c>
      <c r="L139" s="314">
        <v>2.24E-4</v>
      </c>
      <c r="M139" s="314">
        <v>0</v>
      </c>
      <c r="N139" s="314">
        <v>0</v>
      </c>
      <c r="S139" s="20"/>
    </row>
    <row r="140" spans="1:19" x14ac:dyDescent="0.2">
      <c r="A140" s="406" t="s">
        <v>4</v>
      </c>
      <c r="B140" s="45">
        <v>0</v>
      </c>
      <c r="C140" s="45">
        <v>0</v>
      </c>
      <c r="D140" s="45">
        <v>0</v>
      </c>
      <c r="E140" s="45"/>
      <c r="F140" s="45" t="s">
        <v>31</v>
      </c>
      <c r="G140" s="45">
        <v>0.28795999999999999</v>
      </c>
      <c r="H140" s="45">
        <v>1.7600000000000001E-2</v>
      </c>
      <c r="I140" s="45">
        <v>9.0319999999999998E-2</v>
      </c>
      <c r="J140" s="45"/>
      <c r="K140" s="45" t="s">
        <v>6</v>
      </c>
      <c r="L140" s="45">
        <v>0</v>
      </c>
      <c r="M140" s="45">
        <v>0</v>
      </c>
      <c r="N140" s="45">
        <v>0</v>
      </c>
      <c r="S140" s="20"/>
    </row>
    <row r="141" spans="1:19" x14ac:dyDescent="0.2">
      <c r="A141" s="408" t="s">
        <v>5</v>
      </c>
      <c r="B141" s="314">
        <v>0</v>
      </c>
      <c r="C141" s="314">
        <v>0</v>
      </c>
      <c r="D141" s="314">
        <v>0</v>
      </c>
      <c r="E141" s="314"/>
      <c r="F141" s="314" t="s">
        <v>136</v>
      </c>
      <c r="G141" s="314">
        <v>2.4056500000000001E-2</v>
      </c>
      <c r="H141" s="314">
        <v>0.12665456999999999</v>
      </c>
      <c r="I141" s="314">
        <v>8.6959059999999991E-2</v>
      </c>
      <c r="J141" s="314"/>
      <c r="K141" s="314" t="s">
        <v>346</v>
      </c>
      <c r="L141" s="314">
        <v>0</v>
      </c>
      <c r="M141" s="314">
        <v>0</v>
      </c>
      <c r="N141" s="314">
        <v>0</v>
      </c>
      <c r="S141" s="20"/>
    </row>
    <row r="142" spans="1:19" x14ac:dyDescent="0.2">
      <c r="A142" s="406" t="s">
        <v>6</v>
      </c>
      <c r="B142" s="45">
        <v>0</v>
      </c>
      <c r="C142" s="45">
        <v>0</v>
      </c>
      <c r="D142" s="45">
        <v>0</v>
      </c>
      <c r="E142" s="45"/>
      <c r="F142" s="45" t="s">
        <v>37</v>
      </c>
      <c r="G142" s="45">
        <v>7.1999999999999995E-2</v>
      </c>
      <c r="H142" s="45">
        <v>0.17871675000000001</v>
      </c>
      <c r="I142" s="45">
        <v>7.581185E-2</v>
      </c>
      <c r="J142" s="45"/>
      <c r="K142" s="45" t="s">
        <v>7</v>
      </c>
      <c r="L142" s="45">
        <v>0</v>
      </c>
      <c r="M142" s="45">
        <v>0</v>
      </c>
      <c r="N142" s="45">
        <v>0</v>
      </c>
      <c r="S142" s="20"/>
    </row>
    <row r="143" spans="1:19" x14ac:dyDescent="0.2">
      <c r="A143" s="408" t="s">
        <v>346</v>
      </c>
      <c r="B143" s="314">
        <v>0</v>
      </c>
      <c r="C143" s="314">
        <v>0</v>
      </c>
      <c r="D143" s="314">
        <v>0</v>
      </c>
      <c r="E143" s="314"/>
      <c r="F143" s="314" t="s">
        <v>190</v>
      </c>
      <c r="G143" s="314">
        <v>2.233098E-2</v>
      </c>
      <c r="H143" s="314">
        <v>0.17477175</v>
      </c>
      <c r="I143" s="314">
        <v>7.3143659999999999E-2</v>
      </c>
      <c r="J143" s="314"/>
      <c r="K143" s="314" t="s">
        <v>9</v>
      </c>
      <c r="L143" s="314">
        <v>0</v>
      </c>
      <c r="M143" s="314">
        <v>0.18270800000000001</v>
      </c>
      <c r="N143" s="314">
        <v>0</v>
      </c>
      <c r="S143" s="20"/>
    </row>
    <row r="144" spans="1:19" x14ac:dyDescent="0.2">
      <c r="A144" s="406" t="s">
        <v>7</v>
      </c>
      <c r="B144" s="45">
        <v>0</v>
      </c>
      <c r="C144" s="45">
        <v>0</v>
      </c>
      <c r="D144" s="45">
        <v>0</v>
      </c>
      <c r="E144" s="45"/>
      <c r="F144" s="45" t="s">
        <v>130</v>
      </c>
      <c r="G144" s="45">
        <v>1.520522E-2</v>
      </c>
      <c r="H144" s="45">
        <v>3.8413900000000001E-3</v>
      </c>
      <c r="I144" s="45">
        <v>7.016E-2</v>
      </c>
      <c r="J144" s="45"/>
      <c r="K144" s="45" t="s">
        <v>347</v>
      </c>
      <c r="L144" s="45">
        <v>0</v>
      </c>
      <c r="M144" s="45">
        <v>0</v>
      </c>
      <c r="N144" s="45">
        <v>0</v>
      </c>
      <c r="S144" s="20"/>
    </row>
    <row r="145" spans="1:19" x14ac:dyDescent="0.2">
      <c r="A145" s="408" t="s">
        <v>347</v>
      </c>
      <c r="B145" s="314">
        <v>0</v>
      </c>
      <c r="C145" s="314">
        <v>0</v>
      </c>
      <c r="D145" s="314">
        <v>0</v>
      </c>
      <c r="E145" s="314"/>
      <c r="F145" s="314" t="s">
        <v>209</v>
      </c>
      <c r="G145" s="314">
        <v>0.24412608</v>
      </c>
      <c r="H145" s="314">
        <v>0.29636384999999998</v>
      </c>
      <c r="I145" s="314">
        <v>7.0143410000000003E-2</v>
      </c>
      <c r="J145" s="314"/>
      <c r="K145" s="314" t="s">
        <v>353</v>
      </c>
      <c r="L145" s="314">
        <v>0</v>
      </c>
      <c r="M145" s="314">
        <v>0</v>
      </c>
      <c r="N145" s="314">
        <v>0</v>
      </c>
      <c r="S145" s="20"/>
    </row>
    <row r="146" spans="1:19" x14ac:dyDescent="0.2">
      <c r="A146" s="406" t="s">
        <v>353</v>
      </c>
      <c r="B146" s="45">
        <v>0</v>
      </c>
      <c r="C146" s="45">
        <v>0</v>
      </c>
      <c r="D146" s="45">
        <v>0</v>
      </c>
      <c r="E146" s="45"/>
      <c r="F146" s="45" t="s">
        <v>167</v>
      </c>
      <c r="G146" s="45">
        <v>0.123432</v>
      </c>
      <c r="H146" s="45">
        <v>1.4500000000000001E-2</v>
      </c>
      <c r="I146" s="45">
        <v>6.3880999999999993E-2</v>
      </c>
      <c r="J146" s="45"/>
      <c r="K146" s="45" t="s">
        <v>12</v>
      </c>
      <c r="L146" s="45">
        <v>0</v>
      </c>
      <c r="M146" s="45">
        <v>0</v>
      </c>
      <c r="N146" s="45">
        <v>0</v>
      </c>
      <c r="S146" s="20"/>
    </row>
    <row r="147" spans="1:19" x14ac:dyDescent="0.2">
      <c r="A147" s="408" t="s">
        <v>12</v>
      </c>
      <c r="B147" s="314">
        <v>0</v>
      </c>
      <c r="C147" s="314">
        <v>0</v>
      </c>
      <c r="D147" s="314">
        <v>0</v>
      </c>
      <c r="E147" s="314"/>
      <c r="F147" s="314" t="s">
        <v>198</v>
      </c>
      <c r="G147" s="314">
        <v>6.9701559999999996E-2</v>
      </c>
      <c r="H147" s="314">
        <v>5.8472980000000003</v>
      </c>
      <c r="I147" s="314">
        <v>6.2444300000000001E-2</v>
      </c>
      <c r="J147" s="314"/>
      <c r="K147" s="314" t="s">
        <v>13</v>
      </c>
      <c r="L147" s="314">
        <v>0</v>
      </c>
      <c r="M147" s="314">
        <v>0</v>
      </c>
      <c r="N147" s="314">
        <v>0</v>
      </c>
      <c r="S147" s="20"/>
    </row>
    <row r="148" spans="1:19" x14ac:dyDescent="0.2">
      <c r="A148" s="406" t="s">
        <v>13</v>
      </c>
      <c r="B148" s="45">
        <v>0</v>
      </c>
      <c r="C148" s="45">
        <v>0</v>
      </c>
      <c r="D148" s="45">
        <v>0</v>
      </c>
      <c r="E148" s="45"/>
      <c r="F148" s="45" t="s">
        <v>154</v>
      </c>
      <c r="G148" s="45">
        <v>1.57146E-3</v>
      </c>
      <c r="H148" s="45">
        <v>0</v>
      </c>
      <c r="I148" s="45">
        <v>5.4846300000000001E-2</v>
      </c>
      <c r="J148" s="45"/>
      <c r="K148" s="45" t="s">
        <v>16</v>
      </c>
      <c r="L148" s="45">
        <v>0</v>
      </c>
      <c r="M148" s="45">
        <v>0</v>
      </c>
      <c r="N148" s="45">
        <v>0</v>
      </c>
      <c r="S148" s="20"/>
    </row>
    <row r="149" spans="1:19" x14ac:dyDescent="0.2">
      <c r="A149" s="408" t="s">
        <v>15</v>
      </c>
      <c r="B149" s="314">
        <v>0</v>
      </c>
      <c r="C149" s="314">
        <v>0</v>
      </c>
      <c r="D149" s="314">
        <v>0</v>
      </c>
      <c r="E149" s="314"/>
      <c r="F149" s="314" t="s">
        <v>14</v>
      </c>
      <c r="G149" s="314">
        <v>0.35677249999999999</v>
      </c>
      <c r="H149" s="314">
        <v>1.432816E-2</v>
      </c>
      <c r="I149" s="314">
        <v>5.2758779999999998E-2</v>
      </c>
      <c r="J149" s="314"/>
      <c r="K149" s="314" t="s">
        <v>17</v>
      </c>
      <c r="L149" s="314">
        <v>0</v>
      </c>
      <c r="M149" s="314">
        <v>0</v>
      </c>
      <c r="N149" s="314">
        <v>0</v>
      </c>
      <c r="S149" s="20"/>
    </row>
    <row r="150" spans="1:19" x14ac:dyDescent="0.2">
      <c r="A150" s="406" t="s">
        <v>16</v>
      </c>
      <c r="B150" s="45">
        <v>0</v>
      </c>
      <c r="C150" s="45">
        <v>0</v>
      </c>
      <c r="D150" s="45">
        <v>0</v>
      </c>
      <c r="E150" s="45"/>
      <c r="F150" s="45" t="s">
        <v>107</v>
      </c>
      <c r="G150" s="45">
        <v>7.836586999999999E-2</v>
      </c>
      <c r="H150" s="45">
        <v>0.11191733999999999</v>
      </c>
      <c r="I150" s="45">
        <v>5.074306E-2</v>
      </c>
      <c r="J150" s="45"/>
      <c r="K150" s="45" t="s">
        <v>20</v>
      </c>
      <c r="L150" s="45">
        <v>8.1400000000000005E-4</v>
      </c>
      <c r="M150" s="45">
        <v>3.28E-4</v>
      </c>
      <c r="N150" s="45">
        <v>0</v>
      </c>
      <c r="S150" s="20"/>
    </row>
    <row r="151" spans="1:19" x14ac:dyDescent="0.2">
      <c r="A151" s="408" t="s">
        <v>19</v>
      </c>
      <c r="B151" s="314">
        <v>0</v>
      </c>
      <c r="C151" s="314">
        <v>4.4916000000000004E-4</v>
      </c>
      <c r="D151" s="314">
        <v>0</v>
      </c>
      <c r="E151" s="314"/>
      <c r="F151" s="314" t="s">
        <v>197</v>
      </c>
      <c r="G151" s="314">
        <v>6.1721749999999999E-2</v>
      </c>
      <c r="H151" s="314">
        <v>0.62895994</v>
      </c>
      <c r="I151" s="314">
        <v>5.045765E-2</v>
      </c>
      <c r="J151" s="314"/>
      <c r="K151" s="314" t="s">
        <v>21</v>
      </c>
      <c r="L151" s="314">
        <v>3.9999999999999998E-6</v>
      </c>
      <c r="M151" s="314">
        <v>0</v>
      </c>
      <c r="N151" s="314">
        <v>0</v>
      </c>
      <c r="S151" s="20"/>
    </row>
    <row r="152" spans="1:19" x14ac:dyDescent="0.2">
      <c r="A152" s="406" t="s">
        <v>20</v>
      </c>
      <c r="B152" s="45">
        <v>0</v>
      </c>
      <c r="C152" s="45">
        <v>0</v>
      </c>
      <c r="D152" s="45">
        <v>0</v>
      </c>
      <c r="E152" s="45"/>
      <c r="F152" s="45" t="s">
        <v>129</v>
      </c>
      <c r="G152" s="45">
        <v>0</v>
      </c>
      <c r="H152" s="45">
        <v>0</v>
      </c>
      <c r="I152" s="45">
        <v>4.9961660000000005E-2</v>
      </c>
      <c r="J152" s="45"/>
      <c r="K152" s="45" t="s">
        <v>26</v>
      </c>
      <c r="L152" s="45">
        <v>1.0000000000000001E-5</v>
      </c>
      <c r="M152" s="45">
        <v>0</v>
      </c>
      <c r="N152" s="45">
        <v>0</v>
      </c>
      <c r="S152" s="20"/>
    </row>
    <row r="153" spans="1:19" x14ac:dyDescent="0.2">
      <c r="A153" s="408" t="s">
        <v>21</v>
      </c>
      <c r="B153" s="314">
        <v>1.2372848999999999</v>
      </c>
      <c r="C153" s="314">
        <v>0</v>
      </c>
      <c r="D153" s="314">
        <v>0</v>
      </c>
      <c r="E153" s="314"/>
      <c r="F153" s="314" t="s">
        <v>149</v>
      </c>
      <c r="G153" s="314">
        <v>2.0411950000000002E-2</v>
      </c>
      <c r="H153" s="314">
        <v>5.1761300000000001E-3</v>
      </c>
      <c r="I153" s="314">
        <v>4.8889339999999996E-2</v>
      </c>
      <c r="J153" s="314"/>
      <c r="K153" s="314" t="s">
        <v>379</v>
      </c>
      <c r="L153" s="314">
        <v>0</v>
      </c>
      <c r="M153" s="314">
        <v>0</v>
      </c>
      <c r="N153" s="314">
        <v>0</v>
      </c>
      <c r="S153" s="20"/>
    </row>
    <row r="154" spans="1:19" x14ac:dyDescent="0.2">
      <c r="A154" s="406" t="s">
        <v>22</v>
      </c>
      <c r="B154" s="45">
        <v>0</v>
      </c>
      <c r="C154" s="45">
        <v>0</v>
      </c>
      <c r="D154" s="45">
        <v>0</v>
      </c>
      <c r="E154" s="45"/>
      <c r="F154" s="45" t="s">
        <v>144</v>
      </c>
      <c r="G154" s="45">
        <v>0.50768508000000001</v>
      </c>
      <c r="H154" s="45">
        <v>1.3679999999999999E-2</v>
      </c>
      <c r="I154" s="45">
        <v>3.4662900000000003E-2</v>
      </c>
      <c r="J154" s="45"/>
      <c r="K154" s="45" t="s">
        <v>395</v>
      </c>
      <c r="L154" s="45">
        <v>0</v>
      </c>
      <c r="M154" s="45">
        <v>4.6861499999999996</v>
      </c>
      <c r="N154" s="45">
        <v>0</v>
      </c>
      <c r="S154" s="20"/>
    </row>
    <row r="155" spans="1:19" x14ac:dyDescent="0.2">
      <c r="A155" s="408" t="s">
        <v>23</v>
      </c>
      <c r="B155" s="314">
        <v>0</v>
      </c>
      <c r="C155" s="314">
        <v>9.1123700000000016E-3</v>
      </c>
      <c r="D155" s="314">
        <v>0</v>
      </c>
      <c r="E155" s="314"/>
      <c r="F155" s="314" t="s">
        <v>155</v>
      </c>
      <c r="G155" s="314">
        <v>1.451E-2</v>
      </c>
      <c r="H155" s="314">
        <v>1.89036E-3</v>
      </c>
      <c r="I155" s="314">
        <v>3.3284589999999996E-2</v>
      </c>
      <c r="J155" s="314"/>
      <c r="K155" s="314" t="s">
        <v>33</v>
      </c>
      <c r="L155" s="314">
        <v>0</v>
      </c>
      <c r="M155" s="314">
        <v>0</v>
      </c>
      <c r="N155" s="314">
        <v>0</v>
      </c>
      <c r="S155" s="20"/>
    </row>
    <row r="156" spans="1:19" x14ac:dyDescent="0.2">
      <c r="A156" s="406" t="s">
        <v>25</v>
      </c>
      <c r="B156" s="45">
        <v>0</v>
      </c>
      <c r="C156" s="45">
        <v>0</v>
      </c>
      <c r="D156" s="45">
        <v>0</v>
      </c>
      <c r="E156" s="45"/>
      <c r="F156" s="45" t="s">
        <v>191</v>
      </c>
      <c r="G156" s="45">
        <v>6.4131099999999996E-3</v>
      </c>
      <c r="H156" s="45">
        <v>1.1771900100000001</v>
      </c>
      <c r="I156" s="45">
        <v>3.0181529999999998E-2</v>
      </c>
      <c r="J156" s="45"/>
      <c r="K156" s="45" t="s">
        <v>378</v>
      </c>
      <c r="L156" s="45">
        <v>0</v>
      </c>
      <c r="M156" s="45">
        <v>0</v>
      </c>
      <c r="N156" s="45">
        <v>0</v>
      </c>
      <c r="S156" s="20"/>
    </row>
    <row r="157" spans="1:19" x14ac:dyDescent="0.2">
      <c r="A157" s="408" t="s">
        <v>379</v>
      </c>
      <c r="B157" s="314">
        <v>0</v>
      </c>
      <c r="C157" s="314">
        <v>0</v>
      </c>
      <c r="D157" s="314">
        <v>0</v>
      </c>
      <c r="E157" s="314"/>
      <c r="F157" s="314" t="s">
        <v>92</v>
      </c>
      <c r="G157" s="314">
        <v>0.1134375</v>
      </c>
      <c r="H157" s="314">
        <v>2.1734800000000002E-3</v>
      </c>
      <c r="I157" s="314">
        <v>2.852325E-2</v>
      </c>
      <c r="J157" s="314"/>
      <c r="K157" s="314" t="s">
        <v>34</v>
      </c>
      <c r="L157" s="314">
        <v>0</v>
      </c>
      <c r="M157" s="314">
        <v>0</v>
      </c>
      <c r="N157" s="314">
        <v>0</v>
      </c>
      <c r="S157" s="20"/>
    </row>
    <row r="158" spans="1:19" x14ac:dyDescent="0.2">
      <c r="A158" s="406" t="s">
        <v>395</v>
      </c>
      <c r="B158" s="45">
        <v>0</v>
      </c>
      <c r="C158" s="45">
        <v>0</v>
      </c>
      <c r="D158" s="45">
        <v>0</v>
      </c>
      <c r="E158" s="45"/>
      <c r="F158" s="45" t="s">
        <v>57</v>
      </c>
      <c r="G158" s="45">
        <v>0</v>
      </c>
      <c r="H158" s="45">
        <v>2.2499999999999998E-3</v>
      </c>
      <c r="I158" s="45">
        <v>2.4604999999999998E-2</v>
      </c>
      <c r="J158" s="45"/>
      <c r="K158" s="45" t="s">
        <v>35</v>
      </c>
      <c r="L158" s="45">
        <v>0</v>
      </c>
      <c r="M158" s="45">
        <v>0</v>
      </c>
      <c r="N158" s="45">
        <v>0</v>
      </c>
      <c r="S158" s="20"/>
    </row>
    <row r="159" spans="1:19" x14ac:dyDescent="0.2">
      <c r="A159" s="408" t="s">
        <v>33</v>
      </c>
      <c r="B159" s="314">
        <v>0</v>
      </c>
      <c r="C159" s="314">
        <v>0</v>
      </c>
      <c r="D159" s="314">
        <v>0</v>
      </c>
      <c r="E159" s="314"/>
      <c r="F159" s="314" t="s">
        <v>26</v>
      </c>
      <c r="G159" s="314">
        <v>5.8813500000000005E-3</v>
      </c>
      <c r="H159" s="314">
        <v>0</v>
      </c>
      <c r="I159" s="314">
        <v>2.4273570000000001E-2</v>
      </c>
      <c r="J159" s="314"/>
      <c r="K159" s="314" t="s">
        <v>37</v>
      </c>
      <c r="L159" s="314">
        <v>2.4000000000000001E-4</v>
      </c>
      <c r="M159" s="314">
        <v>0</v>
      </c>
      <c r="N159" s="314">
        <v>0</v>
      </c>
      <c r="S159" s="20"/>
    </row>
    <row r="160" spans="1:19" x14ac:dyDescent="0.2">
      <c r="A160" s="406" t="s">
        <v>378</v>
      </c>
      <c r="B160" s="45">
        <v>0</v>
      </c>
      <c r="C160" s="45">
        <v>0</v>
      </c>
      <c r="D160" s="45">
        <v>0</v>
      </c>
      <c r="E160" s="45"/>
      <c r="F160" s="45" t="s">
        <v>74</v>
      </c>
      <c r="G160" s="45">
        <v>0.80351518999999993</v>
      </c>
      <c r="H160" s="45">
        <v>1.62587E-3</v>
      </c>
      <c r="I160" s="45">
        <v>2.2710859999999999E-2</v>
      </c>
      <c r="J160" s="45"/>
      <c r="K160" s="45" t="s">
        <v>38</v>
      </c>
      <c r="L160" s="45">
        <v>0</v>
      </c>
      <c r="M160" s="45">
        <v>0</v>
      </c>
      <c r="N160" s="45">
        <v>0</v>
      </c>
      <c r="S160" s="20"/>
    </row>
    <row r="161" spans="1:19" x14ac:dyDescent="0.2">
      <c r="A161" s="408" t="s">
        <v>34</v>
      </c>
      <c r="B161" s="314">
        <v>3.82688E-3</v>
      </c>
      <c r="C161" s="314">
        <v>4.0150000000000003E-3</v>
      </c>
      <c r="D161" s="314">
        <v>0</v>
      </c>
      <c r="E161" s="314"/>
      <c r="F161" s="314" t="s">
        <v>192</v>
      </c>
      <c r="G161" s="314">
        <v>3.6489999999999999E-3</v>
      </c>
      <c r="H161" s="314">
        <v>0.12894541000000001</v>
      </c>
      <c r="I161" s="314">
        <v>2.2584E-2</v>
      </c>
      <c r="J161" s="314"/>
      <c r="K161" s="314" t="s">
        <v>39</v>
      </c>
      <c r="L161" s="314">
        <v>0</v>
      </c>
      <c r="M161" s="314">
        <v>9.9999999999999995E-7</v>
      </c>
      <c r="N161" s="314">
        <v>0</v>
      </c>
      <c r="S161" s="20"/>
    </row>
    <row r="162" spans="1:19" x14ac:dyDescent="0.2">
      <c r="A162" s="406" t="s">
        <v>37</v>
      </c>
      <c r="B162" s="45">
        <v>0</v>
      </c>
      <c r="C162" s="45">
        <v>0</v>
      </c>
      <c r="D162" s="45">
        <v>0</v>
      </c>
      <c r="E162" s="45"/>
      <c r="F162" s="45" t="s">
        <v>35</v>
      </c>
      <c r="G162" s="45">
        <v>2.1069000000000001E-3</v>
      </c>
      <c r="H162" s="45">
        <v>5.6713900000000001E-3</v>
      </c>
      <c r="I162" s="45">
        <v>2.2199900000000002E-2</v>
      </c>
      <c r="J162" s="45"/>
      <c r="K162" s="45" t="s">
        <v>40</v>
      </c>
      <c r="L162" s="45">
        <v>0</v>
      </c>
      <c r="M162" s="45">
        <v>0</v>
      </c>
      <c r="N162" s="45">
        <v>0</v>
      </c>
      <c r="S162" s="20"/>
    </row>
    <row r="163" spans="1:19" x14ac:dyDescent="0.2">
      <c r="A163" s="408" t="s">
        <v>40</v>
      </c>
      <c r="B163" s="314">
        <v>0</v>
      </c>
      <c r="C163" s="314">
        <v>0</v>
      </c>
      <c r="D163" s="314">
        <v>0</v>
      </c>
      <c r="E163" s="314"/>
      <c r="F163" s="314" t="s">
        <v>110</v>
      </c>
      <c r="G163" s="314">
        <v>0</v>
      </c>
      <c r="H163" s="314">
        <v>2.5999999999999999E-3</v>
      </c>
      <c r="I163" s="314">
        <v>2.1919999999999999E-2</v>
      </c>
      <c r="J163" s="314"/>
      <c r="K163" s="314" t="s">
        <v>41</v>
      </c>
      <c r="L163" s="314">
        <v>4.6075000000000001E-4</v>
      </c>
      <c r="M163" s="314">
        <v>0</v>
      </c>
      <c r="N163" s="314">
        <v>0</v>
      </c>
      <c r="S163" s="20"/>
    </row>
    <row r="164" spans="1:19" x14ac:dyDescent="0.2">
      <c r="A164" s="406" t="s">
        <v>41</v>
      </c>
      <c r="B164" s="45">
        <v>3.3213059999999996E-2</v>
      </c>
      <c r="C164" s="45">
        <v>0</v>
      </c>
      <c r="D164" s="45">
        <v>0</v>
      </c>
      <c r="E164" s="45"/>
      <c r="F164" s="45" t="s">
        <v>12</v>
      </c>
      <c r="G164" s="45">
        <v>6.0000000000000002E-6</v>
      </c>
      <c r="H164" s="45">
        <v>4.0349399999999999E-3</v>
      </c>
      <c r="I164" s="45">
        <v>2.0374840000000002E-2</v>
      </c>
      <c r="J164" s="45"/>
      <c r="K164" s="45" t="s">
        <v>394</v>
      </c>
      <c r="L164" s="45">
        <v>0</v>
      </c>
      <c r="M164" s="45">
        <v>0</v>
      </c>
      <c r="N164" s="45">
        <v>0</v>
      </c>
      <c r="S164" s="20"/>
    </row>
    <row r="165" spans="1:19" x14ac:dyDescent="0.2">
      <c r="A165" s="408" t="s">
        <v>394</v>
      </c>
      <c r="B165" s="314">
        <v>0</v>
      </c>
      <c r="C165" s="314">
        <v>0</v>
      </c>
      <c r="D165" s="314">
        <v>0</v>
      </c>
      <c r="E165" s="314"/>
      <c r="F165" s="314" t="s">
        <v>53</v>
      </c>
      <c r="G165" s="314">
        <v>1.11111E-2</v>
      </c>
      <c r="H165" s="314">
        <v>1.5250000000000001E-3</v>
      </c>
      <c r="I165" s="314">
        <v>1.990977E-2</v>
      </c>
      <c r="J165" s="314"/>
      <c r="K165" s="314" t="s">
        <v>369</v>
      </c>
      <c r="L165" s="314">
        <v>0</v>
      </c>
      <c r="M165" s="314">
        <v>0</v>
      </c>
      <c r="N165" s="314">
        <v>0</v>
      </c>
      <c r="S165" s="20"/>
    </row>
    <row r="166" spans="1:19" x14ac:dyDescent="0.2">
      <c r="A166" s="406" t="s">
        <v>369</v>
      </c>
      <c r="B166" s="45">
        <v>0</v>
      </c>
      <c r="C166" s="45">
        <v>0</v>
      </c>
      <c r="D166" s="45">
        <v>0</v>
      </c>
      <c r="E166" s="45"/>
      <c r="F166" s="45" t="s">
        <v>204</v>
      </c>
      <c r="G166" s="45">
        <v>0.42938925</v>
      </c>
      <c r="H166" s="45">
        <v>2.053553E-2</v>
      </c>
      <c r="I166" s="45">
        <v>1.6722299999999999E-2</v>
      </c>
      <c r="J166" s="45"/>
      <c r="K166" s="45" t="s">
        <v>43</v>
      </c>
      <c r="L166" s="45">
        <v>0</v>
      </c>
      <c r="M166" s="45">
        <v>0</v>
      </c>
      <c r="N166" s="45">
        <v>0</v>
      </c>
      <c r="S166" s="20"/>
    </row>
    <row r="167" spans="1:19" x14ac:dyDescent="0.2">
      <c r="A167" s="408" t="s">
        <v>42</v>
      </c>
      <c r="B167" s="314">
        <v>0</v>
      </c>
      <c r="C167" s="314">
        <v>0</v>
      </c>
      <c r="D167" s="314">
        <v>0</v>
      </c>
      <c r="E167" s="314"/>
      <c r="F167" s="314" t="s">
        <v>185</v>
      </c>
      <c r="G167" s="314">
        <v>3.0000000000000001E-3</v>
      </c>
      <c r="H167" s="314">
        <v>0</v>
      </c>
      <c r="I167" s="314">
        <v>1.5776059999999998E-2</v>
      </c>
      <c r="J167" s="314"/>
      <c r="K167" s="314" t="s">
        <v>44</v>
      </c>
      <c r="L167" s="314">
        <v>0</v>
      </c>
      <c r="M167" s="314">
        <v>1.6249999999999999E-5</v>
      </c>
      <c r="N167" s="314">
        <v>0</v>
      </c>
      <c r="S167" s="20"/>
    </row>
    <row r="168" spans="1:19" x14ac:dyDescent="0.2">
      <c r="A168" s="406" t="s">
        <v>46</v>
      </c>
      <c r="B168" s="45">
        <v>0</v>
      </c>
      <c r="C168" s="45">
        <v>0</v>
      </c>
      <c r="D168" s="45">
        <v>0</v>
      </c>
      <c r="E168" s="45"/>
      <c r="F168" s="45" t="s">
        <v>78</v>
      </c>
      <c r="G168" s="45">
        <v>2.6086899999999999E-3</v>
      </c>
      <c r="H168" s="45">
        <v>0</v>
      </c>
      <c r="I168" s="45">
        <v>1.393E-2</v>
      </c>
      <c r="J168" s="45"/>
      <c r="K168" s="45" t="s">
        <v>46</v>
      </c>
      <c r="L168" s="45">
        <v>0</v>
      </c>
      <c r="M168" s="45">
        <v>0</v>
      </c>
      <c r="N168" s="45">
        <v>0</v>
      </c>
      <c r="S168" s="20"/>
    </row>
    <row r="169" spans="1:19" x14ac:dyDescent="0.2">
      <c r="A169" s="408" t="s">
        <v>47</v>
      </c>
      <c r="B169" s="314">
        <v>0</v>
      </c>
      <c r="C169" s="314">
        <v>0</v>
      </c>
      <c r="D169" s="314">
        <v>0</v>
      </c>
      <c r="E169" s="314"/>
      <c r="F169" s="314" t="s">
        <v>201</v>
      </c>
      <c r="G169" s="314">
        <v>1.0999999999999999E-2</v>
      </c>
      <c r="H169" s="314">
        <v>1.6731430000000002E-2</v>
      </c>
      <c r="I169" s="314">
        <v>1.3482040000000001E-2</v>
      </c>
      <c r="J169" s="314"/>
      <c r="K169" s="314" t="s">
        <v>49</v>
      </c>
      <c r="L169" s="314">
        <v>0</v>
      </c>
      <c r="M169" s="314">
        <v>0</v>
      </c>
      <c r="N169" s="314">
        <v>0</v>
      </c>
      <c r="S169" s="20"/>
    </row>
    <row r="170" spans="1:19" x14ac:dyDescent="0.2">
      <c r="A170" s="406" t="s">
        <v>49</v>
      </c>
      <c r="B170" s="45">
        <v>0</v>
      </c>
      <c r="C170" s="45">
        <v>0</v>
      </c>
      <c r="D170" s="45">
        <v>0</v>
      </c>
      <c r="E170" s="45"/>
      <c r="F170" s="45" t="s">
        <v>124</v>
      </c>
      <c r="G170" s="45">
        <v>0.51041800000000004</v>
      </c>
      <c r="H170" s="45">
        <v>0.17967079</v>
      </c>
      <c r="I170" s="45">
        <v>1.2373700000000001E-2</v>
      </c>
      <c r="J170" s="45"/>
      <c r="K170" s="45" t="s">
        <v>50</v>
      </c>
      <c r="L170" s="45">
        <v>0</v>
      </c>
      <c r="M170" s="45">
        <v>0</v>
      </c>
      <c r="N170" s="45">
        <v>0</v>
      </c>
      <c r="S170" s="20"/>
    </row>
    <row r="171" spans="1:19" x14ac:dyDescent="0.2">
      <c r="A171" s="408" t="s">
        <v>348</v>
      </c>
      <c r="B171" s="314">
        <v>0</v>
      </c>
      <c r="C171" s="314">
        <v>0</v>
      </c>
      <c r="D171" s="314">
        <v>0</v>
      </c>
      <c r="E171" s="314"/>
      <c r="F171" s="314" t="s">
        <v>196</v>
      </c>
      <c r="G171" s="314">
        <v>2.3192999999999998E-2</v>
      </c>
      <c r="H171" s="314">
        <v>6.51037E-2</v>
      </c>
      <c r="I171" s="314">
        <v>1.1675129999999999E-2</v>
      </c>
      <c r="J171" s="314"/>
      <c r="K171" s="314" t="s">
        <v>52</v>
      </c>
      <c r="L171" s="314">
        <v>6.4999999999999997E-4</v>
      </c>
      <c r="M171" s="314">
        <v>0</v>
      </c>
      <c r="N171" s="314">
        <v>0</v>
      </c>
      <c r="S171" s="20"/>
    </row>
    <row r="172" spans="1:19" x14ac:dyDescent="0.2">
      <c r="A172" s="406" t="s">
        <v>56</v>
      </c>
      <c r="B172" s="45">
        <v>0</v>
      </c>
      <c r="C172" s="45">
        <v>0</v>
      </c>
      <c r="D172" s="45">
        <v>0</v>
      </c>
      <c r="E172" s="45"/>
      <c r="F172" s="45" t="s">
        <v>194</v>
      </c>
      <c r="G172" s="45">
        <v>9.0000000000000006E-5</v>
      </c>
      <c r="H172" s="45">
        <v>0.687975</v>
      </c>
      <c r="I172" s="45">
        <v>1.1388000000000001E-2</v>
      </c>
      <c r="J172" s="45"/>
      <c r="K172" s="45" t="s">
        <v>348</v>
      </c>
      <c r="L172" s="45">
        <v>0</v>
      </c>
      <c r="M172" s="45">
        <v>0</v>
      </c>
      <c r="N172" s="45">
        <v>0</v>
      </c>
      <c r="S172" s="20"/>
    </row>
    <row r="173" spans="1:19" x14ac:dyDescent="0.2">
      <c r="A173" s="408" t="s">
        <v>57</v>
      </c>
      <c r="B173" s="314">
        <v>0</v>
      </c>
      <c r="C173" s="314">
        <v>0.29169022999999999</v>
      </c>
      <c r="D173" s="314">
        <v>0</v>
      </c>
      <c r="E173" s="314"/>
      <c r="F173" s="314" t="s">
        <v>175</v>
      </c>
      <c r="G173" s="314">
        <v>0.33382490999999997</v>
      </c>
      <c r="H173" s="314">
        <v>0.35818699999999998</v>
      </c>
      <c r="I173" s="314">
        <v>1.12E-2</v>
      </c>
      <c r="J173" s="314"/>
      <c r="K173" s="314" t="s">
        <v>53</v>
      </c>
      <c r="L173" s="314">
        <v>2.0000000000000001E-4</v>
      </c>
      <c r="M173" s="314">
        <v>0</v>
      </c>
      <c r="N173" s="314">
        <v>0</v>
      </c>
      <c r="S173" s="20"/>
    </row>
    <row r="174" spans="1:19" x14ac:dyDescent="0.2">
      <c r="A174" s="406" t="s">
        <v>60</v>
      </c>
      <c r="B174" s="45">
        <v>4.2237352900000005</v>
      </c>
      <c r="C174" s="45">
        <v>0</v>
      </c>
      <c r="D174" s="45">
        <v>0</v>
      </c>
      <c r="E174" s="45"/>
      <c r="F174" s="45" t="s">
        <v>206</v>
      </c>
      <c r="G174" s="45">
        <v>1.3100000000000001E-2</v>
      </c>
      <c r="H174" s="45">
        <v>3.852E-3</v>
      </c>
      <c r="I174" s="45">
        <v>9.323399999999999E-3</v>
      </c>
      <c r="J174" s="45"/>
      <c r="K174" s="45" t="s">
        <v>55</v>
      </c>
      <c r="L174" s="45">
        <v>0</v>
      </c>
      <c r="M174" s="45">
        <v>0</v>
      </c>
      <c r="N174" s="45">
        <v>0</v>
      </c>
      <c r="S174" s="20"/>
    </row>
    <row r="175" spans="1:19" x14ac:dyDescent="0.2">
      <c r="A175" s="408" t="s">
        <v>61</v>
      </c>
      <c r="B175" s="314">
        <v>0</v>
      </c>
      <c r="C175" s="314">
        <v>3.4780799999999997E-3</v>
      </c>
      <c r="D175" s="314">
        <v>0</v>
      </c>
      <c r="E175" s="314"/>
      <c r="F175" s="314" t="s">
        <v>212</v>
      </c>
      <c r="G175" s="314">
        <v>4.1106999999999998E-2</v>
      </c>
      <c r="H175" s="314">
        <v>9.953E-3</v>
      </c>
      <c r="I175" s="314">
        <v>9.3019999999999995E-3</v>
      </c>
      <c r="J175" s="314"/>
      <c r="K175" s="314" t="s">
        <v>56</v>
      </c>
      <c r="L175" s="314">
        <v>1.34E-3</v>
      </c>
      <c r="M175" s="314">
        <v>0</v>
      </c>
      <c r="N175" s="314">
        <v>0</v>
      </c>
      <c r="S175" s="20"/>
    </row>
    <row r="176" spans="1:19" x14ac:dyDescent="0.2">
      <c r="A176" s="406" t="s">
        <v>63</v>
      </c>
      <c r="B176" s="45">
        <v>0</v>
      </c>
      <c r="C176" s="45">
        <v>2.4252199999999996E-3</v>
      </c>
      <c r="D176" s="45">
        <v>0</v>
      </c>
      <c r="E176" s="45"/>
      <c r="F176" s="45" t="s">
        <v>213</v>
      </c>
      <c r="G176" s="45">
        <v>1.9055810000000003E-2</v>
      </c>
      <c r="H176" s="45">
        <v>6.5137099999999998E-3</v>
      </c>
      <c r="I176" s="45">
        <v>9.1964000000000004E-3</v>
      </c>
      <c r="J176" s="45"/>
      <c r="K176" s="45" t="s">
        <v>60</v>
      </c>
      <c r="L176" s="45">
        <v>0</v>
      </c>
      <c r="M176" s="45">
        <v>0</v>
      </c>
      <c r="N176" s="45">
        <v>0</v>
      </c>
      <c r="S176" s="20"/>
    </row>
    <row r="177" spans="1:19" x14ac:dyDescent="0.2">
      <c r="A177" s="408" t="s">
        <v>371</v>
      </c>
      <c r="B177" s="314">
        <v>0</v>
      </c>
      <c r="C177" s="314">
        <v>0</v>
      </c>
      <c r="D177" s="314">
        <v>0</v>
      </c>
      <c r="E177" s="314"/>
      <c r="F177" s="314" t="s">
        <v>43</v>
      </c>
      <c r="G177" s="314">
        <v>4.0000000000000001E-3</v>
      </c>
      <c r="H177" s="314">
        <v>1.15605E-2</v>
      </c>
      <c r="I177" s="314">
        <v>8.4973899999999988E-3</v>
      </c>
      <c r="J177" s="314"/>
      <c r="K177" s="314" t="s">
        <v>61</v>
      </c>
      <c r="L177" s="314">
        <v>0</v>
      </c>
      <c r="M177" s="314">
        <v>0</v>
      </c>
      <c r="N177" s="314">
        <v>0</v>
      </c>
      <c r="S177" s="20"/>
    </row>
    <row r="178" spans="1:19" x14ac:dyDescent="0.2">
      <c r="A178" s="406" t="s">
        <v>365</v>
      </c>
      <c r="B178" s="45">
        <v>0</v>
      </c>
      <c r="C178" s="45">
        <v>0</v>
      </c>
      <c r="D178" s="45">
        <v>0</v>
      </c>
      <c r="E178" s="45"/>
      <c r="F178" s="45" t="s">
        <v>7</v>
      </c>
      <c r="G178" s="45">
        <v>0</v>
      </c>
      <c r="H178" s="45">
        <v>0</v>
      </c>
      <c r="I178" s="45">
        <v>6.7200000000000003E-3</v>
      </c>
      <c r="J178" s="45"/>
      <c r="K178" s="45" t="s">
        <v>371</v>
      </c>
      <c r="L178" s="45">
        <v>0</v>
      </c>
      <c r="M178" s="45">
        <v>0</v>
      </c>
      <c r="N178" s="45">
        <v>0</v>
      </c>
      <c r="S178" s="20"/>
    </row>
    <row r="179" spans="1:19" x14ac:dyDescent="0.2">
      <c r="A179" s="408" t="s">
        <v>64</v>
      </c>
      <c r="B179" s="314">
        <v>0</v>
      </c>
      <c r="C179" s="314">
        <v>0</v>
      </c>
      <c r="D179" s="314">
        <v>0</v>
      </c>
      <c r="E179" s="314"/>
      <c r="F179" s="314" t="s">
        <v>24</v>
      </c>
      <c r="G179" s="314">
        <v>0.41404296999999995</v>
      </c>
      <c r="H179" s="314">
        <v>0</v>
      </c>
      <c r="I179" s="314">
        <v>6.1210200000000005E-3</v>
      </c>
      <c r="J179" s="314"/>
      <c r="K179" s="314" t="s">
        <v>365</v>
      </c>
      <c r="L179" s="314">
        <v>0</v>
      </c>
      <c r="M179" s="314">
        <v>0</v>
      </c>
      <c r="N179" s="314">
        <v>0</v>
      </c>
      <c r="S179" s="20"/>
    </row>
    <row r="180" spans="1:19" x14ac:dyDescent="0.2">
      <c r="A180" s="406" t="s">
        <v>66</v>
      </c>
      <c r="B180" s="45">
        <v>0</v>
      </c>
      <c r="C180" s="45">
        <v>0</v>
      </c>
      <c r="D180" s="45">
        <v>0</v>
      </c>
      <c r="E180" s="45"/>
      <c r="F180" s="45" t="s">
        <v>22</v>
      </c>
      <c r="G180" s="45">
        <v>0.65195199999999998</v>
      </c>
      <c r="H180" s="45">
        <v>0</v>
      </c>
      <c r="I180" s="45">
        <v>5.2183500000000001E-3</v>
      </c>
      <c r="J180" s="45"/>
      <c r="K180" s="45" t="s">
        <v>64</v>
      </c>
      <c r="L180" s="45">
        <v>0</v>
      </c>
      <c r="M180" s="45">
        <v>0</v>
      </c>
      <c r="N180" s="45">
        <v>0</v>
      </c>
      <c r="S180" s="20"/>
    </row>
    <row r="181" spans="1:19" x14ac:dyDescent="0.2">
      <c r="A181" s="408" t="s">
        <v>350</v>
      </c>
      <c r="B181" s="314">
        <v>0</v>
      </c>
      <c r="C181" s="314">
        <v>0</v>
      </c>
      <c r="D181" s="314">
        <v>0</v>
      </c>
      <c r="E181" s="314"/>
      <c r="F181" s="314" t="s">
        <v>116</v>
      </c>
      <c r="G181" s="314">
        <v>4.6283640000000001E-2</v>
      </c>
      <c r="H181" s="314">
        <v>2.1159999999999998E-3</v>
      </c>
      <c r="I181" s="314">
        <v>4.6529499999999994E-3</v>
      </c>
      <c r="J181" s="314"/>
      <c r="K181" s="314" t="s">
        <v>65</v>
      </c>
      <c r="L181" s="314">
        <v>6.0000000000000002E-5</v>
      </c>
      <c r="M181" s="314">
        <v>6.9999999999999994E-5</v>
      </c>
      <c r="N181" s="314">
        <v>0</v>
      </c>
      <c r="S181" s="20"/>
    </row>
    <row r="182" spans="1:19" x14ac:dyDescent="0.2">
      <c r="A182" s="406" t="s">
        <v>71</v>
      </c>
      <c r="B182" s="45">
        <v>0</v>
      </c>
      <c r="C182" s="45">
        <v>5.2484999999999999E-4</v>
      </c>
      <c r="D182" s="45">
        <v>0</v>
      </c>
      <c r="E182" s="45"/>
      <c r="F182" s="45" t="s">
        <v>170</v>
      </c>
      <c r="G182" s="45">
        <v>1.3439999999999999E-3</v>
      </c>
      <c r="H182" s="45">
        <v>0</v>
      </c>
      <c r="I182" s="45">
        <v>4.4724600000000002E-3</v>
      </c>
      <c r="J182" s="45"/>
      <c r="K182" s="45" t="s">
        <v>66</v>
      </c>
      <c r="L182" s="45">
        <v>2.5000000000000001E-4</v>
      </c>
      <c r="M182" s="45">
        <v>1.0999999999999999E-2</v>
      </c>
      <c r="N182" s="45">
        <v>0</v>
      </c>
      <c r="S182" s="20"/>
    </row>
    <row r="183" spans="1:19" x14ac:dyDescent="0.2">
      <c r="A183" s="408" t="s">
        <v>72</v>
      </c>
      <c r="B183" s="314">
        <v>1.8574400000000001E-3</v>
      </c>
      <c r="C183" s="314">
        <v>0</v>
      </c>
      <c r="D183" s="314">
        <v>0</v>
      </c>
      <c r="E183" s="314"/>
      <c r="F183" s="314" t="s">
        <v>169</v>
      </c>
      <c r="G183" s="314">
        <v>2.8999999999999998E-3</v>
      </c>
      <c r="H183" s="314">
        <v>4.4735999999999998E-2</v>
      </c>
      <c r="I183" s="314">
        <v>3.9919999999999999E-3</v>
      </c>
      <c r="J183" s="314"/>
      <c r="K183" s="314" t="s">
        <v>350</v>
      </c>
      <c r="L183" s="314">
        <v>3.9999999999999998E-6</v>
      </c>
      <c r="M183" s="314">
        <v>0</v>
      </c>
      <c r="N183" s="314">
        <v>0</v>
      </c>
      <c r="S183" s="20"/>
    </row>
    <row r="184" spans="1:19" x14ac:dyDescent="0.2">
      <c r="A184" s="406" t="s">
        <v>73</v>
      </c>
      <c r="B184" s="45">
        <v>0</v>
      </c>
      <c r="C184" s="45">
        <v>0</v>
      </c>
      <c r="D184" s="45">
        <v>0</v>
      </c>
      <c r="E184" s="45"/>
      <c r="F184" s="45" t="s">
        <v>56</v>
      </c>
      <c r="G184" s="45">
        <v>0</v>
      </c>
      <c r="H184" s="45">
        <v>0</v>
      </c>
      <c r="I184" s="45">
        <v>3.7000000000000002E-3</v>
      </c>
      <c r="J184" s="45"/>
      <c r="K184" s="45" t="s">
        <v>68</v>
      </c>
      <c r="L184" s="45">
        <v>0</v>
      </c>
      <c r="M184" s="45">
        <v>2.2704600000000002E-3</v>
      </c>
      <c r="N184" s="45">
        <v>0</v>
      </c>
      <c r="S184" s="20"/>
    </row>
    <row r="185" spans="1:19" x14ac:dyDescent="0.2">
      <c r="A185" s="408" t="s">
        <v>77</v>
      </c>
      <c r="B185" s="314">
        <v>0</v>
      </c>
      <c r="C185" s="314">
        <v>0</v>
      </c>
      <c r="D185" s="314">
        <v>0</v>
      </c>
      <c r="E185" s="314"/>
      <c r="F185" s="314" t="s">
        <v>153</v>
      </c>
      <c r="G185" s="314">
        <v>1.55E-2</v>
      </c>
      <c r="H185" s="314">
        <v>0</v>
      </c>
      <c r="I185" s="314">
        <v>3.5374999999999998E-3</v>
      </c>
      <c r="J185" s="314"/>
      <c r="K185" s="314" t="s">
        <v>69</v>
      </c>
      <c r="L185" s="314">
        <v>0</v>
      </c>
      <c r="M185" s="314">
        <v>0</v>
      </c>
      <c r="N185" s="314">
        <v>0</v>
      </c>
      <c r="S185" s="20"/>
    </row>
    <row r="186" spans="1:19" x14ac:dyDescent="0.2">
      <c r="A186" s="406" t="s">
        <v>78</v>
      </c>
      <c r="B186" s="45">
        <v>0</v>
      </c>
      <c r="C186" s="45">
        <v>0</v>
      </c>
      <c r="D186" s="45">
        <v>0</v>
      </c>
      <c r="E186" s="45"/>
      <c r="F186" s="45" t="s">
        <v>147</v>
      </c>
      <c r="G186" s="45">
        <v>3.5202850000000001E-2</v>
      </c>
      <c r="H186" s="45">
        <v>2.1208879999999999E-2</v>
      </c>
      <c r="I186" s="45">
        <v>3.2075300000000001E-3</v>
      </c>
      <c r="J186" s="45"/>
      <c r="K186" s="45" t="s">
        <v>71</v>
      </c>
      <c r="L186" s="45">
        <v>1.0248099999999999E-3</v>
      </c>
      <c r="M186" s="45">
        <v>0</v>
      </c>
      <c r="N186" s="45">
        <v>0</v>
      </c>
      <c r="S186" s="20"/>
    </row>
    <row r="187" spans="1:19" x14ac:dyDescent="0.2">
      <c r="A187" s="408" t="s">
        <v>82</v>
      </c>
      <c r="B187" s="314">
        <v>0</v>
      </c>
      <c r="C187" s="314">
        <v>0</v>
      </c>
      <c r="D187" s="314">
        <v>0</v>
      </c>
      <c r="E187" s="314"/>
      <c r="F187" s="314" t="s">
        <v>47</v>
      </c>
      <c r="G187" s="314">
        <v>1.2408000000000001E-2</v>
      </c>
      <c r="H187" s="314">
        <v>0.23578795000000002</v>
      </c>
      <c r="I187" s="314">
        <v>2.4329999999999998E-3</v>
      </c>
      <c r="J187" s="314"/>
      <c r="K187" s="314" t="s">
        <v>73</v>
      </c>
      <c r="L187" s="314">
        <v>0</v>
      </c>
      <c r="M187" s="314">
        <v>0</v>
      </c>
      <c r="N187" s="314">
        <v>0</v>
      </c>
      <c r="S187" s="20"/>
    </row>
    <row r="188" spans="1:19" x14ac:dyDescent="0.2">
      <c r="A188" s="406" t="s">
        <v>85</v>
      </c>
      <c r="B188" s="45">
        <v>0</v>
      </c>
      <c r="C188" s="45">
        <v>0</v>
      </c>
      <c r="D188" s="45">
        <v>0</v>
      </c>
      <c r="E188" s="45"/>
      <c r="F188" s="45" t="s">
        <v>23</v>
      </c>
      <c r="G188" s="45">
        <v>0</v>
      </c>
      <c r="H188" s="45">
        <v>3.1889000000000001E-2</v>
      </c>
      <c r="I188" s="45">
        <v>2.14168E-3</v>
      </c>
      <c r="J188" s="45"/>
      <c r="K188" s="45" t="s">
        <v>78</v>
      </c>
      <c r="L188" s="45">
        <v>0</v>
      </c>
      <c r="M188" s="45">
        <v>0</v>
      </c>
      <c r="N188" s="45">
        <v>0</v>
      </c>
      <c r="S188" s="20"/>
    </row>
    <row r="189" spans="1:19" x14ac:dyDescent="0.2">
      <c r="A189" s="408" t="s">
        <v>86</v>
      </c>
      <c r="B189" s="314">
        <v>0</v>
      </c>
      <c r="C189" s="314">
        <v>0.12562030999999999</v>
      </c>
      <c r="D189" s="314">
        <v>0</v>
      </c>
      <c r="E189" s="314"/>
      <c r="F189" s="314" t="s">
        <v>41</v>
      </c>
      <c r="G189" s="314">
        <v>0</v>
      </c>
      <c r="H189" s="314">
        <v>0</v>
      </c>
      <c r="I189" s="314">
        <v>2E-3</v>
      </c>
      <c r="J189" s="314"/>
      <c r="K189" s="314" t="s">
        <v>86</v>
      </c>
      <c r="L189" s="314">
        <v>0</v>
      </c>
      <c r="M189" s="314">
        <v>0</v>
      </c>
      <c r="N189" s="314">
        <v>0</v>
      </c>
      <c r="S189" s="20"/>
    </row>
    <row r="190" spans="1:19" x14ac:dyDescent="0.2">
      <c r="A190" s="406" t="s">
        <v>374</v>
      </c>
      <c r="B190" s="45">
        <v>0</v>
      </c>
      <c r="C190" s="45">
        <v>0</v>
      </c>
      <c r="D190" s="45">
        <v>0</v>
      </c>
      <c r="E190" s="45"/>
      <c r="F190" s="45" t="s">
        <v>70</v>
      </c>
      <c r="G190" s="45">
        <v>0</v>
      </c>
      <c r="H190" s="45">
        <v>0</v>
      </c>
      <c r="I190" s="45">
        <v>1.302E-3</v>
      </c>
      <c r="J190" s="45"/>
      <c r="K190" s="45" t="s">
        <v>374</v>
      </c>
      <c r="L190" s="45">
        <v>0</v>
      </c>
      <c r="M190" s="45">
        <v>0</v>
      </c>
      <c r="N190" s="45">
        <v>0</v>
      </c>
      <c r="S190" s="20"/>
    </row>
    <row r="191" spans="1:19" x14ac:dyDescent="0.2">
      <c r="A191" s="408" t="s">
        <v>344</v>
      </c>
      <c r="B191" s="314">
        <v>0</v>
      </c>
      <c r="C191" s="314">
        <v>0</v>
      </c>
      <c r="D191" s="314">
        <v>0</v>
      </c>
      <c r="E191" s="314"/>
      <c r="F191" s="314" t="s">
        <v>13</v>
      </c>
      <c r="G191" s="314">
        <v>1E-4</v>
      </c>
      <c r="H191" s="314">
        <v>3.1800999999999997E-4</v>
      </c>
      <c r="I191" s="314">
        <v>1.108E-3</v>
      </c>
      <c r="J191" s="314"/>
      <c r="K191" s="314" t="s">
        <v>344</v>
      </c>
      <c r="L191" s="314">
        <v>0</v>
      </c>
      <c r="M191" s="314">
        <v>0</v>
      </c>
      <c r="N191" s="314">
        <v>0</v>
      </c>
      <c r="S191" s="20"/>
    </row>
    <row r="192" spans="1:19" x14ac:dyDescent="0.2">
      <c r="A192" s="406" t="s">
        <v>87</v>
      </c>
      <c r="B192" s="45">
        <v>0.38706011000000001</v>
      </c>
      <c r="C192" s="45">
        <v>0</v>
      </c>
      <c r="D192" s="45">
        <v>0</v>
      </c>
      <c r="E192" s="45"/>
      <c r="F192" s="45" t="s">
        <v>72</v>
      </c>
      <c r="G192" s="45">
        <v>1.27487613</v>
      </c>
      <c r="H192" s="45">
        <v>0.15266188</v>
      </c>
      <c r="I192" s="45">
        <v>1.0280000000000001E-3</v>
      </c>
      <c r="J192" s="45"/>
      <c r="K192" s="45" t="s">
        <v>92</v>
      </c>
      <c r="L192" s="45">
        <v>0</v>
      </c>
      <c r="M192" s="45">
        <v>0</v>
      </c>
      <c r="N192" s="45">
        <v>0</v>
      </c>
      <c r="S192" s="20"/>
    </row>
    <row r="193" spans="1:19" x14ac:dyDescent="0.2">
      <c r="A193" s="408" t="s">
        <v>360</v>
      </c>
      <c r="B193" s="314">
        <v>0</v>
      </c>
      <c r="C193" s="314">
        <v>0</v>
      </c>
      <c r="D193" s="314">
        <v>0</v>
      </c>
      <c r="E193" s="314"/>
      <c r="F193" s="314" t="s">
        <v>21</v>
      </c>
      <c r="G193" s="314">
        <v>1.9609786200000001</v>
      </c>
      <c r="H193" s="314">
        <v>0</v>
      </c>
      <c r="I193" s="314">
        <v>1.0120000000000001E-3</v>
      </c>
      <c r="J193" s="314"/>
      <c r="K193" s="314" t="s">
        <v>93</v>
      </c>
      <c r="L193" s="314">
        <v>0</v>
      </c>
      <c r="M193" s="314">
        <v>1.397844E-2</v>
      </c>
      <c r="N193" s="314">
        <v>0</v>
      </c>
      <c r="S193" s="20"/>
    </row>
    <row r="194" spans="1:19" x14ac:dyDescent="0.2">
      <c r="A194" s="406" t="s">
        <v>98</v>
      </c>
      <c r="B194" s="45">
        <v>0</v>
      </c>
      <c r="C194" s="45">
        <v>1.2001500000000001E-3</v>
      </c>
      <c r="D194" s="45">
        <v>0</v>
      </c>
      <c r="E194" s="45"/>
      <c r="F194" s="45" t="s">
        <v>141</v>
      </c>
      <c r="G194" s="45">
        <v>0</v>
      </c>
      <c r="H194" s="45">
        <v>0</v>
      </c>
      <c r="I194" s="45">
        <v>7.3904999999999999E-4</v>
      </c>
      <c r="J194" s="45"/>
      <c r="K194" s="45" t="s">
        <v>94</v>
      </c>
      <c r="L194" s="45">
        <v>0</v>
      </c>
      <c r="M194" s="45">
        <v>0</v>
      </c>
      <c r="N194" s="45">
        <v>0</v>
      </c>
      <c r="S194" s="20"/>
    </row>
    <row r="195" spans="1:19" x14ac:dyDescent="0.2">
      <c r="A195" s="408" t="s">
        <v>99</v>
      </c>
      <c r="B195" s="314">
        <v>0</v>
      </c>
      <c r="C195" s="314">
        <v>0</v>
      </c>
      <c r="D195" s="314">
        <v>0</v>
      </c>
      <c r="E195" s="314"/>
      <c r="F195" s="314" t="s">
        <v>211</v>
      </c>
      <c r="G195" s="314">
        <v>7.8687010000000002E-2</v>
      </c>
      <c r="H195" s="314">
        <v>4.991044E-2</v>
      </c>
      <c r="I195" s="314">
        <v>5.9999999999999995E-4</v>
      </c>
      <c r="J195" s="314"/>
      <c r="K195" s="314" t="s">
        <v>360</v>
      </c>
      <c r="L195" s="314">
        <v>5.0000000000000002E-5</v>
      </c>
      <c r="M195" s="314">
        <v>0</v>
      </c>
      <c r="N195" s="314">
        <v>0</v>
      </c>
      <c r="S195" s="20"/>
    </row>
    <row r="196" spans="1:19" x14ac:dyDescent="0.2">
      <c r="A196" s="406" t="s">
        <v>107</v>
      </c>
      <c r="B196" s="45">
        <v>6.7261999999999999E-3</v>
      </c>
      <c r="C196" s="45">
        <v>1.73726E-3</v>
      </c>
      <c r="D196" s="45">
        <v>0</v>
      </c>
      <c r="E196" s="45"/>
      <c r="F196" s="45" t="s">
        <v>371</v>
      </c>
      <c r="G196" s="45">
        <v>0</v>
      </c>
      <c r="H196" s="45">
        <v>0</v>
      </c>
      <c r="I196" s="45">
        <v>5.8E-4</v>
      </c>
      <c r="J196" s="45"/>
      <c r="K196" s="45" t="s">
        <v>98</v>
      </c>
      <c r="L196" s="45">
        <v>5.0000000000000002E-5</v>
      </c>
      <c r="M196" s="45">
        <v>0</v>
      </c>
      <c r="N196" s="45">
        <v>0</v>
      </c>
      <c r="S196" s="20"/>
    </row>
    <row r="197" spans="1:19" x14ac:dyDescent="0.2">
      <c r="A197" s="408" t="s">
        <v>108</v>
      </c>
      <c r="B197" s="314">
        <v>1.0450500000000001E-3</v>
      </c>
      <c r="C197" s="314">
        <v>0</v>
      </c>
      <c r="D197" s="314">
        <v>0</v>
      </c>
      <c r="E197" s="314"/>
      <c r="F197" s="314" t="s">
        <v>109</v>
      </c>
      <c r="G197" s="314">
        <v>0.12662999999999999</v>
      </c>
      <c r="H197" s="314">
        <v>1.2800000000000001E-3</v>
      </c>
      <c r="I197" s="314">
        <v>3.1500000000000001E-4</v>
      </c>
      <c r="J197" s="314"/>
      <c r="K197" s="314" t="s">
        <v>100</v>
      </c>
      <c r="L197" s="314">
        <v>8.1562399999999993E-2</v>
      </c>
      <c r="M197" s="314">
        <v>2.4083500000000001E-2</v>
      </c>
      <c r="N197" s="314">
        <v>0</v>
      </c>
      <c r="S197" s="20"/>
    </row>
    <row r="198" spans="1:19" x14ac:dyDescent="0.2">
      <c r="A198" s="406" t="s">
        <v>109</v>
      </c>
      <c r="B198" s="45">
        <v>0</v>
      </c>
      <c r="C198" s="45">
        <v>0</v>
      </c>
      <c r="D198" s="45">
        <v>0</v>
      </c>
      <c r="E198" s="45"/>
      <c r="F198" s="45" t="s">
        <v>379</v>
      </c>
      <c r="G198" s="45">
        <v>0</v>
      </c>
      <c r="H198" s="45">
        <v>0</v>
      </c>
      <c r="I198" s="45">
        <v>2.2608E-4</v>
      </c>
      <c r="J198" s="45"/>
      <c r="K198" s="45" t="s">
        <v>101</v>
      </c>
      <c r="L198" s="45">
        <v>0</v>
      </c>
      <c r="M198" s="45">
        <v>7.7983000000000002E-3</v>
      </c>
      <c r="N198" s="45">
        <v>0</v>
      </c>
      <c r="S198" s="20"/>
    </row>
    <row r="199" spans="1:19" x14ac:dyDescent="0.2">
      <c r="A199" s="408" t="s">
        <v>110</v>
      </c>
      <c r="B199" s="314">
        <v>0</v>
      </c>
      <c r="C199" s="314">
        <v>0</v>
      </c>
      <c r="D199" s="314">
        <v>0</v>
      </c>
      <c r="E199" s="314"/>
      <c r="F199" s="314" t="s">
        <v>349</v>
      </c>
      <c r="G199" s="314">
        <v>8.9899999999999995E-4</v>
      </c>
      <c r="H199" s="314">
        <v>2.2304000000000001E-2</v>
      </c>
      <c r="I199" s="314">
        <v>1.6699999999999999E-4</v>
      </c>
      <c r="J199" s="314"/>
      <c r="K199" s="314" t="s">
        <v>105</v>
      </c>
      <c r="L199" s="314">
        <v>0</v>
      </c>
      <c r="M199" s="314">
        <v>1.7780000000000003E-5</v>
      </c>
      <c r="N199" s="314">
        <v>0</v>
      </c>
      <c r="S199" s="20"/>
    </row>
    <row r="200" spans="1:19" x14ac:dyDescent="0.2">
      <c r="A200" s="406" t="s">
        <v>345</v>
      </c>
      <c r="B200" s="45">
        <v>0</v>
      </c>
      <c r="C200" s="45">
        <v>1.4809700000000001E-3</v>
      </c>
      <c r="D200" s="45">
        <v>0</v>
      </c>
      <c r="E200" s="45"/>
      <c r="F200" s="45" t="s">
        <v>111</v>
      </c>
      <c r="G200" s="45">
        <v>8.7000000000000001E-5</v>
      </c>
      <c r="H200" s="45">
        <v>0</v>
      </c>
      <c r="I200" s="45">
        <v>5.5000000000000002E-5</v>
      </c>
      <c r="J200" s="45"/>
      <c r="K200" s="45" t="s">
        <v>107</v>
      </c>
      <c r="L200" s="45">
        <v>0</v>
      </c>
      <c r="M200" s="45">
        <v>0</v>
      </c>
      <c r="N200" s="45">
        <v>0</v>
      </c>
      <c r="S200" s="20"/>
    </row>
    <row r="201" spans="1:19" x14ac:dyDescent="0.2">
      <c r="A201" s="408" t="s">
        <v>120</v>
      </c>
      <c r="B201" s="314">
        <v>0</v>
      </c>
      <c r="C201" s="314">
        <v>3.0001199999999998E-3</v>
      </c>
      <c r="D201" s="314">
        <v>0</v>
      </c>
      <c r="E201" s="314"/>
      <c r="F201" s="314" t="s">
        <v>54</v>
      </c>
      <c r="G201" s="314">
        <v>2.1000000000000001E-4</v>
      </c>
      <c r="H201" s="314">
        <v>3.4999999999999997E-5</v>
      </c>
      <c r="I201" s="314">
        <v>3.4999999999999997E-5</v>
      </c>
      <c r="J201" s="314"/>
      <c r="K201" s="314" t="s">
        <v>108</v>
      </c>
      <c r="L201" s="314">
        <v>0</v>
      </c>
      <c r="M201" s="314">
        <v>1.7903E-4</v>
      </c>
      <c r="N201" s="314">
        <v>0</v>
      </c>
      <c r="S201" s="20"/>
    </row>
    <row r="202" spans="1:19" x14ac:dyDescent="0.2">
      <c r="A202" s="406" t="s">
        <v>349</v>
      </c>
      <c r="B202" s="45">
        <v>0</v>
      </c>
      <c r="C202" s="45">
        <v>0</v>
      </c>
      <c r="D202" s="45">
        <v>0</v>
      </c>
      <c r="E202" s="45"/>
      <c r="F202" s="45" t="s">
        <v>346</v>
      </c>
      <c r="G202" s="45">
        <v>0</v>
      </c>
      <c r="H202" s="45">
        <v>0.364979</v>
      </c>
      <c r="I202" s="45">
        <v>0</v>
      </c>
      <c r="J202" s="45"/>
      <c r="K202" s="45" t="s">
        <v>109</v>
      </c>
      <c r="L202" s="45">
        <v>0</v>
      </c>
      <c r="M202" s="45">
        <v>0</v>
      </c>
      <c r="N202" s="45">
        <v>0</v>
      </c>
      <c r="S202" s="20"/>
    </row>
    <row r="203" spans="1:19" x14ac:dyDescent="0.2">
      <c r="A203" s="408" t="s">
        <v>122</v>
      </c>
      <c r="B203" s="314">
        <v>0</v>
      </c>
      <c r="C203" s="314">
        <v>0</v>
      </c>
      <c r="D203" s="314">
        <v>0</v>
      </c>
      <c r="E203" s="314"/>
      <c r="F203" s="314" t="s">
        <v>353</v>
      </c>
      <c r="G203" s="314">
        <v>0</v>
      </c>
      <c r="H203" s="314">
        <v>6.7999999999999999E-5</v>
      </c>
      <c r="I203" s="314">
        <v>0</v>
      </c>
      <c r="J203" s="314"/>
      <c r="K203" s="314" t="s">
        <v>345</v>
      </c>
      <c r="L203" s="314">
        <v>6.9999999999999994E-5</v>
      </c>
      <c r="M203" s="314">
        <v>0</v>
      </c>
      <c r="N203" s="314">
        <v>0</v>
      </c>
      <c r="S203" s="20"/>
    </row>
    <row r="204" spans="1:19" x14ac:dyDescent="0.2">
      <c r="A204" s="406" t="s">
        <v>376</v>
      </c>
      <c r="B204" s="45">
        <v>4.4259199999999999E-3</v>
      </c>
      <c r="C204" s="45">
        <v>2.3306999999999998E-3</v>
      </c>
      <c r="D204" s="45">
        <v>0</v>
      </c>
      <c r="E204" s="45"/>
      <c r="F204" s="45" t="s">
        <v>17</v>
      </c>
      <c r="G204" s="45">
        <v>0.10597189</v>
      </c>
      <c r="H204" s="45">
        <v>1.28406</v>
      </c>
      <c r="I204" s="45">
        <v>0</v>
      </c>
      <c r="J204" s="45"/>
      <c r="K204" s="45" t="s">
        <v>115</v>
      </c>
      <c r="L204" s="45">
        <v>1.2700000000000001E-3</v>
      </c>
      <c r="M204" s="45">
        <v>7.8537799999999994E-3</v>
      </c>
      <c r="N204" s="45">
        <v>0</v>
      </c>
      <c r="S204" s="20"/>
    </row>
    <row r="205" spans="1:19" x14ac:dyDescent="0.2">
      <c r="A205" s="408" t="s">
        <v>361</v>
      </c>
      <c r="B205" s="314">
        <v>2.7661999999999999E-3</v>
      </c>
      <c r="C205" s="314">
        <v>0</v>
      </c>
      <c r="D205" s="314">
        <v>0</v>
      </c>
      <c r="E205" s="314"/>
      <c r="F205" s="314" t="s">
        <v>19</v>
      </c>
      <c r="G205" s="314">
        <v>2.882769E-2</v>
      </c>
      <c r="H205" s="314">
        <v>0</v>
      </c>
      <c r="I205" s="314">
        <v>0</v>
      </c>
      <c r="J205" s="314"/>
      <c r="K205" s="314" t="s">
        <v>116</v>
      </c>
      <c r="L205" s="314">
        <v>0</v>
      </c>
      <c r="M205" s="314">
        <v>0</v>
      </c>
      <c r="N205" s="314">
        <v>0</v>
      </c>
      <c r="S205" s="20"/>
    </row>
    <row r="206" spans="1:19" x14ac:dyDescent="0.2">
      <c r="A206" s="406" t="s">
        <v>929</v>
      </c>
      <c r="B206" s="45">
        <v>500.28307919000002</v>
      </c>
      <c r="C206" s="45">
        <v>0.60401660999999995</v>
      </c>
      <c r="D206" s="45">
        <v>0</v>
      </c>
      <c r="E206" s="45"/>
      <c r="F206" s="45" t="s">
        <v>25</v>
      </c>
      <c r="G206" s="45">
        <v>0</v>
      </c>
      <c r="H206" s="45">
        <v>0</v>
      </c>
      <c r="I206" s="45">
        <v>0</v>
      </c>
      <c r="J206" s="45"/>
      <c r="K206" s="45" t="s">
        <v>349</v>
      </c>
      <c r="L206" s="45">
        <v>0</v>
      </c>
      <c r="M206" s="45">
        <v>0</v>
      </c>
      <c r="N206" s="45">
        <v>0</v>
      </c>
      <c r="S206" s="20"/>
    </row>
    <row r="207" spans="1:19" x14ac:dyDescent="0.2">
      <c r="A207" s="408" t="s">
        <v>128</v>
      </c>
      <c r="B207" s="314">
        <v>0</v>
      </c>
      <c r="C207" s="314">
        <v>0</v>
      </c>
      <c r="D207" s="314">
        <v>0</v>
      </c>
      <c r="E207" s="314"/>
      <c r="F207" s="314" t="s">
        <v>395</v>
      </c>
      <c r="G207" s="314">
        <v>0</v>
      </c>
      <c r="H207" s="314">
        <v>0</v>
      </c>
      <c r="I207" s="314">
        <v>0</v>
      </c>
      <c r="J207" s="314"/>
      <c r="K207" s="314" t="s">
        <v>122</v>
      </c>
      <c r="L207" s="314">
        <v>0</v>
      </c>
      <c r="M207" s="314">
        <v>0</v>
      </c>
      <c r="N207" s="314">
        <v>0</v>
      </c>
      <c r="S207" s="20"/>
    </row>
    <row r="208" spans="1:19" x14ac:dyDescent="0.2">
      <c r="A208" s="406" t="s">
        <v>363</v>
      </c>
      <c r="B208" s="45">
        <v>0</v>
      </c>
      <c r="C208" s="45">
        <v>0</v>
      </c>
      <c r="D208" s="45">
        <v>0</v>
      </c>
      <c r="E208" s="45"/>
      <c r="F208" s="45" t="s">
        <v>33</v>
      </c>
      <c r="G208" s="45">
        <v>0</v>
      </c>
      <c r="H208" s="45">
        <v>2.1734800000000002E-3</v>
      </c>
      <c r="I208" s="45">
        <v>0</v>
      </c>
      <c r="J208" s="45"/>
      <c r="K208" s="45" t="s">
        <v>123</v>
      </c>
      <c r="L208" s="45">
        <v>1.8649999999999999E-5</v>
      </c>
      <c r="M208" s="45">
        <v>0</v>
      </c>
      <c r="N208" s="45">
        <v>0</v>
      </c>
      <c r="S208" s="20"/>
    </row>
    <row r="209" spans="1:19" x14ac:dyDescent="0.2">
      <c r="A209" s="408" t="s">
        <v>130</v>
      </c>
      <c r="B209" s="314">
        <v>2.5000000000000001E-3</v>
      </c>
      <c r="C209" s="314">
        <v>0.15893751</v>
      </c>
      <c r="D209" s="314">
        <v>0</v>
      </c>
      <c r="E209" s="314"/>
      <c r="F209" s="314" t="s">
        <v>378</v>
      </c>
      <c r="G209" s="314">
        <v>2.0000000000000001E-4</v>
      </c>
      <c r="H209" s="314">
        <v>0</v>
      </c>
      <c r="I209" s="314">
        <v>0</v>
      </c>
      <c r="J209" s="314"/>
      <c r="K209" s="314" t="s">
        <v>124</v>
      </c>
      <c r="L209" s="314">
        <v>0</v>
      </c>
      <c r="M209" s="314">
        <v>0</v>
      </c>
      <c r="N209" s="314">
        <v>0</v>
      </c>
      <c r="S209" s="20"/>
    </row>
    <row r="210" spans="1:19" x14ac:dyDescent="0.2">
      <c r="A210" s="406" t="s">
        <v>370</v>
      </c>
      <c r="B210" s="45">
        <v>0</v>
      </c>
      <c r="C210" s="45">
        <v>0</v>
      </c>
      <c r="D210" s="45">
        <v>0</v>
      </c>
      <c r="E210" s="45"/>
      <c r="F210" s="45" t="s">
        <v>34</v>
      </c>
      <c r="G210" s="45">
        <v>0</v>
      </c>
      <c r="H210" s="45">
        <v>0</v>
      </c>
      <c r="I210" s="45">
        <v>0</v>
      </c>
      <c r="J210" s="45"/>
      <c r="K210" s="45" t="s">
        <v>376</v>
      </c>
      <c r="L210" s="45">
        <v>0</v>
      </c>
      <c r="M210" s="45">
        <v>0</v>
      </c>
      <c r="N210" s="45">
        <v>0</v>
      </c>
      <c r="S210" s="20"/>
    </row>
    <row r="211" spans="1:19" x14ac:dyDescent="0.2">
      <c r="A211" s="408" t="s">
        <v>139</v>
      </c>
      <c r="B211" s="314">
        <v>0</v>
      </c>
      <c r="C211" s="314">
        <v>0</v>
      </c>
      <c r="D211" s="314">
        <v>0</v>
      </c>
      <c r="E211" s="314"/>
      <c r="F211" s="314" t="s">
        <v>394</v>
      </c>
      <c r="G211" s="314">
        <v>0</v>
      </c>
      <c r="H211" s="314">
        <v>8.3999999999999995E-3</v>
      </c>
      <c r="I211" s="314">
        <v>0</v>
      </c>
      <c r="J211" s="314"/>
      <c r="K211" s="314" t="s">
        <v>125</v>
      </c>
      <c r="L211" s="314">
        <v>0</v>
      </c>
      <c r="M211" s="314">
        <v>0</v>
      </c>
      <c r="N211" s="314">
        <v>0</v>
      </c>
      <c r="S211" s="20"/>
    </row>
    <row r="212" spans="1:19" x14ac:dyDescent="0.2">
      <c r="A212" s="406" t="s">
        <v>144</v>
      </c>
      <c r="B212" s="45">
        <v>0</v>
      </c>
      <c r="C212" s="45">
        <v>0</v>
      </c>
      <c r="D212" s="45">
        <v>0</v>
      </c>
      <c r="E212" s="45"/>
      <c r="F212" s="45" t="s">
        <v>369</v>
      </c>
      <c r="G212" s="45">
        <v>4.8000000000000001E-4</v>
      </c>
      <c r="H212" s="45">
        <v>0</v>
      </c>
      <c r="I212" s="45">
        <v>0</v>
      </c>
      <c r="J212" s="45"/>
      <c r="K212" s="45" t="s">
        <v>361</v>
      </c>
      <c r="L212" s="45">
        <v>0</v>
      </c>
      <c r="M212" s="45">
        <v>0</v>
      </c>
      <c r="N212" s="45">
        <v>0</v>
      </c>
      <c r="S212" s="20"/>
    </row>
    <row r="213" spans="1:19" x14ac:dyDescent="0.2">
      <c r="A213" s="408" t="s">
        <v>145</v>
      </c>
      <c r="B213" s="314">
        <v>0</v>
      </c>
      <c r="C213" s="314">
        <v>0</v>
      </c>
      <c r="D213" s="314">
        <v>0</v>
      </c>
      <c r="E213" s="314"/>
      <c r="F213" s="314" t="s">
        <v>42</v>
      </c>
      <c r="G213" s="314">
        <v>0.22610138000000002</v>
      </c>
      <c r="H213" s="314">
        <v>0</v>
      </c>
      <c r="I213" s="314">
        <v>0</v>
      </c>
      <c r="J213" s="314"/>
      <c r="K213" s="314" t="s">
        <v>126</v>
      </c>
      <c r="L213" s="314">
        <v>0</v>
      </c>
      <c r="M213" s="314">
        <v>0</v>
      </c>
      <c r="N213" s="314">
        <v>0</v>
      </c>
      <c r="S213" s="20"/>
    </row>
    <row r="214" spans="1:19" x14ac:dyDescent="0.2">
      <c r="A214" s="406" t="s">
        <v>147</v>
      </c>
      <c r="B214" s="45">
        <v>9.1460400000000011E-3</v>
      </c>
      <c r="C214" s="45">
        <v>0</v>
      </c>
      <c r="D214" s="45">
        <v>0</v>
      </c>
      <c r="E214" s="45"/>
      <c r="F214" s="45" t="s">
        <v>51</v>
      </c>
      <c r="G214" s="45">
        <v>0</v>
      </c>
      <c r="H214" s="45">
        <v>5.0394000000000001E-2</v>
      </c>
      <c r="I214" s="45">
        <v>0</v>
      </c>
      <c r="J214" s="45"/>
      <c r="K214" s="45" t="s">
        <v>128</v>
      </c>
      <c r="L214" s="45">
        <v>0</v>
      </c>
      <c r="M214" s="45">
        <v>0</v>
      </c>
      <c r="N214" s="45">
        <v>0</v>
      </c>
      <c r="S214" s="20"/>
    </row>
    <row r="215" spans="1:19" x14ac:dyDescent="0.2">
      <c r="A215" s="408" t="s">
        <v>148</v>
      </c>
      <c r="B215" s="314">
        <v>0</v>
      </c>
      <c r="C215" s="314">
        <v>0</v>
      </c>
      <c r="D215" s="314">
        <v>0</v>
      </c>
      <c r="E215" s="314"/>
      <c r="F215" s="314" t="s">
        <v>52</v>
      </c>
      <c r="G215" s="314">
        <v>0</v>
      </c>
      <c r="H215" s="314">
        <v>0</v>
      </c>
      <c r="I215" s="314">
        <v>0</v>
      </c>
      <c r="J215" s="314"/>
      <c r="K215" s="314" t="s">
        <v>363</v>
      </c>
      <c r="L215" s="314">
        <v>0</v>
      </c>
      <c r="M215" s="314">
        <v>0</v>
      </c>
      <c r="N215" s="314">
        <v>0</v>
      </c>
      <c r="S215" s="20"/>
    </row>
    <row r="216" spans="1:19" x14ac:dyDescent="0.2">
      <c r="A216" s="406" t="s">
        <v>149</v>
      </c>
      <c r="B216" s="45">
        <v>0</v>
      </c>
      <c r="C216" s="45">
        <v>0</v>
      </c>
      <c r="D216" s="45">
        <v>0</v>
      </c>
      <c r="E216" s="45"/>
      <c r="F216" s="45" t="s">
        <v>348</v>
      </c>
      <c r="G216" s="45">
        <v>2.5847990000000001E-2</v>
      </c>
      <c r="H216" s="45">
        <v>0</v>
      </c>
      <c r="I216" s="45">
        <v>0</v>
      </c>
      <c r="J216" s="45"/>
      <c r="K216" s="45" t="s">
        <v>130</v>
      </c>
      <c r="L216" s="45">
        <v>2.4000000000000001E-4</v>
      </c>
      <c r="M216" s="45">
        <v>0</v>
      </c>
      <c r="N216" s="45">
        <v>0</v>
      </c>
      <c r="S216" s="20"/>
    </row>
    <row r="217" spans="1:19" x14ac:dyDescent="0.2">
      <c r="A217" s="408" t="s">
        <v>150</v>
      </c>
      <c r="B217" s="314">
        <v>0</v>
      </c>
      <c r="C217" s="314">
        <v>0</v>
      </c>
      <c r="D217" s="314">
        <v>0</v>
      </c>
      <c r="E217" s="314"/>
      <c r="F217" s="314" t="s">
        <v>61</v>
      </c>
      <c r="G217" s="314">
        <v>0</v>
      </c>
      <c r="H217" s="314">
        <v>4.4241599999999999E-3</v>
      </c>
      <c r="I217" s="314">
        <v>0</v>
      </c>
      <c r="J217" s="314"/>
      <c r="K217" s="314" t="s">
        <v>370</v>
      </c>
      <c r="L217" s="314">
        <v>3.3E-4</v>
      </c>
      <c r="M217" s="314">
        <v>0</v>
      </c>
      <c r="N217" s="314">
        <v>0</v>
      </c>
      <c r="S217" s="20"/>
    </row>
    <row r="218" spans="1:19" x14ac:dyDescent="0.2">
      <c r="A218" s="406" t="s">
        <v>152</v>
      </c>
      <c r="B218" s="45">
        <v>0.26739940000000001</v>
      </c>
      <c r="C218" s="45">
        <v>2.2600349999999998E-2</v>
      </c>
      <c r="D218" s="45">
        <v>0</v>
      </c>
      <c r="E218" s="45"/>
      <c r="F218" s="45" t="s">
        <v>365</v>
      </c>
      <c r="G218" s="45">
        <v>1.4086360000000001E-2</v>
      </c>
      <c r="H218" s="45">
        <v>0</v>
      </c>
      <c r="I218" s="45">
        <v>0</v>
      </c>
      <c r="J218" s="45"/>
      <c r="K218" s="45" t="s">
        <v>132</v>
      </c>
      <c r="L218" s="45">
        <v>0.14102585999999998</v>
      </c>
      <c r="M218" s="45">
        <v>0</v>
      </c>
      <c r="N218" s="45">
        <v>0</v>
      </c>
      <c r="S218" s="20"/>
    </row>
    <row r="219" spans="1:19" x14ac:dyDescent="0.2">
      <c r="A219" s="408" t="s">
        <v>165</v>
      </c>
      <c r="B219" s="314">
        <v>0</v>
      </c>
      <c r="C219" s="314">
        <v>0.44063799999999997</v>
      </c>
      <c r="D219" s="314">
        <v>0</v>
      </c>
      <c r="E219" s="314"/>
      <c r="F219" s="314" t="s">
        <v>64</v>
      </c>
      <c r="G219" s="314">
        <v>0</v>
      </c>
      <c r="H219" s="314">
        <v>1.8337500000000001E-3</v>
      </c>
      <c r="I219" s="314">
        <v>0</v>
      </c>
      <c r="J219" s="314"/>
      <c r="K219" s="314" t="s">
        <v>139</v>
      </c>
      <c r="L219" s="314">
        <v>0</v>
      </c>
      <c r="M219" s="314">
        <v>0</v>
      </c>
      <c r="N219" s="314">
        <v>0</v>
      </c>
      <c r="S219" s="20"/>
    </row>
    <row r="220" spans="1:19" x14ac:dyDescent="0.2">
      <c r="A220" s="406" t="s">
        <v>167</v>
      </c>
      <c r="B220" s="45">
        <v>0</v>
      </c>
      <c r="C220" s="45">
        <v>0</v>
      </c>
      <c r="D220" s="45">
        <v>0</v>
      </c>
      <c r="E220" s="45"/>
      <c r="F220" s="45" t="s">
        <v>66</v>
      </c>
      <c r="G220" s="45">
        <v>0.18500798000000002</v>
      </c>
      <c r="H220" s="45">
        <v>4.1921739999999999E-2</v>
      </c>
      <c r="I220" s="45">
        <v>0</v>
      </c>
      <c r="J220" s="45"/>
      <c r="K220" s="45" t="s">
        <v>142</v>
      </c>
      <c r="L220" s="45">
        <v>2.0574299999999998E-3</v>
      </c>
      <c r="M220" s="45">
        <v>0.39315557000000001</v>
      </c>
      <c r="N220" s="45">
        <v>0</v>
      </c>
      <c r="S220" s="20"/>
    </row>
    <row r="221" spans="1:19" x14ac:dyDescent="0.2">
      <c r="A221" s="408" t="s">
        <v>169</v>
      </c>
      <c r="B221" s="314">
        <v>0</v>
      </c>
      <c r="C221" s="314">
        <v>0</v>
      </c>
      <c r="D221" s="314">
        <v>0</v>
      </c>
      <c r="E221" s="314"/>
      <c r="F221" s="314" t="s">
        <v>68</v>
      </c>
      <c r="G221" s="314">
        <v>0</v>
      </c>
      <c r="H221" s="314">
        <v>4.6660039100000006</v>
      </c>
      <c r="I221" s="314">
        <v>0</v>
      </c>
      <c r="J221" s="314"/>
      <c r="K221" s="314" t="s">
        <v>143</v>
      </c>
      <c r="L221" s="314">
        <v>0</v>
      </c>
      <c r="M221" s="314">
        <v>0</v>
      </c>
      <c r="N221" s="314">
        <v>0</v>
      </c>
      <c r="S221" s="20"/>
    </row>
    <row r="222" spans="1:19" x14ac:dyDescent="0.2">
      <c r="A222" s="406" t="s">
        <v>170</v>
      </c>
      <c r="B222" s="45">
        <v>0</v>
      </c>
      <c r="C222" s="45">
        <v>0</v>
      </c>
      <c r="D222" s="45">
        <v>0</v>
      </c>
      <c r="E222" s="45"/>
      <c r="F222" s="45" t="s">
        <v>77</v>
      </c>
      <c r="G222" s="45">
        <v>2.1459461000000002</v>
      </c>
      <c r="H222" s="45">
        <v>0</v>
      </c>
      <c r="I222" s="45">
        <v>0</v>
      </c>
      <c r="J222" s="45"/>
      <c r="K222" s="45" t="s">
        <v>144</v>
      </c>
      <c r="L222" s="45">
        <v>0</v>
      </c>
      <c r="M222" s="45">
        <v>0</v>
      </c>
      <c r="N222" s="45">
        <v>0</v>
      </c>
      <c r="S222" s="20"/>
    </row>
    <row r="223" spans="1:19" x14ac:dyDescent="0.2">
      <c r="A223" s="408" t="s">
        <v>175</v>
      </c>
      <c r="B223" s="314">
        <v>3.9679600000000004E-3</v>
      </c>
      <c r="C223" s="314">
        <v>0</v>
      </c>
      <c r="D223" s="314">
        <v>0</v>
      </c>
      <c r="E223" s="314"/>
      <c r="F223" s="314" t="s">
        <v>86</v>
      </c>
      <c r="G223" s="314">
        <v>6.8363399999999998E-3</v>
      </c>
      <c r="H223" s="314">
        <v>0</v>
      </c>
      <c r="I223" s="314">
        <v>0</v>
      </c>
      <c r="J223" s="314"/>
      <c r="K223" s="314" t="s">
        <v>145</v>
      </c>
      <c r="L223" s="314">
        <v>0</v>
      </c>
      <c r="M223" s="314">
        <v>0</v>
      </c>
      <c r="N223" s="314">
        <v>0</v>
      </c>
      <c r="S223" s="20"/>
    </row>
    <row r="224" spans="1:19" x14ac:dyDescent="0.2">
      <c r="A224" s="406" t="s">
        <v>177</v>
      </c>
      <c r="B224" s="45">
        <v>0</v>
      </c>
      <c r="C224" s="45">
        <v>0.71402336</v>
      </c>
      <c r="D224" s="45">
        <v>0</v>
      </c>
      <c r="E224" s="45"/>
      <c r="F224" s="45" t="s">
        <v>344</v>
      </c>
      <c r="G224" s="45">
        <v>0</v>
      </c>
      <c r="H224" s="45">
        <v>0</v>
      </c>
      <c r="I224" s="45">
        <v>0</v>
      </c>
      <c r="J224" s="45"/>
      <c r="K224" s="45" t="s">
        <v>147</v>
      </c>
      <c r="L224" s="45">
        <v>0</v>
      </c>
      <c r="M224" s="45">
        <v>0</v>
      </c>
      <c r="N224" s="45">
        <v>0</v>
      </c>
      <c r="S224" s="20"/>
    </row>
    <row r="225" spans="1:19" x14ac:dyDescent="0.2">
      <c r="A225" s="408" t="s">
        <v>351</v>
      </c>
      <c r="B225" s="314">
        <v>0</v>
      </c>
      <c r="C225" s="314">
        <v>0</v>
      </c>
      <c r="D225" s="314">
        <v>0</v>
      </c>
      <c r="E225" s="314"/>
      <c r="F225" s="314" t="s">
        <v>91</v>
      </c>
      <c r="G225" s="314">
        <v>0</v>
      </c>
      <c r="H225" s="314">
        <v>0</v>
      </c>
      <c r="I225" s="314">
        <v>0</v>
      </c>
      <c r="J225" s="314"/>
      <c r="K225" s="314" t="s">
        <v>148</v>
      </c>
      <c r="L225" s="314">
        <v>0</v>
      </c>
      <c r="M225" s="314">
        <v>2.0000000000000001E-4</v>
      </c>
      <c r="N225" s="314">
        <v>0</v>
      </c>
      <c r="S225" s="20"/>
    </row>
    <row r="226" spans="1:19" x14ac:dyDescent="0.2">
      <c r="A226" s="406" t="s">
        <v>179</v>
      </c>
      <c r="B226" s="45">
        <v>10.731716390000001</v>
      </c>
      <c r="C226" s="45">
        <v>0</v>
      </c>
      <c r="D226" s="45">
        <v>0</v>
      </c>
      <c r="E226" s="45"/>
      <c r="F226" s="45" t="s">
        <v>94</v>
      </c>
      <c r="G226" s="45">
        <v>0.88930315999999998</v>
      </c>
      <c r="H226" s="45">
        <v>2.0764299999999998E-3</v>
      </c>
      <c r="I226" s="45">
        <v>0</v>
      </c>
      <c r="J226" s="45"/>
      <c r="K226" s="45" t="s">
        <v>149</v>
      </c>
      <c r="L226" s="45">
        <v>0</v>
      </c>
      <c r="M226" s="45">
        <v>0</v>
      </c>
      <c r="N226" s="45">
        <v>0</v>
      </c>
      <c r="S226" s="20"/>
    </row>
    <row r="227" spans="1:19" x14ac:dyDescent="0.2">
      <c r="A227" s="408" t="s">
        <v>377</v>
      </c>
      <c r="B227" s="314">
        <v>0</v>
      </c>
      <c r="C227" s="314">
        <v>0</v>
      </c>
      <c r="D227" s="314">
        <v>0</v>
      </c>
      <c r="E227" s="314"/>
      <c r="F227" s="314" t="s">
        <v>360</v>
      </c>
      <c r="G227" s="314">
        <v>0</v>
      </c>
      <c r="H227" s="314">
        <v>0</v>
      </c>
      <c r="I227" s="314">
        <v>0</v>
      </c>
      <c r="J227" s="314"/>
      <c r="K227" s="314" t="s">
        <v>150</v>
      </c>
      <c r="L227" s="314">
        <v>0</v>
      </c>
      <c r="M227" s="314">
        <v>0.52506200000000003</v>
      </c>
      <c r="N227" s="314">
        <v>0</v>
      </c>
      <c r="S227" s="20"/>
    </row>
    <row r="228" spans="1:19" x14ac:dyDescent="0.2">
      <c r="A228" s="406" t="s">
        <v>181</v>
      </c>
      <c r="B228" s="45">
        <v>0</v>
      </c>
      <c r="C228" s="45">
        <v>0</v>
      </c>
      <c r="D228" s="45">
        <v>0</v>
      </c>
      <c r="E228" s="45"/>
      <c r="F228" s="45" t="s">
        <v>98</v>
      </c>
      <c r="G228" s="45">
        <v>0</v>
      </c>
      <c r="H228" s="45">
        <v>0</v>
      </c>
      <c r="I228" s="45">
        <v>0</v>
      </c>
      <c r="J228" s="45"/>
      <c r="K228" s="45" t="s">
        <v>152</v>
      </c>
      <c r="L228" s="45">
        <v>0</v>
      </c>
      <c r="M228" s="45">
        <v>0</v>
      </c>
      <c r="N228" s="45">
        <v>0</v>
      </c>
      <c r="S228" s="20"/>
    </row>
    <row r="229" spans="1:19" x14ac:dyDescent="0.2">
      <c r="A229" s="408" t="s">
        <v>183</v>
      </c>
      <c r="B229" s="314">
        <v>0</v>
      </c>
      <c r="C229" s="314">
        <v>0</v>
      </c>
      <c r="D229" s="314">
        <v>0</v>
      </c>
      <c r="E229" s="314"/>
      <c r="F229" s="314" t="s">
        <v>99</v>
      </c>
      <c r="G229" s="314">
        <v>0</v>
      </c>
      <c r="H229" s="314">
        <v>0</v>
      </c>
      <c r="I229" s="314">
        <v>0</v>
      </c>
      <c r="J229" s="314"/>
      <c r="K229" s="314" t="s">
        <v>154</v>
      </c>
      <c r="L229" s="314">
        <v>0</v>
      </c>
      <c r="M229" s="314">
        <v>0</v>
      </c>
      <c r="N229" s="314">
        <v>0</v>
      </c>
      <c r="S229" s="20"/>
    </row>
    <row r="230" spans="1:19" x14ac:dyDescent="0.2">
      <c r="A230" s="406" t="s">
        <v>184</v>
      </c>
      <c r="B230" s="45">
        <v>3.8204929999999999</v>
      </c>
      <c r="C230" s="45">
        <v>0</v>
      </c>
      <c r="D230" s="45">
        <v>0</v>
      </c>
      <c r="E230" s="45"/>
      <c r="F230" s="45" t="s">
        <v>108</v>
      </c>
      <c r="G230" s="45">
        <v>0</v>
      </c>
      <c r="H230" s="45">
        <v>2.6997000000000002E-4</v>
      </c>
      <c r="I230" s="45">
        <v>0</v>
      </c>
      <c r="J230" s="45"/>
      <c r="K230" s="45" t="s">
        <v>156</v>
      </c>
      <c r="L230" s="45">
        <v>0</v>
      </c>
      <c r="M230" s="45">
        <v>4.6002359999999999E-2</v>
      </c>
      <c r="N230" s="45">
        <v>0</v>
      </c>
      <c r="S230" s="20"/>
    </row>
    <row r="231" spans="1:19" x14ac:dyDescent="0.2">
      <c r="A231" s="408" t="s">
        <v>186</v>
      </c>
      <c r="B231" s="314">
        <v>0</v>
      </c>
      <c r="C231" s="314">
        <v>0</v>
      </c>
      <c r="D231" s="314">
        <v>0</v>
      </c>
      <c r="E231" s="314"/>
      <c r="F231" s="314" t="s">
        <v>345</v>
      </c>
      <c r="G231" s="314">
        <v>6.1899999999999997E-2</v>
      </c>
      <c r="H231" s="314">
        <v>0.02</v>
      </c>
      <c r="I231" s="314">
        <v>0</v>
      </c>
      <c r="J231" s="314"/>
      <c r="K231" s="314" t="s">
        <v>169</v>
      </c>
      <c r="L231" s="314">
        <v>0</v>
      </c>
      <c r="M231" s="314">
        <v>5.0000000000000001E-4</v>
      </c>
      <c r="N231" s="314">
        <v>0</v>
      </c>
      <c r="S231" s="20"/>
    </row>
    <row r="232" spans="1:19" x14ac:dyDescent="0.2">
      <c r="A232" s="406" t="s">
        <v>187</v>
      </c>
      <c r="B232" s="45">
        <v>0</v>
      </c>
      <c r="C232" s="45">
        <v>0</v>
      </c>
      <c r="D232" s="45">
        <v>0</v>
      </c>
      <c r="E232" s="45"/>
      <c r="F232" s="45" t="s">
        <v>122</v>
      </c>
      <c r="G232" s="45">
        <v>0</v>
      </c>
      <c r="H232" s="45">
        <v>0</v>
      </c>
      <c r="I232" s="45">
        <v>0</v>
      </c>
      <c r="J232" s="45"/>
      <c r="K232" s="45" t="s">
        <v>177</v>
      </c>
      <c r="L232" s="45">
        <v>7.0678470000000007E-2</v>
      </c>
      <c r="M232" s="45">
        <v>3.0010000000000002E-3</v>
      </c>
      <c r="N232" s="45">
        <v>0</v>
      </c>
      <c r="S232" s="20"/>
    </row>
    <row r="233" spans="1:19" x14ac:dyDescent="0.2">
      <c r="A233" s="408" t="s">
        <v>190</v>
      </c>
      <c r="B233" s="314">
        <v>1.42595E-3</v>
      </c>
      <c r="C233" s="314">
        <v>2.0594270000000001E-2</v>
      </c>
      <c r="D233" s="314">
        <v>0</v>
      </c>
      <c r="E233" s="314"/>
      <c r="F233" s="314" t="s">
        <v>376</v>
      </c>
      <c r="G233" s="314">
        <v>0</v>
      </c>
      <c r="H233" s="314">
        <v>0</v>
      </c>
      <c r="I233" s="314">
        <v>0</v>
      </c>
      <c r="J233" s="314"/>
      <c r="K233" s="314" t="s">
        <v>351</v>
      </c>
      <c r="L233" s="314">
        <v>0</v>
      </c>
      <c r="M233" s="314">
        <v>0</v>
      </c>
      <c r="N233" s="314">
        <v>0</v>
      </c>
      <c r="S233" s="20"/>
    </row>
    <row r="234" spans="1:19" x14ac:dyDescent="0.2">
      <c r="A234" s="406" t="s">
        <v>192</v>
      </c>
      <c r="B234" s="45">
        <v>0</v>
      </c>
      <c r="C234" s="45">
        <v>0</v>
      </c>
      <c r="D234" s="45">
        <v>0</v>
      </c>
      <c r="E234" s="45"/>
      <c r="F234" s="45" t="s">
        <v>361</v>
      </c>
      <c r="G234" s="45">
        <v>0</v>
      </c>
      <c r="H234" s="45">
        <v>0</v>
      </c>
      <c r="I234" s="45">
        <v>0</v>
      </c>
      <c r="J234" s="45"/>
      <c r="K234" s="45" t="s">
        <v>179</v>
      </c>
      <c r="L234" s="45">
        <v>0</v>
      </c>
      <c r="M234" s="45">
        <v>0</v>
      </c>
      <c r="N234" s="45">
        <v>0</v>
      </c>
      <c r="S234" s="20"/>
    </row>
    <row r="235" spans="1:19" x14ac:dyDescent="0.2">
      <c r="A235" s="408" t="s">
        <v>194</v>
      </c>
      <c r="B235" s="314">
        <v>0</v>
      </c>
      <c r="C235" s="314">
        <v>0</v>
      </c>
      <c r="D235" s="314">
        <v>0</v>
      </c>
      <c r="E235" s="314"/>
      <c r="F235" s="314" t="s">
        <v>128</v>
      </c>
      <c r="G235" s="314">
        <v>0</v>
      </c>
      <c r="H235" s="314">
        <v>0</v>
      </c>
      <c r="I235" s="314">
        <v>0</v>
      </c>
      <c r="J235" s="314"/>
      <c r="K235" s="314" t="s">
        <v>377</v>
      </c>
      <c r="L235" s="314">
        <v>0</v>
      </c>
      <c r="M235" s="314">
        <v>0</v>
      </c>
      <c r="N235" s="314">
        <v>0</v>
      </c>
      <c r="S235" s="20"/>
    </row>
    <row r="236" spans="1:19" x14ac:dyDescent="0.2">
      <c r="A236" s="406" t="s">
        <v>199</v>
      </c>
      <c r="B236" s="45">
        <v>0</v>
      </c>
      <c r="C236" s="45">
        <v>0</v>
      </c>
      <c r="D236" s="45">
        <v>0</v>
      </c>
      <c r="E236" s="45"/>
      <c r="F236" s="45" t="s">
        <v>363</v>
      </c>
      <c r="G236" s="45">
        <v>0</v>
      </c>
      <c r="H236" s="45">
        <v>0</v>
      </c>
      <c r="I236" s="45">
        <v>0</v>
      </c>
      <c r="J236" s="45"/>
      <c r="K236" s="45" t="s">
        <v>181</v>
      </c>
      <c r="L236" s="45">
        <v>1.3321370000000001E-2</v>
      </c>
      <c r="M236" s="45">
        <v>0</v>
      </c>
      <c r="N236" s="45">
        <v>0</v>
      </c>
      <c r="S236" s="20"/>
    </row>
    <row r="237" spans="1:19" x14ac:dyDescent="0.2">
      <c r="A237" s="408" t="s">
        <v>200</v>
      </c>
      <c r="B237" s="314">
        <v>2.4755590000000001E-2</v>
      </c>
      <c r="C237" s="314">
        <v>1.8698800000000002E-3</v>
      </c>
      <c r="D237" s="314">
        <v>0</v>
      </c>
      <c r="E237" s="314"/>
      <c r="F237" s="314" t="s">
        <v>370</v>
      </c>
      <c r="G237" s="314">
        <v>1.026E-2</v>
      </c>
      <c r="H237" s="314">
        <v>0</v>
      </c>
      <c r="I237" s="314">
        <v>0</v>
      </c>
      <c r="J237" s="314"/>
      <c r="K237" s="314" t="s">
        <v>183</v>
      </c>
      <c r="L237" s="314">
        <v>0</v>
      </c>
      <c r="M237" s="314">
        <v>0</v>
      </c>
      <c r="N237" s="314">
        <v>0</v>
      </c>
      <c r="S237" s="20"/>
    </row>
    <row r="238" spans="1:19" x14ac:dyDescent="0.2">
      <c r="A238" s="406" t="s">
        <v>201</v>
      </c>
      <c r="B238" s="45">
        <v>4.528277E-2</v>
      </c>
      <c r="C238" s="45">
        <v>0</v>
      </c>
      <c r="D238" s="45">
        <v>0</v>
      </c>
      <c r="E238" s="45"/>
      <c r="F238" s="45" t="s">
        <v>139</v>
      </c>
      <c r="G238" s="45">
        <v>6.2586E-4</v>
      </c>
      <c r="H238" s="45">
        <v>0</v>
      </c>
      <c r="I238" s="45">
        <v>0</v>
      </c>
      <c r="J238" s="45"/>
      <c r="K238" s="45" t="s">
        <v>185</v>
      </c>
      <c r="L238" s="45">
        <v>0</v>
      </c>
      <c r="M238" s="45">
        <v>0</v>
      </c>
      <c r="N238" s="45">
        <v>0</v>
      </c>
      <c r="P238" s="11"/>
      <c r="Q238" s="11"/>
      <c r="S238" s="20"/>
    </row>
    <row r="239" spans="1:19" s="11" customFormat="1" x14ac:dyDescent="0.2">
      <c r="A239" s="408" t="s">
        <v>352</v>
      </c>
      <c r="B239" s="314">
        <v>8.8796470000000002E-2</v>
      </c>
      <c r="C239" s="314">
        <v>0</v>
      </c>
      <c r="D239" s="314">
        <v>0</v>
      </c>
      <c r="E239" s="314"/>
      <c r="F239" s="314" t="s">
        <v>152</v>
      </c>
      <c r="G239" s="314">
        <v>1.4999999999999999E-2</v>
      </c>
      <c r="H239" s="314">
        <v>5.7235000000000001E-2</v>
      </c>
      <c r="I239" s="314">
        <v>0</v>
      </c>
      <c r="J239" s="314"/>
      <c r="K239" s="314" t="s">
        <v>186</v>
      </c>
      <c r="L239" s="314">
        <v>0</v>
      </c>
      <c r="M239" s="314">
        <v>0</v>
      </c>
      <c r="N239" s="314">
        <v>0</v>
      </c>
      <c r="P239" s="20"/>
      <c r="Q239" s="20"/>
      <c r="S239" s="20"/>
    </row>
    <row r="240" spans="1:19" x14ac:dyDescent="0.2">
      <c r="A240" s="406" t="s">
        <v>203</v>
      </c>
      <c r="B240" s="45">
        <v>0</v>
      </c>
      <c r="C240" s="45">
        <v>8.4999999999999995E-4</v>
      </c>
      <c r="D240" s="45">
        <v>0</v>
      </c>
      <c r="E240" s="45"/>
      <c r="F240" s="45" t="s">
        <v>377</v>
      </c>
      <c r="G240" s="45">
        <v>0</v>
      </c>
      <c r="H240" s="45">
        <v>0.79513</v>
      </c>
      <c r="I240" s="45">
        <v>0</v>
      </c>
      <c r="J240" s="45"/>
      <c r="K240" s="45" t="s">
        <v>187</v>
      </c>
      <c r="L240" s="45">
        <v>0</v>
      </c>
      <c r="M240" s="45">
        <v>0</v>
      </c>
      <c r="N240" s="45">
        <v>0</v>
      </c>
      <c r="P240" s="11"/>
      <c r="Q240" s="11"/>
      <c r="S240" s="20"/>
    </row>
    <row r="241" spans="1:26" s="11" customFormat="1" x14ac:dyDescent="0.2">
      <c r="A241" s="408" t="s">
        <v>205</v>
      </c>
      <c r="B241" s="314">
        <v>0</v>
      </c>
      <c r="C241" s="314">
        <v>0</v>
      </c>
      <c r="D241" s="314">
        <v>0</v>
      </c>
      <c r="E241" s="314"/>
      <c r="F241" s="314" t="s">
        <v>183</v>
      </c>
      <c r="G241" s="314">
        <v>2.3400000000000001E-3</v>
      </c>
      <c r="H241" s="314">
        <v>3.4472000000000003E-2</v>
      </c>
      <c r="I241" s="314">
        <v>0</v>
      </c>
      <c r="J241" s="314"/>
      <c r="K241" s="314" t="s">
        <v>201</v>
      </c>
      <c r="L241" s="314">
        <v>0</v>
      </c>
      <c r="M241" s="314">
        <v>0</v>
      </c>
      <c r="N241" s="314">
        <v>0</v>
      </c>
      <c r="P241" s="20"/>
      <c r="Q241" s="20"/>
      <c r="S241" s="271"/>
    </row>
    <row r="242" spans="1:26" x14ac:dyDescent="0.2">
      <c r="A242" s="406" t="s">
        <v>206</v>
      </c>
      <c r="B242" s="45">
        <v>0</v>
      </c>
      <c r="C242" s="45">
        <v>0</v>
      </c>
      <c r="D242" s="45">
        <v>0</v>
      </c>
      <c r="E242" s="45"/>
      <c r="F242" s="45" t="s">
        <v>352</v>
      </c>
      <c r="G242" s="45">
        <v>1.4890000000000001E-3</v>
      </c>
      <c r="H242" s="45">
        <v>1.7057860000000001E-2</v>
      </c>
      <c r="I242" s="45">
        <v>0</v>
      </c>
      <c r="J242" s="45"/>
      <c r="K242" s="45" t="s">
        <v>352</v>
      </c>
      <c r="L242" s="45">
        <v>0.27420705000000001</v>
      </c>
      <c r="M242" s="45">
        <v>0</v>
      </c>
      <c r="N242" s="45">
        <v>0</v>
      </c>
    </row>
    <row r="243" spans="1:26" x14ac:dyDescent="0.2">
      <c r="A243" s="408" t="s">
        <v>211</v>
      </c>
      <c r="B243" s="314">
        <v>2.22252516</v>
      </c>
      <c r="C243" s="314">
        <v>7.5196490899999997</v>
      </c>
      <c r="D243" s="314">
        <v>0</v>
      </c>
      <c r="E243" s="314"/>
      <c r="F243" s="314" t="s">
        <v>203</v>
      </c>
      <c r="G243" s="314">
        <v>2.151E-4</v>
      </c>
      <c r="H243" s="314">
        <v>0</v>
      </c>
      <c r="I243" s="314">
        <v>0</v>
      </c>
      <c r="J243" s="314"/>
      <c r="K243" s="314" t="s">
        <v>203</v>
      </c>
      <c r="L243" s="314">
        <v>0</v>
      </c>
      <c r="M243" s="314">
        <v>0</v>
      </c>
      <c r="N243" s="314">
        <v>0</v>
      </c>
    </row>
    <row r="244" spans="1:26" s="11" customFormat="1" x14ac:dyDescent="0.2">
      <c r="A244" s="406" t="s">
        <v>212</v>
      </c>
      <c r="B244" s="45">
        <v>0</v>
      </c>
      <c r="C244" s="45">
        <v>2.1778479999999999E-2</v>
      </c>
      <c r="D244" s="45">
        <v>0</v>
      </c>
      <c r="E244" s="45"/>
      <c r="F244" s="45" t="s">
        <v>205</v>
      </c>
      <c r="G244" s="45">
        <v>2.4970000000000001E-3</v>
      </c>
      <c r="H244" s="45">
        <v>6.0592260000000002E-2</v>
      </c>
      <c r="I244" s="45">
        <v>0</v>
      </c>
      <c r="J244" s="45"/>
      <c r="K244" s="45" t="s">
        <v>206</v>
      </c>
      <c r="L244" s="45">
        <v>0</v>
      </c>
      <c r="M244" s="45">
        <v>0</v>
      </c>
      <c r="N244" s="45">
        <v>0</v>
      </c>
      <c r="S244" s="271"/>
      <c r="T244" s="271"/>
      <c r="U244" s="271"/>
      <c r="Z244" s="271"/>
    </row>
    <row r="245" spans="1:26" x14ac:dyDescent="0.2">
      <c r="A245" s="408" t="s">
        <v>216</v>
      </c>
      <c r="B245" s="314">
        <v>0</v>
      </c>
      <c r="C245" s="314">
        <v>0</v>
      </c>
      <c r="D245" s="314">
        <v>0</v>
      </c>
      <c r="E245" s="314"/>
      <c r="F245" s="314" t="s">
        <v>216</v>
      </c>
      <c r="G245" s="314">
        <v>0</v>
      </c>
      <c r="H245" s="314">
        <v>0</v>
      </c>
      <c r="I245" s="314">
        <v>0</v>
      </c>
      <c r="J245" s="314"/>
      <c r="K245" s="314" t="s">
        <v>210</v>
      </c>
      <c r="L245" s="314">
        <v>2.0000000000000002E-5</v>
      </c>
      <c r="M245" s="314">
        <v>7.1500000000000003E-4</v>
      </c>
      <c r="N245" s="314">
        <v>0</v>
      </c>
    </row>
    <row r="246" spans="1:26" s="11" customFormat="1" x14ac:dyDescent="0.2">
      <c r="A246" s="425" t="s">
        <v>217</v>
      </c>
      <c r="B246" s="209">
        <f>SUM(B5:B245)</f>
        <v>4036.8700151900002</v>
      </c>
      <c r="C246" s="209">
        <f>SUM(C5:C245)</f>
        <v>2108.3787715999988</v>
      </c>
      <c r="D246" s="209">
        <f>SUM(D5:D245)</f>
        <v>7123.1387331300002</v>
      </c>
      <c r="E246" s="209"/>
      <c r="F246" s="209"/>
      <c r="G246" s="209">
        <f>SUM(G5:G245)</f>
        <v>2660.7823616600003</v>
      </c>
      <c r="H246" s="209">
        <f>SUM(H5:H245)</f>
        <v>2300.8613274399981</v>
      </c>
      <c r="I246" s="209">
        <f>SUM(I5:I245)</f>
        <v>3071.1760737800005</v>
      </c>
      <c r="J246" s="209"/>
      <c r="K246" s="209"/>
      <c r="L246" s="209">
        <f>SUM(L5:L245)</f>
        <v>3389.0899187599998</v>
      </c>
      <c r="M246" s="209">
        <f>SUM(M5:M245)</f>
        <v>2197.5705687900017</v>
      </c>
      <c r="N246" s="209">
        <f>SUM(N5:N245)</f>
        <v>2991.4002753299978</v>
      </c>
      <c r="S246" s="271"/>
      <c r="T246" s="271"/>
      <c r="U246" s="271"/>
      <c r="Z246" s="271"/>
    </row>
  </sheetData>
  <mergeCells count="8">
    <mergeCell ref="B3:C3"/>
    <mergeCell ref="G3:H3"/>
    <mergeCell ref="L3:M3"/>
    <mergeCell ref="P1:Q1"/>
    <mergeCell ref="A1:G1"/>
    <mergeCell ref="A2:D2"/>
    <mergeCell ref="F2:I2"/>
    <mergeCell ref="K2:N2"/>
  </mergeCells>
  <hyperlinks>
    <hyperlink ref="P1:Q1" location="'Table of Content'!A1" display="Table of Content" xr:uid="{B7064AAD-762D-433C-93B9-C76994ECBA72}"/>
  </hyperlinks>
  <pageMargins left="0.7" right="0.7" top="0.75" bottom="0.75" header="0.3" footer="0.3"/>
  <pageSetup scale="4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E630-0D3B-4905-9B83-D5B10C099D00}">
  <dimension ref="A1:P26"/>
  <sheetViews>
    <sheetView zoomScaleNormal="100" workbookViewId="0">
      <selection activeCell="E13" sqref="E13"/>
    </sheetView>
  </sheetViews>
  <sheetFormatPr defaultColWidth="9.140625" defaultRowHeight="12.75" x14ac:dyDescent="0.2"/>
  <cols>
    <col min="1" max="1" width="18.42578125" style="1" customWidth="1"/>
    <col min="2" max="2" width="11.140625" style="1" bestFit="1" customWidth="1"/>
    <col min="3" max="3" width="11.140625" style="4" bestFit="1" customWidth="1"/>
    <col min="4" max="4" width="11.140625" style="1" bestFit="1" customWidth="1"/>
    <col min="5" max="5" width="13.5703125" style="1" bestFit="1" customWidth="1"/>
    <col min="6" max="6" width="11.85546875" style="1" bestFit="1" customWidth="1"/>
    <col min="7" max="7" width="11.140625" style="1" bestFit="1" customWidth="1"/>
    <col min="8" max="8" width="11.28515625" style="1" bestFit="1" customWidth="1"/>
    <col min="9" max="13" width="9.140625" style="1"/>
    <col min="14" max="16" width="11.140625" style="1" bestFit="1" customWidth="1"/>
    <col min="17" max="16384" width="9.140625" style="1"/>
  </cols>
  <sheetData>
    <row r="1" spans="1:16" x14ac:dyDescent="0.2">
      <c r="A1" s="3" t="s">
        <v>391</v>
      </c>
      <c r="B1" s="88"/>
      <c r="C1" s="63"/>
      <c r="D1" s="3"/>
      <c r="H1" s="585" t="s">
        <v>239</v>
      </c>
      <c r="I1" s="585"/>
    </row>
    <row r="2" spans="1:16" x14ac:dyDescent="0.2">
      <c r="A2" s="87" t="s">
        <v>386</v>
      </c>
      <c r="B2" s="129">
        <v>45717</v>
      </c>
      <c r="C2" s="129">
        <v>46054</v>
      </c>
      <c r="D2" s="129">
        <v>46082</v>
      </c>
      <c r="E2" s="86" t="s">
        <v>427</v>
      </c>
      <c r="F2" s="86" t="s">
        <v>428</v>
      </c>
    </row>
    <row r="3" spans="1:16" x14ac:dyDescent="0.2">
      <c r="A3" s="60" t="s">
        <v>384</v>
      </c>
      <c r="B3" s="111">
        <v>169001.12666000001</v>
      </c>
      <c r="C3" s="111">
        <v>158373.49880999999</v>
      </c>
      <c r="D3" s="4">
        <v>170909.87699000002</v>
      </c>
      <c r="E3" s="68">
        <f>((Table421116[[#This Row],[Column4]]/Table421116[[#This Row],[Column3]])-1)*100</f>
        <v>7.9157045049815133</v>
      </c>
      <c r="F3" s="236">
        <f>((Table421116[[#This Row],[Column4]]/Table421116[[#This Row],[Column2]])-1)*100</f>
        <v>1.1294305355964207</v>
      </c>
      <c r="H3" s="2"/>
      <c r="I3" s="2"/>
      <c r="N3" s="4"/>
      <c r="O3" s="4"/>
      <c r="P3" s="4"/>
    </row>
    <row r="4" spans="1:16" x14ac:dyDescent="0.2">
      <c r="A4" s="29" t="s">
        <v>915</v>
      </c>
      <c r="B4" s="59">
        <v>177086.89127000098</v>
      </c>
      <c r="C4" s="59">
        <v>160525.94852000001</v>
      </c>
      <c r="D4" s="4">
        <v>170212.1251</v>
      </c>
      <c r="E4" s="68">
        <f>((Table421116[[#This Row],[Column4]]/Table421116[[#This Row],[Column3]])-1)*100</f>
        <v>6.034025445296276</v>
      </c>
      <c r="F4" s="236">
        <f>((Table421116[[#This Row],[Column4]]/Table421116[[#This Row],[Column2]])-1)*100</f>
        <v>-3.8821428964604499</v>
      </c>
      <c r="N4" s="4"/>
      <c r="O4" s="4"/>
      <c r="P4" s="4"/>
    </row>
    <row r="5" spans="1:16" x14ac:dyDescent="0.2">
      <c r="A5" s="29" t="s">
        <v>382</v>
      </c>
      <c r="B5" s="59">
        <v>122.50106</v>
      </c>
      <c r="C5" s="59">
        <v>108.80645</v>
      </c>
      <c r="D5" s="4">
        <v>131.97529999999998</v>
      </c>
      <c r="E5" s="68">
        <f>((Table421116[[#This Row],[Column4]]/Table421116[[#This Row],[Column3]])-1)*100</f>
        <v>21.293636544524674</v>
      </c>
      <c r="F5" s="236">
        <f>((Table421116[[#This Row],[Column4]]/Table421116[[#This Row],[Column2]])-1)*100</f>
        <v>7.734006546555583</v>
      </c>
      <c r="N5" s="4"/>
      <c r="O5" s="4"/>
      <c r="P5" s="4"/>
    </row>
    <row r="6" spans="1:16" x14ac:dyDescent="0.2">
      <c r="A6" s="61" t="s">
        <v>426</v>
      </c>
      <c r="B6" s="49">
        <v>0.09</v>
      </c>
      <c r="C6" s="49">
        <v>0</v>
      </c>
      <c r="D6" s="4">
        <v>0.438</v>
      </c>
      <c r="E6" s="68" t="s">
        <v>240</v>
      </c>
      <c r="F6" s="236" t="s">
        <v>240</v>
      </c>
      <c r="N6" s="4"/>
      <c r="O6" s="4"/>
      <c r="P6" s="4"/>
    </row>
    <row r="7" spans="1:16" x14ac:dyDescent="0.2">
      <c r="A7" s="322" t="s">
        <v>312</v>
      </c>
      <c r="B7" s="324">
        <f>SUM(B3:B6)</f>
        <v>346210.60899000103</v>
      </c>
      <c r="C7" s="324">
        <f>SUM(C3:C6)</f>
        <v>319008.25377999997</v>
      </c>
      <c r="D7" s="324">
        <f>SUM(D3:D6)</f>
        <v>341254.41539000004</v>
      </c>
      <c r="E7" s="291">
        <f>((Table421116[[#Totals],[Column4]]/Table421116[[#Totals],[Column3]])-1)*100</f>
        <v>6.9735379402884767</v>
      </c>
      <c r="F7" s="291">
        <f>((Table421116[[#Totals],[Column4]]/Table421116[[#Totals],[Column2]])-1)*100</f>
        <v>-1.4315545137278396</v>
      </c>
      <c r="H7" s="4"/>
    </row>
    <row r="8" spans="1:16" x14ac:dyDescent="0.2">
      <c r="D8" s="2"/>
      <c r="H8" s="4"/>
    </row>
    <row r="9" spans="1:16" x14ac:dyDescent="0.2">
      <c r="D9" s="85"/>
      <c r="H9" s="4"/>
    </row>
    <row r="10" spans="1:16" x14ac:dyDescent="0.2">
      <c r="D10" s="2"/>
      <c r="E10" s="2"/>
      <c r="H10" s="4"/>
    </row>
    <row r="11" spans="1:16" x14ac:dyDescent="0.2">
      <c r="F11" s="13"/>
      <c r="G11" s="13"/>
      <c r="H11" s="13"/>
    </row>
    <row r="12" spans="1:16" x14ac:dyDescent="0.2">
      <c r="F12" s="13"/>
      <c r="G12" s="13"/>
      <c r="H12" s="13"/>
    </row>
    <row r="13" spans="1:16" x14ac:dyDescent="0.2">
      <c r="F13" s="4"/>
      <c r="G13" s="4"/>
      <c r="H13" s="4"/>
    </row>
    <row r="14" spans="1:16" x14ac:dyDescent="0.2">
      <c r="F14" s="4"/>
      <c r="G14" s="4"/>
      <c r="H14" s="4"/>
    </row>
    <row r="15" spans="1:16" x14ac:dyDescent="0.2">
      <c r="F15" s="4"/>
      <c r="G15" s="4"/>
      <c r="H15" s="4"/>
    </row>
    <row r="16" spans="1:16" x14ac:dyDescent="0.2">
      <c r="E16" s="2"/>
      <c r="F16" s="4"/>
      <c r="G16" s="4"/>
      <c r="H16" s="4"/>
    </row>
    <row r="18" spans="4:7" x14ac:dyDescent="0.2">
      <c r="D18" s="312"/>
    </row>
    <row r="21" spans="4:7" x14ac:dyDescent="0.2">
      <c r="D21" s="4"/>
      <c r="E21" s="4"/>
      <c r="F21" s="4"/>
      <c r="G21" s="4"/>
    </row>
    <row r="22" spans="4:7" x14ac:dyDescent="0.2">
      <c r="D22" s="4"/>
      <c r="E22" s="4"/>
      <c r="F22" s="4"/>
      <c r="G22" s="4"/>
    </row>
    <row r="23" spans="4:7" x14ac:dyDescent="0.2">
      <c r="D23" s="4"/>
      <c r="E23" s="4"/>
      <c r="F23" s="4"/>
      <c r="G23" s="4"/>
    </row>
    <row r="24" spans="4:7" x14ac:dyDescent="0.2">
      <c r="D24" s="4"/>
      <c r="E24" s="4"/>
      <c r="F24" s="4"/>
      <c r="G24" s="4"/>
    </row>
    <row r="25" spans="4:7" x14ac:dyDescent="0.2">
      <c r="D25" s="4"/>
      <c r="E25" s="4"/>
      <c r="F25" s="4"/>
      <c r="G25" s="4"/>
    </row>
    <row r="26" spans="4:7" x14ac:dyDescent="0.2">
      <c r="D26" s="4"/>
      <c r="E26" s="4"/>
      <c r="F26" s="4"/>
      <c r="G26" s="4"/>
    </row>
  </sheetData>
  <mergeCells count="1">
    <mergeCell ref="H1:I1"/>
  </mergeCells>
  <hyperlinks>
    <hyperlink ref="H1" location="'Table of Content'!A1" display="Table of Content" xr:uid="{3F666FC4-6847-4E02-B7A9-E0586B0E46A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E84C-BA68-4877-964F-89E4255E4F57}">
  <dimension ref="A1:N30"/>
  <sheetViews>
    <sheetView zoomScaleNormal="100" workbookViewId="0">
      <selection activeCell="D12" sqref="D12"/>
    </sheetView>
  </sheetViews>
  <sheetFormatPr defaultColWidth="8.85546875" defaultRowHeight="12.75" x14ac:dyDescent="0.2"/>
  <cols>
    <col min="1" max="1" width="13.140625" style="265" customWidth="1"/>
    <col min="2" max="2" width="12.85546875" style="265" customWidth="1"/>
    <col min="3" max="3" width="9.28515625" style="265" bestFit="1" customWidth="1"/>
    <col min="4" max="4" width="14.85546875" style="265" bestFit="1" customWidth="1"/>
    <col min="5" max="5" width="9.140625" style="265" bestFit="1" customWidth="1"/>
    <col min="6" max="6" width="11.28515625" style="265" customWidth="1"/>
    <col min="7" max="7" width="9.5703125" style="265" customWidth="1"/>
    <col min="8" max="8" width="8.140625" style="265" customWidth="1"/>
    <col min="9" max="9" width="9.42578125" style="265" customWidth="1"/>
    <col min="10" max="10" width="9.140625" style="265" bestFit="1" customWidth="1"/>
    <col min="11" max="11" width="12" style="1" customWidth="1"/>
    <col min="12" max="12" width="9.28515625" style="1" bestFit="1" customWidth="1"/>
    <col min="13" max="13" width="9.140625" style="1" bestFit="1" customWidth="1"/>
    <col min="14" max="16384" width="8.85546875" style="1"/>
  </cols>
  <sheetData>
    <row r="1" spans="1:14" x14ac:dyDescent="0.2">
      <c r="A1" s="11" t="s">
        <v>392</v>
      </c>
      <c r="K1" s="585" t="s">
        <v>239</v>
      </c>
      <c r="L1" s="585"/>
    </row>
    <row r="2" spans="1:14" x14ac:dyDescent="0.2">
      <c r="A2" s="562" t="s">
        <v>386</v>
      </c>
      <c r="B2" s="564">
        <v>45717</v>
      </c>
      <c r="C2" s="564"/>
      <c r="D2" s="564">
        <v>46057</v>
      </c>
      <c r="E2" s="564"/>
      <c r="F2" s="564">
        <v>46082</v>
      </c>
      <c r="G2" s="564"/>
      <c r="H2" s="587" t="s">
        <v>241</v>
      </c>
      <c r="I2" s="587" t="s">
        <v>385</v>
      </c>
    </row>
    <row r="3" spans="1:14" x14ac:dyDescent="0.2">
      <c r="A3" s="589"/>
      <c r="B3" s="6" t="s">
        <v>296</v>
      </c>
      <c r="C3" s="92" t="s">
        <v>234</v>
      </c>
      <c r="D3" s="6" t="s">
        <v>296</v>
      </c>
      <c r="E3" s="92" t="s">
        <v>234</v>
      </c>
      <c r="F3" s="6" t="s">
        <v>296</v>
      </c>
      <c r="G3" s="92" t="s">
        <v>234</v>
      </c>
      <c r="H3" s="588"/>
      <c r="I3" s="588"/>
    </row>
    <row r="4" spans="1:14" x14ac:dyDescent="0.2">
      <c r="A4" s="442" t="s">
        <v>383</v>
      </c>
      <c r="B4" s="4">
        <v>7678.6193965998</v>
      </c>
      <c r="C4" s="91">
        <f t="shared" ref="C4:C10" si="0">(B4/$B$11)*100</f>
        <v>61.957963153456838</v>
      </c>
      <c r="D4" s="4">
        <v>7298.3822383397901</v>
      </c>
      <c r="E4" s="91">
        <f t="shared" ref="E4:E10" si="1">(D4/$D$11)*100</f>
        <v>61.741078023376048</v>
      </c>
      <c r="F4" s="4">
        <v>8845.3998315097997</v>
      </c>
      <c r="G4" s="91">
        <f>(F4/$F$11)*100</f>
        <v>56.969520510382679</v>
      </c>
      <c r="H4" s="91">
        <f>((F4/D4)-1)*100</f>
        <v>21.196719254346963</v>
      </c>
      <c r="I4" s="91">
        <f>((F4/B4)-1)*100</f>
        <v>15.195185158241674</v>
      </c>
    </row>
    <row r="5" spans="1:14" x14ac:dyDescent="0.2">
      <c r="A5" s="442" t="s">
        <v>384</v>
      </c>
      <c r="B5" s="4">
        <v>4357.2697088900095</v>
      </c>
      <c r="C5" s="90">
        <f t="shared" si="0"/>
        <v>35.158345807923006</v>
      </c>
      <c r="D5" s="4">
        <v>4124.6377036599897</v>
      </c>
      <c r="E5" s="90">
        <f t="shared" si="1"/>
        <v>34.892606328845709</v>
      </c>
      <c r="F5" s="4">
        <v>6145.1185056899903</v>
      </c>
      <c r="G5" s="90">
        <f t="shared" ref="G5:G10" si="2">(F5/$F$11)*100</f>
        <v>39.57813794934841</v>
      </c>
      <c r="H5" s="90">
        <f>((F5/D5)-1)*100</f>
        <v>48.985655157958007</v>
      </c>
      <c r="I5" s="90">
        <f>((F5/B5)-1)*100</f>
        <v>41.031400768060912</v>
      </c>
    </row>
    <row r="6" spans="1:14" x14ac:dyDescent="0.2">
      <c r="A6" s="442" t="s">
        <v>382</v>
      </c>
      <c r="B6" s="4">
        <v>340.856850610001</v>
      </c>
      <c r="C6" s="90">
        <f t="shared" si="0"/>
        <v>2.7503376713852341</v>
      </c>
      <c r="D6" s="4">
        <v>395.82974564999802</v>
      </c>
      <c r="E6" s="90">
        <f t="shared" si="1"/>
        <v>3.3485441584255682</v>
      </c>
      <c r="F6" s="4">
        <v>535.12597069999799</v>
      </c>
      <c r="G6" s="90">
        <f t="shared" si="2"/>
        <v>3.4465225477804564</v>
      </c>
      <c r="H6" s="90">
        <f>((F6/D6)-1)*100</f>
        <v>35.190944233172658</v>
      </c>
      <c r="I6" s="90">
        <f>((F6/B6)-1)*100</f>
        <v>56.994342270759965</v>
      </c>
    </row>
    <row r="7" spans="1:14" x14ac:dyDescent="0.2">
      <c r="A7" s="442" t="s">
        <v>914</v>
      </c>
      <c r="B7" s="4">
        <v>16.465185543</v>
      </c>
      <c r="C7" s="90">
        <f t="shared" si="0"/>
        <v>0.13285583078121579</v>
      </c>
      <c r="D7" s="4">
        <v>2.0960656100000001</v>
      </c>
      <c r="E7" s="90">
        <f t="shared" si="1"/>
        <v>1.7731785777030475E-2</v>
      </c>
      <c r="F7" s="4">
        <v>0.90348865</v>
      </c>
      <c r="G7" s="90">
        <f t="shared" si="2"/>
        <v>5.8189924884704093E-3</v>
      </c>
      <c r="H7" s="90" t="s">
        <v>240</v>
      </c>
      <c r="I7" s="90" t="s">
        <v>240</v>
      </c>
    </row>
    <row r="8" spans="1:14" x14ac:dyDescent="0.2">
      <c r="A8" s="442" t="s">
        <v>880</v>
      </c>
      <c r="B8" s="4">
        <v>0</v>
      </c>
      <c r="C8" s="90">
        <f t="shared" si="0"/>
        <v>0</v>
      </c>
      <c r="D8" s="4">
        <v>4.6933399999999998E-3</v>
      </c>
      <c r="E8" s="90">
        <f t="shared" si="1"/>
        <v>3.9703575623650541E-5</v>
      </c>
      <c r="F8" s="4">
        <v>0</v>
      </c>
      <c r="G8" s="90">
        <f t="shared" si="2"/>
        <v>0</v>
      </c>
      <c r="H8" s="90" t="s">
        <v>240</v>
      </c>
      <c r="I8" s="90" t="s">
        <v>240</v>
      </c>
    </row>
    <row r="9" spans="1:14" x14ac:dyDescent="0.2">
      <c r="A9" s="442" t="s">
        <v>611</v>
      </c>
      <c r="B9" s="4">
        <v>0</v>
      </c>
      <c r="C9" s="90">
        <f t="shared" si="0"/>
        <v>0</v>
      </c>
      <c r="D9" s="4">
        <v>0</v>
      </c>
      <c r="E9" s="90">
        <f t="shared" si="1"/>
        <v>0</v>
      </c>
      <c r="F9" s="4">
        <v>0</v>
      </c>
      <c r="G9" s="90">
        <f t="shared" si="2"/>
        <v>0</v>
      </c>
      <c r="H9" s="90" t="s">
        <v>240</v>
      </c>
      <c r="I9" s="90" t="s">
        <v>240</v>
      </c>
    </row>
    <row r="10" spans="1:14" x14ac:dyDescent="0.2">
      <c r="A10" s="442" t="s">
        <v>381</v>
      </c>
      <c r="B10" s="4">
        <v>6.1661050000000002E-2</v>
      </c>
      <c r="C10" s="90">
        <f t="shared" si="0"/>
        <v>4.9753645370093265E-4</v>
      </c>
      <c r="D10" s="4">
        <v>0</v>
      </c>
      <c r="E10" s="90">
        <f t="shared" si="1"/>
        <v>0</v>
      </c>
      <c r="F10" s="4">
        <v>0</v>
      </c>
      <c r="G10" s="90">
        <f t="shared" si="2"/>
        <v>0</v>
      </c>
      <c r="H10" s="90" t="s">
        <v>240</v>
      </c>
      <c r="I10" s="90" t="s">
        <v>240</v>
      </c>
    </row>
    <row r="11" spans="1:14" s="3" customFormat="1" x14ac:dyDescent="0.2">
      <c r="A11" s="369" t="s">
        <v>217</v>
      </c>
      <c r="B11" s="227">
        <f>SUM(B4:B10)</f>
        <v>12393.272802692811</v>
      </c>
      <c r="C11" s="227">
        <f>SUM(C4:C10)</f>
        <v>100</v>
      </c>
      <c r="D11" s="227">
        <f>SUM(D4:D10)</f>
        <v>11820.95044659978</v>
      </c>
      <c r="E11" s="227">
        <f>SUM(E4:E10)</f>
        <v>99.999999999999986</v>
      </c>
      <c r="F11" s="227">
        <f>SUM(F4:F10)</f>
        <v>15526.547796549787</v>
      </c>
      <c r="G11" s="370">
        <f>SUM(G4:G8)</f>
        <v>100.00000000000001</v>
      </c>
      <c r="H11" s="357">
        <f>((F11/D11)-1)*100</f>
        <v>31.347710716576916</v>
      </c>
      <c r="I11" s="357">
        <f>((F11/B11)-1)*100</f>
        <v>25.282062645923343</v>
      </c>
      <c r="J11" s="266"/>
      <c r="K11" s="1"/>
    </row>
    <row r="12" spans="1:14" x14ac:dyDescent="0.2">
      <c r="F12" s="8"/>
      <c r="G12" s="8"/>
      <c r="H12" s="8"/>
    </row>
    <row r="13" spans="1:14" x14ac:dyDescent="0.2">
      <c r="B13" s="4"/>
      <c r="D13" s="4"/>
      <c r="F13" s="4"/>
      <c r="G13" s="8"/>
      <c r="H13" s="8"/>
    </row>
    <row r="14" spans="1:14" x14ac:dyDescent="0.2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4" x14ac:dyDescent="0.2">
      <c r="E15" s="8"/>
      <c r="F15" s="8"/>
      <c r="I15" s="4"/>
      <c r="J15" s="4"/>
      <c r="K15" s="4"/>
      <c r="L15" s="4"/>
      <c r="M15" s="4"/>
    </row>
    <row r="16" spans="1:14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8" x14ac:dyDescent="0.2">
      <c r="C17" s="4"/>
      <c r="D17" s="4"/>
      <c r="E17" s="4"/>
      <c r="F17" s="4"/>
      <c r="G17" s="4"/>
    </row>
    <row r="18" spans="1:8" x14ac:dyDescent="0.2">
      <c r="C18" s="4"/>
      <c r="D18" s="4"/>
      <c r="E18" s="4"/>
      <c r="F18" s="4"/>
      <c r="G18" s="4"/>
    </row>
    <row r="19" spans="1:8" x14ac:dyDescent="0.2">
      <c r="C19" s="4"/>
      <c r="D19" s="4"/>
      <c r="E19" s="4"/>
      <c r="F19" s="4"/>
      <c r="G19" s="4"/>
    </row>
    <row r="20" spans="1:8" x14ac:dyDescent="0.2">
      <c r="C20" s="4"/>
      <c r="D20" s="4"/>
      <c r="E20" s="4"/>
      <c r="F20" s="4"/>
      <c r="G20" s="4"/>
      <c r="H20" s="273"/>
    </row>
    <row r="21" spans="1:8" x14ac:dyDescent="0.2">
      <c r="C21" s="4"/>
      <c r="D21" s="4"/>
      <c r="E21" s="4"/>
      <c r="F21" s="4"/>
      <c r="G21" s="4"/>
      <c r="H21" s="273"/>
    </row>
    <row r="22" spans="1:8" x14ac:dyDescent="0.2">
      <c r="B22" s="270"/>
      <c r="C22" s="4"/>
      <c r="D22" s="4"/>
      <c r="E22" s="4"/>
      <c r="F22" s="4"/>
      <c r="G22" s="4"/>
    </row>
    <row r="23" spans="1:8" x14ac:dyDescent="0.2">
      <c r="B23" s="9"/>
      <c r="C23" s="4"/>
      <c r="D23" s="4"/>
      <c r="E23" s="4"/>
      <c r="F23" s="4"/>
      <c r="G23" s="4"/>
    </row>
    <row r="24" spans="1:8" x14ac:dyDescent="0.2">
      <c r="A24" s="1"/>
      <c r="B24" s="1"/>
      <c r="C24" s="4"/>
      <c r="D24" s="4"/>
      <c r="E24" s="4"/>
      <c r="F24" s="4"/>
      <c r="G24" s="4"/>
    </row>
    <row r="25" spans="1:8" x14ac:dyDescent="0.2">
      <c r="A25" s="1"/>
      <c r="B25" s="64"/>
      <c r="C25" s="64"/>
      <c r="D25" s="64"/>
      <c r="E25" s="272"/>
      <c r="F25" s="272"/>
      <c r="G25" s="272"/>
    </row>
    <row r="26" spans="1:8" x14ac:dyDescent="0.2">
      <c r="A26" s="1"/>
      <c r="B26" s="64"/>
      <c r="C26" s="64"/>
      <c r="D26" s="64"/>
      <c r="E26" s="272"/>
      <c r="F26" s="272"/>
      <c r="G26" s="272"/>
    </row>
    <row r="27" spans="1:8" x14ac:dyDescent="0.2">
      <c r="A27" s="1"/>
      <c r="B27" s="64"/>
      <c r="C27" s="64"/>
      <c r="D27" s="64"/>
    </row>
    <row r="28" spans="1:8" x14ac:dyDescent="0.2">
      <c r="A28" s="1"/>
      <c r="B28" s="64"/>
      <c r="C28" s="64"/>
      <c r="D28" s="64"/>
    </row>
    <row r="29" spans="1:8" x14ac:dyDescent="0.2">
      <c r="A29" s="1"/>
      <c r="B29" s="64"/>
      <c r="C29" s="64"/>
      <c r="D29" s="64"/>
    </row>
    <row r="30" spans="1:8" x14ac:dyDescent="0.2">
      <c r="A30" s="1"/>
      <c r="B30" s="64"/>
      <c r="C30" s="64"/>
      <c r="D30" s="64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148D5FEB-6213-4650-B091-ACBE73EA9C52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D14" sqref="D14"/>
    </sheetView>
  </sheetViews>
  <sheetFormatPr defaultColWidth="8.85546875" defaultRowHeight="12.75" x14ac:dyDescent="0.2"/>
  <cols>
    <col min="1" max="1" width="10.5703125" style="20" customWidth="1"/>
    <col min="2" max="2" width="15.5703125" style="20" customWidth="1"/>
    <col min="3" max="3" width="13.7109375" style="20" customWidth="1"/>
    <col min="4" max="5" width="18.5703125" style="20" bestFit="1" customWidth="1"/>
    <col min="6" max="16384" width="8.85546875" style="20"/>
  </cols>
  <sheetData>
    <row r="1" spans="1:8" x14ac:dyDescent="0.2">
      <c r="A1" s="542" t="s">
        <v>626</v>
      </c>
      <c r="B1" s="542"/>
      <c r="C1" s="542"/>
      <c r="D1" s="542"/>
      <c r="G1" s="541" t="s">
        <v>239</v>
      </c>
      <c r="H1" s="541"/>
    </row>
    <row r="2" spans="1:8" x14ac:dyDescent="0.2">
      <c r="A2" s="170" t="s">
        <v>220</v>
      </c>
      <c r="B2" s="169" t="s">
        <v>243</v>
      </c>
      <c r="C2" s="168" t="s">
        <v>219</v>
      </c>
      <c r="D2" s="167" t="s">
        <v>461</v>
      </c>
      <c r="E2" s="167" t="s">
        <v>460</v>
      </c>
      <c r="F2" s="166"/>
    </row>
    <row r="3" spans="1:8" x14ac:dyDescent="0.2">
      <c r="A3" s="36" t="s">
        <v>221</v>
      </c>
      <c r="B3" s="44">
        <v>10139.538065370001</v>
      </c>
      <c r="C3" s="44">
        <v>13136.3366587699</v>
      </c>
      <c r="D3" s="44">
        <f>B3</f>
        <v>10139.538065370001</v>
      </c>
      <c r="E3" s="44">
        <f>C3</f>
        <v>13136.3366587699</v>
      </c>
      <c r="F3" s="166"/>
      <c r="G3" s="34"/>
      <c r="H3" s="34"/>
    </row>
    <row r="4" spans="1:8" x14ac:dyDescent="0.2">
      <c r="A4" s="36" t="s">
        <v>222</v>
      </c>
      <c r="B4" s="45">
        <v>9681.6443227600066</v>
      </c>
      <c r="C4" s="45">
        <v>11756.802659419942</v>
      </c>
      <c r="D4" s="45">
        <f>SUM(B3:B4)</f>
        <v>19821.182388130008</v>
      </c>
      <c r="E4" s="45">
        <f>SUM(C3:C4)</f>
        <v>24893.139318189842</v>
      </c>
      <c r="F4" s="166"/>
      <c r="G4" s="34"/>
      <c r="H4" s="34"/>
    </row>
    <row r="5" spans="1:8" x14ac:dyDescent="0.2">
      <c r="A5" s="36" t="s">
        <v>223</v>
      </c>
      <c r="B5" s="45">
        <v>10086.95039226</v>
      </c>
      <c r="C5" s="45">
        <v>12393.272802692851</v>
      </c>
      <c r="D5" s="45">
        <f>SUM(B3:B5)</f>
        <v>29908.132780390006</v>
      </c>
      <c r="E5" s="45">
        <f>SUM(C3:C5)</f>
        <v>37286.412120882691</v>
      </c>
      <c r="F5" s="166"/>
      <c r="G5" s="34"/>
      <c r="H5" s="34"/>
    </row>
    <row r="6" spans="1:8" x14ac:dyDescent="0.2">
      <c r="A6" s="36" t="s">
        <v>224</v>
      </c>
      <c r="B6" s="45">
        <v>10571.03059448999</v>
      </c>
      <c r="C6" s="45">
        <v>12708.824177229812</v>
      </c>
      <c r="D6" s="45">
        <f>SUM(B3:B6)</f>
        <v>40479.163374879994</v>
      </c>
      <c r="E6" s="45">
        <f>SUM(C3:C6)</f>
        <v>49995.236298112504</v>
      </c>
      <c r="F6" s="166"/>
      <c r="G6" s="34"/>
      <c r="H6" s="34"/>
    </row>
    <row r="7" spans="1:8" x14ac:dyDescent="0.2">
      <c r="A7" s="36" t="s">
        <v>225</v>
      </c>
      <c r="B7" s="45">
        <v>11650.020788409991</v>
      </c>
      <c r="C7" s="45">
        <v>11536.10863872156</v>
      </c>
      <c r="D7" s="45">
        <f>SUM(B3:B7)</f>
        <v>52129.184163289989</v>
      </c>
      <c r="E7" s="45">
        <f>SUM(C3:C7)</f>
        <v>61531.344936834066</v>
      </c>
      <c r="F7" s="166"/>
      <c r="G7" s="34"/>
      <c r="H7" s="34"/>
    </row>
    <row r="8" spans="1:8" x14ac:dyDescent="0.2">
      <c r="A8" s="36" t="s">
        <v>226</v>
      </c>
      <c r="B8" s="45">
        <v>11970.79507438001</v>
      </c>
      <c r="C8" s="45">
        <v>11301.84711077005</v>
      </c>
      <c r="D8" s="45">
        <f>SUM(B3:B8)</f>
        <v>64099.979237669999</v>
      </c>
      <c r="E8" s="45">
        <f>SUM(C3:C8)</f>
        <v>72833.192047604112</v>
      </c>
      <c r="F8" s="166"/>
      <c r="G8" s="34"/>
      <c r="H8" s="34"/>
    </row>
    <row r="9" spans="1:8" x14ac:dyDescent="0.2">
      <c r="A9" s="36" t="s">
        <v>227</v>
      </c>
      <c r="B9" s="45">
        <v>12589.21719432001</v>
      </c>
      <c r="C9" s="45">
        <v>12569.91143961984</v>
      </c>
      <c r="D9" s="45">
        <f>SUM(B3:B9)</f>
        <v>76689.196431990014</v>
      </c>
      <c r="E9" s="45">
        <f>SUM(C3:C9)</f>
        <v>85403.103487223954</v>
      </c>
      <c r="F9" s="166"/>
      <c r="G9" s="34"/>
      <c r="H9" s="34"/>
    </row>
    <row r="10" spans="1:8" x14ac:dyDescent="0.2">
      <c r="A10" s="36" t="s">
        <v>228</v>
      </c>
      <c r="B10" s="45">
        <v>7662.3823239199864</v>
      </c>
      <c r="C10" s="45">
        <v>12938.74985627077</v>
      </c>
      <c r="D10" s="45">
        <f>SUM(B3:B10)</f>
        <v>84351.578755909999</v>
      </c>
      <c r="E10" s="45">
        <f>SUM(C3:C10)</f>
        <v>98341.853343494731</v>
      </c>
      <c r="F10" s="166"/>
      <c r="G10" s="34"/>
      <c r="H10" s="34"/>
    </row>
    <row r="11" spans="1:8" x14ac:dyDescent="0.2">
      <c r="A11" s="36" t="s">
        <v>229</v>
      </c>
      <c r="B11" s="45">
        <v>7428.1780786299914</v>
      </c>
      <c r="C11" s="45">
        <v>10875.238103679991</v>
      </c>
      <c r="D11" s="45">
        <f>SUM(B3:B11)</f>
        <v>91779.756834539992</v>
      </c>
      <c r="E11" s="45">
        <f>SUM(C3:C11)</f>
        <v>109217.09144717472</v>
      </c>
      <c r="F11" s="166"/>
      <c r="G11" s="34"/>
      <c r="H11" s="34"/>
    </row>
    <row r="12" spans="1:8" x14ac:dyDescent="0.2">
      <c r="A12" s="36" t="s">
        <v>230</v>
      </c>
      <c r="B12" s="45">
        <v>13185.741343920001</v>
      </c>
      <c r="C12" s="45">
        <v>15726.34574459993</v>
      </c>
      <c r="D12" s="45">
        <f>SUM(B3:B12)</f>
        <v>104965.49817845999</v>
      </c>
      <c r="E12" s="45">
        <f>SUM(C3:C12)</f>
        <v>124943.43719177466</v>
      </c>
      <c r="F12" s="166"/>
      <c r="G12" s="34"/>
      <c r="H12" s="34"/>
    </row>
    <row r="13" spans="1:8" x14ac:dyDescent="0.2">
      <c r="A13" s="36" t="s">
        <v>231</v>
      </c>
      <c r="B13" s="45">
        <v>9967.5686049299984</v>
      </c>
      <c r="C13" s="45">
        <v>14464.677122189791</v>
      </c>
      <c r="D13" s="45">
        <f>SUM(B3:B13)</f>
        <v>114933.06678338999</v>
      </c>
      <c r="E13" s="45">
        <f>SUM(C3:C13)</f>
        <v>139408.11431396444</v>
      </c>
      <c r="G13" s="34"/>
      <c r="H13" s="34"/>
    </row>
    <row r="14" spans="1:8" x14ac:dyDescent="0.2">
      <c r="A14" s="36" t="s">
        <v>232</v>
      </c>
      <c r="B14" s="46">
        <v>10674.492809989999</v>
      </c>
      <c r="C14" s="46">
        <v>11104.500678040991</v>
      </c>
      <c r="D14" s="46">
        <f>SUM(B3:B14)</f>
        <v>125607.55959337999</v>
      </c>
      <c r="E14" s="46">
        <f>SUM(C3:C14)</f>
        <v>150512.61499200543</v>
      </c>
      <c r="G14" s="34"/>
      <c r="H14" s="34"/>
    </row>
    <row r="16" spans="1:8" x14ac:dyDescent="0.2">
      <c r="B16" s="165"/>
      <c r="C16" s="165"/>
    </row>
    <row r="17" spans="2:5" x14ac:dyDescent="0.2">
      <c r="B17" s="38"/>
      <c r="C17" s="38"/>
    </row>
    <row r="22" spans="2:5" x14ac:dyDescent="0.2">
      <c r="B22" s="164"/>
      <c r="C22" s="164"/>
      <c r="D22" s="34"/>
      <c r="E22" s="34"/>
    </row>
    <row r="23" spans="2:5" x14ac:dyDescent="0.2">
      <c r="B23" s="164"/>
      <c r="C23" s="164"/>
      <c r="D23" s="34"/>
      <c r="E23" s="34"/>
    </row>
    <row r="24" spans="2:5" x14ac:dyDescent="0.2">
      <c r="B24" s="164"/>
      <c r="C24" s="164"/>
      <c r="D24" s="34"/>
      <c r="E24" s="34"/>
    </row>
    <row r="25" spans="2:5" x14ac:dyDescent="0.2">
      <c r="B25" s="164"/>
      <c r="C25" s="164"/>
      <c r="D25" s="34"/>
      <c r="E25" s="34"/>
    </row>
    <row r="26" spans="2:5" x14ac:dyDescent="0.2">
      <c r="B26" s="164"/>
      <c r="C26" s="164"/>
      <c r="D26" s="34"/>
      <c r="E26" s="34"/>
    </row>
    <row r="27" spans="2:5" x14ac:dyDescent="0.2">
      <c r="B27" s="164"/>
      <c r="C27" s="164"/>
      <c r="D27" s="34"/>
      <c r="E27" s="34"/>
    </row>
    <row r="28" spans="2:5" x14ac:dyDescent="0.2">
      <c r="B28" s="164"/>
      <c r="C28" s="164"/>
      <c r="D28" s="34"/>
      <c r="E28" s="34"/>
    </row>
    <row r="29" spans="2:5" x14ac:dyDescent="0.2">
      <c r="B29" s="164"/>
      <c r="C29" s="164"/>
      <c r="D29" s="34"/>
      <c r="E29" s="34"/>
    </row>
    <row r="30" spans="2:5" x14ac:dyDescent="0.2">
      <c r="B30" s="164"/>
      <c r="C30" s="164"/>
      <c r="D30" s="34"/>
      <c r="E30" s="34"/>
    </row>
    <row r="31" spans="2:5" x14ac:dyDescent="0.2">
      <c r="B31" s="164"/>
      <c r="C31" s="164"/>
      <c r="D31" s="34"/>
      <c r="E31" s="34"/>
    </row>
    <row r="32" spans="2:5" x14ac:dyDescent="0.2">
      <c r="B32" s="164"/>
      <c r="C32" s="164"/>
      <c r="D32" s="34"/>
      <c r="E32" s="34"/>
    </row>
    <row r="33" spans="2:5" x14ac:dyDescent="0.2">
      <c r="B33" s="164"/>
      <c r="C33" s="164"/>
      <c r="D33" s="34"/>
      <c r="E33" s="34"/>
    </row>
  </sheetData>
  <mergeCells count="2">
    <mergeCell ref="G1:H1"/>
    <mergeCell ref="A1:D1"/>
  </mergeCells>
  <hyperlinks>
    <hyperlink ref="G1:H1" location="'Table of Content'!A1" display="Table of Content" xr:uid="{1FBD3FB9-880A-4C29-8CDE-F5FB13E76A3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7E61-88AD-4C18-88B1-0C45C78CF6FA}">
  <dimension ref="A1:T264"/>
  <sheetViews>
    <sheetView topLeftCell="G1" zoomScaleNormal="100" workbookViewId="0">
      <selection activeCell="K7" sqref="K7"/>
    </sheetView>
  </sheetViews>
  <sheetFormatPr defaultColWidth="8.85546875" defaultRowHeight="12.75" x14ac:dyDescent="0.2"/>
  <cols>
    <col min="1" max="1" width="21.5703125" style="20" customWidth="1"/>
    <col min="2" max="5" width="8.85546875" style="20"/>
    <col min="6" max="6" width="18" style="20" customWidth="1"/>
    <col min="7" max="9" width="9.140625" style="20" bestFit="1" customWidth="1"/>
    <col min="10" max="10" width="8.85546875" style="20"/>
    <col min="11" max="11" width="15.5703125" style="20" customWidth="1"/>
    <col min="12" max="14" width="8.85546875" style="20"/>
    <col min="15" max="15" width="8.85546875" style="20" customWidth="1"/>
    <col min="16" max="19" width="8.85546875" style="20"/>
    <col min="20" max="20" width="8.85546875" style="20" bestFit="1" customWidth="1"/>
    <col min="21" max="16384" width="8.85546875" style="20"/>
  </cols>
  <sheetData>
    <row r="1" spans="1:20" x14ac:dyDescent="0.2">
      <c r="A1" s="37" t="s">
        <v>397</v>
      </c>
      <c r="B1" s="37"/>
      <c r="C1" s="37"/>
      <c r="D1" s="37"/>
      <c r="E1" s="57"/>
      <c r="J1" s="84"/>
      <c r="P1" s="48" t="s">
        <v>239</v>
      </c>
    </row>
    <row r="2" spans="1:20" x14ac:dyDescent="0.2">
      <c r="A2" s="600" t="s">
        <v>383</v>
      </c>
      <c r="B2" s="601"/>
      <c r="C2" s="601"/>
      <c r="D2" s="602"/>
      <c r="E2" s="84"/>
      <c r="F2" s="549" t="s">
        <v>384</v>
      </c>
      <c r="G2" s="551"/>
      <c r="H2" s="551"/>
      <c r="I2" s="550"/>
      <c r="J2" s="84"/>
      <c r="K2" s="549" t="s">
        <v>382</v>
      </c>
      <c r="L2" s="551"/>
      <c r="M2" s="551"/>
      <c r="N2" s="550"/>
    </row>
    <row r="3" spans="1:20" ht="14.45" customHeight="1" x14ac:dyDescent="0.2">
      <c r="A3" s="26" t="s">
        <v>389</v>
      </c>
      <c r="B3" s="549">
        <v>2025</v>
      </c>
      <c r="C3" s="550"/>
      <c r="D3" s="317">
        <v>2026</v>
      </c>
      <c r="E3" s="84"/>
      <c r="F3" s="26" t="s">
        <v>389</v>
      </c>
      <c r="G3" s="549">
        <v>2025</v>
      </c>
      <c r="H3" s="550"/>
      <c r="I3" s="317">
        <v>2026</v>
      </c>
      <c r="J3" s="84"/>
      <c r="K3" s="26" t="s">
        <v>389</v>
      </c>
      <c r="L3" s="549">
        <v>2025</v>
      </c>
      <c r="M3" s="550"/>
      <c r="N3" s="317">
        <v>2026</v>
      </c>
    </row>
    <row r="4" spans="1:20" ht="14.45" customHeight="1" x14ac:dyDescent="0.2">
      <c r="A4" s="371" t="s">
        <v>220</v>
      </c>
      <c r="B4" s="129">
        <v>45717</v>
      </c>
      <c r="C4" s="129">
        <v>46054</v>
      </c>
      <c r="D4" s="129">
        <v>46082</v>
      </c>
      <c r="E4" s="372"/>
      <c r="F4" s="371" t="s">
        <v>220</v>
      </c>
      <c r="G4" s="129">
        <v>45717</v>
      </c>
      <c r="H4" s="129">
        <v>46054</v>
      </c>
      <c r="I4" s="129">
        <v>46082</v>
      </c>
      <c r="J4" s="372"/>
      <c r="K4" s="371" t="s">
        <v>220</v>
      </c>
      <c r="L4" s="129">
        <v>45717</v>
      </c>
      <c r="M4" s="129">
        <v>46054</v>
      </c>
      <c r="N4" s="129">
        <v>46082</v>
      </c>
      <c r="P4" s="11"/>
      <c r="Q4" s="11"/>
      <c r="T4" s="18"/>
    </row>
    <row r="5" spans="1:20" x14ac:dyDescent="0.2">
      <c r="A5" s="44" t="s">
        <v>52</v>
      </c>
      <c r="B5" s="44">
        <v>392.34816866</v>
      </c>
      <c r="C5" s="44">
        <v>729.43797640999992</v>
      </c>
      <c r="D5" s="44">
        <v>834.15227864999997</v>
      </c>
      <c r="E5" s="44"/>
      <c r="F5" s="44" t="s">
        <v>62</v>
      </c>
      <c r="G5" s="44">
        <v>2466.1755906500002</v>
      </c>
      <c r="H5" s="44">
        <v>2023.69369721</v>
      </c>
      <c r="I5" s="44">
        <v>2444.6225562700001</v>
      </c>
      <c r="J5" s="44"/>
      <c r="K5" s="44" t="s">
        <v>121</v>
      </c>
      <c r="L5" s="44">
        <v>29.685698730000002</v>
      </c>
      <c r="M5" s="44">
        <v>67.58072559</v>
      </c>
      <c r="N5" s="44">
        <v>165.70625606000002</v>
      </c>
    </row>
    <row r="6" spans="1:20" x14ac:dyDescent="0.2">
      <c r="A6" s="45" t="s">
        <v>179</v>
      </c>
      <c r="B6" s="45">
        <v>490.49466798999998</v>
      </c>
      <c r="C6" s="45">
        <v>399.88818234000098</v>
      </c>
      <c r="D6" s="45">
        <v>714.60267124999905</v>
      </c>
      <c r="E6" s="45"/>
      <c r="F6" s="45" t="s">
        <v>361</v>
      </c>
      <c r="G6" s="45">
        <v>1.3711839999999999E-2</v>
      </c>
      <c r="H6" s="45">
        <v>0</v>
      </c>
      <c r="I6" s="45">
        <v>284.56465457000002</v>
      </c>
      <c r="J6" s="45"/>
      <c r="K6" s="45" t="s">
        <v>171</v>
      </c>
      <c r="L6" s="45">
        <v>42.188743840000001</v>
      </c>
      <c r="M6" s="45">
        <v>43.388166270000006</v>
      </c>
      <c r="N6" s="45">
        <v>71.0295659599999</v>
      </c>
    </row>
    <row r="7" spans="1:20" x14ac:dyDescent="0.2">
      <c r="A7" s="45" t="s">
        <v>351</v>
      </c>
      <c r="B7" s="45">
        <v>272.84409542999998</v>
      </c>
      <c r="C7" s="45">
        <v>283.06597629999999</v>
      </c>
      <c r="D7" s="45">
        <v>383.53612116000005</v>
      </c>
      <c r="E7" s="45"/>
      <c r="F7" s="45" t="s">
        <v>179</v>
      </c>
      <c r="G7" s="45">
        <v>52.747440850000004</v>
      </c>
      <c r="H7" s="45">
        <v>82.457283650000008</v>
      </c>
      <c r="I7" s="45">
        <v>264.4779494</v>
      </c>
      <c r="J7" s="45"/>
      <c r="K7" s="45" t="s">
        <v>141</v>
      </c>
      <c r="L7" s="45">
        <v>1.6778800000000001E-3</v>
      </c>
      <c r="M7" s="45">
        <v>6.2393660000000004E-2</v>
      </c>
      <c r="N7" s="45">
        <v>35.515291049999995</v>
      </c>
    </row>
    <row r="8" spans="1:20" x14ac:dyDescent="0.2">
      <c r="A8" s="45" t="s">
        <v>54</v>
      </c>
      <c r="B8" s="45">
        <v>282.54523044000001</v>
      </c>
      <c r="C8" s="45">
        <v>240.91027373</v>
      </c>
      <c r="D8" s="45">
        <v>306.06322193</v>
      </c>
      <c r="E8" s="45"/>
      <c r="F8" s="45" t="s">
        <v>46</v>
      </c>
      <c r="G8" s="45">
        <v>0</v>
      </c>
      <c r="H8" s="45">
        <v>148.35896054</v>
      </c>
      <c r="I8" s="45">
        <v>255.38374550999998</v>
      </c>
      <c r="J8" s="45"/>
      <c r="K8" s="45" t="s">
        <v>81</v>
      </c>
      <c r="L8" s="45">
        <v>27.489836889999999</v>
      </c>
      <c r="M8" s="45">
        <v>20.4866125</v>
      </c>
      <c r="N8" s="45">
        <v>27.075449010000003</v>
      </c>
    </row>
    <row r="9" spans="1:20" x14ac:dyDescent="0.2">
      <c r="A9" s="45" t="s">
        <v>146</v>
      </c>
      <c r="B9" s="45">
        <v>305.19845510000005</v>
      </c>
      <c r="C9" s="45">
        <v>189.55874978</v>
      </c>
      <c r="D9" s="45">
        <v>190.27301287</v>
      </c>
      <c r="E9" s="45"/>
      <c r="F9" s="45" t="s">
        <v>178</v>
      </c>
      <c r="G9" s="45">
        <v>10.69448425</v>
      </c>
      <c r="H9" s="45">
        <v>8.25151726</v>
      </c>
      <c r="I9" s="45">
        <v>174.46572648</v>
      </c>
      <c r="J9" s="45"/>
      <c r="K9" s="45" t="s">
        <v>202</v>
      </c>
      <c r="L9" s="45">
        <v>17.295317170000001</v>
      </c>
      <c r="M9" s="45">
        <v>22.569490170000002</v>
      </c>
      <c r="N9" s="45">
        <v>20.537605550000002</v>
      </c>
    </row>
    <row r="10" spans="1:20" x14ac:dyDescent="0.2">
      <c r="A10" s="45" t="s">
        <v>81</v>
      </c>
      <c r="B10" s="45">
        <v>173.35495286000003</v>
      </c>
      <c r="C10" s="45">
        <v>129.66252741</v>
      </c>
      <c r="D10" s="45">
        <v>189.81755294999999</v>
      </c>
      <c r="E10" s="45"/>
      <c r="F10" s="45" t="s">
        <v>127</v>
      </c>
      <c r="G10" s="45">
        <v>56.997414329999998</v>
      </c>
      <c r="H10" s="45">
        <v>62.90746043</v>
      </c>
      <c r="I10" s="45">
        <v>166.95832769</v>
      </c>
      <c r="J10" s="45"/>
      <c r="K10" s="45" t="s">
        <v>166</v>
      </c>
      <c r="L10" s="45">
        <v>15.558933810000001</v>
      </c>
      <c r="M10" s="45">
        <v>11.001378449999999</v>
      </c>
      <c r="N10" s="45">
        <v>16.904905979999999</v>
      </c>
    </row>
    <row r="11" spans="1:20" x14ac:dyDescent="0.2">
      <c r="A11" s="45" t="s">
        <v>83</v>
      </c>
      <c r="B11" s="45">
        <v>126.98901513</v>
      </c>
      <c r="C11" s="45">
        <v>140.12993311000002</v>
      </c>
      <c r="D11" s="45">
        <v>154.27059741999901</v>
      </c>
      <c r="E11" s="45"/>
      <c r="F11" s="45" t="s">
        <v>146</v>
      </c>
      <c r="G11" s="45">
        <v>41.30832573</v>
      </c>
      <c r="H11" s="45">
        <v>99.97885789</v>
      </c>
      <c r="I11" s="45">
        <v>163.29930128999999</v>
      </c>
      <c r="J11" s="45"/>
      <c r="K11" s="45" t="s">
        <v>200</v>
      </c>
      <c r="L11" s="45">
        <v>16.654426669999999</v>
      </c>
      <c r="M11" s="45">
        <v>15.361857580000001</v>
      </c>
      <c r="N11" s="45">
        <v>13.537536699999999</v>
      </c>
    </row>
    <row r="12" spans="1:20" x14ac:dyDescent="0.2">
      <c r="A12" s="45" t="s">
        <v>180</v>
      </c>
      <c r="B12" s="45">
        <v>126.35412604000001</v>
      </c>
      <c r="C12" s="45">
        <v>133.46400198999999</v>
      </c>
      <c r="D12" s="45">
        <v>151.90631184</v>
      </c>
      <c r="E12" s="45"/>
      <c r="F12" s="45" t="s">
        <v>101</v>
      </c>
      <c r="G12" s="45">
        <v>85.312443150000007</v>
      </c>
      <c r="H12" s="45">
        <v>102.9887346</v>
      </c>
      <c r="I12" s="45">
        <v>163.18578375999999</v>
      </c>
      <c r="J12" s="45"/>
      <c r="K12" s="45" t="s">
        <v>184</v>
      </c>
      <c r="L12" s="45">
        <v>9.7027883599999996</v>
      </c>
      <c r="M12" s="45">
        <v>12.28740133</v>
      </c>
      <c r="N12" s="45">
        <v>11.052265999999999</v>
      </c>
    </row>
    <row r="13" spans="1:20" x14ac:dyDescent="0.2">
      <c r="A13" s="45" t="s">
        <v>171</v>
      </c>
      <c r="B13" s="45">
        <v>102.24657809999999</v>
      </c>
      <c r="C13" s="45">
        <v>86.295587420000004</v>
      </c>
      <c r="D13" s="45">
        <v>147.69929722999998</v>
      </c>
      <c r="E13" s="45"/>
      <c r="F13" s="45" t="s">
        <v>151</v>
      </c>
      <c r="G13" s="45">
        <v>128.637832</v>
      </c>
      <c r="H13" s="45">
        <v>54.253087569999998</v>
      </c>
      <c r="I13" s="45">
        <v>157.62324629</v>
      </c>
      <c r="J13" s="45"/>
      <c r="K13" s="45" t="s">
        <v>96</v>
      </c>
      <c r="L13" s="45">
        <v>7.2771466500000006</v>
      </c>
      <c r="M13" s="45">
        <v>5.1658199500000004</v>
      </c>
      <c r="N13" s="45">
        <v>10.528274439999999</v>
      </c>
    </row>
    <row r="14" spans="1:20" x14ac:dyDescent="0.2">
      <c r="A14" s="45" t="s">
        <v>28</v>
      </c>
      <c r="B14" s="45">
        <v>133.97838720999999</v>
      </c>
      <c r="C14" s="45">
        <v>108.84720983</v>
      </c>
      <c r="D14" s="45">
        <v>146.72116768000001</v>
      </c>
      <c r="E14" s="45"/>
      <c r="F14" s="45" t="s">
        <v>96</v>
      </c>
      <c r="G14" s="45">
        <v>75.677668159999996</v>
      </c>
      <c r="H14" s="45">
        <v>22.734762679999999</v>
      </c>
      <c r="I14" s="45">
        <v>151.02742102000002</v>
      </c>
      <c r="J14" s="45"/>
      <c r="K14" s="45" t="s">
        <v>214</v>
      </c>
      <c r="L14" s="45">
        <v>6.74091796</v>
      </c>
      <c r="M14" s="45">
        <v>10.44381868</v>
      </c>
      <c r="N14" s="45">
        <v>9.3024372500000005</v>
      </c>
    </row>
    <row r="15" spans="1:20" x14ac:dyDescent="0.2">
      <c r="A15" s="45" t="s">
        <v>145</v>
      </c>
      <c r="B15" s="45">
        <v>143.61620735</v>
      </c>
      <c r="C15" s="45">
        <v>44.511011600000003</v>
      </c>
      <c r="D15" s="45">
        <v>146.16487821000001</v>
      </c>
      <c r="E15" s="45"/>
      <c r="F15" s="45" t="s">
        <v>172</v>
      </c>
      <c r="G15" s="45">
        <v>10.3713415</v>
      </c>
      <c r="H15" s="45">
        <v>9.7702300700000002</v>
      </c>
      <c r="I15" s="45">
        <v>139.70411919</v>
      </c>
      <c r="J15" s="45"/>
      <c r="K15" s="45" t="s">
        <v>173</v>
      </c>
      <c r="L15" s="45">
        <v>3.4063464300000001</v>
      </c>
      <c r="M15" s="45">
        <v>15.940921400000001</v>
      </c>
      <c r="N15" s="45">
        <v>9.0817508900000004</v>
      </c>
    </row>
    <row r="16" spans="1:20" x14ac:dyDescent="0.2">
      <c r="A16" s="45" t="s">
        <v>30</v>
      </c>
      <c r="B16" s="45">
        <v>156.33504596</v>
      </c>
      <c r="C16" s="45">
        <v>156.46389073</v>
      </c>
      <c r="D16" s="45">
        <v>135.86272277</v>
      </c>
      <c r="E16" s="45"/>
      <c r="F16" s="45" t="s">
        <v>74</v>
      </c>
      <c r="G16" s="45">
        <v>130.16201674999999</v>
      </c>
      <c r="H16" s="45">
        <v>185.76599841999999</v>
      </c>
      <c r="I16" s="45">
        <v>129.49915313</v>
      </c>
      <c r="J16" s="45"/>
      <c r="K16" s="45" t="s">
        <v>140</v>
      </c>
      <c r="L16" s="45">
        <v>7.0540517500000002</v>
      </c>
      <c r="M16" s="45">
        <v>15.94812198</v>
      </c>
      <c r="N16" s="45">
        <v>8.4368514799999996</v>
      </c>
    </row>
    <row r="17" spans="1:14" x14ac:dyDescent="0.2">
      <c r="A17" s="45" t="s">
        <v>12</v>
      </c>
      <c r="B17" s="45">
        <v>158.24416359</v>
      </c>
      <c r="C17" s="45">
        <v>89.438927030000002</v>
      </c>
      <c r="D17" s="45">
        <v>133.64445121</v>
      </c>
      <c r="E17" s="45"/>
      <c r="F17" s="45" t="s">
        <v>138</v>
      </c>
      <c r="G17" s="45">
        <v>31.522101030000002</v>
      </c>
      <c r="H17" s="45">
        <v>8.6317114700000008</v>
      </c>
      <c r="I17" s="45">
        <v>121.85526995000001</v>
      </c>
      <c r="J17" s="45"/>
      <c r="K17" s="45" t="s">
        <v>164</v>
      </c>
      <c r="L17" s="45">
        <v>4.7101045099999999</v>
      </c>
      <c r="M17" s="45">
        <v>1.7929875200000001</v>
      </c>
      <c r="N17" s="45">
        <v>7.5346475700000006</v>
      </c>
    </row>
    <row r="18" spans="1:14" x14ac:dyDescent="0.2">
      <c r="A18" s="45" t="s">
        <v>96</v>
      </c>
      <c r="B18" s="45">
        <v>77.356366059999999</v>
      </c>
      <c r="C18" s="45">
        <v>61.276749969999997</v>
      </c>
      <c r="D18" s="45">
        <v>133.64305630999999</v>
      </c>
      <c r="E18" s="45"/>
      <c r="F18" s="45" t="s">
        <v>2</v>
      </c>
      <c r="G18" s="45">
        <v>38.077175820000001</v>
      </c>
      <c r="H18" s="45">
        <v>83.012258649999907</v>
      </c>
      <c r="I18" s="45">
        <v>105.34752145</v>
      </c>
      <c r="J18" s="45"/>
      <c r="K18" s="45" t="s">
        <v>102</v>
      </c>
      <c r="L18" s="45">
        <v>3.8706056099999997</v>
      </c>
      <c r="M18" s="45">
        <v>4.6256002699999996</v>
      </c>
      <c r="N18" s="45">
        <v>6.6903941700000003</v>
      </c>
    </row>
    <row r="19" spans="1:14" x14ac:dyDescent="0.2">
      <c r="A19" s="45" t="s">
        <v>208</v>
      </c>
      <c r="B19" s="45">
        <v>127.69907223</v>
      </c>
      <c r="C19" s="45">
        <v>119.99322659000001</v>
      </c>
      <c r="D19" s="45">
        <v>129.53960240999999</v>
      </c>
      <c r="E19" s="45"/>
      <c r="F19" s="45" t="s">
        <v>347</v>
      </c>
      <c r="G19" s="45">
        <v>0</v>
      </c>
      <c r="H19" s="45">
        <v>38.573512979999997</v>
      </c>
      <c r="I19" s="45">
        <v>94.221477010000001</v>
      </c>
      <c r="J19" s="45"/>
      <c r="K19" s="45" t="s">
        <v>162</v>
      </c>
      <c r="L19" s="45">
        <v>3.0981993999999999</v>
      </c>
      <c r="M19" s="45">
        <v>4.0670219799999998</v>
      </c>
      <c r="N19" s="45">
        <v>5.6254459500000005</v>
      </c>
    </row>
    <row r="20" spans="1:14" x14ac:dyDescent="0.2">
      <c r="A20" s="45" t="s">
        <v>151</v>
      </c>
      <c r="B20" s="45">
        <v>195.01835186000002</v>
      </c>
      <c r="C20" s="45">
        <v>65.985491789999998</v>
      </c>
      <c r="D20" s="45">
        <v>117.86715110999999</v>
      </c>
      <c r="E20" s="45"/>
      <c r="F20" s="45" t="s">
        <v>88</v>
      </c>
      <c r="G20" s="45">
        <v>69.791139819999998</v>
      </c>
      <c r="H20" s="45">
        <v>51.463822950000001</v>
      </c>
      <c r="I20" s="45">
        <v>66.004133710000005</v>
      </c>
      <c r="J20" s="45"/>
      <c r="K20" s="45" t="s">
        <v>151</v>
      </c>
      <c r="L20" s="45">
        <v>6.8315160800000001</v>
      </c>
      <c r="M20" s="45">
        <v>2.5342878900000003</v>
      </c>
      <c r="N20" s="45">
        <v>5.4497140899999996</v>
      </c>
    </row>
    <row r="21" spans="1:14" x14ac:dyDescent="0.2">
      <c r="A21" s="45" t="s">
        <v>84</v>
      </c>
      <c r="B21" s="45">
        <v>102.76233064</v>
      </c>
      <c r="C21" s="45">
        <v>108.76857517000001</v>
      </c>
      <c r="D21" s="45">
        <v>116.23231455</v>
      </c>
      <c r="E21" s="45"/>
      <c r="F21" s="45" t="s">
        <v>159</v>
      </c>
      <c r="G21" s="45">
        <v>13.487437699999999</v>
      </c>
      <c r="H21" s="45">
        <v>93.865817950000007</v>
      </c>
      <c r="I21" s="45">
        <v>65.755186399999999</v>
      </c>
      <c r="J21" s="45"/>
      <c r="K21" s="45" t="s">
        <v>158</v>
      </c>
      <c r="L21" s="45">
        <v>2.7937579500000003</v>
      </c>
      <c r="M21" s="45">
        <v>4.40969195</v>
      </c>
      <c r="N21" s="45">
        <v>5.3141615</v>
      </c>
    </row>
    <row r="22" spans="1:14" x14ac:dyDescent="0.2">
      <c r="A22" s="45" t="s">
        <v>195</v>
      </c>
      <c r="B22" s="45">
        <v>96.226209579999804</v>
      </c>
      <c r="C22" s="45">
        <v>91.063956110000106</v>
      </c>
      <c r="D22" s="45">
        <v>113.32429519</v>
      </c>
      <c r="E22" s="45"/>
      <c r="F22" s="45" t="s">
        <v>81</v>
      </c>
      <c r="G22" s="45">
        <v>1.2797592</v>
      </c>
      <c r="H22" s="45">
        <v>10.67622729</v>
      </c>
      <c r="I22" s="45">
        <v>64.903298890000002</v>
      </c>
      <c r="J22" s="45"/>
      <c r="K22" s="45" t="s">
        <v>163</v>
      </c>
      <c r="L22" s="45">
        <v>2.9655167999999996</v>
      </c>
      <c r="M22" s="45">
        <v>5.8169559699999995</v>
      </c>
      <c r="N22" s="45">
        <v>5.2761747300000001</v>
      </c>
    </row>
    <row r="23" spans="1:14" x14ac:dyDescent="0.2">
      <c r="A23" s="45" t="s">
        <v>178</v>
      </c>
      <c r="B23" s="45">
        <v>92.278833609999893</v>
      </c>
      <c r="C23" s="45">
        <v>94.221384039999904</v>
      </c>
      <c r="D23" s="45">
        <v>107.71109648000001</v>
      </c>
      <c r="E23" s="45"/>
      <c r="F23" s="45" t="s">
        <v>351</v>
      </c>
      <c r="G23" s="45">
        <v>38.659912219999995</v>
      </c>
      <c r="H23" s="45">
        <v>55.591091069999997</v>
      </c>
      <c r="I23" s="45">
        <v>57.650910710000097</v>
      </c>
      <c r="J23" s="45"/>
      <c r="K23" s="45" t="s">
        <v>157</v>
      </c>
      <c r="L23" s="45">
        <v>5.8365090300000002</v>
      </c>
      <c r="M23" s="45">
        <v>4.2469269199999999</v>
      </c>
      <c r="N23" s="45">
        <v>4.9446393499999992</v>
      </c>
    </row>
    <row r="24" spans="1:14" x14ac:dyDescent="0.2">
      <c r="A24" s="45" t="s">
        <v>27</v>
      </c>
      <c r="B24" s="45">
        <v>78.047283180000008</v>
      </c>
      <c r="C24" s="45">
        <v>89.937968560000101</v>
      </c>
      <c r="D24" s="45">
        <v>103.84361078000001</v>
      </c>
      <c r="E24" s="45"/>
      <c r="F24" s="45" t="s">
        <v>21</v>
      </c>
      <c r="G24" s="45">
        <v>83.757132650000003</v>
      </c>
      <c r="H24" s="45">
        <v>172.80666638999998</v>
      </c>
      <c r="I24" s="45">
        <v>54.39660052</v>
      </c>
      <c r="J24" s="45"/>
      <c r="K24" s="45" t="s">
        <v>211</v>
      </c>
      <c r="L24" s="45">
        <v>0.24335585000000001</v>
      </c>
      <c r="M24" s="45">
        <v>2.9313009999999997E-2</v>
      </c>
      <c r="N24" s="45">
        <v>4.3343044000000006</v>
      </c>
    </row>
    <row r="25" spans="1:14" x14ac:dyDescent="0.2">
      <c r="A25" s="45" t="s">
        <v>138</v>
      </c>
      <c r="B25" s="45">
        <v>82.055384610000502</v>
      </c>
      <c r="C25" s="45">
        <v>83.4836831300005</v>
      </c>
      <c r="D25" s="45">
        <v>101.23667823999999</v>
      </c>
      <c r="E25" s="45"/>
      <c r="F25" s="45" t="s">
        <v>85</v>
      </c>
      <c r="G25" s="45">
        <v>57.787644659999998</v>
      </c>
      <c r="H25" s="45">
        <v>139.59198853999999</v>
      </c>
      <c r="I25" s="45">
        <v>53.553976670000004</v>
      </c>
      <c r="J25" s="45"/>
      <c r="K25" s="45" t="s">
        <v>204</v>
      </c>
      <c r="L25" s="45">
        <v>5.1701040700000007</v>
      </c>
      <c r="M25" s="45">
        <v>4.8775706900000007</v>
      </c>
      <c r="N25" s="45">
        <v>4.1481136300000001</v>
      </c>
    </row>
    <row r="26" spans="1:14" x14ac:dyDescent="0.2">
      <c r="A26" s="45" t="s">
        <v>66</v>
      </c>
      <c r="B26" s="45">
        <v>70.086363300000002</v>
      </c>
      <c r="C26" s="45">
        <v>77.380080680000006</v>
      </c>
      <c r="D26" s="45">
        <v>99.274347769999991</v>
      </c>
      <c r="E26" s="45"/>
      <c r="F26" s="45" t="s">
        <v>15</v>
      </c>
      <c r="G26" s="45">
        <v>51.920651720000002</v>
      </c>
      <c r="H26" s="45">
        <v>31.43561532</v>
      </c>
      <c r="I26" s="45">
        <v>41.094804979999999</v>
      </c>
      <c r="J26" s="45"/>
      <c r="K26" s="45" t="s">
        <v>138</v>
      </c>
      <c r="L26" s="45">
        <v>4.3424649299999993</v>
      </c>
      <c r="M26" s="45">
        <v>1.8940583400000002</v>
      </c>
      <c r="N26" s="45">
        <v>3.9784624900000001</v>
      </c>
    </row>
    <row r="27" spans="1:14" x14ac:dyDescent="0.2">
      <c r="A27" s="45" t="s">
        <v>80</v>
      </c>
      <c r="B27" s="45">
        <v>70.601013040000012</v>
      </c>
      <c r="C27" s="45">
        <v>84.334767599999793</v>
      </c>
      <c r="D27" s="45">
        <v>96.912135069999906</v>
      </c>
      <c r="E27" s="45"/>
      <c r="F27" s="45" t="s">
        <v>84</v>
      </c>
      <c r="G27" s="45">
        <v>17.433799480000001</v>
      </c>
      <c r="H27" s="45">
        <v>4.39188299</v>
      </c>
      <c r="I27" s="45">
        <v>41.07378594</v>
      </c>
      <c r="J27" s="45"/>
      <c r="K27" s="45" t="s">
        <v>178</v>
      </c>
      <c r="L27" s="45">
        <v>4.8233538099999995</v>
      </c>
      <c r="M27" s="45">
        <v>9.0909600200000114</v>
      </c>
      <c r="N27" s="45">
        <v>3.8449628199999997</v>
      </c>
    </row>
    <row r="28" spans="1:14" x14ac:dyDescent="0.2">
      <c r="A28" s="45" t="s">
        <v>21</v>
      </c>
      <c r="B28" s="45">
        <v>49.812807970000001</v>
      </c>
      <c r="C28" s="45">
        <v>62.860390130000006</v>
      </c>
      <c r="D28" s="45">
        <v>95.281341810000001</v>
      </c>
      <c r="E28" s="45"/>
      <c r="F28" s="45" t="s">
        <v>177</v>
      </c>
      <c r="G28" s="45">
        <v>36.392293880000004</v>
      </c>
      <c r="H28" s="45">
        <v>47.025640240000001</v>
      </c>
      <c r="I28" s="45">
        <v>39.54109399</v>
      </c>
      <c r="J28" s="45"/>
      <c r="K28" s="45" t="s">
        <v>80</v>
      </c>
      <c r="L28" s="45">
        <v>2.4836722</v>
      </c>
      <c r="M28" s="45">
        <v>2.7931485600000001</v>
      </c>
      <c r="N28" s="45">
        <v>3.7289020099999997</v>
      </c>
    </row>
    <row r="29" spans="1:14" x14ac:dyDescent="0.2">
      <c r="A29" s="45" t="s">
        <v>174</v>
      </c>
      <c r="B29" s="45">
        <v>88.416864989999794</v>
      </c>
      <c r="C29" s="45">
        <v>100.21518206</v>
      </c>
      <c r="D29" s="45">
        <v>87.654590900000002</v>
      </c>
      <c r="E29" s="45"/>
      <c r="F29" s="45" t="s">
        <v>75</v>
      </c>
      <c r="G29" s="45">
        <v>68.403202129999997</v>
      </c>
      <c r="H29" s="45">
        <v>25.422432989999997</v>
      </c>
      <c r="I29" s="45">
        <v>37.348795639999999</v>
      </c>
      <c r="J29" s="45"/>
      <c r="K29" s="45" t="s">
        <v>71</v>
      </c>
      <c r="L29" s="45">
        <v>2.1507773399999999</v>
      </c>
      <c r="M29" s="45">
        <v>0.53185196999999995</v>
      </c>
      <c r="N29" s="45">
        <v>3.66879138</v>
      </c>
    </row>
    <row r="30" spans="1:14" x14ac:dyDescent="0.2">
      <c r="A30" s="45" t="s">
        <v>189</v>
      </c>
      <c r="B30" s="45">
        <v>91.215647680000004</v>
      </c>
      <c r="C30" s="45">
        <v>77.057787209999901</v>
      </c>
      <c r="D30" s="45">
        <v>86.558463889999899</v>
      </c>
      <c r="E30" s="45"/>
      <c r="F30" s="45" t="s">
        <v>8</v>
      </c>
      <c r="G30" s="45">
        <v>6.3473480899999997</v>
      </c>
      <c r="H30" s="45">
        <v>13.40913432</v>
      </c>
      <c r="I30" s="45">
        <v>31.661889379999998</v>
      </c>
      <c r="J30" s="45"/>
      <c r="K30" s="45" t="s">
        <v>174</v>
      </c>
      <c r="L30" s="45">
        <v>1.11616106</v>
      </c>
      <c r="M30" s="45">
        <v>1.86944211</v>
      </c>
      <c r="N30" s="45">
        <v>3.5214942999999996</v>
      </c>
    </row>
    <row r="31" spans="1:14" x14ac:dyDescent="0.2">
      <c r="A31" s="45" t="s">
        <v>158</v>
      </c>
      <c r="B31" s="45">
        <v>56.97306906</v>
      </c>
      <c r="C31" s="45">
        <v>60.0356977100001</v>
      </c>
      <c r="D31" s="45">
        <v>85.9681434499999</v>
      </c>
      <c r="E31" s="45"/>
      <c r="F31" s="45" t="s">
        <v>157</v>
      </c>
      <c r="G31" s="45">
        <v>15.017270999999999</v>
      </c>
      <c r="H31" s="45">
        <v>13.388254960000001</v>
      </c>
      <c r="I31" s="45">
        <v>28.415648040000001</v>
      </c>
      <c r="J31" s="45"/>
      <c r="K31" s="45" t="s">
        <v>208</v>
      </c>
      <c r="L31" s="45">
        <v>3.5299021800000001</v>
      </c>
      <c r="M31" s="45">
        <v>2.9276353099999999</v>
      </c>
      <c r="N31" s="45">
        <v>3.4881797699999999</v>
      </c>
    </row>
    <row r="32" spans="1:14" x14ac:dyDescent="0.2">
      <c r="A32" s="45" t="s">
        <v>15</v>
      </c>
      <c r="B32" s="45">
        <v>76.305331600000201</v>
      </c>
      <c r="C32" s="45">
        <v>89.847016790000097</v>
      </c>
      <c r="D32" s="45">
        <v>85.638280590000193</v>
      </c>
      <c r="E32" s="45"/>
      <c r="F32" s="45" t="s">
        <v>156</v>
      </c>
      <c r="G32" s="45">
        <v>20.99458302</v>
      </c>
      <c r="H32" s="45">
        <v>2.1975579300000003</v>
      </c>
      <c r="I32" s="45">
        <v>24.924788809999999</v>
      </c>
      <c r="J32" s="45"/>
      <c r="K32" s="45" t="s">
        <v>146</v>
      </c>
      <c r="L32" s="45">
        <v>4.9367904600000001</v>
      </c>
      <c r="M32" s="45">
        <v>3.2704898300000003</v>
      </c>
      <c r="N32" s="45">
        <v>3.25308814</v>
      </c>
    </row>
    <row r="33" spans="1:14" x14ac:dyDescent="0.2">
      <c r="A33" s="45" t="s">
        <v>62</v>
      </c>
      <c r="B33" s="45">
        <v>84.971943489999802</v>
      </c>
      <c r="C33" s="45">
        <v>58.867921040000105</v>
      </c>
      <c r="D33" s="45">
        <v>84.560996130000206</v>
      </c>
      <c r="E33" s="45"/>
      <c r="F33" s="45" t="s">
        <v>182</v>
      </c>
      <c r="G33" s="45">
        <v>15.817561699999999</v>
      </c>
      <c r="H33" s="45">
        <v>13.056154970000001</v>
      </c>
      <c r="I33" s="45">
        <v>24.616743979999999</v>
      </c>
      <c r="J33" s="45"/>
      <c r="K33" s="45" t="s">
        <v>156</v>
      </c>
      <c r="L33" s="45">
        <v>1.3186966599999999</v>
      </c>
      <c r="M33" s="45">
        <v>1.0215665600000001</v>
      </c>
      <c r="N33" s="45">
        <v>3.2154157699999999</v>
      </c>
    </row>
    <row r="34" spans="1:14" x14ac:dyDescent="0.2">
      <c r="A34" s="45" t="s">
        <v>125</v>
      </c>
      <c r="B34" s="45">
        <v>50.94677969</v>
      </c>
      <c r="C34" s="45">
        <v>53.625876609999999</v>
      </c>
      <c r="D34" s="45">
        <v>79.933456179999908</v>
      </c>
      <c r="E34" s="45"/>
      <c r="F34" s="45" t="s">
        <v>124</v>
      </c>
      <c r="G34" s="45">
        <v>17.300926579999999</v>
      </c>
      <c r="H34" s="45">
        <v>11.01855705</v>
      </c>
      <c r="I34" s="45">
        <v>24.51882831</v>
      </c>
      <c r="J34" s="45"/>
      <c r="K34" s="45" t="s">
        <v>199</v>
      </c>
      <c r="L34" s="45">
        <v>0.64735441000000005</v>
      </c>
      <c r="M34" s="45">
        <v>0.94517990000000007</v>
      </c>
      <c r="N34" s="45">
        <v>2.7059497299999999</v>
      </c>
    </row>
    <row r="35" spans="1:14" x14ac:dyDescent="0.2">
      <c r="A35" s="45" t="s">
        <v>105</v>
      </c>
      <c r="B35" s="45">
        <v>58.208313110000198</v>
      </c>
      <c r="C35" s="45">
        <v>75.597258129999901</v>
      </c>
      <c r="D35" s="45">
        <v>78.118938300000096</v>
      </c>
      <c r="E35" s="45"/>
      <c r="F35" s="45" t="s">
        <v>86</v>
      </c>
      <c r="G35" s="45">
        <v>16.925449190000002</v>
      </c>
      <c r="H35" s="45">
        <v>11.132297550000001</v>
      </c>
      <c r="I35" s="45">
        <v>24.434317309999997</v>
      </c>
      <c r="J35" s="45"/>
      <c r="K35" s="45" t="s">
        <v>212</v>
      </c>
      <c r="L35" s="45">
        <v>1.6001308600000002</v>
      </c>
      <c r="M35" s="45">
        <v>1.4709178300000001</v>
      </c>
      <c r="N35" s="45">
        <v>2.5749118599999998</v>
      </c>
    </row>
    <row r="36" spans="1:14" x14ac:dyDescent="0.2">
      <c r="A36" s="45" t="s">
        <v>166</v>
      </c>
      <c r="B36" s="45">
        <v>70.215660889999995</v>
      </c>
      <c r="C36" s="45">
        <v>73.812773870000001</v>
      </c>
      <c r="D36" s="45">
        <v>73.856341459999996</v>
      </c>
      <c r="E36" s="45"/>
      <c r="F36" s="45" t="s">
        <v>160</v>
      </c>
      <c r="G36" s="45">
        <v>3.7396656400000001</v>
      </c>
      <c r="H36" s="45">
        <v>57.433772439999998</v>
      </c>
      <c r="I36" s="45">
        <v>24.00961298</v>
      </c>
      <c r="J36" s="45"/>
      <c r="K36" s="45" t="s">
        <v>137</v>
      </c>
      <c r="L36" s="45">
        <v>0.10775869</v>
      </c>
      <c r="M36" s="45">
        <v>6.6539130000000002E-2</v>
      </c>
      <c r="N36" s="45">
        <v>2.4654234399999999</v>
      </c>
    </row>
    <row r="37" spans="1:14" x14ac:dyDescent="0.2">
      <c r="A37" s="45" t="s">
        <v>113</v>
      </c>
      <c r="B37" s="45">
        <v>56.955305349999897</v>
      </c>
      <c r="C37" s="45">
        <v>57.2755795100001</v>
      </c>
      <c r="D37" s="45">
        <v>72.155654920000003</v>
      </c>
      <c r="E37" s="45"/>
      <c r="F37" s="45" t="s">
        <v>163</v>
      </c>
      <c r="G37" s="45">
        <v>21.948320719999998</v>
      </c>
      <c r="H37" s="45">
        <v>12.43309606</v>
      </c>
      <c r="I37" s="45">
        <v>23.195544210000001</v>
      </c>
      <c r="J37" s="45"/>
      <c r="K37" s="45" t="s">
        <v>150</v>
      </c>
      <c r="L37" s="45">
        <v>1.9380141499999999</v>
      </c>
      <c r="M37" s="45">
        <v>2.0362240300000001</v>
      </c>
      <c r="N37" s="45">
        <v>2.4201973900000002</v>
      </c>
    </row>
    <row r="38" spans="1:14" x14ac:dyDescent="0.2">
      <c r="A38" s="45" t="s">
        <v>157</v>
      </c>
      <c r="B38" s="45">
        <v>81.452655830000097</v>
      </c>
      <c r="C38" s="45">
        <v>47.028234189999999</v>
      </c>
      <c r="D38" s="45">
        <v>70.163532210000099</v>
      </c>
      <c r="E38" s="45"/>
      <c r="F38" s="45" t="s">
        <v>125</v>
      </c>
      <c r="G38" s="45">
        <v>16.524896380000001</v>
      </c>
      <c r="H38" s="45">
        <v>2.0240915400000001</v>
      </c>
      <c r="I38" s="45">
        <v>22.965340820000002</v>
      </c>
      <c r="J38" s="45"/>
      <c r="K38" s="45" t="s">
        <v>143</v>
      </c>
      <c r="L38" s="45">
        <v>1.3322239499999999</v>
      </c>
      <c r="M38" s="45">
        <v>0.68825075999999996</v>
      </c>
      <c r="N38" s="45">
        <v>2.3254864799999999</v>
      </c>
    </row>
    <row r="39" spans="1:14" x14ac:dyDescent="0.2">
      <c r="A39" s="45" t="s">
        <v>106</v>
      </c>
      <c r="B39" s="45">
        <v>69.463003410000098</v>
      </c>
      <c r="C39" s="45">
        <v>65.592970020000095</v>
      </c>
      <c r="D39" s="45">
        <v>67.300057900000098</v>
      </c>
      <c r="E39" s="45"/>
      <c r="F39" s="45" t="s">
        <v>186</v>
      </c>
      <c r="G39" s="45">
        <v>1.43586905</v>
      </c>
      <c r="H39" s="45">
        <v>3.4701804300000001</v>
      </c>
      <c r="I39" s="45">
        <v>22.731370600000002</v>
      </c>
      <c r="J39" s="45"/>
      <c r="K39" s="45" t="s">
        <v>134</v>
      </c>
      <c r="L39" s="45">
        <v>1.00804143</v>
      </c>
      <c r="M39" s="45">
        <v>1.2605603999999999</v>
      </c>
      <c r="N39" s="45">
        <v>2.2802259999999999</v>
      </c>
    </row>
    <row r="40" spans="1:14" x14ac:dyDescent="0.2">
      <c r="A40" s="45" t="s">
        <v>101</v>
      </c>
      <c r="B40" s="45">
        <v>61.86200711</v>
      </c>
      <c r="C40" s="45">
        <v>59.819063719999903</v>
      </c>
      <c r="D40" s="45">
        <v>65.34731232</v>
      </c>
      <c r="E40" s="45"/>
      <c r="F40" s="45" t="s">
        <v>158</v>
      </c>
      <c r="G40" s="45">
        <v>14.19610451</v>
      </c>
      <c r="H40" s="45">
        <v>19.885167719999998</v>
      </c>
      <c r="I40" s="45">
        <v>22.433564730000001</v>
      </c>
      <c r="J40" s="45"/>
      <c r="K40" s="45" t="s">
        <v>0</v>
      </c>
      <c r="L40" s="45">
        <v>2.7240944700000003</v>
      </c>
      <c r="M40" s="45">
        <v>2.2056755799999999</v>
      </c>
      <c r="N40" s="45">
        <v>2.2456837099999998</v>
      </c>
    </row>
    <row r="41" spans="1:14" x14ac:dyDescent="0.2">
      <c r="A41" s="45" t="s">
        <v>176</v>
      </c>
      <c r="B41" s="45">
        <v>101.50928781</v>
      </c>
      <c r="C41" s="45">
        <v>62.216502630000299</v>
      </c>
      <c r="D41" s="45">
        <v>62.528788200000001</v>
      </c>
      <c r="E41" s="45"/>
      <c r="F41" s="45" t="s">
        <v>162</v>
      </c>
      <c r="G41" s="45">
        <v>2.9576975299999999</v>
      </c>
      <c r="H41" s="45">
        <v>7.1363396300000002</v>
      </c>
      <c r="I41" s="45">
        <v>22.263587899999997</v>
      </c>
      <c r="J41" s="45"/>
      <c r="K41" s="45" t="s">
        <v>160</v>
      </c>
      <c r="L41" s="45">
        <v>3.3912193199999998</v>
      </c>
      <c r="M41" s="45">
        <v>3.4938780499999997</v>
      </c>
      <c r="N41" s="45">
        <v>2.22082677</v>
      </c>
    </row>
    <row r="42" spans="1:14" x14ac:dyDescent="0.2">
      <c r="A42" s="45" t="s">
        <v>156</v>
      </c>
      <c r="B42" s="45">
        <v>32.791984820000003</v>
      </c>
      <c r="C42" s="45">
        <v>38.727186920000001</v>
      </c>
      <c r="D42" s="45">
        <v>62.479271770000004</v>
      </c>
      <c r="E42" s="45"/>
      <c r="F42" s="45" t="s">
        <v>29</v>
      </c>
      <c r="G42" s="45">
        <v>12.220801380000001</v>
      </c>
      <c r="H42" s="45">
        <v>8.6691287300000006</v>
      </c>
      <c r="I42" s="45">
        <v>22.098707820000001</v>
      </c>
      <c r="J42" s="45"/>
      <c r="K42" s="45" t="s">
        <v>161</v>
      </c>
      <c r="L42" s="45">
        <v>2.5905616400000002</v>
      </c>
      <c r="M42" s="45">
        <v>2.6123464199999997</v>
      </c>
      <c r="N42" s="45">
        <v>2.1336142300000001</v>
      </c>
    </row>
    <row r="43" spans="1:14" x14ac:dyDescent="0.2">
      <c r="A43" s="45" t="s">
        <v>140</v>
      </c>
      <c r="B43" s="45">
        <v>31.178639530000002</v>
      </c>
      <c r="C43" s="45">
        <v>40.524806490000003</v>
      </c>
      <c r="D43" s="45">
        <v>62.28161016</v>
      </c>
      <c r="E43" s="45"/>
      <c r="F43" s="45" t="s">
        <v>10</v>
      </c>
      <c r="G43" s="45">
        <v>5.6992327600000001</v>
      </c>
      <c r="H43" s="45">
        <v>0</v>
      </c>
      <c r="I43" s="45">
        <v>19.482012350000002</v>
      </c>
      <c r="J43" s="45"/>
      <c r="K43" s="45" t="s">
        <v>165</v>
      </c>
      <c r="L43" s="45">
        <v>1.50756479</v>
      </c>
      <c r="M43" s="45">
        <v>2.7734179900000004</v>
      </c>
      <c r="N43" s="45">
        <v>2.0344892099999998</v>
      </c>
    </row>
    <row r="44" spans="1:14" x14ac:dyDescent="0.2">
      <c r="A44" s="45" t="s">
        <v>165</v>
      </c>
      <c r="B44" s="45">
        <v>60.499459420000001</v>
      </c>
      <c r="C44" s="45">
        <v>38.531413319999999</v>
      </c>
      <c r="D44" s="45">
        <v>61.566515600000002</v>
      </c>
      <c r="E44" s="45"/>
      <c r="F44" s="45" t="s">
        <v>123</v>
      </c>
      <c r="G44" s="45">
        <v>3.8905385200000002</v>
      </c>
      <c r="H44" s="45">
        <v>0.48699601000000003</v>
      </c>
      <c r="I44" s="45">
        <v>18.22854718</v>
      </c>
      <c r="J44" s="45"/>
      <c r="K44" s="45" t="s">
        <v>207</v>
      </c>
      <c r="L44" s="45">
        <v>2.2903018199999998</v>
      </c>
      <c r="M44" s="45">
        <v>3.20642337</v>
      </c>
      <c r="N44" s="45">
        <v>1.81988543</v>
      </c>
    </row>
    <row r="45" spans="1:14" x14ac:dyDescent="0.2">
      <c r="A45" s="45" t="s">
        <v>198</v>
      </c>
      <c r="B45" s="45">
        <v>43.523052069999999</v>
      </c>
      <c r="C45" s="45">
        <v>44.920985549999997</v>
      </c>
      <c r="D45" s="45">
        <v>59.184459520000097</v>
      </c>
      <c r="E45" s="45"/>
      <c r="F45" s="45" t="s">
        <v>135</v>
      </c>
      <c r="G45" s="45">
        <v>47.381254119999994</v>
      </c>
      <c r="H45" s="45">
        <v>9.5540058600000002</v>
      </c>
      <c r="I45" s="45">
        <v>17.764733510000003</v>
      </c>
      <c r="J45" s="45"/>
      <c r="K45" s="45" t="s">
        <v>127</v>
      </c>
      <c r="L45" s="45">
        <v>0.62881197999999994</v>
      </c>
      <c r="M45" s="45">
        <v>2.2248684500000002</v>
      </c>
      <c r="N45" s="45">
        <v>1.8018650900000002</v>
      </c>
    </row>
    <row r="46" spans="1:14" x14ac:dyDescent="0.2">
      <c r="A46" s="45" t="s">
        <v>159</v>
      </c>
      <c r="B46" s="45">
        <v>38.115901610000002</v>
      </c>
      <c r="C46" s="45">
        <v>29.271227209999999</v>
      </c>
      <c r="D46" s="45">
        <v>58.75798794</v>
      </c>
      <c r="E46" s="45"/>
      <c r="F46" s="45" t="s">
        <v>142</v>
      </c>
      <c r="G46" s="45">
        <v>7.2337052000000002</v>
      </c>
      <c r="H46" s="45">
        <v>3.6363117200000001</v>
      </c>
      <c r="I46" s="45">
        <v>16.837883550000001</v>
      </c>
      <c r="J46" s="45"/>
      <c r="K46" s="45" t="s">
        <v>177</v>
      </c>
      <c r="L46" s="45">
        <v>1.9440076399999999</v>
      </c>
      <c r="M46" s="45">
        <v>7.0198326399999997</v>
      </c>
      <c r="N46" s="45">
        <v>1.8018616699999999</v>
      </c>
    </row>
    <row r="47" spans="1:14" x14ac:dyDescent="0.2">
      <c r="A47" s="45" t="s">
        <v>16</v>
      </c>
      <c r="B47" s="45">
        <v>51.237323090000004</v>
      </c>
      <c r="C47" s="45">
        <v>33.685358820000097</v>
      </c>
      <c r="D47" s="45">
        <v>56.286210590000003</v>
      </c>
      <c r="E47" s="45"/>
      <c r="F47" s="45" t="s">
        <v>180</v>
      </c>
      <c r="G47" s="45">
        <v>7.7049416200000005</v>
      </c>
      <c r="H47" s="45">
        <v>7.4413018499999994</v>
      </c>
      <c r="I47" s="45">
        <v>15.30573815</v>
      </c>
      <c r="J47" s="45"/>
      <c r="K47" s="45" t="s">
        <v>180</v>
      </c>
      <c r="L47" s="45">
        <v>1.66538404</v>
      </c>
      <c r="M47" s="45">
        <v>2.1574498100000001</v>
      </c>
      <c r="N47" s="45">
        <v>1.7355191999999999</v>
      </c>
    </row>
    <row r="48" spans="1:14" x14ac:dyDescent="0.2">
      <c r="A48" s="45" t="s">
        <v>131</v>
      </c>
      <c r="B48" s="45">
        <v>46.4116153800001</v>
      </c>
      <c r="C48" s="45">
        <v>61.941560020000004</v>
      </c>
      <c r="D48" s="45">
        <v>55.666496740000099</v>
      </c>
      <c r="E48" s="45"/>
      <c r="F48" s="45" t="s">
        <v>105</v>
      </c>
      <c r="G48" s="45">
        <v>5.8169378399999996</v>
      </c>
      <c r="H48" s="45">
        <v>16.09386289</v>
      </c>
      <c r="I48" s="45">
        <v>14.81150085</v>
      </c>
      <c r="J48" s="45"/>
      <c r="K48" s="45" t="s">
        <v>213</v>
      </c>
      <c r="L48" s="45">
        <v>4.1761466600000006</v>
      </c>
      <c r="M48" s="45">
        <v>1.91872416</v>
      </c>
      <c r="N48" s="45">
        <v>1.6933821899999999</v>
      </c>
    </row>
    <row r="49" spans="1:14" x14ac:dyDescent="0.2">
      <c r="A49" s="45" t="s">
        <v>29</v>
      </c>
      <c r="B49" s="45">
        <v>53.97926374</v>
      </c>
      <c r="C49" s="45">
        <v>53.064148769999896</v>
      </c>
      <c r="D49" s="45">
        <v>55.5255079000001</v>
      </c>
      <c r="E49" s="45"/>
      <c r="F49" s="45" t="s">
        <v>11</v>
      </c>
      <c r="G49" s="45">
        <v>25.789282199999999</v>
      </c>
      <c r="H49" s="45">
        <v>4.43037612</v>
      </c>
      <c r="I49" s="45">
        <v>14.601260439999999</v>
      </c>
      <c r="J49" s="45"/>
      <c r="K49" s="45" t="s">
        <v>95</v>
      </c>
      <c r="L49" s="45">
        <v>0.20380842000000002</v>
      </c>
      <c r="M49" s="45">
        <v>7.172183E-2</v>
      </c>
      <c r="N49" s="45">
        <v>1.6387630099999999</v>
      </c>
    </row>
    <row r="50" spans="1:14" x14ac:dyDescent="0.2">
      <c r="A50" s="45" t="s">
        <v>200</v>
      </c>
      <c r="B50" s="45">
        <v>48.972600280000101</v>
      </c>
      <c r="C50" s="45">
        <v>53.187835310000004</v>
      </c>
      <c r="D50" s="45">
        <v>54.239382469999995</v>
      </c>
      <c r="E50" s="45"/>
      <c r="F50" s="45" t="s">
        <v>200</v>
      </c>
      <c r="G50" s="45">
        <v>4.9233268200000007</v>
      </c>
      <c r="H50" s="45">
        <v>0.93688165000000001</v>
      </c>
      <c r="I50" s="45">
        <v>14.24126568</v>
      </c>
      <c r="J50" s="45"/>
      <c r="K50" s="45" t="s">
        <v>135</v>
      </c>
      <c r="L50" s="45">
        <v>5.5585029700000002</v>
      </c>
      <c r="M50" s="45">
        <v>2.9647626800000002</v>
      </c>
      <c r="N50" s="45">
        <v>1.5159033799999999</v>
      </c>
    </row>
    <row r="51" spans="1:14" x14ac:dyDescent="0.2">
      <c r="A51" s="45" t="s">
        <v>202</v>
      </c>
      <c r="B51" s="45">
        <v>43.055731519999902</v>
      </c>
      <c r="C51" s="45">
        <v>30.71522839</v>
      </c>
      <c r="D51" s="45">
        <v>52.927524630000001</v>
      </c>
      <c r="E51" s="45"/>
      <c r="F51" s="45" t="s">
        <v>353</v>
      </c>
      <c r="G51" s="45">
        <v>8.8783012299999999</v>
      </c>
      <c r="H51" s="45">
        <v>15.51971983</v>
      </c>
      <c r="I51" s="45">
        <v>14.1287064</v>
      </c>
      <c r="J51" s="45"/>
      <c r="K51" s="45" t="s">
        <v>167</v>
      </c>
      <c r="L51" s="45">
        <v>3.1127200899999998</v>
      </c>
      <c r="M51" s="45">
        <v>20.145038510000003</v>
      </c>
      <c r="N51" s="45">
        <v>1.3903229399999999</v>
      </c>
    </row>
    <row r="52" spans="1:14" x14ac:dyDescent="0.2">
      <c r="A52" s="45" t="s">
        <v>127</v>
      </c>
      <c r="B52" s="45">
        <v>57.849893199999897</v>
      </c>
      <c r="C52" s="45">
        <v>48.560462090000001</v>
      </c>
      <c r="D52" s="45">
        <v>51.706232130000004</v>
      </c>
      <c r="E52" s="45"/>
      <c r="F52" s="45" t="s">
        <v>208</v>
      </c>
      <c r="G52" s="45">
        <v>8.1845019099999998</v>
      </c>
      <c r="H52" s="45">
        <v>4.6842249900000006</v>
      </c>
      <c r="I52" s="45">
        <v>14.09040843</v>
      </c>
      <c r="J52" s="45"/>
      <c r="K52" s="45" t="s">
        <v>142</v>
      </c>
      <c r="L52" s="45">
        <v>1.8158255800000001</v>
      </c>
      <c r="M52" s="45">
        <v>0.7017815799999999</v>
      </c>
      <c r="N52" s="45">
        <v>1.21771867</v>
      </c>
    </row>
    <row r="53" spans="1:14" x14ac:dyDescent="0.2">
      <c r="A53" s="45" t="s">
        <v>214</v>
      </c>
      <c r="B53" s="45">
        <v>44.469368990000099</v>
      </c>
      <c r="C53" s="45">
        <v>42.729128289999998</v>
      </c>
      <c r="D53" s="45">
        <v>50.141473179999799</v>
      </c>
      <c r="E53" s="45"/>
      <c r="F53" s="45" t="s">
        <v>206</v>
      </c>
      <c r="G53" s="45">
        <v>0</v>
      </c>
      <c r="H53" s="45">
        <v>0.34385459999999995</v>
      </c>
      <c r="I53" s="45">
        <v>12.801885929999999</v>
      </c>
      <c r="J53" s="45"/>
      <c r="K53" s="45" t="s">
        <v>152</v>
      </c>
      <c r="L53" s="45">
        <v>1.7272911899999999</v>
      </c>
      <c r="M53" s="45">
        <v>0.50190679999999999</v>
      </c>
      <c r="N53" s="45">
        <v>1.17548652</v>
      </c>
    </row>
    <row r="54" spans="1:14" x14ac:dyDescent="0.2">
      <c r="A54" s="45" t="s">
        <v>172</v>
      </c>
      <c r="B54" s="45">
        <v>68.818046370000005</v>
      </c>
      <c r="C54" s="45">
        <v>34.685609380000002</v>
      </c>
      <c r="D54" s="45">
        <v>48.804407659999995</v>
      </c>
      <c r="E54" s="45"/>
      <c r="F54" s="45" t="s">
        <v>173</v>
      </c>
      <c r="G54" s="45">
        <v>2.2281029999999999</v>
      </c>
      <c r="H54" s="45">
        <v>13.39492761</v>
      </c>
      <c r="I54" s="45">
        <v>12.34701452</v>
      </c>
      <c r="J54" s="45"/>
      <c r="K54" s="45" t="s">
        <v>117</v>
      </c>
      <c r="L54" s="45">
        <v>0.60875459999999992</v>
      </c>
      <c r="M54" s="45">
        <v>0.32452673999999998</v>
      </c>
      <c r="N54" s="45">
        <v>0.90492764000000003</v>
      </c>
    </row>
    <row r="55" spans="1:14" x14ac:dyDescent="0.2">
      <c r="A55" s="45" t="s">
        <v>85</v>
      </c>
      <c r="B55" s="45">
        <v>42.366624969999997</v>
      </c>
      <c r="C55" s="45">
        <v>59.045297990000002</v>
      </c>
      <c r="D55" s="45">
        <v>48.757595649999999</v>
      </c>
      <c r="E55" s="45"/>
      <c r="F55" s="45" t="s">
        <v>5</v>
      </c>
      <c r="G55" s="45">
        <v>7.5483140000000004E-2</v>
      </c>
      <c r="H55" s="45">
        <v>10.30419122</v>
      </c>
      <c r="I55" s="45">
        <v>12.170173070000001</v>
      </c>
      <c r="J55" s="45"/>
      <c r="K55" s="45" t="s">
        <v>83</v>
      </c>
      <c r="L55" s="45">
        <v>0.78388480000000094</v>
      </c>
      <c r="M55" s="45">
        <v>0.50143771000000004</v>
      </c>
      <c r="N55" s="45">
        <v>0.82515731000000003</v>
      </c>
    </row>
    <row r="56" spans="1:14" x14ac:dyDescent="0.2">
      <c r="A56" s="45" t="s">
        <v>182</v>
      </c>
      <c r="B56" s="45">
        <v>35.257076290000001</v>
      </c>
      <c r="C56" s="45">
        <v>35.835045909999998</v>
      </c>
      <c r="D56" s="45">
        <v>48.196421210000004</v>
      </c>
      <c r="E56" s="45"/>
      <c r="F56" s="45" t="s">
        <v>140</v>
      </c>
      <c r="G56" s="45">
        <v>18.24016791</v>
      </c>
      <c r="H56" s="45">
        <v>21.131718979999999</v>
      </c>
      <c r="I56" s="45">
        <v>11.83066159</v>
      </c>
      <c r="J56" s="45"/>
      <c r="K56" s="45" t="s">
        <v>172</v>
      </c>
      <c r="L56" s="45">
        <v>3.3564103199999997</v>
      </c>
      <c r="M56" s="45">
        <v>9.8350532100000017</v>
      </c>
      <c r="N56" s="45">
        <v>0.80825373</v>
      </c>
    </row>
    <row r="57" spans="1:14" x14ac:dyDescent="0.2">
      <c r="A57" s="45" t="s">
        <v>192</v>
      </c>
      <c r="B57" s="45">
        <v>48.995699560000006</v>
      </c>
      <c r="C57" s="45">
        <v>41.613031360000001</v>
      </c>
      <c r="D57" s="45">
        <v>47.426595520000006</v>
      </c>
      <c r="E57" s="45"/>
      <c r="F57" s="45" t="s">
        <v>188</v>
      </c>
      <c r="G57" s="45">
        <v>1.18230659</v>
      </c>
      <c r="H57" s="45">
        <v>3.50954057</v>
      </c>
      <c r="I57" s="45">
        <v>11.469104919999999</v>
      </c>
      <c r="J57" s="45"/>
      <c r="K57" s="45" t="s">
        <v>168</v>
      </c>
      <c r="L57" s="45">
        <v>0.18932370000000001</v>
      </c>
      <c r="M57" s="45">
        <v>1.7585988899999998</v>
      </c>
      <c r="N57" s="45">
        <v>0.80533454000000004</v>
      </c>
    </row>
    <row r="58" spans="1:14" x14ac:dyDescent="0.2">
      <c r="A58" s="45" t="s">
        <v>22</v>
      </c>
      <c r="B58" s="45">
        <v>31.585854070000099</v>
      </c>
      <c r="C58" s="45">
        <v>36.14164178</v>
      </c>
      <c r="D58" s="45">
        <v>47.181093959999998</v>
      </c>
      <c r="E58" s="45"/>
      <c r="F58" s="45" t="s">
        <v>30</v>
      </c>
      <c r="G58" s="45">
        <v>6.3287937599999999</v>
      </c>
      <c r="H58" s="45">
        <v>2.95508295</v>
      </c>
      <c r="I58" s="45">
        <v>10.251073060000001</v>
      </c>
      <c r="J58" s="45"/>
      <c r="K58" s="45" t="s">
        <v>209</v>
      </c>
      <c r="L58" s="45">
        <v>0.97571880999999905</v>
      </c>
      <c r="M58" s="45">
        <v>1.55637348</v>
      </c>
      <c r="N58" s="45">
        <v>0.76088110999999903</v>
      </c>
    </row>
    <row r="59" spans="1:14" x14ac:dyDescent="0.2">
      <c r="A59" s="45" t="s">
        <v>18</v>
      </c>
      <c r="B59" s="45">
        <v>40.047926440000104</v>
      </c>
      <c r="C59" s="45">
        <v>39.934573569999998</v>
      </c>
      <c r="D59" s="45">
        <v>47.130924180000093</v>
      </c>
      <c r="E59" s="45"/>
      <c r="F59" s="45" t="s">
        <v>134</v>
      </c>
      <c r="G59" s="45">
        <v>13.05645719</v>
      </c>
      <c r="H59" s="45">
        <v>7.6196165199999992</v>
      </c>
      <c r="I59" s="45">
        <v>10.033813650000001</v>
      </c>
      <c r="J59" s="45"/>
      <c r="K59" s="45" t="s">
        <v>206</v>
      </c>
      <c r="L59" s="45">
        <v>0.46780168999999999</v>
      </c>
      <c r="M59" s="45">
        <v>2.8894225299999996</v>
      </c>
      <c r="N59" s="45">
        <v>0.74104599000000004</v>
      </c>
    </row>
    <row r="60" spans="1:14" x14ac:dyDescent="0.2">
      <c r="A60" s="45" t="s">
        <v>191</v>
      </c>
      <c r="B60" s="45">
        <v>43.378235420000095</v>
      </c>
      <c r="C60" s="45">
        <v>41.785729409999995</v>
      </c>
      <c r="D60" s="45">
        <v>44.483608359999998</v>
      </c>
      <c r="E60" s="45"/>
      <c r="F60" s="45" t="s">
        <v>202</v>
      </c>
      <c r="G60" s="45">
        <v>123.64346606000001</v>
      </c>
      <c r="H60" s="45">
        <v>9.84556198000001</v>
      </c>
      <c r="I60" s="45">
        <v>9.0141437199999999</v>
      </c>
      <c r="J60" s="45"/>
      <c r="K60" s="45" t="s">
        <v>175</v>
      </c>
      <c r="L60" s="45">
        <v>4.4104823600000005</v>
      </c>
      <c r="M60" s="45">
        <v>2.53965219</v>
      </c>
      <c r="N60" s="45">
        <v>0.70507238000000005</v>
      </c>
    </row>
    <row r="61" spans="1:14" x14ac:dyDescent="0.2">
      <c r="A61" s="45" t="s">
        <v>119</v>
      </c>
      <c r="B61" s="45">
        <v>67.340159939999992</v>
      </c>
      <c r="C61" s="45">
        <v>54.849541920000206</v>
      </c>
      <c r="D61" s="45">
        <v>43.4766213999999</v>
      </c>
      <c r="E61" s="45"/>
      <c r="F61" s="45" t="s">
        <v>131</v>
      </c>
      <c r="G61" s="45">
        <v>6.2056318800000003</v>
      </c>
      <c r="H61" s="45">
        <v>5.7637904600000001</v>
      </c>
      <c r="I61" s="45">
        <v>8.7828366400000011</v>
      </c>
      <c r="J61" s="45"/>
      <c r="K61" s="45" t="s">
        <v>159</v>
      </c>
      <c r="L61" s="45">
        <v>1.64102021</v>
      </c>
      <c r="M61" s="45">
        <v>1.4507047200000001</v>
      </c>
      <c r="N61" s="45">
        <v>0.67721794999999996</v>
      </c>
    </row>
    <row r="62" spans="1:14" x14ac:dyDescent="0.2">
      <c r="A62" s="45" t="s">
        <v>135</v>
      </c>
      <c r="B62" s="45">
        <v>32.923228109999798</v>
      </c>
      <c r="C62" s="45">
        <v>36.138487209999802</v>
      </c>
      <c r="D62" s="45">
        <v>42.814015879999999</v>
      </c>
      <c r="E62" s="45"/>
      <c r="F62" s="45" t="s">
        <v>189</v>
      </c>
      <c r="G62" s="45">
        <v>5.0628154400000005</v>
      </c>
      <c r="H62" s="45">
        <v>17.61382219</v>
      </c>
      <c r="I62" s="45">
        <v>8.4052904300000115</v>
      </c>
      <c r="J62" s="45"/>
      <c r="K62" s="45" t="s">
        <v>195</v>
      </c>
      <c r="L62" s="45">
        <v>1.37741238</v>
      </c>
      <c r="M62" s="45">
        <v>0.68518596999999992</v>
      </c>
      <c r="N62" s="45">
        <v>0.59452228000000007</v>
      </c>
    </row>
    <row r="63" spans="1:14" x14ac:dyDescent="0.2">
      <c r="A63" s="45" t="s">
        <v>173</v>
      </c>
      <c r="B63" s="45">
        <v>67.003473490000204</v>
      </c>
      <c r="C63" s="45">
        <v>43.480463539999903</v>
      </c>
      <c r="D63" s="45">
        <v>42.434125860000101</v>
      </c>
      <c r="E63" s="45"/>
      <c r="F63" s="45" t="s">
        <v>143</v>
      </c>
      <c r="G63" s="45">
        <v>0.88664908999999992</v>
      </c>
      <c r="H63" s="45">
        <v>3.02355157</v>
      </c>
      <c r="I63" s="45">
        <v>8.0858743499999992</v>
      </c>
      <c r="J63" s="45"/>
      <c r="K63" s="45" t="s">
        <v>79</v>
      </c>
      <c r="L63" s="45">
        <v>0.89532583999999993</v>
      </c>
      <c r="M63" s="45">
        <v>0.23016445000000002</v>
      </c>
      <c r="N63" s="45">
        <v>0.59220640000000002</v>
      </c>
    </row>
    <row r="64" spans="1:14" x14ac:dyDescent="0.2">
      <c r="A64" s="45" t="s">
        <v>193</v>
      </c>
      <c r="B64" s="45">
        <v>34.018729270000001</v>
      </c>
      <c r="C64" s="45">
        <v>30.293551350000001</v>
      </c>
      <c r="D64" s="45">
        <v>41.821658170000099</v>
      </c>
      <c r="E64" s="45"/>
      <c r="F64" s="45" t="s">
        <v>152</v>
      </c>
      <c r="G64" s="45">
        <v>1.5257225700000001</v>
      </c>
      <c r="H64" s="45">
        <v>1.88803974</v>
      </c>
      <c r="I64" s="45">
        <v>7.4771099400000001</v>
      </c>
      <c r="J64" s="45"/>
      <c r="K64" s="45" t="s">
        <v>190</v>
      </c>
      <c r="L64" s="45">
        <v>0.47772328000000003</v>
      </c>
      <c r="M64" s="45">
        <v>0.39448850000000002</v>
      </c>
      <c r="N64" s="45">
        <v>0.58610843999999906</v>
      </c>
    </row>
    <row r="65" spans="1:14" x14ac:dyDescent="0.2">
      <c r="A65" s="45" t="s">
        <v>79</v>
      </c>
      <c r="B65" s="45">
        <v>30.063327510000001</v>
      </c>
      <c r="C65" s="45">
        <v>30.614514579999998</v>
      </c>
      <c r="D65" s="45">
        <v>39.571120149999999</v>
      </c>
      <c r="E65" s="45"/>
      <c r="F65" s="45" t="s">
        <v>132</v>
      </c>
      <c r="G65" s="45">
        <v>4.0513945199999997</v>
      </c>
      <c r="H65" s="45">
        <v>8.0081784000000003</v>
      </c>
      <c r="I65" s="45">
        <v>7.3527282999999999</v>
      </c>
      <c r="J65" s="45"/>
      <c r="K65" s="45" t="s">
        <v>144</v>
      </c>
      <c r="L65" s="45">
        <v>0.18540517000000001</v>
      </c>
      <c r="M65" s="45">
        <v>0.28120165999999996</v>
      </c>
      <c r="N65" s="45">
        <v>0.56782465999999998</v>
      </c>
    </row>
    <row r="66" spans="1:14" x14ac:dyDescent="0.2">
      <c r="A66" s="45" t="s">
        <v>5</v>
      </c>
      <c r="B66" s="45">
        <v>47.3248221099999</v>
      </c>
      <c r="C66" s="45">
        <v>45.304546070000001</v>
      </c>
      <c r="D66" s="45">
        <v>38.525340130000004</v>
      </c>
      <c r="E66" s="45"/>
      <c r="F66" s="45" t="s">
        <v>116</v>
      </c>
      <c r="G66" s="45">
        <v>1.2870804299999998</v>
      </c>
      <c r="H66" s="45">
        <v>1.6707972499999999</v>
      </c>
      <c r="I66" s="45">
        <v>6.9712756300000001</v>
      </c>
      <c r="J66" s="45"/>
      <c r="K66" s="45" t="s">
        <v>136</v>
      </c>
      <c r="L66" s="45">
        <v>0.37454794000000002</v>
      </c>
      <c r="M66" s="45">
        <v>0.12566907999999999</v>
      </c>
      <c r="N66" s="45">
        <v>0.53055031000000008</v>
      </c>
    </row>
    <row r="67" spans="1:14" x14ac:dyDescent="0.2">
      <c r="A67" s="45" t="s">
        <v>20</v>
      </c>
      <c r="B67" s="45">
        <v>25.816482359999998</v>
      </c>
      <c r="C67" s="45">
        <v>30.648673760000001</v>
      </c>
      <c r="D67" s="45">
        <v>37.520955999999998</v>
      </c>
      <c r="E67" s="45"/>
      <c r="F67" s="45" t="s">
        <v>102</v>
      </c>
      <c r="G67" s="45">
        <v>5.7436739400000008</v>
      </c>
      <c r="H67" s="45">
        <v>5.6687358799999998</v>
      </c>
      <c r="I67" s="45">
        <v>6.9576218399999998</v>
      </c>
      <c r="J67" s="45"/>
      <c r="K67" s="45" t="s">
        <v>188</v>
      </c>
      <c r="L67" s="45">
        <v>3.6909822000000001</v>
      </c>
      <c r="M67" s="45">
        <v>0.61395162999999997</v>
      </c>
      <c r="N67" s="45">
        <v>0.48797634000000001</v>
      </c>
    </row>
    <row r="68" spans="1:14" x14ac:dyDescent="0.2">
      <c r="A68" s="45" t="s">
        <v>76</v>
      </c>
      <c r="B68" s="45">
        <v>31.063350010000001</v>
      </c>
      <c r="C68" s="45">
        <v>30.705682319999898</v>
      </c>
      <c r="D68" s="45">
        <v>37.341280750000095</v>
      </c>
      <c r="E68" s="45"/>
      <c r="F68" s="45" t="s">
        <v>139</v>
      </c>
      <c r="G68" s="45">
        <v>2.5314699999999996E-3</v>
      </c>
      <c r="H68" s="45">
        <v>0</v>
      </c>
      <c r="I68" s="45">
        <v>6.9003393099999997</v>
      </c>
      <c r="J68" s="45"/>
      <c r="K68" s="45" t="s">
        <v>170</v>
      </c>
      <c r="L68" s="45">
        <v>0.45891696999999998</v>
      </c>
      <c r="M68" s="45">
        <v>0.20259970999999999</v>
      </c>
      <c r="N68" s="45">
        <v>0.43936465000000002</v>
      </c>
    </row>
    <row r="69" spans="1:14" x14ac:dyDescent="0.2">
      <c r="A69" s="45" t="s">
        <v>31</v>
      </c>
      <c r="B69" s="45">
        <v>62.684398520000002</v>
      </c>
      <c r="C69" s="45">
        <v>64.132760779999998</v>
      </c>
      <c r="D69" s="45">
        <v>36.406328159999994</v>
      </c>
      <c r="E69" s="45"/>
      <c r="F69" s="45" t="s">
        <v>133</v>
      </c>
      <c r="G69" s="45">
        <v>1.2584798799999999</v>
      </c>
      <c r="H69" s="45">
        <v>2.2500042200000001</v>
      </c>
      <c r="I69" s="45">
        <v>6.7385665599999998</v>
      </c>
      <c r="J69" s="45"/>
      <c r="K69" s="45" t="s">
        <v>192</v>
      </c>
      <c r="L69" s="45">
        <v>2.10372636</v>
      </c>
      <c r="M69" s="45">
        <v>0.25786223000000003</v>
      </c>
      <c r="N69" s="45">
        <v>0.41767565999999995</v>
      </c>
    </row>
    <row r="70" spans="1:14" x14ac:dyDescent="0.2">
      <c r="A70" s="45" t="s">
        <v>17</v>
      </c>
      <c r="B70" s="45">
        <v>30.9849681100001</v>
      </c>
      <c r="C70" s="45">
        <v>33.253260160000004</v>
      </c>
      <c r="D70" s="45">
        <v>35.752725159999997</v>
      </c>
      <c r="E70" s="45"/>
      <c r="F70" s="45" t="s">
        <v>201</v>
      </c>
      <c r="G70" s="45">
        <v>0.19388582999999998</v>
      </c>
      <c r="H70" s="45">
        <v>3.3850988799999997</v>
      </c>
      <c r="I70" s="45">
        <v>6.0650769800000006</v>
      </c>
      <c r="J70" s="45"/>
      <c r="K70" s="45" t="s">
        <v>113</v>
      </c>
      <c r="L70" s="45">
        <v>0.32836902000000001</v>
      </c>
      <c r="M70" s="45">
        <v>0.25589656</v>
      </c>
      <c r="N70" s="45">
        <v>0.41320886000000001</v>
      </c>
    </row>
    <row r="71" spans="1:14" x14ac:dyDescent="0.2">
      <c r="A71" s="45" t="s">
        <v>103</v>
      </c>
      <c r="B71" s="45">
        <v>30.296742050000002</v>
      </c>
      <c r="C71" s="45">
        <v>25.02116165</v>
      </c>
      <c r="D71" s="45">
        <v>35.414080990000002</v>
      </c>
      <c r="E71" s="45"/>
      <c r="F71" s="45" t="s">
        <v>174</v>
      </c>
      <c r="G71" s="45">
        <v>5.8588809699999995</v>
      </c>
      <c r="H71" s="45">
        <v>28.909687290000001</v>
      </c>
      <c r="I71" s="45">
        <v>5.9624578099999992</v>
      </c>
      <c r="J71" s="45"/>
      <c r="K71" s="45" t="s">
        <v>205</v>
      </c>
      <c r="L71" s="45">
        <v>1.7930150200000001</v>
      </c>
      <c r="M71" s="45">
        <v>0.76566381000000006</v>
      </c>
      <c r="N71" s="45">
        <v>0.41249445000000001</v>
      </c>
    </row>
    <row r="72" spans="1:14" x14ac:dyDescent="0.2">
      <c r="A72" s="45" t="s">
        <v>194</v>
      </c>
      <c r="B72" s="45">
        <v>30.152143429999999</v>
      </c>
      <c r="C72" s="45">
        <v>26.479691269999901</v>
      </c>
      <c r="D72" s="45">
        <v>35.331184260000001</v>
      </c>
      <c r="E72" s="45"/>
      <c r="F72" s="45" t="s">
        <v>22</v>
      </c>
      <c r="G72" s="45">
        <v>0.28541172999999997</v>
      </c>
      <c r="H72" s="45">
        <v>1.5910831299999999</v>
      </c>
      <c r="I72" s="45">
        <v>5.8984252599999998</v>
      </c>
      <c r="J72" s="45"/>
      <c r="K72" s="45" t="s">
        <v>131</v>
      </c>
      <c r="L72" s="45">
        <v>0.76623618999999998</v>
      </c>
      <c r="M72" s="45">
        <v>0.11369800999999999</v>
      </c>
      <c r="N72" s="45">
        <v>0.35638743000000001</v>
      </c>
    </row>
    <row r="73" spans="1:14" x14ac:dyDescent="0.2">
      <c r="A73" s="45" t="s">
        <v>89</v>
      </c>
      <c r="B73" s="45">
        <v>34.11488095</v>
      </c>
      <c r="C73" s="45">
        <v>31.159982079999999</v>
      </c>
      <c r="D73" s="45">
        <v>34.50596642</v>
      </c>
      <c r="E73" s="45"/>
      <c r="F73" s="45" t="s">
        <v>113</v>
      </c>
      <c r="G73" s="45">
        <v>4.39130939</v>
      </c>
      <c r="H73" s="45">
        <v>7.3657941900000008</v>
      </c>
      <c r="I73" s="45">
        <v>5.4332440000000002</v>
      </c>
      <c r="J73" s="45"/>
      <c r="K73" s="45" t="s">
        <v>198</v>
      </c>
      <c r="L73" s="45">
        <v>0.77607782999999997</v>
      </c>
      <c r="M73" s="45">
        <v>0.47358067999999998</v>
      </c>
      <c r="N73" s="45">
        <v>0.35635427000000003</v>
      </c>
    </row>
    <row r="74" spans="1:14" x14ac:dyDescent="0.2">
      <c r="A74" s="45" t="s">
        <v>124</v>
      </c>
      <c r="B74" s="45">
        <v>21.48994398</v>
      </c>
      <c r="C74" s="45">
        <v>27.57341031</v>
      </c>
      <c r="D74" s="45">
        <v>33.29465613</v>
      </c>
      <c r="E74" s="45"/>
      <c r="F74" s="45" t="s">
        <v>145</v>
      </c>
      <c r="G74" s="45">
        <v>2.2303130599999998</v>
      </c>
      <c r="H74" s="45">
        <v>0.43716296999999998</v>
      </c>
      <c r="I74" s="45">
        <v>5.1129552300000007</v>
      </c>
      <c r="J74" s="45"/>
      <c r="K74" s="45" t="s">
        <v>189</v>
      </c>
      <c r="L74" s="45">
        <v>6.8416040700000007</v>
      </c>
      <c r="M74" s="45">
        <v>0.22517873000000002</v>
      </c>
      <c r="N74" s="45">
        <v>0.34499226</v>
      </c>
    </row>
    <row r="75" spans="1:14" x14ac:dyDescent="0.2">
      <c r="A75" s="45" t="s">
        <v>133</v>
      </c>
      <c r="B75" s="45">
        <v>29.834504800000001</v>
      </c>
      <c r="C75" s="45">
        <v>28.010357370000001</v>
      </c>
      <c r="D75" s="45">
        <v>32.567703359999996</v>
      </c>
      <c r="E75" s="45"/>
      <c r="F75" s="45" t="s">
        <v>129</v>
      </c>
      <c r="G75" s="45">
        <v>7.9817504599999998</v>
      </c>
      <c r="H75" s="45">
        <v>2.6042539800000002</v>
      </c>
      <c r="I75" s="45">
        <v>5.0972609100000001</v>
      </c>
      <c r="J75" s="45"/>
      <c r="K75" s="45" t="s">
        <v>89</v>
      </c>
      <c r="L75" s="45">
        <v>0.27020867999999998</v>
      </c>
      <c r="M75" s="45">
        <v>0.47265657999999999</v>
      </c>
      <c r="N75" s="45">
        <v>0.33952936</v>
      </c>
    </row>
    <row r="76" spans="1:14" x14ac:dyDescent="0.2">
      <c r="A76" s="45" t="s">
        <v>162</v>
      </c>
      <c r="B76" s="45">
        <v>40.4217921400001</v>
      </c>
      <c r="C76" s="45">
        <v>31.832243500000001</v>
      </c>
      <c r="D76" s="45">
        <v>32.26999721</v>
      </c>
      <c r="E76" s="45"/>
      <c r="F76" s="45" t="s">
        <v>164</v>
      </c>
      <c r="G76" s="45">
        <v>0.67808019999999991</v>
      </c>
      <c r="H76" s="45">
        <v>4.0444805299999995</v>
      </c>
      <c r="I76" s="45">
        <v>4.9970324100000001</v>
      </c>
      <c r="J76" s="45"/>
      <c r="K76" s="45" t="s">
        <v>132</v>
      </c>
      <c r="L76" s="45">
        <v>0.25538351999999997</v>
      </c>
      <c r="M76" s="45">
        <v>0</v>
      </c>
      <c r="N76" s="45">
        <v>0.33309089000000003</v>
      </c>
    </row>
    <row r="77" spans="1:14" x14ac:dyDescent="0.2">
      <c r="A77" s="45" t="s">
        <v>82</v>
      </c>
      <c r="B77" s="45">
        <v>26.346655440000003</v>
      </c>
      <c r="C77" s="45">
        <v>14.995982420000001</v>
      </c>
      <c r="D77" s="45">
        <v>31.646908700000001</v>
      </c>
      <c r="E77" s="45"/>
      <c r="F77" s="45" t="s">
        <v>58</v>
      </c>
      <c r="G77" s="45">
        <v>5.968876E-2</v>
      </c>
      <c r="H77" s="45">
        <v>1.4930489999999999E-2</v>
      </c>
      <c r="I77" s="45">
        <v>4.8801858499999993</v>
      </c>
      <c r="J77" s="45"/>
      <c r="K77" s="45" t="s">
        <v>58</v>
      </c>
      <c r="L77" s="45">
        <v>1.30442942</v>
      </c>
      <c r="M77" s="45">
        <v>0.56001513000000003</v>
      </c>
      <c r="N77" s="45">
        <v>0.31219428999999999</v>
      </c>
    </row>
    <row r="78" spans="1:14" x14ac:dyDescent="0.2">
      <c r="A78" s="45" t="s">
        <v>207</v>
      </c>
      <c r="B78" s="45">
        <v>31.213687950000001</v>
      </c>
      <c r="C78" s="45">
        <v>21.337082540000001</v>
      </c>
      <c r="D78" s="45">
        <v>30.231708399999999</v>
      </c>
      <c r="E78" s="45"/>
      <c r="F78" s="45" t="s">
        <v>28</v>
      </c>
      <c r="G78" s="45">
        <v>5.5612818399999995</v>
      </c>
      <c r="H78" s="45">
        <v>5.4293665599999992</v>
      </c>
      <c r="I78" s="45">
        <v>4.8320595800000001</v>
      </c>
      <c r="J78" s="45"/>
      <c r="K78" s="45" t="s">
        <v>352</v>
      </c>
      <c r="L78" s="45">
        <v>0.37230777000000004</v>
      </c>
      <c r="M78" s="45">
        <v>4.8287870000000004E-2</v>
      </c>
      <c r="N78" s="45">
        <v>0.27941357</v>
      </c>
    </row>
    <row r="79" spans="1:14" x14ac:dyDescent="0.2">
      <c r="A79" s="45" t="s">
        <v>163</v>
      </c>
      <c r="B79" s="45">
        <v>25.112980480000001</v>
      </c>
      <c r="C79" s="45">
        <v>16.921646089999999</v>
      </c>
      <c r="D79" s="45">
        <v>30.169794920000001</v>
      </c>
      <c r="E79" s="45"/>
      <c r="F79" s="45" t="s">
        <v>168</v>
      </c>
      <c r="G79" s="45">
        <v>0.38598194000000002</v>
      </c>
      <c r="H79" s="45">
        <v>0.20682057000000001</v>
      </c>
      <c r="I79" s="45">
        <v>4.0489828799999996</v>
      </c>
      <c r="J79" s="45"/>
      <c r="K79" s="45" t="s">
        <v>106</v>
      </c>
      <c r="L79" s="45">
        <v>0.28910754999999999</v>
      </c>
      <c r="M79" s="45">
        <v>0.54522731999999996</v>
      </c>
      <c r="N79" s="45">
        <v>0.27183698000000001</v>
      </c>
    </row>
    <row r="80" spans="1:14" x14ac:dyDescent="0.2">
      <c r="A80" s="45" t="s">
        <v>39</v>
      </c>
      <c r="B80" s="45">
        <v>22.821776809999999</v>
      </c>
      <c r="C80" s="45">
        <v>22.813945670000003</v>
      </c>
      <c r="D80" s="45">
        <v>29.29573641</v>
      </c>
      <c r="E80" s="45"/>
      <c r="F80" s="45" t="s">
        <v>346</v>
      </c>
      <c r="G80" s="45">
        <v>6.046584E-2</v>
      </c>
      <c r="H80" s="45">
        <v>1.8140000000000001E-3</v>
      </c>
      <c r="I80" s="45">
        <v>3.8976009</v>
      </c>
      <c r="J80" s="45"/>
      <c r="K80" s="45" t="s">
        <v>28</v>
      </c>
      <c r="L80" s="45">
        <v>0.12881677999999999</v>
      </c>
      <c r="M80" s="45">
        <v>1.17250696</v>
      </c>
      <c r="N80" s="45">
        <v>0.24011614000000001</v>
      </c>
    </row>
    <row r="81" spans="1:14" x14ac:dyDescent="0.2">
      <c r="A81" s="45" t="s">
        <v>74</v>
      </c>
      <c r="B81" s="45">
        <v>28.50146342</v>
      </c>
      <c r="C81" s="45">
        <v>24.68010812</v>
      </c>
      <c r="D81" s="45">
        <v>29.141211440000003</v>
      </c>
      <c r="E81" s="45"/>
      <c r="F81" s="45" t="s">
        <v>161</v>
      </c>
      <c r="G81" s="45">
        <v>0.73996136999999995</v>
      </c>
      <c r="H81" s="45">
        <v>0.58200406000000005</v>
      </c>
      <c r="I81" s="45">
        <v>3.8465952900000002</v>
      </c>
      <c r="J81" s="45"/>
      <c r="K81" s="45" t="s">
        <v>100</v>
      </c>
      <c r="L81" s="45">
        <v>0.53448898999999994</v>
      </c>
      <c r="M81" s="45">
        <v>0.28365921999999999</v>
      </c>
      <c r="N81" s="45">
        <v>0.23263847000000001</v>
      </c>
    </row>
    <row r="82" spans="1:14" x14ac:dyDescent="0.2">
      <c r="A82" s="45" t="s">
        <v>168</v>
      </c>
      <c r="B82" s="45">
        <v>28.877316570000001</v>
      </c>
      <c r="C82" s="45">
        <v>17.91906775</v>
      </c>
      <c r="D82" s="45">
        <v>28.57058172</v>
      </c>
      <c r="E82" s="45"/>
      <c r="F82" s="45" t="s">
        <v>24</v>
      </c>
      <c r="G82" s="45">
        <v>3.0308560099999999</v>
      </c>
      <c r="H82" s="45">
        <v>0.9530199399999999</v>
      </c>
      <c r="I82" s="45">
        <v>3.7750882900000002</v>
      </c>
      <c r="J82" s="45"/>
      <c r="K82" s="45" t="s">
        <v>210</v>
      </c>
      <c r="L82" s="45">
        <v>0.34948267</v>
      </c>
      <c r="M82" s="45">
        <v>6.9844450000000002E-2</v>
      </c>
      <c r="N82" s="45">
        <v>0.22491506999999999</v>
      </c>
    </row>
    <row r="83" spans="1:14" x14ac:dyDescent="0.2">
      <c r="A83" s="45" t="s">
        <v>24</v>
      </c>
      <c r="B83" s="45">
        <v>29.227335</v>
      </c>
      <c r="C83" s="45">
        <v>27.762764129999997</v>
      </c>
      <c r="D83" s="45">
        <v>28.451522090000001</v>
      </c>
      <c r="E83" s="45"/>
      <c r="F83" s="45" t="s">
        <v>100</v>
      </c>
      <c r="G83" s="45">
        <v>2.14358015</v>
      </c>
      <c r="H83" s="45">
        <v>2.0195856000000001</v>
      </c>
      <c r="I83" s="45">
        <v>3.6890317000000001</v>
      </c>
      <c r="J83" s="45"/>
      <c r="K83" s="45" t="s">
        <v>176</v>
      </c>
      <c r="L83" s="45">
        <v>0.55437958999999992</v>
      </c>
      <c r="M83" s="45">
        <v>0.32439840999999997</v>
      </c>
      <c r="N83" s="45">
        <v>0.22444435999999998</v>
      </c>
    </row>
    <row r="84" spans="1:14" x14ac:dyDescent="0.2">
      <c r="A84" s="45" t="s">
        <v>116</v>
      </c>
      <c r="B84" s="45">
        <v>21.676606270000001</v>
      </c>
      <c r="C84" s="45">
        <v>23.93264765</v>
      </c>
      <c r="D84" s="45">
        <v>28.437958999999999</v>
      </c>
      <c r="E84" s="45"/>
      <c r="F84" s="45" t="s">
        <v>377</v>
      </c>
      <c r="G84" s="45">
        <v>0</v>
      </c>
      <c r="H84" s="45">
        <v>0.70093086999999998</v>
      </c>
      <c r="I84" s="45">
        <v>3.4402565299999996</v>
      </c>
      <c r="J84" s="45"/>
      <c r="K84" s="45" t="s">
        <v>154</v>
      </c>
      <c r="L84" s="45">
        <v>0.33145791999999996</v>
      </c>
      <c r="M84" s="45">
        <v>0.2098515</v>
      </c>
      <c r="N84" s="45">
        <v>0.19830647000000001</v>
      </c>
    </row>
    <row r="85" spans="1:14" x14ac:dyDescent="0.2">
      <c r="A85" s="45" t="s">
        <v>8</v>
      </c>
      <c r="B85" s="45">
        <v>15.908445890000001</v>
      </c>
      <c r="C85" s="45">
        <v>20.491833829999997</v>
      </c>
      <c r="D85" s="45">
        <v>28.108320819999999</v>
      </c>
      <c r="E85" s="45"/>
      <c r="F85" s="45" t="s">
        <v>215</v>
      </c>
      <c r="G85" s="45">
        <v>2.6406210299999997</v>
      </c>
      <c r="H85" s="45">
        <v>5.8457764599999997</v>
      </c>
      <c r="I85" s="45">
        <v>3.4256350899999997</v>
      </c>
      <c r="J85" s="45"/>
      <c r="K85" s="45" t="s">
        <v>8</v>
      </c>
      <c r="L85" s="45">
        <v>0.18821099999999999</v>
      </c>
      <c r="M85" s="45">
        <v>1.77193954</v>
      </c>
      <c r="N85" s="45">
        <v>0.19772206000000001</v>
      </c>
    </row>
    <row r="86" spans="1:14" x14ac:dyDescent="0.2">
      <c r="A86" s="45" t="s">
        <v>137</v>
      </c>
      <c r="B86" s="45">
        <v>19.669015739999903</v>
      </c>
      <c r="C86" s="45">
        <v>21.287114940000002</v>
      </c>
      <c r="D86" s="45">
        <v>28.046343699999998</v>
      </c>
      <c r="E86" s="45"/>
      <c r="F86" s="45" t="s">
        <v>95</v>
      </c>
      <c r="G86" s="45">
        <v>3.6416847000000003</v>
      </c>
      <c r="H86" s="45">
        <v>5.2357331699999996</v>
      </c>
      <c r="I86" s="45">
        <v>3.2456094500000003</v>
      </c>
      <c r="J86" s="45"/>
      <c r="K86" s="45" t="s">
        <v>215</v>
      </c>
      <c r="L86" s="45">
        <v>4.5657070000000001E-2</v>
      </c>
      <c r="M86" s="45">
        <v>0.64476977000000002</v>
      </c>
      <c r="N86" s="45">
        <v>0.19535504999999997</v>
      </c>
    </row>
    <row r="87" spans="1:14" x14ac:dyDescent="0.2">
      <c r="A87" s="45" t="s">
        <v>134</v>
      </c>
      <c r="B87" s="45">
        <v>23.1513844599999</v>
      </c>
      <c r="C87" s="45">
        <v>21.86516743</v>
      </c>
      <c r="D87" s="45">
        <v>26.1587117199999</v>
      </c>
      <c r="E87" s="45"/>
      <c r="F87" s="45" t="s">
        <v>66</v>
      </c>
      <c r="G87" s="45">
        <v>1.2452990000000001E-2</v>
      </c>
      <c r="H87" s="45">
        <v>0.15311396999999999</v>
      </c>
      <c r="I87" s="45">
        <v>3.2334554199999999</v>
      </c>
      <c r="J87" s="45"/>
      <c r="K87" s="45" t="s">
        <v>201</v>
      </c>
      <c r="L87" s="45">
        <v>7.7519770000000002E-2</v>
      </c>
      <c r="M87" s="45">
        <v>0.34093416999999998</v>
      </c>
      <c r="N87" s="45">
        <v>0.18080232999999998</v>
      </c>
    </row>
    <row r="88" spans="1:14" x14ac:dyDescent="0.2">
      <c r="A88" s="45" t="s">
        <v>90</v>
      </c>
      <c r="B88" s="45">
        <v>22.082921079999998</v>
      </c>
      <c r="C88" s="45">
        <v>19.334213550000001</v>
      </c>
      <c r="D88" s="45">
        <v>26.0909166100001</v>
      </c>
      <c r="E88" s="45"/>
      <c r="F88" s="45" t="s">
        <v>39</v>
      </c>
      <c r="G88" s="45">
        <v>0</v>
      </c>
      <c r="H88" s="45">
        <v>0.68150030000000006</v>
      </c>
      <c r="I88" s="45">
        <v>3.2025836400000003</v>
      </c>
      <c r="J88" s="45"/>
      <c r="K88" s="45" t="s">
        <v>197</v>
      </c>
      <c r="L88" s="45">
        <v>2.68595308</v>
      </c>
      <c r="M88" s="45">
        <v>0.46033342999999999</v>
      </c>
      <c r="N88" s="45">
        <v>0.1783815</v>
      </c>
    </row>
    <row r="89" spans="1:14" x14ac:dyDescent="0.2">
      <c r="A89" s="45" t="s">
        <v>26</v>
      </c>
      <c r="B89" s="45">
        <v>20.514687239999997</v>
      </c>
      <c r="C89" s="45">
        <v>16.381025910000002</v>
      </c>
      <c r="D89" s="45">
        <v>25.388675199999998</v>
      </c>
      <c r="E89" s="45"/>
      <c r="F89" s="45" t="s">
        <v>79</v>
      </c>
      <c r="G89" s="45">
        <v>3.1690687099999999</v>
      </c>
      <c r="H89" s="45">
        <v>2.2970565699999996</v>
      </c>
      <c r="I89" s="45">
        <v>2.8647127599999997</v>
      </c>
      <c r="J89" s="45"/>
      <c r="K89" s="45" t="s">
        <v>62</v>
      </c>
      <c r="L89" s="45">
        <v>0.23399824999999999</v>
      </c>
      <c r="M89" s="45">
        <v>5.0381379999999996E-2</v>
      </c>
      <c r="N89" s="45">
        <v>0.16877078000000001</v>
      </c>
    </row>
    <row r="90" spans="1:14" x14ac:dyDescent="0.2">
      <c r="A90" s="45" t="s">
        <v>353</v>
      </c>
      <c r="B90" s="45">
        <v>22.52426882</v>
      </c>
      <c r="C90" s="45">
        <v>19.365480989999998</v>
      </c>
      <c r="D90" s="45">
        <v>24.682036929999999</v>
      </c>
      <c r="E90" s="45"/>
      <c r="F90" s="45" t="s">
        <v>344</v>
      </c>
      <c r="G90" s="45">
        <v>3.1522664599999999</v>
      </c>
      <c r="H90" s="45">
        <v>3.5105475499999996</v>
      </c>
      <c r="I90" s="45">
        <v>2.79117163</v>
      </c>
      <c r="J90" s="45"/>
      <c r="K90" s="45" t="s">
        <v>77</v>
      </c>
      <c r="L90" s="45">
        <v>0.21912330999999999</v>
      </c>
      <c r="M90" s="45">
        <v>0.14008071</v>
      </c>
      <c r="N90" s="45">
        <v>0.15745932000000001</v>
      </c>
    </row>
    <row r="91" spans="1:14" x14ac:dyDescent="0.2">
      <c r="A91" s="45" t="s">
        <v>68</v>
      </c>
      <c r="B91" s="45">
        <v>2.4466112200000003</v>
      </c>
      <c r="C91" s="45">
        <v>1.6594548099999999</v>
      </c>
      <c r="D91" s="45">
        <v>24.337591230000001</v>
      </c>
      <c r="E91" s="45"/>
      <c r="F91" s="45" t="s">
        <v>147</v>
      </c>
      <c r="G91" s="45">
        <v>0.42332944</v>
      </c>
      <c r="H91" s="45">
        <v>0.25232206000000001</v>
      </c>
      <c r="I91" s="45">
        <v>2.7479123700000003</v>
      </c>
      <c r="J91" s="45"/>
      <c r="K91" s="45" t="s">
        <v>194</v>
      </c>
      <c r="L91" s="45">
        <v>0.28155668</v>
      </c>
      <c r="M91" s="45">
        <v>0.28022540000000001</v>
      </c>
      <c r="N91" s="45">
        <v>0.14917900000000001</v>
      </c>
    </row>
    <row r="92" spans="1:14" x14ac:dyDescent="0.2">
      <c r="A92" s="45" t="s">
        <v>132</v>
      </c>
      <c r="B92" s="45">
        <v>14.513560999999999</v>
      </c>
      <c r="C92" s="45">
        <v>25.872462800000001</v>
      </c>
      <c r="D92" s="45">
        <v>24.139774020000001</v>
      </c>
      <c r="E92" s="45"/>
      <c r="F92" s="45" t="s">
        <v>76</v>
      </c>
      <c r="G92" s="45">
        <v>0.76683191000000006</v>
      </c>
      <c r="H92" s="45">
        <v>2.5060848900000003</v>
      </c>
      <c r="I92" s="45">
        <v>2.6664622599999999</v>
      </c>
      <c r="J92" s="45"/>
      <c r="K92" s="45" t="s">
        <v>90</v>
      </c>
      <c r="L92" s="45">
        <v>0.25804630000000001</v>
      </c>
      <c r="M92" s="45">
        <v>0.49132389000000004</v>
      </c>
      <c r="N92" s="45">
        <v>0.14499710999999998</v>
      </c>
    </row>
    <row r="93" spans="1:14" x14ac:dyDescent="0.2">
      <c r="A93" s="45" t="s">
        <v>86</v>
      </c>
      <c r="B93" s="45">
        <v>21.106269059999999</v>
      </c>
      <c r="C93" s="45">
        <v>14.67011376</v>
      </c>
      <c r="D93" s="45">
        <v>23.801728799999999</v>
      </c>
      <c r="E93" s="45"/>
      <c r="F93" s="45" t="s">
        <v>195</v>
      </c>
      <c r="G93" s="45">
        <v>3.8447722</v>
      </c>
      <c r="H93" s="45">
        <v>4.9153412300000001</v>
      </c>
      <c r="I93" s="45">
        <v>2.6509938900000001</v>
      </c>
      <c r="J93" s="45"/>
      <c r="K93" s="45" t="s">
        <v>118</v>
      </c>
      <c r="L93" s="45">
        <v>0.18124641</v>
      </c>
      <c r="M93" s="45">
        <v>0.29995396999999996</v>
      </c>
      <c r="N93" s="45">
        <v>0.14375534000000001</v>
      </c>
    </row>
    <row r="94" spans="1:14" x14ac:dyDescent="0.2">
      <c r="A94" s="45" t="s">
        <v>377</v>
      </c>
      <c r="B94" s="45">
        <v>37.830231650000002</v>
      </c>
      <c r="C94" s="45">
        <v>46.965628979999998</v>
      </c>
      <c r="D94" s="45">
        <v>23.755635999999999</v>
      </c>
      <c r="E94" s="45"/>
      <c r="F94" s="45" t="s">
        <v>148</v>
      </c>
      <c r="G94" s="45">
        <v>2.5168499999999997E-3</v>
      </c>
      <c r="H94" s="45">
        <v>3.16374E-3</v>
      </c>
      <c r="I94" s="45">
        <v>2.5450737700000001</v>
      </c>
      <c r="J94" s="45"/>
      <c r="K94" s="45" t="s">
        <v>191</v>
      </c>
      <c r="L94" s="45">
        <v>0.92769124999999997</v>
      </c>
      <c r="M94" s="45">
        <v>1.0945189900000001</v>
      </c>
      <c r="N94" s="45">
        <v>0.13893978000000001</v>
      </c>
    </row>
    <row r="95" spans="1:14" x14ac:dyDescent="0.2">
      <c r="A95" s="45" t="s">
        <v>117</v>
      </c>
      <c r="B95" s="45">
        <v>13.672523179999999</v>
      </c>
      <c r="C95" s="45">
        <v>20.593006010000099</v>
      </c>
      <c r="D95" s="45">
        <v>23.487618730000001</v>
      </c>
      <c r="E95" s="45"/>
      <c r="F95" s="45" t="s">
        <v>48</v>
      </c>
      <c r="G95" s="45">
        <v>11.99752535</v>
      </c>
      <c r="H95" s="45">
        <v>1.8058699999999998E-3</v>
      </c>
      <c r="I95" s="45">
        <v>2.5312336800000002</v>
      </c>
      <c r="J95" s="45"/>
      <c r="K95" s="45" t="s">
        <v>112</v>
      </c>
      <c r="L95" s="45">
        <v>0.54431467</v>
      </c>
      <c r="M95" s="45">
        <v>0.22471164999999999</v>
      </c>
      <c r="N95" s="45">
        <v>0.12994444999999999</v>
      </c>
    </row>
    <row r="96" spans="1:14" x14ac:dyDescent="0.2">
      <c r="A96" s="45" t="s">
        <v>38</v>
      </c>
      <c r="B96" s="45">
        <v>22.096709629999999</v>
      </c>
      <c r="C96" s="45">
        <v>21.064716920000002</v>
      </c>
      <c r="D96" s="45">
        <v>22.93446449</v>
      </c>
      <c r="E96" s="45"/>
      <c r="F96" s="45" t="s">
        <v>171</v>
      </c>
      <c r="G96" s="45">
        <v>18.875631550000001</v>
      </c>
      <c r="H96" s="45">
        <v>9.5730556300000007</v>
      </c>
      <c r="I96" s="45">
        <v>2.5236159900000001</v>
      </c>
      <c r="J96" s="45"/>
      <c r="K96" s="45" t="s">
        <v>193</v>
      </c>
      <c r="L96" s="45">
        <v>4.4705243099999992</v>
      </c>
      <c r="M96" s="45">
        <v>0.16311869000000001</v>
      </c>
      <c r="N96" s="45">
        <v>0.12839840999999999</v>
      </c>
    </row>
    <row r="97" spans="1:14" x14ac:dyDescent="0.2">
      <c r="A97" s="45" t="s">
        <v>160</v>
      </c>
      <c r="B97" s="45">
        <v>16.522146119999999</v>
      </c>
      <c r="C97" s="45">
        <v>17.855631510000002</v>
      </c>
      <c r="D97" s="45">
        <v>22.38862104</v>
      </c>
      <c r="E97" s="45"/>
      <c r="F97" s="45" t="s">
        <v>153</v>
      </c>
      <c r="G97" s="45">
        <v>0.39388256999999999</v>
      </c>
      <c r="H97" s="45">
        <v>4.6569800099999998</v>
      </c>
      <c r="I97" s="45">
        <v>2.5058922799999999</v>
      </c>
      <c r="J97" s="45"/>
      <c r="K97" s="45" t="s">
        <v>105</v>
      </c>
      <c r="L97" s="45">
        <v>0.18600965999999999</v>
      </c>
      <c r="M97" s="45">
        <v>3.1557330000000001E-2</v>
      </c>
      <c r="N97" s="45">
        <v>0.12744802</v>
      </c>
    </row>
    <row r="98" spans="1:14" x14ac:dyDescent="0.2">
      <c r="A98" s="45" t="s">
        <v>197</v>
      </c>
      <c r="B98" s="45">
        <v>20.670422469999998</v>
      </c>
      <c r="C98" s="45">
        <v>16.219005859999999</v>
      </c>
      <c r="D98" s="45">
        <v>21.639915200000001</v>
      </c>
      <c r="E98" s="45"/>
      <c r="F98" s="45" t="s">
        <v>90</v>
      </c>
      <c r="G98" s="45">
        <v>3.6469056399999999</v>
      </c>
      <c r="H98" s="45">
        <v>4.60203177</v>
      </c>
      <c r="I98" s="45">
        <v>2.4982940499999997</v>
      </c>
      <c r="J98" s="45"/>
      <c r="K98" s="45" t="s">
        <v>149</v>
      </c>
      <c r="L98" s="45">
        <v>0.19029536</v>
      </c>
      <c r="M98" s="45">
        <v>8.8273470000000007E-2</v>
      </c>
      <c r="N98" s="45">
        <v>0.12570638000000001</v>
      </c>
    </row>
    <row r="99" spans="1:14" x14ac:dyDescent="0.2">
      <c r="A99" s="45" t="s">
        <v>102</v>
      </c>
      <c r="B99" s="45">
        <v>23.4851059800001</v>
      </c>
      <c r="C99" s="45">
        <v>21.31017318</v>
      </c>
      <c r="D99" s="45">
        <v>21.58150994</v>
      </c>
      <c r="E99" s="45"/>
      <c r="F99" s="45" t="s">
        <v>72</v>
      </c>
      <c r="G99" s="45">
        <v>1.76321835</v>
      </c>
      <c r="H99" s="45">
        <v>0.1482588</v>
      </c>
      <c r="I99" s="45">
        <v>2.4554626000000002</v>
      </c>
      <c r="J99" s="45"/>
      <c r="K99" s="45" t="s">
        <v>181</v>
      </c>
      <c r="L99" s="45">
        <v>0.33396448000000001</v>
      </c>
      <c r="M99" s="45">
        <v>0.34480184000000003</v>
      </c>
      <c r="N99" s="45">
        <v>0.10677452999999999</v>
      </c>
    </row>
    <row r="100" spans="1:14" x14ac:dyDescent="0.2">
      <c r="A100" s="45" t="s">
        <v>104</v>
      </c>
      <c r="B100" s="45">
        <v>20.668501070000001</v>
      </c>
      <c r="C100" s="45">
        <v>16.75259453</v>
      </c>
      <c r="D100" s="45">
        <v>21.417123479999901</v>
      </c>
      <c r="E100" s="45"/>
      <c r="F100" s="45" t="s">
        <v>106</v>
      </c>
      <c r="G100" s="45">
        <v>6.5436764299999997</v>
      </c>
      <c r="H100" s="45">
        <v>1.05277238</v>
      </c>
      <c r="I100" s="45">
        <v>2.4095133999999998</v>
      </c>
      <c r="J100" s="45"/>
      <c r="K100" s="45" t="s">
        <v>84</v>
      </c>
      <c r="L100" s="45">
        <v>0.15442776</v>
      </c>
      <c r="M100" s="45">
        <v>0.12349776</v>
      </c>
      <c r="N100" s="45">
        <v>0.1044115</v>
      </c>
    </row>
    <row r="101" spans="1:14" x14ac:dyDescent="0.2">
      <c r="A101" s="45" t="s">
        <v>142</v>
      </c>
      <c r="B101" s="45">
        <v>31.365521620000003</v>
      </c>
      <c r="C101" s="45">
        <v>20.198664780000001</v>
      </c>
      <c r="D101" s="45">
        <v>20.675654000000002</v>
      </c>
      <c r="E101" s="45"/>
      <c r="F101" s="45" t="s">
        <v>144</v>
      </c>
      <c r="G101" s="45">
        <v>5.3776784900000001</v>
      </c>
      <c r="H101" s="45">
        <v>3.0524619999999998</v>
      </c>
      <c r="I101" s="45">
        <v>2.3806880000000001</v>
      </c>
      <c r="J101" s="45"/>
      <c r="K101" s="45" t="s">
        <v>133</v>
      </c>
      <c r="L101" s="45">
        <v>8.7326100000000004E-2</v>
      </c>
      <c r="M101" s="45">
        <v>4.8680430000000004E-2</v>
      </c>
      <c r="N101" s="45">
        <v>0.10213306</v>
      </c>
    </row>
    <row r="102" spans="1:14" x14ac:dyDescent="0.2">
      <c r="A102" s="45" t="s">
        <v>2</v>
      </c>
      <c r="B102" s="45">
        <v>31.374176969999997</v>
      </c>
      <c r="C102" s="45">
        <v>13.01282997</v>
      </c>
      <c r="D102" s="45">
        <v>20.55876679</v>
      </c>
      <c r="E102" s="45"/>
      <c r="F102" s="45" t="s">
        <v>185</v>
      </c>
      <c r="G102" s="45">
        <v>1.6972121200000001</v>
      </c>
      <c r="H102" s="45">
        <v>6.8291213099999997</v>
      </c>
      <c r="I102" s="45">
        <v>2.3275877</v>
      </c>
      <c r="J102" s="45"/>
      <c r="K102" s="45" t="s">
        <v>88</v>
      </c>
      <c r="L102" s="45">
        <v>0.22294779000000001</v>
      </c>
      <c r="M102" s="45">
        <v>5.3456379999999998E-2</v>
      </c>
      <c r="N102" s="45">
        <v>0.10171114000000001</v>
      </c>
    </row>
    <row r="103" spans="1:14" x14ac:dyDescent="0.2">
      <c r="A103" s="45" t="s">
        <v>112</v>
      </c>
      <c r="B103" s="45">
        <v>15.288180449999999</v>
      </c>
      <c r="C103" s="45">
        <v>23.41792598</v>
      </c>
      <c r="D103" s="45">
        <v>20.04951853</v>
      </c>
      <c r="E103" s="45"/>
      <c r="F103" s="45" t="s">
        <v>166</v>
      </c>
      <c r="G103" s="45">
        <v>4.6326974600000002</v>
      </c>
      <c r="H103" s="45">
        <v>0.65120635999999998</v>
      </c>
      <c r="I103" s="45">
        <v>2.3152570200000002</v>
      </c>
      <c r="J103" s="45"/>
      <c r="K103" s="45" t="s">
        <v>129</v>
      </c>
      <c r="L103" s="45">
        <v>0.29213876999999999</v>
      </c>
      <c r="M103" s="45">
        <v>6.6304479999999999E-2</v>
      </c>
      <c r="N103" s="45">
        <v>9.397469E-2</v>
      </c>
    </row>
    <row r="104" spans="1:14" x14ac:dyDescent="0.2">
      <c r="A104" s="45" t="s">
        <v>123</v>
      </c>
      <c r="B104" s="45">
        <v>19.593934520000001</v>
      </c>
      <c r="C104" s="45">
        <v>13.689933570000001</v>
      </c>
      <c r="D104" s="45">
        <v>19.993868030000002</v>
      </c>
      <c r="E104" s="45"/>
      <c r="F104" s="45" t="s">
        <v>89</v>
      </c>
      <c r="G104" s="45">
        <v>2.1030997400000002</v>
      </c>
      <c r="H104" s="45">
        <v>1.1973856200000002</v>
      </c>
      <c r="I104" s="45">
        <v>2.2997535600000001</v>
      </c>
      <c r="J104" s="45"/>
      <c r="K104" s="45" t="s">
        <v>119</v>
      </c>
      <c r="L104" s="45">
        <v>0.17533536999999999</v>
      </c>
      <c r="M104" s="45">
        <v>0.12528450999999999</v>
      </c>
      <c r="N104" s="45">
        <v>8.6913889999999994E-2</v>
      </c>
    </row>
    <row r="105" spans="1:14" x14ac:dyDescent="0.2">
      <c r="A105" s="45" t="s">
        <v>188</v>
      </c>
      <c r="B105" s="45">
        <v>17.08398562</v>
      </c>
      <c r="C105" s="45">
        <v>16.52584637</v>
      </c>
      <c r="D105" s="45">
        <v>19.884275550000002</v>
      </c>
      <c r="E105" s="45"/>
      <c r="F105" s="45" t="s">
        <v>374</v>
      </c>
      <c r="G105" s="45">
        <v>0</v>
      </c>
      <c r="H105" s="45">
        <v>1.12992669</v>
      </c>
      <c r="I105" s="45">
        <v>2.2178218599999999</v>
      </c>
      <c r="J105" s="45"/>
      <c r="K105" s="45" t="s">
        <v>10</v>
      </c>
      <c r="L105" s="45">
        <v>0</v>
      </c>
      <c r="M105" s="45">
        <v>0</v>
      </c>
      <c r="N105" s="45">
        <v>8.5453630000000003E-2</v>
      </c>
    </row>
    <row r="106" spans="1:14" x14ac:dyDescent="0.2">
      <c r="A106" s="45" t="s">
        <v>190</v>
      </c>
      <c r="B106" s="45">
        <v>16.02621122</v>
      </c>
      <c r="C106" s="45">
        <v>19.519131420000001</v>
      </c>
      <c r="D106" s="45">
        <v>19.449213059999998</v>
      </c>
      <c r="E106" s="45"/>
      <c r="F106" s="45" t="s">
        <v>80</v>
      </c>
      <c r="G106" s="45">
        <v>2.9217420000000001</v>
      </c>
      <c r="H106" s="45">
        <v>1.7285862700000001</v>
      </c>
      <c r="I106" s="45">
        <v>2.0707621399999998</v>
      </c>
      <c r="J106" s="45"/>
      <c r="K106" s="45" t="s">
        <v>93</v>
      </c>
      <c r="L106" s="45">
        <v>0.12431779</v>
      </c>
      <c r="M106" s="45">
        <v>2.844932E-2</v>
      </c>
      <c r="N106" s="45">
        <v>8.0945679999999992E-2</v>
      </c>
    </row>
    <row r="107" spans="1:14" x14ac:dyDescent="0.2">
      <c r="A107" s="45" t="s">
        <v>209</v>
      </c>
      <c r="B107" s="45">
        <v>20.973187639999999</v>
      </c>
      <c r="C107" s="45">
        <v>17.847923730000002</v>
      </c>
      <c r="D107" s="45">
        <v>18.198785749999999</v>
      </c>
      <c r="E107" s="45"/>
      <c r="F107" s="45" t="s">
        <v>176</v>
      </c>
      <c r="G107" s="45">
        <v>1.2225416899999999</v>
      </c>
      <c r="H107" s="45">
        <v>1.1008467399999999</v>
      </c>
      <c r="I107" s="45">
        <v>2.02959391</v>
      </c>
      <c r="J107" s="45"/>
      <c r="K107" s="45" t="s">
        <v>169</v>
      </c>
      <c r="L107" s="45">
        <v>4.3789710000000003E-2</v>
      </c>
      <c r="M107" s="45">
        <v>3.3630849999999997E-2</v>
      </c>
      <c r="N107" s="45">
        <v>7.7573639999999999E-2</v>
      </c>
    </row>
    <row r="108" spans="1:14" x14ac:dyDescent="0.2">
      <c r="A108" s="45" t="s">
        <v>11</v>
      </c>
      <c r="B108" s="45">
        <v>13.6352686</v>
      </c>
      <c r="C108" s="45">
        <v>16.025952960000001</v>
      </c>
      <c r="D108" s="45">
        <v>17.866404199999998</v>
      </c>
      <c r="E108" s="45"/>
      <c r="F108" s="45" t="s">
        <v>181</v>
      </c>
      <c r="G108" s="45">
        <v>0.19984095000000002</v>
      </c>
      <c r="H108" s="45">
        <v>0.86277345999999999</v>
      </c>
      <c r="I108" s="45">
        <v>2.0280994699999999</v>
      </c>
      <c r="J108" s="45"/>
      <c r="K108" s="45" t="s">
        <v>128</v>
      </c>
      <c r="L108" s="45">
        <v>0</v>
      </c>
      <c r="M108" s="45">
        <v>0</v>
      </c>
      <c r="N108" s="45">
        <v>7.5553179999999998E-2</v>
      </c>
    </row>
    <row r="109" spans="1:14" x14ac:dyDescent="0.2">
      <c r="A109" s="45" t="s">
        <v>92</v>
      </c>
      <c r="B109" s="45">
        <v>18.667535699999998</v>
      </c>
      <c r="C109" s="45">
        <v>18.317110579999998</v>
      </c>
      <c r="D109" s="45">
        <v>17.677105480000002</v>
      </c>
      <c r="E109" s="45"/>
      <c r="F109" s="45" t="s">
        <v>209</v>
      </c>
      <c r="G109" s="45">
        <v>10.08037345</v>
      </c>
      <c r="H109" s="45">
        <v>2.25911046</v>
      </c>
      <c r="I109" s="45">
        <v>1.90496303</v>
      </c>
      <c r="J109" s="45"/>
      <c r="K109" s="45" t="s">
        <v>929</v>
      </c>
      <c r="L109" s="45">
        <v>0.15323713</v>
      </c>
      <c r="M109" s="45">
        <v>4.5913780000000001E-2</v>
      </c>
      <c r="N109" s="45">
        <v>7.4076600000000006E-2</v>
      </c>
    </row>
    <row r="110" spans="1:14" x14ac:dyDescent="0.2">
      <c r="A110" s="45" t="s">
        <v>379</v>
      </c>
      <c r="B110" s="45">
        <v>16.26706278</v>
      </c>
      <c r="C110" s="45">
        <v>15.261459820000001</v>
      </c>
      <c r="D110" s="45">
        <v>17.066267829999997</v>
      </c>
      <c r="E110" s="45"/>
      <c r="F110" s="45" t="s">
        <v>63</v>
      </c>
      <c r="G110" s="45">
        <v>0</v>
      </c>
      <c r="H110" s="45">
        <v>3.9628779500000002</v>
      </c>
      <c r="I110" s="45">
        <v>1.8015338200000002</v>
      </c>
      <c r="J110" s="45"/>
      <c r="K110" s="45" t="s">
        <v>31</v>
      </c>
      <c r="L110" s="45">
        <v>0</v>
      </c>
      <c r="M110" s="45">
        <v>8.3499219999999999E-2</v>
      </c>
      <c r="N110" s="45">
        <v>7.0735789999999993E-2</v>
      </c>
    </row>
    <row r="111" spans="1:14" x14ac:dyDescent="0.2">
      <c r="A111" s="45" t="s">
        <v>346</v>
      </c>
      <c r="B111" s="45">
        <v>20.329183280000002</v>
      </c>
      <c r="C111" s="45">
        <v>15.610494460000002</v>
      </c>
      <c r="D111" s="45">
        <v>17.063525219999999</v>
      </c>
      <c r="E111" s="45"/>
      <c r="F111" s="45" t="s">
        <v>109</v>
      </c>
      <c r="G111" s="45">
        <v>1.0620478500000001</v>
      </c>
      <c r="H111" s="45">
        <v>3.2867669300000002</v>
      </c>
      <c r="I111" s="45">
        <v>1.7043842</v>
      </c>
      <c r="J111" s="45"/>
      <c r="K111" s="45" t="s">
        <v>24</v>
      </c>
      <c r="L111" s="45">
        <v>6.0258000000000002E-4</v>
      </c>
      <c r="M111" s="45">
        <v>0.13670124</v>
      </c>
      <c r="N111" s="45">
        <v>6.742353999999999E-2</v>
      </c>
    </row>
    <row r="112" spans="1:14" x14ac:dyDescent="0.2">
      <c r="A112" s="45" t="s">
        <v>94</v>
      </c>
      <c r="B112" s="45">
        <v>17.430418750000001</v>
      </c>
      <c r="C112" s="45">
        <v>16.482583590000001</v>
      </c>
      <c r="D112" s="45">
        <v>16.957063260000002</v>
      </c>
      <c r="E112" s="45"/>
      <c r="F112" s="45" t="s">
        <v>112</v>
      </c>
      <c r="G112" s="45">
        <v>3.0050296899999998</v>
      </c>
      <c r="H112" s="45">
        <v>1.75914685</v>
      </c>
      <c r="I112" s="45">
        <v>1.6785883000000001</v>
      </c>
      <c r="J112" s="45"/>
      <c r="K112" s="45" t="s">
        <v>74</v>
      </c>
      <c r="L112" s="45">
        <v>8.5467999999999991E-4</v>
      </c>
      <c r="M112" s="45">
        <v>9.7224630000000006E-2</v>
      </c>
      <c r="N112" s="45">
        <v>6.1585809999999998E-2</v>
      </c>
    </row>
    <row r="113" spans="1:14" x14ac:dyDescent="0.2">
      <c r="A113" s="45" t="s">
        <v>23</v>
      </c>
      <c r="B113" s="45">
        <v>23.467849659999999</v>
      </c>
      <c r="C113" s="45">
        <v>23.566704989999998</v>
      </c>
      <c r="D113" s="45">
        <v>16.29332818</v>
      </c>
      <c r="E113" s="45"/>
      <c r="F113" s="45" t="s">
        <v>137</v>
      </c>
      <c r="G113" s="45">
        <v>1.4445736</v>
      </c>
      <c r="H113" s="45">
        <v>2.7890782999999999</v>
      </c>
      <c r="I113" s="45">
        <v>1.48917834</v>
      </c>
      <c r="J113" s="45"/>
      <c r="K113" s="45" t="s">
        <v>73</v>
      </c>
      <c r="L113" s="45">
        <v>6.2541150000000004E-2</v>
      </c>
      <c r="M113" s="45">
        <v>5.740046E-2</v>
      </c>
      <c r="N113" s="45">
        <v>6.0884589999999995E-2</v>
      </c>
    </row>
    <row r="114" spans="1:14" x14ac:dyDescent="0.2">
      <c r="A114" s="45" t="s">
        <v>19</v>
      </c>
      <c r="B114" s="45">
        <v>18.631035239999999</v>
      </c>
      <c r="C114" s="45">
        <v>17.077177800000001</v>
      </c>
      <c r="D114" s="45">
        <v>15.963000470000001</v>
      </c>
      <c r="E114" s="45"/>
      <c r="F114" s="45" t="s">
        <v>83</v>
      </c>
      <c r="G114" s="45">
        <v>0.40507164000000001</v>
      </c>
      <c r="H114" s="45">
        <v>1.47260411</v>
      </c>
      <c r="I114" s="45">
        <v>1.4193027900000001</v>
      </c>
      <c r="J114" s="45"/>
      <c r="K114" s="45" t="s">
        <v>87</v>
      </c>
      <c r="L114" s="45">
        <v>8.1821899999999989E-2</v>
      </c>
      <c r="M114" s="45">
        <v>5.3956200000000003E-3</v>
      </c>
      <c r="N114" s="45">
        <v>5.8466650000000002E-2</v>
      </c>
    </row>
    <row r="115" spans="1:14" x14ac:dyDescent="0.2">
      <c r="A115" s="45" t="s">
        <v>196</v>
      </c>
      <c r="B115" s="45">
        <v>21.9736084799999</v>
      </c>
      <c r="C115" s="45">
        <v>11.254163460000001</v>
      </c>
      <c r="D115" s="45">
        <v>15.00937038</v>
      </c>
      <c r="E115" s="45"/>
      <c r="F115" s="45" t="s">
        <v>118</v>
      </c>
      <c r="G115" s="45">
        <v>1.2747304699999999</v>
      </c>
      <c r="H115" s="45">
        <v>1.1372849899999999</v>
      </c>
      <c r="I115" s="45">
        <v>1.3791705000000001</v>
      </c>
      <c r="J115" s="45"/>
      <c r="K115" s="45" t="s">
        <v>45</v>
      </c>
      <c r="L115" s="45">
        <v>1.0493000000000001E-4</v>
      </c>
      <c r="M115" s="45">
        <v>0</v>
      </c>
      <c r="N115" s="45">
        <v>5.7003730000000002E-2</v>
      </c>
    </row>
    <row r="116" spans="1:14" x14ac:dyDescent="0.2">
      <c r="A116" s="45" t="s">
        <v>4</v>
      </c>
      <c r="B116" s="45">
        <v>19.361739780000001</v>
      </c>
      <c r="C116" s="45">
        <v>12.760644989999999</v>
      </c>
      <c r="D116" s="45">
        <v>14.24033623</v>
      </c>
      <c r="E116" s="45"/>
      <c r="F116" s="45" t="s">
        <v>197</v>
      </c>
      <c r="G116" s="45">
        <v>2.4023226699999998</v>
      </c>
      <c r="H116" s="45">
        <v>1.56509951</v>
      </c>
      <c r="I116" s="45">
        <v>1.3304762800000001</v>
      </c>
      <c r="J116" s="45"/>
      <c r="K116" s="45" t="s">
        <v>196</v>
      </c>
      <c r="L116" s="45">
        <v>0.43227315000000005</v>
      </c>
      <c r="M116" s="45">
        <v>6.7763509999999999E-2</v>
      </c>
      <c r="N116" s="45">
        <v>5.2145650000000002E-2</v>
      </c>
    </row>
    <row r="117" spans="1:14" x14ac:dyDescent="0.2">
      <c r="A117" s="45" t="s">
        <v>118</v>
      </c>
      <c r="B117" s="45">
        <v>12.541726070000001</v>
      </c>
      <c r="C117" s="45">
        <v>17.47812759</v>
      </c>
      <c r="D117" s="45">
        <v>14.130790529999999</v>
      </c>
      <c r="E117" s="45"/>
      <c r="F117" s="45" t="s">
        <v>207</v>
      </c>
      <c r="G117" s="45">
        <v>1.4897366000000001</v>
      </c>
      <c r="H117" s="45">
        <v>13.707527390000001</v>
      </c>
      <c r="I117" s="45">
        <v>1.2255483300000001</v>
      </c>
      <c r="J117" s="45"/>
      <c r="K117" s="45" t="s">
        <v>104</v>
      </c>
      <c r="L117" s="45">
        <v>8.6050410000000008E-2</v>
      </c>
      <c r="M117" s="45">
        <v>9.6597099999999984E-3</v>
      </c>
      <c r="N117" s="45">
        <v>4.4924930000000002E-2</v>
      </c>
    </row>
    <row r="118" spans="1:14" x14ac:dyDescent="0.2">
      <c r="A118" s="45" t="s">
        <v>144</v>
      </c>
      <c r="B118" s="45">
        <v>13.304511960000001</v>
      </c>
      <c r="C118" s="45">
        <v>13.554616640000001</v>
      </c>
      <c r="D118" s="45">
        <v>13.985996119999999</v>
      </c>
      <c r="E118" s="45"/>
      <c r="F118" s="45" t="s">
        <v>117</v>
      </c>
      <c r="G118" s="45">
        <v>0.86923179000000006</v>
      </c>
      <c r="H118" s="45">
        <v>1.77413643</v>
      </c>
      <c r="I118" s="45">
        <v>1.0983579399999999</v>
      </c>
      <c r="J118" s="45"/>
      <c r="K118" s="45" t="s">
        <v>11</v>
      </c>
      <c r="L118" s="45">
        <v>4.6200000000000001E-4</v>
      </c>
      <c r="M118" s="45">
        <v>4.3161039999999998E-2</v>
      </c>
      <c r="N118" s="45">
        <v>4.4280849999999997E-2</v>
      </c>
    </row>
    <row r="119" spans="1:14" x14ac:dyDescent="0.2">
      <c r="A119" s="45" t="s">
        <v>88</v>
      </c>
      <c r="B119" s="45">
        <v>9.2083649299999912</v>
      </c>
      <c r="C119" s="45">
        <v>11.10230009</v>
      </c>
      <c r="D119" s="45">
        <v>13.956212039999999</v>
      </c>
      <c r="E119" s="45"/>
      <c r="F119" s="45" t="s">
        <v>175</v>
      </c>
      <c r="G119" s="45">
        <v>0.43900578999999995</v>
      </c>
      <c r="H119" s="45">
        <v>4.5538902800000001</v>
      </c>
      <c r="I119" s="45">
        <v>1.0822216100000002</v>
      </c>
      <c r="J119" s="45"/>
      <c r="K119" s="45" t="s">
        <v>68</v>
      </c>
      <c r="L119" s="45">
        <v>5.4379989999999996E-2</v>
      </c>
      <c r="M119" s="45">
        <v>0</v>
      </c>
      <c r="N119" s="45">
        <v>4.2963250000000001E-2</v>
      </c>
    </row>
    <row r="120" spans="1:14" x14ac:dyDescent="0.2">
      <c r="A120" s="45" t="s">
        <v>58</v>
      </c>
      <c r="B120" s="45">
        <v>12.97035994</v>
      </c>
      <c r="C120" s="45">
        <v>24.305973730000002</v>
      </c>
      <c r="D120" s="45">
        <v>13.657142519999999</v>
      </c>
      <c r="E120" s="45"/>
      <c r="F120" s="45" t="s">
        <v>349</v>
      </c>
      <c r="G120" s="45">
        <v>2.5794352900000002</v>
      </c>
      <c r="H120" s="45">
        <v>1.9356100000000001</v>
      </c>
      <c r="I120" s="45">
        <v>0.94465600000000005</v>
      </c>
      <c r="J120" s="45"/>
      <c r="K120" s="45" t="s">
        <v>125</v>
      </c>
      <c r="L120" s="45">
        <v>3.1424009999999995E-2</v>
      </c>
      <c r="M120" s="45">
        <v>0.29944093999999999</v>
      </c>
      <c r="N120" s="45">
        <v>3.7351459999999996E-2</v>
      </c>
    </row>
    <row r="121" spans="1:14" x14ac:dyDescent="0.2">
      <c r="A121" s="45" t="s">
        <v>126</v>
      </c>
      <c r="B121" s="45">
        <v>7.2074519000000006</v>
      </c>
      <c r="C121" s="45">
        <v>8.5096416099999992</v>
      </c>
      <c r="D121" s="45">
        <v>13.5499261</v>
      </c>
      <c r="E121" s="45"/>
      <c r="F121" s="45" t="s">
        <v>27</v>
      </c>
      <c r="G121" s="45">
        <v>0</v>
      </c>
      <c r="H121" s="45">
        <v>0</v>
      </c>
      <c r="I121" s="45">
        <v>0.89961390000000008</v>
      </c>
      <c r="J121" s="45"/>
      <c r="K121" s="45" t="s">
        <v>120</v>
      </c>
      <c r="L121" s="45">
        <v>8.018850000000001E-3</v>
      </c>
      <c r="M121" s="45">
        <v>7.6070200000000008E-3</v>
      </c>
      <c r="N121" s="45">
        <v>3.291003E-2</v>
      </c>
    </row>
    <row r="122" spans="1:14" x14ac:dyDescent="0.2">
      <c r="A122" s="45" t="s">
        <v>93</v>
      </c>
      <c r="B122" s="45">
        <v>13.655971109999999</v>
      </c>
      <c r="C122" s="45">
        <v>12.888181710000001</v>
      </c>
      <c r="D122" s="45">
        <v>13.23586903</v>
      </c>
      <c r="E122" s="45"/>
      <c r="F122" s="45" t="s">
        <v>16</v>
      </c>
      <c r="G122" s="45">
        <v>0.10420030000000001</v>
      </c>
      <c r="H122" s="45">
        <v>6.862907E-2</v>
      </c>
      <c r="I122" s="45">
        <v>0.84322969999999897</v>
      </c>
      <c r="J122" s="45"/>
      <c r="K122" s="45" t="s">
        <v>108</v>
      </c>
      <c r="L122" s="45">
        <v>5.4823900000000002E-3</v>
      </c>
      <c r="M122" s="45">
        <v>0.55733352000000003</v>
      </c>
      <c r="N122" s="45">
        <v>3.0878909999999999E-2</v>
      </c>
    </row>
    <row r="123" spans="1:14" x14ac:dyDescent="0.2">
      <c r="A123" s="45" t="s">
        <v>204</v>
      </c>
      <c r="B123" s="45">
        <v>8.5875042200000014</v>
      </c>
      <c r="C123" s="45">
        <v>11.203880249999999</v>
      </c>
      <c r="D123" s="45">
        <v>12.955872869999999</v>
      </c>
      <c r="E123" s="45"/>
      <c r="F123" s="45" t="s">
        <v>120</v>
      </c>
      <c r="G123" s="45">
        <v>0.36972777000000001</v>
      </c>
      <c r="H123" s="45">
        <v>0.85899099999999995</v>
      </c>
      <c r="I123" s="45">
        <v>0.82308185999999994</v>
      </c>
      <c r="J123" s="45"/>
      <c r="K123" s="45" t="s">
        <v>82</v>
      </c>
      <c r="L123" s="45">
        <v>0.14240745000000002</v>
      </c>
      <c r="M123" s="45">
        <v>2.8873490000000002E-2</v>
      </c>
      <c r="N123" s="45">
        <v>2.9703849999999997E-2</v>
      </c>
    </row>
    <row r="124" spans="1:14" x14ac:dyDescent="0.2">
      <c r="A124" s="45" t="s">
        <v>181</v>
      </c>
      <c r="B124" s="45">
        <v>9.7815302599999896</v>
      </c>
      <c r="C124" s="45">
        <v>9.696803179999991</v>
      </c>
      <c r="D124" s="45">
        <v>11.57194908</v>
      </c>
      <c r="E124" s="45"/>
      <c r="F124" s="45" t="s">
        <v>119</v>
      </c>
      <c r="G124" s="45">
        <v>0.40960169000000002</v>
      </c>
      <c r="H124" s="45">
        <v>0.75225047</v>
      </c>
      <c r="I124" s="45">
        <v>0.80480434999999995</v>
      </c>
      <c r="J124" s="45"/>
      <c r="K124" s="45" t="s">
        <v>78</v>
      </c>
      <c r="L124" s="45">
        <v>0.20380320999999998</v>
      </c>
      <c r="M124" s="45">
        <v>0.36589699999999997</v>
      </c>
      <c r="N124" s="45">
        <v>2.7216199999999999E-2</v>
      </c>
    </row>
    <row r="125" spans="1:14" x14ac:dyDescent="0.2">
      <c r="A125" s="45" t="s">
        <v>210</v>
      </c>
      <c r="B125" s="45">
        <v>11.17957026</v>
      </c>
      <c r="C125" s="45">
        <v>10.239214779999999</v>
      </c>
      <c r="D125" s="45">
        <v>11.39552707</v>
      </c>
      <c r="E125" s="45"/>
      <c r="F125" s="45" t="s">
        <v>17</v>
      </c>
      <c r="G125" s="45">
        <v>1.1600809599999999</v>
      </c>
      <c r="H125" s="45">
        <v>0.92137116000000008</v>
      </c>
      <c r="I125" s="45">
        <v>0.74767130000000004</v>
      </c>
      <c r="J125" s="45"/>
      <c r="K125" s="45" t="s">
        <v>375</v>
      </c>
      <c r="L125" s="45">
        <v>6.4287000000000003E-4</v>
      </c>
      <c r="M125" s="45">
        <v>1.2239E-3</v>
      </c>
      <c r="N125" s="45">
        <v>2.517666E-2</v>
      </c>
    </row>
    <row r="126" spans="1:14" x14ac:dyDescent="0.2">
      <c r="A126" s="45" t="s">
        <v>95</v>
      </c>
      <c r="B126" s="45">
        <v>12.524824929999999</v>
      </c>
      <c r="C126" s="45">
        <v>10.47961533</v>
      </c>
      <c r="D126" s="45">
        <v>11.24476494</v>
      </c>
      <c r="E126" s="45"/>
      <c r="F126" s="45" t="s">
        <v>82</v>
      </c>
      <c r="G126" s="45">
        <v>0.40449895000000002</v>
      </c>
      <c r="H126" s="45">
        <v>2.4781400000000002E-2</v>
      </c>
      <c r="I126" s="45">
        <v>0.72551043999999998</v>
      </c>
      <c r="J126" s="45"/>
      <c r="K126" s="45" t="s">
        <v>111</v>
      </c>
      <c r="L126" s="45">
        <v>1.5263426</v>
      </c>
      <c r="M126" s="45">
        <v>1.331154E-2</v>
      </c>
      <c r="N126" s="45">
        <v>2.4860090000000001E-2</v>
      </c>
    </row>
    <row r="127" spans="1:14" x14ac:dyDescent="0.2">
      <c r="A127" s="45" t="s">
        <v>150</v>
      </c>
      <c r="B127" s="45">
        <v>9.6928355600000007</v>
      </c>
      <c r="C127" s="45">
        <v>8.9802408599999985</v>
      </c>
      <c r="D127" s="45">
        <v>11.227187089999999</v>
      </c>
      <c r="E127" s="45"/>
      <c r="F127" s="45" t="s">
        <v>136</v>
      </c>
      <c r="G127" s="45">
        <v>0.98968521999999992</v>
      </c>
      <c r="H127" s="45">
        <v>1.15619534</v>
      </c>
      <c r="I127" s="45">
        <v>0.72125684000000001</v>
      </c>
      <c r="J127" s="45"/>
      <c r="K127" s="45" t="s">
        <v>139</v>
      </c>
      <c r="L127" s="45">
        <v>1.420601E-2</v>
      </c>
      <c r="M127" s="45">
        <v>0</v>
      </c>
      <c r="N127" s="45">
        <v>1.9924020000000001E-2</v>
      </c>
    </row>
    <row r="128" spans="1:14" x14ac:dyDescent="0.2">
      <c r="A128" s="45" t="s">
        <v>63</v>
      </c>
      <c r="B128" s="45">
        <v>7.5858624000000008</v>
      </c>
      <c r="C128" s="45">
        <v>8.1118062900000005</v>
      </c>
      <c r="D128" s="45">
        <v>11.02711324</v>
      </c>
      <c r="E128" s="45"/>
      <c r="F128" s="45" t="s">
        <v>214</v>
      </c>
      <c r="G128" s="45">
        <v>1.63997098</v>
      </c>
      <c r="H128" s="45">
        <v>1.1358714399999998</v>
      </c>
      <c r="I128" s="45">
        <v>0.70814299999999997</v>
      </c>
      <c r="J128" s="45"/>
      <c r="K128" s="45" t="s">
        <v>98</v>
      </c>
      <c r="L128" s="45">
        <v>3.2332279999999998E-2</v>
      </c>
      <c r="M128" s="45">
        <v>1.8064419999999998E-2</v>
      </c>
      <c r="N128" s="45">
        <v>1.704924E-2</v>
      </c>
    </row>
    <row r="129" spans="1:14" x14ac:dyDescent="0.2">
      <c r="A129" s="45" t="s">
        <v>64</v>
      </c>
      <c r="B129" s="45">
        <v>9.1629302399999997</v>
      </c>
      <c r="C129" s="45">
        <v>10.86207312</v>
      </c>
      <c r="D129" s="45">
        <v>10.884612750000001</v>
      </c>
      <c r="E129" s="45"/>
      <c r="F129" s="45" t="s">
        <v>191</v>
      </c>
      <c r="G129" s="45">
        <v>1.7560585900000001</v>
      </c>
      <c r="H129" s="45">
        <v>2.3384448399999997</v>
      </c>
      <c r="I129" s="45">
        <v>0.70450665000000001</v>
      </c>
      <c r="J129" s="45"/>
      <c r="K129" s="45" t="s">
        <v>69</v>
      </c>
      <c r="L129" s="45">
        <v>4.2569999999999999E-4</v>
      </c>
      <c r="M129" s="45">
        <v>2.7080100000000003E-3</v>
      </c>
      <c r="N129" s="45">
        <v>1.6775290000000002E-2</v>
      </c>
    </row>
    <row r="130" spans="1:14" x14ac:dyDescent="0.2">
      <c r="A130" s="45" t="s">
        <v>115</v>
      </c>
      <c r="B130" s="45">
        <v>10.910534539999999</v>
      </c>
      <c r="C130" s="45">
        <v>8.9825992299999999</v>
      </c>
      <c r="D130" s="45">
        <v>10.610059189999999</v>
      </c>
      <c r="E130" s="45"/>
      <c r="F130" s="45" t="s">
        <v>170</v>
      </c>
      <c r="G130" s="45">
        <v>0.29133421999999998</v>
      </c>
      <c r="H130" s="45">
        <v>0.10797728999999999</v>
      </c>
      <c r="I130" s="45">
        <v>0.68370337000000003</v>
      </c>
      <c r="J130" s="45"/>
      <c r="K130" s="45" t="s">
        <v>116</v>
      </c>
      <c r="L130" s="45">
        <v>1.8417054900000001</v>
      </c>
      <c r="M130" s="45">
        <v>2.1408730000000001E-2</v>
      </c>
      <c r="N130" s="45">
        <v>1.6073860000000002E-2</v>
      </c>
    </row>
    <row r="131" spans="1:14" x14ac:dyDescent="0.2">
      <c r="A131" s="45" t="s">
        <v>25</v>
      </c>
      <c r="B131" s="45">
        <v>8.6747592699999991</v>
      </c>
      <c r="C131" s="45">
        <v>6.6978243399999995</v>
      </c>
      <c r="D131" s="45">
        <v>9.9823738100000092</v>
      </c>
      <c r="E131" s="45"/>
      <c r="F131" s="45" t="s">
        <v>213</v>
      </c>
      <c r="G131" s="45">
        <v>0.31313806999999999</v>
      </c>
      <c r="H131" s="45">
        <v>0.32379848999999999</v>
      </c>
      <c r="I131" s="45">
        <v>0.67594306999999998</v>
      </c>
      <c r="J131" s="45"/>
      <c r="K131" s="45" t="s">
        <v>187</v>
      </c>
      <c r="L131" s="45">
        <v>0</v>
      </c>
      <c r="M131" s="45">
        <v>9.5999999999999996E-6</v>
      </c>
      <c r="N131" s="45">
        <v>1.5367270000000001E-2</v>
      </c>
    </row>
    <row r="132" spans="1:14" x14ac:dyDescent="0.2">
      <c r="A132" s="45" t="s">
        <v>71</v>
      </c>
      <c r="B132" s="45">
        <v>11.265585010000001</v>
      </c>
      <c r="C132" s="45">
        <v>18.36015183</v>
      </c>
      <c r="D132" s="45">
        <v>9.7621956899999986</v>
      </c>
      <c r="E132" s="45"/>
      <c r="F132" s="45" t="s">
        <v>65</v>
      </c>
      <c r="G132" s="45">
        <v>0</v>
      </c>
      <c r="H132" s="45">
        <v>0</v>
      </c>
      <c r="I132" s="45">
        <v>0.67500000000000004</v>
      </c>
      <c r="J132" s="45"/>
      <c r="K132" s="45" t="s">
        <v>75</v>
      </c>
      <c r="L132" s="45">
        <v>2.0107300000000001E-3</v>
      </c>
      <c r="M132" s="45">
        <v>1.2273200000000001E-2</v>
      </c>
      <c r="N132" s="45">
        <v>1.513332E-2</v>
      </c>
    </row>
    <row r="133" spans="1:14" x14ac:dyDescent="0.2">
      <c r="A133" s="45" t="s">
        <v>100</v>
      </c>
      <c r="B133" s="45">
        <v>11.862453009999999</v>
      </c>
      <c r="C133" s="45">
        <v>9.0769717200000013</v>
      </c>
      <c r="D133" s="45">
        <v>9.7338284700000095</v>
      </c>
      <c r="E133" s="45"/>
      <c r="F133" s="45" t="s">
        <v>126</v>
      </c>
      <c r="G133" s="45">
        <v>1.45781636</v>
      </c>
      <c r="H133" s="45">
        <v>1.9737688600000001</v>
      </c>
      <c r="I133" s="45">
        <v>0.67434123999999995</v>
      </c>
      <c r="J133" s="45"/>
      <c r="K133" s="45" t="s">
        <v>17</v>
      </c>
      <c r="L133" s="45">
        <v>1.40332E-3</v>
      </c>
      <c r="M133" s="45">
        <v>5.3712500000000002E-3</v>
      </c>
      <c r="N133" s="45">
        <v>1.3767149999999999E-2</v>
      </c>
    </row>
    <row r="134" spans="1:14" x14ac:dyDescent="0.2">
      <c r="A134" s="45" t="s">
        <v>929</v>
      </c>
      <c r="B134" s="45">
        <v>6.0238208600000007</v>
      </c>
      <c r="C134" s="45">
        <v>9.0257869899999914</v>
      </c>
      <c r="D134" s="45">
        <v>9.0876908499999995</v>
      </c>
      <c r="E134" s="45"/>
      <c r="F134" s="45" t="s">
        <v>190</v>
      </c>
      <c r="G134" s="45">
        <v>0.70212716000000008</v>
      </c>
      <c r="H134" s="45">
        <v>0.55193844999999997</v>
      </c>
      <c r="I134" s="45">
        <v>0.67425562999999999</v>
      </c>
      <c r="J134" s="45"/>
      <c r="K134" s="45" t="s">
        <v>76</v>
      </c>
      <c r="L134" s="45">
        <v>5.1643000000000001E-3</v>
      </c>
      <c r="M134" s="45">
        <v>5.4091400000000005E-2</v>
      </c>
      <c r="N134" s="45">
        <v>1.3142870000000001E-2</v>
      </c>
    </row>
    <row r="135" spans="1:14" x14ac:dyDescent="0.2">
      <c r="A135" s="45" t="s">
        <v>48</v>
      </c>
      <c r="B135" s="45">
        <v>5.7940248899999993</v>
      </c>
      <c r="C135" s="45">
        <v>29.41042066</v>
      </c>
      <c r="D135" s="45">
        <v>9.0800215600000005</v>
      </c>
      <c r="E135" s="45"/>
      <c r="F135" s="45" t="s">
        <v>165</v>
      </c>
      <c r="G135" s="45">
        <v>1.0327507900000001</v>
      </c>
      <c r="H135" s="45">
        <v>0.21437373000000001</v>
      </c>
      <c r="I135" s="45">
        <v>0.6301673000000001</v>
      </c>
      <c r="J135" s="45"/>
      <c r="K135" s="45" t="s">
        <v>115</v>
      </c>
      <c r="L135" s="45">
        <v>0</v>
      </c>
      <c r="M135" s="45">
        <v>0</v>
      </c>
      <c r="N135" s="45">
        <v>1.130106E-2</v>
      </c>
    </row>
    <row r="136" spans="1:14" x14ac:dyDescent="0.2">
      <c r="A136" s="45" t="s">
        <v>161</v>
      </c>
      <c r="B136" s="45">
        <v>7.7486230300000098</v>
      </c>
      <c r="C136" s="45">
        <v>13.69422621</v>
      </c>
      <c r="D136" s="45">
        <v>8.9702188000000014</v>
      </c>
      <c r="E136" s="45"/>
      <c r="F136" s="45" t="s">
        <v>104</v>
      </c>
      <c r="G136" s="45">
        <v>0.28709533000000004</v>
      </c>
      <c r="H136" s="45">
        <v>0.64489291000000004</v>
      </c>
      <c r="I136" s="45">
        <v>0.62048671</v>
      </c>
      <c r="J136" s="45"/>
      <c r="K136" s="45" t="s">
        <v>27</v>
      </c>
      <c r="L136" s="45">
        <v>1.24964E-3</v>
      </c>
      <c r="M136" s="45">
        <v>1.7390399999999999E-3</v>
      </c>
      <c r="N136" s="45">
        <v>1.129757E-2</v>
      </c>
    </row>
    <row r="137" spans="1:14" x14ac:dyDescent="0.2">
      <c r="A137" s="45" t="s">
        <v>75</v>
      </c>
      <c r="B137" s="45">
        <v>19.363321760000002</v>
      </c>
      <c r="C137" s="45">
        <v>16.254540070000001</v>
      </c>
      <c r="D137" s="45">
        <v>8.3898322200000006</v>
      </c>
      <c r="E137" s="45"/>
      <c r="F137" s="45" t="s">
        <v>108</v>
      </c>
      <c r="G137" s="45">
        <v>5.288727E-2</v>
      </c>
      <c r="H137" s="45">
        <v>0.59580412000000005</v>
      </c>
      <c r="I137" s="45">
        <v>0.59200216000000006</v>
      </c>
      <c r="J137" s="45"/>
      <c r="K137" s="45" t="s">
        <v>29</v>
      </c>
      <c r="L137" s="45">
        <v>5.3612700000000004E-3</v>
      </c>
      <c r="M137" s="45">
        <v>3.2418500000000001E-3</v>
      </c>
      <c r="N137" s="45">
        <v>1.1111940000000001E-2</v>
      </c>
    </row>
    <row r="138" spans="1:14" x14ac:dyDescent="0.2">
      <c r="A138" s="45" t="s">
        <v>143</v>
      </c>
      <c r="B138" s="45">
        <v>19.133743980000002</v>
      </c>
      <c r="C138" s="45">
        <v>7.1160648200000001</v>
      </c>
      <c r="D138" s="45">
        <v>7.9935944699999997</v>
      </c>
      <c r="E138" s="45"/>
      <c r="F138" s="45" t="s">
        <v>25</v>
      </c>
      <c r="G138" s="45">
        <v>7.8532099999999994E-3</v>
      </c>
      <c r="H138" s="45">
        <v>7.5118809999999994E-2</v>
      </c>
      <c r="I138" s="45">
        <v>0.58277596999999992</v>
      </c>
      <c r="J138" s="45"/>
      <c r="K138" s="45" t="s">
        <v>203</v>
      </c>
      <c r="L138" s="45">
        <v>0</v>
      </c>
      <c r="M138" s="45">
        <v>5.8425000000000003E-4</v>
      </c>
      <c r="N138" s="45">
        <v>1.0680770000000001E-2</v>
      </c>
    </row>
    <row r="139" spans="1:14" x14ac:dyDescent="0.2">
      <c r="A139" s="45" t="s">
        <v>175</v>
      </c>
      <c r="B139" s="45">
        <v>22.45630551</v>
      </c>
      <c r="C139" s="45">
        <v>14.476167910000001</v>
      </c>
      <c r="D139" s="45">
        <v>7.5174712499999998</v>
      </c>
      <c r="E139" s="45"/>
      <c r="F139" s="45" t="s">
        <v>929</v>
      </c>
      <c r="G139" s="45">
        <v>0.11600310000000001</v>
      </c>
      <c r="H139" s="45">
        <v>1.28814564</v>
      </c>
      <c r="I139" s="45">
        <v>0.57766983999999999</v>
      </c>
      <c r="J139" s="45"/>
      <c r="K139" s="45" t="s">
        <v>23</v>
      </c>
      <c r="L139" s="45">
        <v>3.3847399999999998E-3</v>
      </c>
      <c r="M139" s="45">
        <v>4.3085600000000003E-3</v>
      </c>
      <c r="N139" s="45">
        <v>1.0446549999999999E-2</v>
      </c>
    </row>
    <row r="140" spans="1:14" x14ac:dyDescent="0.2">
      <c r="A140" s="45" t="s">
        <v>57</v>
      </c>
      <c r="B140" s="45">
        <v>3.7742793100000003</v>
      </c>
      <c r="C140" s="45">
        <v>6.8539975199999992</v>
      </c>
      <c r="D140" s="45">
        <v>7.1296335499999994</v>
      </c>
      <c r="E140" s="45"/>
      <c r="F140" s="45" t="s">
        <v>115</v>
      </c>
      <c r="G140" s="45">
        <v>2.13700175</v>
      </c>
      <c r="H140" s="45">
        <v>0.38201739000000001</v>
      </c>
      <c r="I140" s="45">
        <v>0.53009343999999992</v>
      </c>
      <c r="J140" s="45"/>
      <c r="K140" s="45" t="s">
        <v>35</v>
      </c>
      <c r="L140" s="45">
        <v>0</v>
      </c>
      <c r="M140" s="45">
        <v>0</v>
      </c>
      <c r="N140" s="45">
        <v>9.8860400000000005E-3</v>
      </c>
    </row>
    <row r="141" spans="1:14" x14ac:dyDescent="0.2">
      <c r="A141" s="45" t="s">
        <v>213</v>
      </c>
      <c r="B141" s="45">
        <v>4.6305771299999998</v>
      </c>
      <c r="C141" s="45">
        <v>5.8821804999999996</v>
      </c>
      <c r="D141" s="45">
        <v>7.0783235599999994</v>
      </c>
      <c r="E141" s="45"/>
      <c r="F141" s="45" t="s">
        <v>71</v>
      </c>
      <c r="G141" s="45">
        <v>5.0299038600000001</v>
      </c>
      <c r="H141" s="45">
        <v>0</v>
      </c>
      <c r="I141" s="45">
        <v>0.51678677000000006</v>
      </c>
      <c r="J141" s="45"/>
      <c r="K141" s="45" t="s">
        <v>109</v>
      </c>
      <c r="L141" s="45">
        <v>7.2183300000000002E-3</v>
      </c>
      <c r="M141" s="45">
        <v>2.64475E-3</v>
      </c>
      <c r="N141" s="45">
        <v>8.3605899999999993E-3</v>
      </c>
    </row>
    <row r="142" spans="1:14" x14ac:dyDescent="0.2">
      <c r="A142" s="45" t="s">
        <v>67</v>
      </c>
      <c r="B142" s="45">
        <v>6.5082655599999999</v>
      </c>
      <c r="C142" s="45">
        <v>4.8112029400000003</v>
      </c>
      <c r="D142" s="45">
        <v>7.0238543600000005</v>
      </c>
      <c r="E142" s="45"/>
      <c r="F142" s="45" t="s">
        <v>103</v>
      </c>
      <c r="G142" s="45">
        <v>0.42380965999999998</v>
      </c>
      <c r="H142" s="45">
        <v>1.804159E-2</v>
      </c>
      <c r="I142" s="45">
        <v>0.49723653000000001</v>
      </c>
      <c r="J142" s="45"/>
      <c r="K142" s="45" t="s">
        <v>101</v>
      </c>
      <c r="L142" s="45">
        <v>0.37428684000000001</v>
      </c>
      <c r="M142" s="45">
        <v>0.88425074999999997</v>
      </c>
      <c r="N142" s="45">
        <v>8.21618E-3</v>
      </c>
    </row>
    <row r="143" spans="1:14" x14ac:dyDescent="0.2">
      <c r="A143" s="45" t="s">
        <v>187</v>
      </c>
      <c r="B143" s="45">
        <v>6.2682690800000005</v>
      </c>
      <c r="C143" s="45">
        <v>6.4304314699999994</v>
      </c>
      <c r="D143" s="45">
        <v>6.9085430599999995</v>
      </c>
      <c r="E143" s="45"/>
      <c r="F143" s="45" t="s">
        <v>194</v>
      </c>
      <c r="G143" s="45">
        <v>1.9233330000000003E-2</v>
      </c>
      <c r="H143" s="45">
        <v>4.935374E-2</v>
      </c>
      <c r="I143" s="45">
        <v>0.48696615000000004</v>
      </c>
      <c r="J143" s="45"/>
      <c r="K143" s="45" t="s">
        <v>130</v>
      </c>
      <c r="L143" s="45">
        <v>0</v>
      </c>
      <c r="M143" s="45">
        <v>0</v>
      </c>
      <c r="N143" s="45">
        <v>7.9228800000000002E-3</v>
      </c>
    </row>
    <row r="144" spans="1:14" x14ac:dyDescent="0.2">
      <c r="A144" s="45" t="s">
        <v>59</v>
      </c>
      <c r="B144" s="45">
        <v>2.8195938799999998</v>
      </c>
      <c r="C144" s="45">
        <v>8.0951328099999991</v>
      </c>
      <c r="D144" s="45">
        <v>6.7943582899999999</v>
      </c>
      <c r="E144" s="45"/>
      <c r="F144" s="45" t="s">
        <v>196</v>
      </c>
      <c r="G144" s="45">
        <v>0.90488749000000002</v>
      </c>
      <c r="H144" s="45">
        <v>0.99667920999999993</v>
      </c>
      <c r="I144" s="45">
        <v>0.45866580000000001</v>
      </c>
      <c r="J144" s="45"/>
      <c r="K144" s="45" t="s">
        <v>25</v>
      </c>
      <c r="L144" s="45">
        <v>7.6621000000000007E-3</v>
      </c>
      <c r="M144" s="45">
        <v>3.4734800000000001E-3</v>
      </c>
      <c r="N144" s="45">
        <v>7.0258999999999999E-3</v>
      </c>
    </row>
    <row r="145" spans="1:14" x14ac:dyDescent="0.2">
      <c r="A145" s="45" t="s">
        <v>164</v>
      </c>
      <c r="B145" s="45">
        <v>5.01934258</v>
      </c>
      <c r="C145" s="45">
        <v>8.1169964300000004</v>
      </c>
      <c r="D145" s="45">
        <v>6.7723520500000101</v>
      </c>
      <c r="E145" s="45"/>
      <c r="F145" s="45" t="s">
        <v>6</v>
      </c>
      <c r="G145" s="45">
        <v>4.5080199999999994E-2</v>
      </c>
      <c r="H145" s="45">
        <v>0</v>
      </c>
      <c r="I145" s="45">
        <v>0.45843534000000002</v>
      </c>
      <c r="J145" s="45"/>
      <c r="K145" s="45" t="s">
        <v>92</v>
      </c>
      <c r="L145" s="45">
        <v>1.951048E-2</v>
      </c>
      <c r="M145" s="45">
        <v>5.6678000000000002E-4</v>
      </c>
      <c r="N145" s="45">
        <v>6.1360200000000007E-3</v>
      </c>
    </row>
    <row r="146" spans="1:14" x14ac:dyDescent="0.2">
      <c r="A146" s="45" t="s">
        <v>87</v>
      </c>
      <c r="B146" s="45">
        <v>5.7437921799999998</v>
      </c>
      <c r="C146" s="45">
        <v>5.44461306</v>
      </c>
      <c r="D146" s="45">
        <v>6.2400447400000001</v>
      </c>
      <c r="E146" s="45"/>
      <c r="F146" s="45" t="s">
        <v>78</v>
      </c>
      <c r="G146" s="45">
        <v>1.7798194199999999</v>
      </c>
      <c r="H146" s="45">
        <v>3.712294E-2</v>
      </c>
      <c r="I146" s="45">
        <v>0.43874718000000001</v>
      </c>
      <c r="J146" s="45"/>
      <c r="K146" s="45" t="s">
        <v>16</v>
      </c>
      <c r="L146" s="45">
        <v>0</v>
      </c>
      <c r="M146" s="45">
        <v>5.4934999999999999E-4</v>
      </c>
      <c r="N146" s="45">
        <v>6.0758599999999998E-3</v>
      </c>
    </row>
    <row r="147" spans="1:14" x14ac:dyDescent="0.2">
      <c r="A147" s="45" t="s">
        <v>215</v>
      </c>
      <c r="B147" s="45">
        <v>9.1619834600000001</v>
      </c>
      <c r="C147" s="45">
        <v>8.5047045299999997</v>
      </c>
      <c r="D147" s="45">
        <v>5.9774977699999994</v>
      </c>
      <c r="E147" s="45"/>
      <c r="F147" s="45" t="s">
        <v>114</v>
      </c>
      <c r="G147" s="45">
        <v>0.29985613</v>
      </c>
      <c r="H147" s="45">
        <v>0.20596575</v>
      </c>
      <c r="I147" s="45">
        <v>0.42581103000000003</v>
      </c>
      <c r="J147" s="45"/>
      <c r="K147" s="45" t="s">
        <v>91</v>
      </c>
      <c r="L147" s="45">
        <v>0</v>
      </c>
      <c r="M147" s="45">
        <v>4.9769339999999995E-2</v>
      </c>
      <c r="N147" s="45">
        <v>5.6781800000000006E-3</v>
      </c>
    </row>
    <row r="148" spans="1:14" x14ac:dyDescent="0.2">
      <c r="A148" s="45" t="s">
        <v>371</v>
      </c>
      <c r="B148" s="45">
        <v>5.5347227500000002</v>
      </c>
      <c r="C148" s="45">
        <v>3.4183736900000001</v>
      </c>
      <c r="D148" s="45">
        <v>5.9051564900000004</v>
      </c>
      <c r="E148" s="45"/>
      <c r="F148" s="45" t="s">
        <v>375</v>
      </c>
      <c r="G148" s="45">
        <v>0</v>
      </c>
      <c r="H148" s="45">
        <v>6.9134399999999999E-3</v>
      </c>
      <c r="I148" s="45">
        <v>0.32495298</v>
      </c>
      <c r="J148" s="45"/>
      <c r="K148" s="45" t="s">
        <v>47</v>
      </c>
      <c r="L148" s="45">
        <v>0.17660300000000001</v>
      </c>
      <c r="M148" s="45">
        <v>6.4586599999999997E-3</v>
      </c>
      <c r="N148" s="45">
        <v>4.1281700000000005E-3</v>
      </c>
    </row>
    <row r="149" spans="1:14" x14ac:dyDescent="0.2">
      <c r="A149" s="45" t="s">
        <v>136</v>
      </c>
      <c r="B149" s="45">
        <v>5.6522770799999895</v>
      </c>
      <c r="C149" s="45">
        <v>4.7174297999999997</v>
      </c>
      <c r="D149" s="45">
        <v>5.8568619699999998</v>
      </c>
      <c r="E149" s="45"/>
      <c r="F149" s="45" t="s">
        <v>141</v>
      </c>
      <c r="G149" s="45">
        <v>0</v>
      </c>
      <c r="H149" s="45">
        <v>2.23568E-2</v>
      </c>
      <c r="I149" s="45">
        <v>0.30157537000000001</v>
      </c>
      <c r="J149" s="45"/>
      <c r="K149" s="45" t="s">
        <v>345</v>
      </c>
      <c r="L149" s="45">
        <v>1.7051689999999998E-2</v>
      </c>
      <c r="M149" s="45">
        <v>3.48373E-3</v>
      </c>
      <c r="N149" s="45">
        <v>3.9542600000000002E-3</v>
      </c>
    </row>
    <row r="150" spans="1:14" x14ac:dyDescent="0.2">
      <c r="A150" s="45" t="s">
        <v>201</v>
      </c>
      <c r="B150" s="45">
        <v>6.6469655000000003</v>
      </c>
      <c r="C150" s="45">
        <v>1.39370649</v>
      </c>
      <c r="D150" s="45">
        <v>5.8199750899999998</v>
      </c>
      <c r="E150" s="45"/>
      <c r="F150" s="45" t="s">
        <v>198</v>
      </c>
      <c r="G150" s="45">
        <v>1.30311815</v>
      </c>
      <c r="H150" s="45">
        <v>2.9176737799999999</v>
      </c>
      <c r="I150" s="45">
        <v>0.30100662</v>
      </c>
      <c r="J150" s="45"/>
      <c r="K150" s="45" t="s">
        <v>110</v>
      </c>
      <c r="L150" s="45">
        <v>0.13510876000000002</v>
      </c>
      <c r="M150" s="45">
        <v>1.42267E-3</v>
      </c>
      <c r="N150" s="45">
        <v>3.718E-3</v>
      </c>
    </row>
    <row r="151" spans="1:14" x14ac:dyDescent="0.2">
      <c r="A151" s="45" t="s">
        <v>167</v>
      </c>
      <c r="B151" s="45">
        <v>9.8382176000000001</v>
      </c>
      <c r="C151" s="45">
        <v>9.6344790800000002</v>
      </c>
      <c r="D151" s="45">
        <v>5.5882325499999999</v>
      </c>
      <c r="E151" s="45"/>
      <c r="F151" s="45" t="s">
        <v>204</v>
      </c>
      <c r="G151" s="45">
        <v>5.3350657799999999</v>
      </c>
      <c r="H151" s="45">
        <v>0.16389979000000002</v>
      </c>
      <c r="I151" s="45">
        <v>0.27363351000000002</v>
      </c>
      <c r="J151" s="45"/>
      <c r="K151" s="45" t="s">
        <v>147</v>
      </c>
      <c r="L151" s="45">
        <v>0.50964178000000004</v>
      </c>
      <c r="M151" s="45">
        <v>0.20548292000000001</v>
      </c>
      <c r="N151" s="45">
        <v>3.7024200000000001E-3</v>
      </c>
    </row>
    <row r="152" spans="1:14" x14ac:dyDescent="0.2">
      <c r="A152" s="45" t="s">
        <v>147</v>
      </c>
      <c r="B152" s="45">
        <v>5.7405143199999999</v>
      </c>
      <c r="C152" s="45">
        <v>5.2081425399999999</v>
      </c>
      <c r="D152" s="45">
        <v>5.5837399500000107</v>
      </c>
      <c r="E152" s="45"/>
      <c r="F152" s="45" t="s">
        <v>20</v>
      </c>
      <c r="G152" s="45">
        <v>0.77463700999999996</v>
      </c>
      <c r="H152" s="45">
        <v>0.41972477000000002</v>
      </c>
      <c r="I152" s="45">
        <v>0.26698301000000002</v>
      </c>
      <c r="J152" s="45"/>
      <c r="K152" s="45" t="s">
        <v>148</v>
      </c>
      <c r="L152" s="45">
        <v>1.6399300000000002E-3</v>
      </c>
      <c r="M152" s="45">
        <v>1.541551E-2</v>
      </c>
      <c r="N152" s="45">
        <v>3.5175700000000002E-3</v>
      </c>
    </row>
    <row r="153" spans="1:14" x14ac:dyDescent="0.2">
      <c r="A153" s="45" t="s">
        <v>120</v>
      </c>
      <c r="B153" s="45">
        <v>5.4117332500000002</v>
      </c>
      <c r="C153" s="45">
        <v>5.6258249899999999</v>
      </c>
      <c r="D153" s="45">
        <v>5.0834381500000099</v>
      </c>
      <c r="E153" s="45"/>
      <c r="F153" s="45" t="s">
        <v>155</v>
      </c>
      <c r="G153" s="45">
        <v>7.1421750000000006E-2</v>
      </c>
      <c r="H153" s="45">
        <v>1.1376769499999999</v>
      </c>
      <c r="I153" s="45">
        <v>0.2315847</v>
      </c>
      <c r="J153" s="45"/>
      <c r="K153" s="45" t="s">
        <v>22</v>
      </c>
      <c r="L153" s="45">
        <v>0</v>
      </c>
      <c r="M153" s="45">
        <v>0.7108603</v>
      </c>
      <c r="N153" s="45">
        <v>2.92187E-3</v>
      </c>
    </row>
    <row r="154" spans="1:14" x14ac:dyDescent="0.2">
      <c r="A154" s="45" t="s">
        <v>361</v>
      </c>
      <c r="B154" s="45">
        <v>2.6402350800000001</v>
      </c>
      <c r="C154" s="45">
        <v>0.87539798999999996</v>
      </c>
      <c r="D154" s="45">
        <v>4.6683162500000002</v>
      </c>
      <c r="E154" s="45"/>
      <c r="F154" s="45" t="s">
        <v>187</v>
      </c>
      <c r="G154" s="45">
        <v>2.453468E-2</v>
      </c>
      <c r="H154" s="45">
        <v>6.7415619999999996E-2</v>
      </c>
      <c r="I154" s="45">
        <v>0.22471123999999998</v>
      </c>
      <c r="J154" s="45"/>
      <c r="K154" s="45" t="s">
        <v>48</v>
      </c>
      <c r="L154" s="45">
        <v>3.1365500000000001E-3</v>
      </c>
      <c r="M154" s="45">
        <v>3.8770900000000001E-3</v>
      </c>
      <c r="N154" s="45">
        <v>2.5581999999999996E-3</v>
      </c>
    </row>
    <row r="155" spans="1:14" x14ac:dyDescent="0.2">
      <c r="A155" s="45" t="s">
        <v>6</v>
      </c>
      <c r="B155" s="45">
        <v>5.3753939000000006</v>
      </c>
      <c r="C155" s="45">
        <v>4.6204927599999994</v>
      </c>
      <c r="D155" s="45">
        <v>4.60512108</v>
      </c>
      <c r="E155" s="45"/>
      <c r="F155" s="45" t="s">
        <v>19</v>
      </c>
      <c r="G155" s="45">
        <v>0.42714966999999998</v>
      </c>
      <c r="H155" s="45">
        <v>0.43854775000000001</v>
      </c>
      <c r="I155" s="45">
        <v>0.20987498000000002</v>
      </c>
      <c r="J155" s="45"/>
      <c r="K155" s="45" t="s">
        <v>26</v>
      </c>
      <c r="L155" s="45">
        <v>2.1600000000000001E-6</v>
      </c>
      <c r="M155" s="45">
        <v>8.0515000000000003E-4</v>
      </c>
      <c r="N155" s="45">
        <v>2.3714999999999999E-3</v>
      </c>
    </row>
    <row r="156" spans="1:14" x14ac:dyDescent="0.2">
      <c r="A156" s="45" t="s">
        <v>155</v>
      </c>
      <c r="B156" s="45">
        <v>3.7888091099999999</v>
      </c>
      <c r="C156" s="45">
        <v>3.99308394</v>
      </c>
      <c r="D156" s="45">
        <v>4.5898755099999997</v>
      </c>
      <c r="E156" s="45"/>
      <c r="F156" s="45" t="s">
        <v>150</v>
      </c>
      <c r="G156" s="45">
        <v>8.7073778100000006</v>
      </c>
      <c r="H156" s="45">
        <v>8.9495493200000009</v>
      </c>
      <c r="I156" s="45">
        <v>0.20614446</v>
      </c>
      <c r="J156" s="45"/>
      <c r="K156" s="45" t="s">
        <v>43</v>
      </c>
      <c r="L156" s="45">
        <v>2.1806220000000001E-2</v>
      </c>
      <c r="M156" s="45">
        <v>0</v>
      </c>
      <c r="N156" s="45">
        <v>2.36521E-3</v>
      </c>
    </row>
    <row r="157" spans="1:14" x14ac:dyDescent="0.2">
      <c r="A157" s="45" t="s">
        <v>149</v>
      </c>
      <c r="B157" s="45">
        <v>5.0797320099999999</v>
      </c>
      <c r="C157" s="45">
        <v>3.89591931</v>
      </c>
      <c r="D157" s="45">
        <v>4.58924149</v>
      </c>
      <c r="E157" s="45"/>
      <c r="F157" s="45" t="s">
        <v>107</v>
      </c>
      <c r="G157" s="45">
        <v>0.17771263000000001</v>
      </c>
      <c r="H157" s="45">
        <v>0.3187372</v>
      </c>
      <c r="I157" s="45">
        <v>0.20213710000000001</v>
      </c>
      <c r="J157" s="45"/>
      <c r="K157" s="45" t="s">
        <v>32</v>
      </c>
      <c r="L157" s="45">
        <v>0</v>
      </c>
      <c r="M157" s="45">
        <v>0</v>
      </c>
      <c r="N157" s="45">
        <v>2.245E-3</v>
      </c>
    </row>
    <row r="158" spans="1:14" x14ac:dyDescent="0.2">
      <c r="A158" s="45" t="s">
        <v>10</v>
      </c>
      <c r="B158" s="45">
        <v>6.6574817099999999</v>
      </c>
      <c r="C158" s="45">
        <v>2.5612486400000001</v>
      </c>
      <c r="D158" s="45">
        <v>4.57362804</v>
      </c>
      <c r="E158" s="45"/>
      <c r="F158" s="45" t="s">
        <v>98</v>
      </c>
      <c r="G158" s="45">
        <v>1.444208E-2</v>
      </c>
      <c r="H158" s="45">
        <v>5.1257500000000001E-3</v>
      </c>
      <c r="I158" s="45">
        <v>0.19264260999999999</v>
      </c>
      <c r="J158" s="45"/>
      <c r="K158" s="45" t="s">
        <v>30</v>
      </c>
      <c r="L158" s="45">
        <v>2.5505029999999998E-2</v>
      </c>
      <c r="M158" s="45">
        <v>2.51717E-3</v>
      </c>
      <c r="N158" s="45">
        <v>2.2236700000000001E-3</v>
      </c>
    </row>
    <row r="159" spans="1:14" x14ac:dyDescent="0.2">
      <c r="A159" s="45" t="s">
        <v>129</v>
      </c>
      <c r="B159" s="45">
        <v>8.5188253000000014</v>
      </c>
      <c r="C159" s="45">
        <v>5.4390687300000007</v>
      </c>
      <c r="D159" s="45">
        <v>4.5121290400000005</v>
      </c>
      <c r="E159" s="45"/>
      <c r="F159" s="45" t="s">
        <v>192</v>
      </c>
      <c r="G159" s="45">
        <v>0.11478321000000001</v>
      </c>
      <c r="H159" s="45">
        <v>8.1884440400000003</v>
      </c>
      <c r="I159" s="45">
        <v>0.18152288</v>
      </c>
      <c r="J159" s="45"/>
      <c r="K159" s="45" t="s">
        <v>155</v>
      </c>
      <c r="L159" s="45">
        <v>0.99592631999999992</v>
      </c>
      <c r="M159" s="45">
        <v>0.46341290999999996</v>
      </c>
      <c r="N159" s="45">
        <v>2.21178E-3</v>
      </c>
    </row>
    <row r="160" spans="1:14" x14ac:dyDescent="0.2">
      <c r="A160" s="45" t="s">
        <v>177</v>
      </c>
      <c r="B160" s="45">
        <v>4.4684490099999996</v>
      </c>
      <c r="C160" s="45">
        <v>2.3570465</v>
      </c>
      <c r="D160" s="45">
        <v>4.3297628799999996</v>
      </c>
      <c r="E160" s="45"/>
      <c r="F160" s="45" t="s">
        <v>199</v>
      </c>
      <c r="G160" s="45">
        <v>2.4861849999999998E-2</v>
      </c>
      <c r="H160" s="45">
        <v>8.194601E-2</v>
      </c>
      <c r="I160" s="45">
        <v>0.16979321999999999</v>
      </c>
      <c r="J160" s="45"/>
      <c r="K160" s="45" t="s">
        <v>33</v>
      </c>
      <c r="L160" s="45">
        <v>0</v>
      </c>
      <c r="M160" s="45">
        <v>1.7730000000000001E-5</v>
      </c>
      <c r="N160" s="45">
        <v>1.79671E-3</v>
      </c>
    </row>
    <row r="161" spans="1:14" x14ac:dyDescent="0.2">
      <c r="A161" s="45" t="s">
        <v>114</v>
      </c>
      <c r="B161" s="45">
        <v>4.15444865</v>
      </c>
      <c r="C161" s="45">
        <v>4.4812540499999995</v>
      </c>
      <c r="D161" s="45">
        <v>4.2728533499999992</v>
      </c>
      <c r="E161" s="45"/>
      <c r="F161" s="45" t="s">
        <v>193</v>
      </c>
      <c r="G161" s="45">
        <v>6.3690010000000005E-2</v>
      </c>
      <c r="H161" s="45">
        <v>1.3233377200000001</v>
      </c>
      <c r="I161" s="45">
        <v>0.16399232999999999</v>
      </c>
      <c r="J161" s="45"/>
      <c r="K161" s="45" t="s">
        <v>18</v>
      </c>
      <c r="L161" s="45">
        <v>1.0237E-3</v>
      </c>
      <c r="M161" s="45">
        <v>9.1827740000000005E-2</v>
      </c>
      <c r="N161" s="45">
        <v>1.5608499999999999E-3</v>
      </c>
    </row>
    <row r="162" spans="1:14" x14ac:dyDescent="0.2">
      <c r="A162" s="45" t="s">
        <v>212</v>
      </c>
      <c r="B162" s="45">
        <v>4.5700060199999992</v>
      </c>
      <c r="C162" s="45">
        <v>2.9364216700000001</v>
      </c>
      <c r="D162" s="45">
        <v>4.1287869600000002</v>
      </c>
      <c r="E162" s="45"/>
      <c r="F162" s="45" t="s">
        <v>18</v>
      </c>
      <c r="G162" s="45">
        <v>0.13776906</v>
      </c>
      <c r="H162" s="45">
        <v>9.8133139999999994E-2</v>
      </c>
      <c r="I162" s="45">
        <v>0.16239936999999999</v>
      </c>
      <c r="J162" s="45"/>
      <c r="K162" s="45" t="s">
        <v>63</v>
      </c>
      <c r="L162" s="45">
        <v>0</v>
      </c>
      <c r="M162" s="45">
        <v>2.330981E-2</v>
      </c>
      <c r="N162" s="45">
        <v>1.40482E-3</v>
      </c>
    </row>
    <row r="163" spans="1:14" x14ac:dyDescent="0.2">
      <c r="A163" s="45" t="s">
        <v>199</v>
      </c>
      <c r="B163" s="45">
        <v>2.1009644300000003</v>
      </c>
      <c r="C163" s="45">
        <v>1.35849888</v>
      </c>
      <c r="D163" s="45">
        <v>4.1149770600000002</v>
      </c>
      <c r="E163" s="45"/>
      <c r="F163" s="45" t="s">
        <v>93</v>
      </c>
      <c r="G163" s="45">
        <v>0.60934328000000004</v>
      </c>
      <c r="H163" s="45">
        <v>0.28478237000000001</v>
      </c>
      <c r="I163" s="45">
        <v>0.16051301000000001</v>
      </c>
      <c r="J163" s="45"/>
      <c r="K163" s="45" t="s">
        <v>72</v>
      </c>
      <c r="L163" s="45">
        <v>0</v>
      </c>
      <c r="M163" s="45">
        <v>0.13478004000000002</v>
      </c>
      <c r="N163" s="45">
        <v>1.3009500000000002E-3</v>
      </c>
    </row>
    <row r="164" spans="1:14" x14ac:dyDescent="0.2">
      <c r="A164" s="45" t="s">
        <v>45</v>
      </c>
      <c r="B164" s="45">
        <v>3.5122247999999998</v>
      </c>
      <c r="C164" s="45">
        <v>2.97398338</v>
      </c>
      <c r="D164" s="45">
        <v>3.8440794399999998</v>
      </c>
      <c r="E164" s="45"/>
      <c r="F164" s="45" t="s">
        <v>1</v>
      </c>
      <c r="G164" s="45">
        <v>0.31066231</v>
      </c>
      <c r="H164" s="45">
        <v>0</v>
      </c>
      <c r="I164" s="45">
        <v>0.14179066000000001</v>
      </c>
      <c r="J164" s="45"/>
      <c r="K164" s="45" t="s">
        <v>114</v>
      </c>
      <c r="L164" s="45">
        <v>1.3297649999999999E-2</v>
      </c>
      <c r="M164" s="45">
        <v>8.8355900000000008E-3</v>
      </c>
      <c r="N164" s="45">
        <v>1.16869E-3</v>
      </c>
    </row>
    <row r="165" spans="1:14" x14ac:dyDescent="0.2">
      <c r="A165" s="45" t="s">
        <v>184</v>
      </c>
      <c r="B165" s="45">
        <v>2.0839303400000002</v>
      </c>
      <c r="C165" s="45">
        <v>5.2081938000000001</v>
      </c>
      <c r="D165" s="45">
        <v>3.7450034700000003</v>
      </c>
      <c r="E165" s="45"/>
      <c r="F165" s="45" t="s">
        <v>111</v>
      </c>
      <c r="G165" s="45">
        <v>0.39164253999999998</v>
      </c>
      <c r="H165" s="45">
        <v>0.18501304999999998</v>
      </c>
      <c r="I165" s="45">
        <v>0.13036357000000001</v>
      </c>
      <c r="J165" s="45"/>
      <c r="K165" s="45" t="s">
        <v>15</v>
      </c>
      <c r="L165" s="45">
        <v>2.8343000000000001E-3</v>
      </c>
      <c r="M165" s="45">
        <v>1.1507659999999999E-2</v>
      </c>
      <c r="N165" s="45">
        <v>1.1618399999999999E-3</v>
      </c>
    </row>
    <row r="166" spans="1:14" x14ac:dyDescent="0.2">
      <c r="A166" s="45" t="s">
        <v>376</v>
      </c>
      <c r="B166" s="45">
        <v>2.6701315399999999</v>
      </c>
      <c r="C166" s="45">
        <v>4.2805951100000001</v>
      </c>
      <c r="D166" s="45">
        <v>3.7070257299999998</v>
      </c>
      <c r="E166" s="45"/>
      <c r="F166" s="45" t="s">
        <v>210</v>
      </c>
      <c r="G166" s="45">
        <v>0.21892708999999999</v>
      </c>
      <c r="H166" s="45">
        <v>0.36513224</v>
      </c>
      <c r="I166" s="45">
        <v>0.12481557</v>
      </c>
      <c r="J166" s="45"/>
      <c r="K166" s="45" t="s">
        <v>67</v>
      </c>
      <c r="L166" s="45">
        <v>1.1758399999999998E-3</v>
      </c>
      <c r="M166" s="45">
        <v>6.3759999999999999E-5</v>
      </c>
      <c r="N166" s="45">
        <v>1.0171500000000001E-3</v>
      </c>
    </row>
    <row r="167" spans="1:14" x14ac:dyDescent="0.2">
      <c r="A167" s="45" t="s">
        <v>109</v>
      </c>
      <c r="B167" s="45">
        <v>3.9164862299999998</v>
      </c>
      <c r="C167" s="45">
        <v>3.2674741899999997</v>
      </c>
      <c r="D167" s="45">
        <v>3.1995746299999999</v>
      </c>
      <c r="E167" s="45"/>
      <c r="F167" s="45" t="s">
        <v>31</v>
      </c>
      <c r="G167" s="45">
        <v>0</v>
      </c>
      <c r="H167" s="45">
        <v>0</v>
      </c>
      <c r="I167" s="45">
        <v>0.12475042</v>
      </c>
      <c r="J167" s="45"/>
      <c r="K167" s="45" t="s">
        <v>122</v>
      </c>
      <c r="L167" s="45">
        <v>0</v>
      </c>
      <c r="M167" s="45">
        <v>0</v>
      </c>
      <c r="N167" s="45">
        <v>9.0815999999999998E-4</v>
      </c>
    </row>
    <row r="168" spans="1:14" x14ac:dyDescent="0.2">
      <c r="A168" s="45" t="s">
        <v>36</v>
      </c>
      <c r="B168" s="45">
        <v>1.3022333799999999</v>
      </c>
      <c r="C168" s="45">
        <v>2.68936799</v>
      </c>
      <c r="D168" s="45">
        <v>3.1672905299999998</v>
      </c>
      <c r="E168" s="45"/>
      <c r="F168" s="45" t="s">
        <v>43</v>
      </c>
      <c r="G168" s="45">
        <v>0.39515541999999998</v>
      </c>
      <c r="H168" s="45">
        <v>0.11870763000000001</v>
      </c>
      <c r="I168" s="45">
        <v>0.1086305</v>
      </c>
      <c r="J168" s="45"/>
      <c r="K168" s="45" t="s">
        <v>70</v>
      </c>
      <c r="L168" s="45">
        <v>5.5229999999999993E-4</v>
      </c>
      <c r="M168" s="45">
        <v>1.6286E-3</v>
      </c>
      <c r="N168" s="45">
        <v>8.7998000000000004E-4</v>
      </c>
    </row>
    <row r="169" spans="1:14" x14ac:dyDescent="0.2">
      <c r="A169" s="45" t="s">
        <v>97</v>
      </c>
      <c r="B169" s="45">
        <v>0.33209832</v>
      </c>
      <c r="C169" s="45">
        <v>2.26251085</v>
      </c>
      <c r="D169" s="45">
        <v>3.0314780799999999</v>
      </c>
      <c r="E169" s="45"/>
      <c r="F169" s="45" t="s">
        <v>94</v>
      </c>
      <c r="G169" s="45">
        <v>9.4010000000000003E-5</v>
      </c>
      <c r="H169" s="45">
        <v>1.2187999999999999E-2</v>
      </c>
      <c r="I169" s="45">
        <v>8.0571960000000012E-2</v>
      </c>
      <c r="J169" s="45"/>
      <c r="K169" s="45" t="s">
        <v>66</v>
      </c>
      <c r="L169" s="45">
        <v>4.4062000000000002E-4</v>
      </c>
      <c r="M169" s="45">
        <v>2.8619999999999996E-4</v>
      </c>
      <c r="N169" s="45">
        <v>8.2609000000000003E-4</v>
      </c>
    </row>
    <row r="170" spans="1:14" ht="12.6" customHeight="1" x14ac:dyDescent="0.2">
      <c r="A170" s="45" t="s">
        <v>349</v>
      </c>
      <c r="B170" s="45">
        <v>1.0201615900000001</v>
      </c>
      <c r="C170" s="45">
        <v>5.8363669999999999E-2</v>
      </c>
      <c r="D170" s="45">
        <v>2.9597216899999998</v>
      </c>
      <c r="E170" s="45"/>
      <c r="F170" s="45" t="s">
        <v>50</v>
      </c>
      <c r="G170" s="45">
        <v>5.3374669999999999E-2</v>
      </c>
      <c r="H170" s="45">
        <v>2.6098580000000003E-2</v>
      </c>
      <c r="I170" s="45">
        <v>7.456749E-2</v>
      </c>
      <c r="J170" s="45"/>
      <c r="K170" s="45" t="s">
        <v>21</v>
      </c>
      <c r="L170" s="45">
        <v>5.7206800000000006E-3</v>
      </c>
      <c r="M170" s="45">
        <v>8.5884699999999991E-3</v>
      </c>
      <c r="N170" s="45">
        <v>7.1682000000000007E-4</v>
      </c>
    </row>
    <row r="171" spans="1:14" x14ac:dyDescent="0.2">
      <c r="A171" s="45" t="s">
        <v>111</v>
      </c>
      <c r="B171" s="45">
        <v>4.3443900599999994</v>
      </c>
      <c r="C171" s="45">
        <v>0.99734022999999994</v>
      </c>
      <c r="D171" s="45">
        <v>2.9495466400000003</v>
      </c>
      <c r="E171" s="45"/>
      <c r="F171" s="45" t="s">
        <v>167</v>
      </c>
      <c r="G171" s="45">
        <v>1.0785530000000002E-2</v>
      </c>
      <c r="H171" s="45">
        <v>4.6015299999999995E-3</v>
      </c>
      <c r="I171" s="45">
        <v>5.9872190000000006E-2</v>
      </c>
      <c r="J171" s="45"/>
      <c r="K171" s="45" t="s">
        <v>34</v>
      </c>
      <c r="L171" s="45">
        <v>1.6411999999999999E-4</v>
      </c>
      <c r="M171" s="45">
        <v>0</v>
      </c>
      <c r="N171" s="45">
        <v>7.1013999999999995E-4</v>
      </c>
    </row>
    <row r="172" spans="1:14" x14ac:dyDescent="0.2">
      <c r="A172" s="45" t="s">
        <v>110</v>
      </c>
      <c r="B172" s="45">
        <v>3.3028728700000003</v>
      </c>
      <c r="C172" s="45">
        <v>2.29134255</v>
      </c>
      <c r="D172" s="45">
        <v>2.8312768099999999</v>
      </c>
      <c r="E172" s="45"/>
      <c r="F172" s="45" t="s">
        <v>61</v>
      </c>
      <c r="G172" s="45">
        <v>0</v>
      </c>
      <c r="H172" s="45">
        <v>0</v>
      </c>
      <c r="I172" s="45">
        <v>5.7750000000000003E-2</v>
      </c>
      <c r="J172" s="45"/>
      <c r="K172" s="45" t="s">
        <v>54</v>
      </c>
      <c r="L172" s="45">
        <v>0</v>
      </c>
      <c r="M172" s="45">
        <v>0</v>
      </c>
      <c r="N172" s="45">
        <v>6.3900000000000003E-4</v>
      </c>
    </row>
    <row r="173" spans="1:14" x14ac:dyDescent="0.2">
      <c r="A173" s="45" t="s">
        <v>352</v>
      </c>
      <c r="B173" s="45">
        <v>4.1066989100000004</v>
      </c>
      <c r="C173" s="45">
        <v>2.5166203599999997</v>
      </c>
      <c r="D173" s="45">
        <v>2.7392329399999999</v>
      </c>
      <c r="E173" s="45"/>
      <c r="F173" s="45" t="s">
        <v>352</v>
      </c>
      <c r="G173" s="45">
        <v>1.3332E-2</v>
      </c>
      <c r="H173" s="45">
        <v>1.3445E-2</v>
      </c>
      <c r="I173" s="45">
        <v>5.7256769999999998E-2</v>
      </c>
      <c r="J173" s="45"/>
      <c r="K173" s="45" t="s">
        <v>51</v>
      </c>
      <c r="L173" s="45">
        <v>3.0337800000000002E-3</v>
      </c>
      <c r="M173" s="45">
        <v>0</v>
      </c>
      <c r="N173" s="45">
        <v>6.1897000000000005E-4</v>
      </c>
    </row>
    <row r="174" spans="1:14" x14ac:dyDescent="0.2">
      <c r="A174" s="45" t="s">
        <v>70</v>
      </c>
      <c r="B174" s="45">
        <v>0.89152855000000009</v>
      </c>
      <c r="C174" s="45">
        <v>1.5272417300000001</v>
      </c>
      <c r="D174" s="45">
        <v>2.5424674900000004</v>
      </c>
      <c r="E174" s="45"/>
      <c r="F174" s="45" t="s">
        <v>26</v>
      </c>
      <c r="G174" s="45">
        <v>3.2184209999999998E-2</v>
      </c>
      <c r="H174" s="45">
        <v>9.7574199999999993E-3</v>
      </c>
      <c r="I174" s="45">
        <v>5.6594640000000002E-2</v>
      </c>
      <c r="J174" s="45"/>
      <c r="K174" s="45" t="s">
        <v>103</v>
      </c>
      <c r="L174" s="45">
        <v>1.33657E-3</v>
      </c>
      <c r="M174" s="45">
        <v>1.0397E-4</v>
      </c>
      <c r="N174" s="45">
        <v>5.9949999999999999E-4</v>
      </c>
    </row>
    <row r="175" spans="1:14" x14ac:dyDescent="0.2">
      <c r="A175" s="45" t="s">
        <v>205</v>
      </c>
      <c r="B175" s="45">
        <v>3.03403029</v>
      </c>
      <c r="C175" s="45">
        <v>2.4157508999999999</v>
      </c>
      <c r="D175" s="45">
        <v>2.3498605399999999</v>
      </c>
      <c r="E175" s="45"/>
      <c r="F175" s="45" t="s">
        <v>154</v>
      </c>
      <c r="G175" s="45">
        <v>5.795877E-2</v>
      </c>
      <c r="H175" s="45">
        <v>0.11292061</v>
      </c>
      <c r="I175" s="45">
        <v>4.9880250000000001E-2</v>
      </c>
      <c r="J175" s="45"/>
      <c r="K175" s="45" t="s">
        <v>372</v>
      </c>
      <c r="L175" s="45">
        <v>0</v>
      </c>
      <c r="M175" s="45">
        <v>3.43196E-3</v>
      </c>
      <c r="N175" s="45">
        <v>3.9969000000000002E-4</v>
      </c>
    </row>
    <row r="176" spans="1:14" x14ac:dyDescent="0.2">
      <c r="A176" s="45" t="s">
        <v>14</v>
      </c>
      <c r="B176" s="45">
        <v>2.4305936899999998</v>
      </c>
      <c r="C176" s="45">
        <v>1.0152023999999999</v>
      </c>
      <c r="D176" s="45">
        <v>2.2556795599999999</v>
      </c>
      <c r="E176" s="45"/>
      <c r="F176" s="45" t="s">
        <v>23</v>
      </c>
      <c r="G176" s="45">
        <v>3.1251756500000001</v>
      </c>
      <c r="H176" s="45">
        <v>4.0748479</v>
      </c>
      <c r="I176" s="45">
        <v>4.6865949999999997E-2</v>
      </c>
      <c r="J176" s="45"/>
      <c r="K176" s="45" t="s">
        <v>19</v>
      </c>
      <c r="L176" s="45">
        <v>0</v>
      </c>
      <c r="M176" s="45">
        <v>4.1847000000000005E-4</v>
      </c>
      <c r="N176" s="45">
        <v>3.7300000000000001E-4</v>
      </c>
    </row>
    <row r="177" spans="1:14" x14ac:dyDescent="0.2">
      <c r="A177" s="45" t="s">
        <v>0</v>
      </c>
      <c r="B177" s="45">
        <v>1.9500235100000001</v>
      </c>
      <c r="C177" s="45">
        <v>0.41676088</v>
      </c>
      <c r="D177" s="45">
        <v>2.2400585</v>
      </c>
      <c r="E177" s="45"/>
      <c r="F177" s="45" t="s">
        <v>376</v>
      </c>
      <c r="G177" s="45">
        <v>0</v>
      </c>
      <c r="H177" s="45">
        <v>0</v>
      </c>
      <c r="I177" s="45">
        <v>3.2229529999999999E-2</v>
      </c>
      <c r="J177" s="45"/>
      <c r="K177" s="45" t="s">
        <v>107</v>
      </c>
      <c r="L177" s="45">
        <v>0</v>
      </c>
      <c r="M177" s="45">
        <v>6.5528900000000005E-3</v>
      </c>
      <c r="N177" s="45">
        <v>3.3E-4</v>
      </c>
    </row>
    <row r="178" spans="1:14" x14ac:dyDescent="0.2">
      <c r="A178" s="45" t="s">
        <v>365</v>
      </c>
      <c r="B178" s="45">
        <v>1.3362453700000001</v>
      </c>
      <c r="C178" s="45">
        <v>3.3966926000000002</v>
      </c>
      <c r="D178" s="45">
        <v>2.2369029999999999</v>
      </c>
      <c r="E178" s="45"/>
      <c r="F178" s="45" t="s">
        <v>169</v>
      </c>
      <c r="G178" s="45">
        <v>9.9612409999999998E-2</v>
      </c>
      <c r="H178" s="45">
        <v>5.4241699999999999E-3</v>
      </c>
      <c r="I178" s="45">
        <v>3.0534160000000001E-2</v>
      </c>
      <c r="J178" s="45"/>
      <c r="K178" s="45" t="s">
        <v>366</v>
      </c>
      <c r="L178" s="45">
        <v>0</v>
      </c>
      <c r="M178" s="45">
        <v>0</v>
      </c>
      <c r="N178" s="45">
        <v>3.1281000000000001E-4</v>
      </c>
    </row>
    <row r="179" spans="1:14" x14ac:dyDescent="0.2">
      <c r="A179" s="45" t="s">
        <v>152</v>
      </c>
      <c r="B179" s="45">
        <v>1.3253076499999998</v>
      </c>
      <c r="C179" s="45">
        <v>3.5515833199999998</v>
      </c>
      <c r="D179" s="45">
        <v>2.2024925799999999</v>
      </c>
      <c r="E179" s="45"/>
      <c r="F179" s="45" t="s">
        <v>913</v>
      </c>
      <c r="G179" s="45">
        <v>0</v>
      </c>
      <c r="H179" s="45">
        <v>0</v>
      </c>
      <c r="I179" s="45">
        <v>2.9264540000000002E-2</v>
      </c>
      <c r="J179" s="45"/>
      <c r="K179" s="45" t="s">
        <v>20</v>
      </c>
      <c r="L179" s="45">
        <v>4.28E-4</v>
      </c>
      <c r="M179" s="45">
        <v>4.9469799999999993E-3</v>
      </c>
      <c r="N179" s="45">
        <v>1.9497999999999998E-4</v>
      </c>
    </row>
    <row r="180" spans="1:14" x14ac:dyDescent="0.2">
      <c r="A180" s="45" t="s">
        <v>46</v>
      </c>
      <c r="B180" s="45">
        <v>1.8519849999999997E-2</v>
      </c>
      <c r="C180" s="45">
        <v>3.3201809999999998E-2</v>
      </c>
      <c r="D180" s="45">
        <v>2.1980149300000003</v>
      </c>
      <c r="E180" s="45"/>
      <c r="F180" s="45" t="s">
        <v>205</v>
      </c>
      <c r="G180" s="45">
        <v>5.019026E-2</v>
      </c>
      <c r="H180" s="45">
        <v>5.6412870000000004E-2</v>
      </c>
      <c r="I180" s="45">
        <v>2.6768459999999997E-2</v>
      </c>
      <c r="J180" s="45"/>
      <c r="K180" s="45" t="s">
        <v>57</v>
      </c>
      <c r="L180" s="45">
        <v>0.19669622</v>
      </c>
      <c r="M180" s="45">
        <v>0.12141542</v>
      </c>
      <c r="N180" s="45">
        <v>1.9396999999999999E-4</v>
      </c>
    </row>
    <row r="181" spans="1:14" x14ac:dyDescent="0.2">
      <c r="A181" s="45" t="s">
        <v>378</v>
      </c>
      <c r="B181" s="45">
        <v>0.78157734000000001</v>
      </c>
      <c r="C181" s="45">
        <v>0.32727843000000001</v>
      </c>
      <c r="D181" s="45">
        <v>2.18671602</v>
      </c>
      <c r="E181" s="45"/>
      <c r="F181" s="45" t="s">
        <v>4</v>
      </c>
      <c r="G181" s="45">
        <v>4.6892398600000007</v>
      </c>
      <c r="H181" s="45">
        <v>8.2632499999999998E-3</v>
      </c>
      <c r="I181" s="45">
        <v>2.423347E-2</v>
      </c>
      <c r="J181" s="45"/>
      <c r="K181" s="45" t="s">
        <v>41</v>
      </c>
      <c r="L181" s="45">
        <v>1.02819E-3</v>
      </c>
      <c r="M181" s="45">
        <v>0</v>
      </c>
      <c r="N181" s="45">
        <v>3.1690000000000003E-5</v>
      </c>
    </row>
    <row r="182" spans="1:14" x14ac:dyDescent="0.2">
      <c r="A182" s="45" t="s">
        <v>69</v>
      </c>
      <c r="B182" s="45">
        <v>3.4056532700000002</v>
      </c>
      <c r="C182" s="45">
        <v>1.31811535</v>
      </c>
      <c r="D182" s="45">
        <v>2.1462074100000001</v>
      </c>
      <c r="E182" s="45"/>
      <c r="F182" s="45" t="s">
        <v>212</v>
      </c>
      <c r="G182" s="45">
        <v>4.9821300000000006E-2</v>
      </c>
      <c r="H182" s="45">
        <v>2.555988E-2</v>
      </c>
      <c r="I182" s="45">
        <v>2.1893040000000002E-2</v>
      </c>
      <c r="J182" s="45"/>
      <c r="K182" s="45" t="s">
        <v>1</v>
      </c>
      <c r="L182" s="45">
        <v>0</v>
      </c>
      <c r="M182" s="45">
        <v>0</v>
      </c>
      <c r="N182" s="45">
        <v>0</v>
      </c>
    </row>
    <row r="183" spans="1:14" x14ac:dyDescent="0.2">
      <c r="A183" s="45" t="s">
        <v>108</v>
      </c>
      <c r="B183" s="45">
        <v>0.86072782999999997</v>
      </c>
      <c r="C183" s="45">
        <v>0.46052144</v>
      </c>
      <c r="D183" s="45">
        <v>1.7334365700000001</v>
      </c>
      <c r="E183" s="45"/>
      <c r="F183" s="45" t="s">
        <v>87</v>
      </c>
      <c r="G183" s="45">
        <v>1.4848006200000001</v>
      </c>
      <c r="H183" s="45">
        <v>0</v>
      </c>
      <c r="I183" s="45">
        <v>2.0088749999999999E-2</v>
      </c>
      <c r="J183" s="45"/>
      <c r="K183" s="45" t="s">
        <v>2</v>
      </c>
      <c r="L183" s="45">
        <v>0</v>
      </c>
      <c r="M183" s="45">
        <v>0</v>
      </c>
      <c r="N183" s="45">
        <v>0</v>
      </c>
    </row>
    <row r="184" spans="1:14" x14ac:dyDescent="0.2">
      <c r="A184" s="45" t="s">
        <v>345</v>
      </c>
      <c r="B184" s="45">
        <v>1.0392457800000001</v>
      </c>
      <c r="C184" s="45">
        <v>1.7252605600000002</v>
      </c>
      <c r="D184" s="45">
        <v>1.7326846599999999</v>
      </c>
      <c r="E184" s="45"/>
      <c r="F184" s="45" t="s">
        <v>379</v>
      </c>
      <c r="G184" s="45">
        <v>3.6915120000000003E-2</v>
      </c>
      <c r="H184" s="45">
        <v>0.12116869999999999</v>
      </c>
      <c r="I184" s="45">
        <v>1.858373E-2</v>
      </c>
      <c r="J184" s="45"/>
      <c r="K184" s="45" t="s">
        <v>3</v>
      </c>
      <c r="L184" s="45">
        <v>0</v>
      </c>
      <c r="M184" s="45">
        <v>1.9502000000000001E-4</v>
      </c>
      <c r="N184" s="45">
        <v>0</v>
      </c>
    </row>
    <row r="185" spans="1:14" x14ac:dyDescent="0.2">
      <c r="A185" s="45" t="s">
        <v>7</v>
      </c>
      <c r="B185" s="45">
        <v>1.6544749399999998</v>
      </c>
      <c r="C185" s="45">
        <v>0.32710542999999997</v>
      </c>
      <c r="D185" s="45">
        <v>1.69759506</v>
      </c>
      <c r="E185" s="45"/>
      <c r="F185" s="45" t="s">
        <v>149</v>
      </c>
      <c r="G185" s="45">
        <v>1.6004919999999999E-2</v>
      </c>
      <c r="H185" s="45">
        <v>1.9041754499999999</v>
      </c>
      <c r="I185" s="45">
        <v>1.843786E-2</v>
      </c>
      <c r="J185" s="45"/>
      <c r="K185" s="45" t="s">
        <v>4</v>
      </c>
      <c r="L185" s="45">
        <v>0</v>
      </c>
      <c r="M185" s="45">
        <v>7.2634600000000002E-3</v>
      </c>
      <c r="N185" s="45">
        <v>0</v>
      </c>
    </row>
    <row r="186" spans="1:14" x14ac:dyDescent="0.2">
      <c r="A186" s="45" t="s">
        <v>185</v>
      </c>
      <c r="B186" s="45">
        <v>1.3000900200000001</v>
      </c>
      <c r="C186" s="45">
        <v>0.60707617000000003</v>
      </c>
      <c r="D186" s="45">
        <v>1.5855666899999998</v>
      </c>
      <c r="E186" s="45"/>
      <c r="F186" s="45" t="s">
        <v>45</v>
      </c>
      <c r="G186" s="45">
        <v>0</v>
      </c>
      <c r="H186" s="45">
        <v>0</v>
      </c>
      <c r="I186" s="45">
        <v>1.5976110000000002E-2</v>
      </c>
      <c r="J186" s="45"/>
      <c r="K186" s="45" t="s">
        <v>5</v>
      </c>
      <c r="L186" s="45">
        <v>0</v>
      </c>
      <c r="M186" s="45">
        <v>0</v>
      </c>
      <c r="N186" s="45">
        <v>0</v>
      </c>
    </row>
    <row r="187" spans="1:14" x14ac:dyDescent="0.2">
      <c r="A187" s="45" t="s">
        <v>186</v>
      </c>
      <c r="B187" s="45">
        <v>1.2113147099999999</v>
      </c>
      <c r="C187" s="45">
        <v>7.3477239999999999E-2</v>
      </c>
      <c r="D187" s="45">
        <v>1.45137341</v>
      </c>
      <c r="E187" s="45"/>
      <c r="F187" s="45" t="s">
        <v>35</v>
      </c>
      <c r="G187" s="45">
        <v>1.40318E-3</v>
      </c>
      <c r="H187" s="45">
        <v>2.6353000000000001E-2</v>
      </c>
      <c r="I187" s="45">
        <v>1.554293E-2</v>
      </c>
      <c r="J187" s="45"/>
      <c r="K187" s="45" t="s">
        <v>6</v>
      </c>
      <c r="L187" s="45">
        <v>0</v>
      </c>
      <c r="M187" s="45">
        <v>0</v>
      </c>
      <c r="N187" s="45">
        <v>0</v>
      </c>
    </row>
    <row r="188" spans="1:14" x14ac:dyDescent="0.2">
      <c r="A188" s="45" t="s">
        <v>366</v>
      </c>
      <c r="B188" s="45">
        <v>5.4092915100000001</v>
      </c>
      <c r="C188" s="45">
        <v>3.1065701299999997</v>
      </c>
      <c r="D188" s="45">
        <v>1.4512335000000001</v>
      </c>
      <c r="E188" s="45"/>
      <c r="F188" s="45" t="s">
        <v>92</v>
      </c>
      <c r="G188" s="45">
        <v>1.7333499999999998E-3</v>
      </c>
      <c r="H188" s="45">
        <v>1.0745559999999999E-2</v>
      </c>
      <c r="I188" s="45">
        <v>1.2931430000000001E-2</v>
      </c>
      <c r="J188" s="45"/>
      <c r="K188" s="45" t="s">
        <v>346</v>
      </c>
      <c r="L188" s="45">
        <v>0</v>
      </c>
      <c r="M188" s="45">
        <v>0.43684600000000001</v>
      </c>
      <c r="N188" s="45">
        <v>0</v>
      </c>
    </row>
    <row r="189" spans="1:14" x14ac:dyDescent="0.2">
      <c r="A189" s="45" t="s">
        <v>91</v>
      </c>
      <c r="B189" s="45">
        <v>0.93153992000000008</v>
      </c>
      <c r="C189" s="45">
        <v>0.96678520999999995</v>
      </c>
      <c r="D189" s="45">
        <v>1.30244739</v>
      </c>
      <c r="E189" s="45"/>
      <c r="F189" s="45" t="s">
        <v>7</v>
      </c>
      <c r="G189" s="45">
        <v>5.7497569999999998E-2</v>
      </c>
      <c r="H189" s="45">
        <v>0</v>
      </c>
      <c r="I189" s="45">
        <v>1.10116E-2</v>
      </c>
      <c r="J189" s="45"/>
      <c r="K189" s="45" t="s">
        <v>7</v>
      </c>
      <c r="L189" s="45">
        <v>0</v>
      </c>
      <c r="M189" s="45">
        <v>0</v>
      </c>
      <c r="N189" s="45">
        <v>0</v>
      </c>
    </row>
    <row r="190" spans="1:14" x14ac:dyDescent="0.2">
      <c r="A190" s="45" t="s">
        <v>107</v>
      </c>
      <c r="B190" s="45">
        <v>1.5094082200000001</v>
      </c>
      <c r="C190" s="45">
        <v>1.2105050100000001</v>
      </c>
      <c r="D190" s="45">
        <v>1.26903433</v>
      </c>
      <c r="E190" s="45"/>
      <c r="F190" s="45" t="s">
        <v>33</v>
      </c>
      <c r="G190" s="45">
        <v>9.0939999999999993E-5</v>
      </c>
      <c r="H190" s="45">
        <v>0</v>
      </c>
      <c r="I190" s="45">
        <v>1.031316E-2</v>
      </c>
      <c r="J190" s="45"/>
      <c r="K190" s="45" t="s">
        <v>9</v>
      </c>
      <c r="L190" s="45">
        <v>0</v>
      </c>
      <c r="M190" s="45">
        <v>1.5875999999999998E-4</v>
      </c>
      <c r="N190" s="45">
        <v>0</v>
      </c>
    </row>
    <row r="191" spans="1:14" x14ac:dyDescent="0.2">
      <c r="A191" s="45" t="s">
        <v>350</v>
      </c>
      <c r="B191" s="45">
        <v>0.74916469999999991</v>
      </c>
      <c r="C191" s="45">
        <v>0.43757749000000001</v>
      </c>
      <c r="D191" s="45">
        <v>1.23876002</v>
      </c>
      <c r="E191" s="45"/>
      <c r="F191" s="45" t="s">
        <v>47</v>
      </c>
      <c r="G191" s="45">
        <v>0</v>
      </c>
      <c r="H191" s="45">
        <v>4.5367209999999998E-2</v>
      </c>
      <c r="I191" s="45">
        <v>9.4829100000000006E-3</v>
      </c>
      <c r="J191" s="45"/>
      <c r="K191" s="45" t="s">
        <v>347</v>
      </c>
      <c r="L191" s="45">
        <v>1.9646E-4</v>
      </c>
      <c r="M191" s="45">
        <v>5.1652000000000002E-4</v>
      </c>
      <c r="N191" s="45">
        <v>0</v>
      </c>
    </row>
    <row r="192" spans="1:14" ht="12.6" customHeight="1" x14ac:dyDescent="0.2">
      <c r="A192" s="45" t="s">
        <v>78</v>
      </c>
      <c r="B192" s="45">
        <v>0.30016415000000002</v>
      </c>
      <c r="C192" s="45">
        <v>1.18165049</v>
      </c>
      <c r="D192" s="45">
        <v>1.12006904</v>
      </c>
      <c r="E192" s="45"/>
      <c r="F192" s="45" t="s">
        <v>41</v>
      </c>
      <c r="G192" s="45">
        <v>2.7974479999999999E-2</v>
      </c>
      <c r="H192" s="45">
        <v>1.6840799999999999E-3</v>
      </c>
      <c r="I192" s="45">
        <v>9.3098399999999998E-3</v>
      </c>
      <c r="J192" s="45"/>
      <c r="K192" s="45" t="s">
        <v>353</v>
      </c>
      <c r="L192" s="45">
        <v>0</v>
      </c>
      <c r="M192" s="45">
        <v>0</v>
      </c>
      <c r="N192" s="45">
        <v>0</v>
      </c>
    </row>
    <row r="193" spans="1:14" x14ac:dyDescent="0.2">
      <c r="A193" s="45" t="s">
        <v>72</v>
      </c>
      <c r="B193" s="45">
        <v>0.80728133999999996</v>
      </c>
      <c r="C193" s="45">
        <v>0.82072571999999999</v>
      </c>
      <c r="D193" s="45">
        <v>1.10182567</v>
      </c>
      <c r="E193" s="45"/>
      <c r="F193" s="45" t="s">
        <v>73</v>
      </c>
      <c r="G193" s="45">
        <v>1.15239855</v>
      </c>
      <c r="H193" s="45">
        <v>0.45982509999999999</v>
      </c>
      <c r="I193" s="45">
        <v>8.1146199999999995E-3</v>
      </c>
      <c r="J193" s="45"/>
      <c r="K193" s="45" t="s">
        <v>396</v>
      </c>
      <c r="L193" s="45">
        <v>0</v>
      </c>
      <c r="M193" s="45">
        <v>0</v>
      </c>
      <c r="N193" s="45">
        <v>0</v>
      </c>
    </row>
    <row r="194" spans="1:14" x14ac:dyDescent="0.2">
      <c r="A194" s="45" t="s">
        <v>13</v>
      </c>
      <c r="B194" s="45">
        <v>0.14400825</v>
      </c>
      <c r="C194" s="45">
        <v>0.27179418999999999</v>
      </c>
      <c r="D194" s="45">
        <v>1.04924164</v>
      </c>
      <c r="E194" s="45"/>
      <c r="F194" s="45" t="s">
        <v>371</v>
      </c>
      <c r="G194" s="45">
        <v>0</v>
      </c>
      <c r="H194" s="45">
        <v>0</v>
      </c>
      <c r="I194" s="45">
        <v>8.0266499999999998E-3</v>
      </c>
      <c r="J194" s="45"/>
      <c r="K194" s="45" t="s">
        <v>12</v>
      </c>
      <c r="L194" s="45">
        <v>0</v>
      </c>
      <c r="M194" s="45">
        <v>0</v>
      </c>
      <c r="N194" s="45">
        <v>0</v>
      </c>
    </row>
    <row r="195" spans="1:14" x14ac:dyDescent="0.2">
      <c r="A195" s="45" t="s">
        <v>206</v>
      </c>
      <c r="B195" s="45">
        <v>2.05696097</v>
      </c>
      <c r="C195" s="45">
        <v>0.89209786000000002</v>
      </c>
      <c r="D195" s="45">
        <v>0.96503252000000006</v>
      </c>
      <c r="E195" s="45"/>
      <c r="F195" s="45" t="s">
        <v>36</v>
      </c>
      <c r="G195" s="45">
        <v>2.0149999999999999E-3</v>
      </c>
      <c r="H195" s="45">
        <v>0</v>
      </c>
      <c r="I195" s="45">
        <v>4.3660000000000001E-3</v>
      </c>
      <c r="J195" s="45"/>
      <c r="K195" s="45" t="s">
        <v>13</v>
      </c>
      <c r="L195" s="45">
        <v>0</v>
      </c>
      <c r="M195" s="45">
        <v>0</v>
      </c>
      <c r="N195" s="45">
        <v>0</v>
      </c>
    </row>
    <row r="196" spans="1:14" x14ac:dyDescent="0.2">
      <c r="A196" s="45" t="s">
        <v>98</v>
      </c>
      <c r="B196" s="45">
        <v>0.95831060000000001</v>
      </c>
      <c r="C196" s="45">
        <v>0.72724442</v>
      </c>
      <c r="D196" s="45">
        <v>0.95884343000000005</v>
      </c>
      <c r="E196" s="45"/>
      <c r="F196" s="45" t="s">
        <v>13</v>
      </c>
      <c r="G196" s="45">
        <v>8.964E-4</v>
      </c>
      <c r="H196" s="45">
        <v>2.1815599999999999E-3</v>
      </c>
      <c r="I196" s="45">
        <v>3.8139099999999998E-3</v>
      </c>
      <c r="J196" s="45"/>
      <c r="K196" s="45" t="s">
        <v>14</v>
      </c>
      <c r="L196" s="45">
        <v>0</v>
      </c>
      <c r="M196" s="45">
        <v>0</v>
      </c>
      <c r="N196" s="45">
        <v>0</v>
      </c>
    </row>
    <row r="197" spans="1:14" x14ac:dyDescent="0.2">
      <c r="A197" s="45" t="s">
        <v>170</v>
      </c>
      <c r="B197" s="45">
        <v>0.99235083999999996</v>
      </c>
      <c r="C197" s="45">
        <v>0.73210976999999999</v>
      </c>
      <c r="D197" s="45">
        <v>0.92026713999999998</v>
      </c>
      <c r="E197" s="45"/>
      <c r="F197" s="45" t="s">
        <v>67</v>
      </c>
      <c r="G197" s="45">
        <v>2.4105729999999999E-2</v>
      </c>
      <c r="H197" s="45">
        <v>3.9410000000000001E-3</v>
      </c>
      <c r="I197" s="45">
        <v>3.3078299999999999E-3</v>
      </c>
      <c r="J197" s="45"/>
      <c r="K197" s="45" t="s">
        <v>343</v>
      </c>
      <c r="L197" s="45">
        <v>0</v>
      </c>
      <c r="M197" s="45">
        <v>0</v>
      </c>
      <c r="N197" s="45">
        <v>0</v>
      </c>
    </row>
    <row r="198" spans="1:14" x14ac:dyDescent="0.2">
      <c r="A198" s="45" t="s">
        <v>169</v>
      </c>
      <c r="B198" s="45">
        <v>1.5195590299999999</v>
      </c>
      <c r="C198" s="45">
        <v>1.9513121100000002</v>
      </c>
      <c r="D198" s="45">
        <v>0.90085056999999991</v>
      </c>
      <c r="E198" s="45"/>
      <c r="F198" s="45" t="s">
        <v>203</v>
      </c>
      <c r="G198" s="45">
        <v>3.8509999999999998E-3</v>
      </c>
      <c r="H198" s="45">
        <v>1.57193E-3</v>
      </c>
      <c r="I198" s="45">
        <v>2.9364899999999999E-3</v>
      </c>
      <c r="J198" s="45"/>
      <c r="K198" s="45" t="s">
        <v>379</v>
      </c>
      <c r="L198" s="45">
        <v>0</v>
      </c>
      <c r="M198" s="45">
        <v>0</v>
      </c>
      <c r="N198" s="45">
        <v>0</v>
      </c>
    </row>
    <row r="199" spans="1:14" x14ac:dyDescent="0.2">
      <c r="A199" s="45" t="s">
        <v>203</v>
      </c>
      <c r="B199" s="45">
        <v>0.52947981999999993</v>
      </c>
      <c r="C199" s="45">
        <v>1.38913044</v>
      </c>
      <c r="D199" s="45">
        <v>0.87817095999999994</v>
      </c>
      <c r="E199" s="45"/>
      <c r="F199" s="45" t="s">
        <v>14</v>
      </c>
      <c r="G199" s="45">
        <v>0</v>
      </c>
      <c r="H199" s="45">
        <v>0</v>
      </c>
      <c r="I199" s="45">
        <v>1.41654E-3</v>
      </c>
      <c r="J199" s="45"/>
      <c r="K199" s="45" t="s">
        <v>913</v>
      </c>
      <c r="L199" s="45">
        <v>0</v>
      </c>
      <c r="M199" s="45">
        <v>0</v>
      </c>
      <c r="N199" s="45">
        <v>0</v>
      </c>
    </row>
    <row r="200" spans="1:14" x14ac:dyDescent="0.2">
      <c r="A200" s="45" t="s">
        <v>374</v>
      </c>
      <c r="B200" s="45">
        <v>0.65279754000000001</v>
      </c>
      <c r="C200" s="45">
        <v>1.2531242499999999</v>
      </c>
      <c r="D200" s="45">
        <v>0.84737490000000004</v>
      </c>
      <c r="E200" s="45"/>
      <c r="F200" s="45" t="s">
        <v>366</v>
      </c>
      <c r="G200" s="45">
        <v>0</v>
      </c>
      <c r="H200" s="45">
        <v>0</v>
      </c>
      <c r="I200" s="45">
        <v>1.03721E-3</v>
      </c>
      <c r="J200" s="45"/>
      <c r="K200" s="45" t="s">
        <v>395</v>
      </c>
      <c r="L200" s="45">
        <v>0</v>
      </c>
      <c r="M200" s="45">
        <v>0</v>
      </c>
      <c r="N200" s="45">
        <v>0</v>
      </c>
    </row>
    <row r="201" spans="1:14" x14ac:dyDescent="0.2">
      <c r="A201" s="45" t="s">
        <v>43</v>
      </c>
      <c r="B201" s="45">
        <v>1.1326163</v>
      </c>
      <c r="C201" s="45">
        <v>0.67135593999999998</v>
      </c>
      <c r="D201" s="45">
        <v>0.83220622</v>
      </c>
      <c r="E201" s="45"/>
      <c r="F201" s="45" t="s">
        <v>345</v>
      </c>
      <c r="G201" s="45">
        <v>9.4287350000000006E-2</v>
      </c>
      <c r="H201" s="45">
        <v>1.6979899999999999E-3</v>
      </c>
      <c r="I201" s="45">
        <v>7.5000000000000002E-4</v>
      </c>
      <c r="J201" s="45"/>
      <c r="K201" s="45" t="s">
        <v>378</v>
      </c>
      <c r="L201" s="45">
        <v>0</v>
      </c>
      <c r="M201" s="45">
        <v>5.1413999999999995E-4</v>
      </c>
      <c r="N201" s="45">
        <v>0</v>
      </c>
    </row>
    <row r="202" spans="1:14" x14ac:dyDescent="0.2">
      <c r="A202" s="45" t="s">
        <v>65</v>
      </c>
      <c r="B202" s="45">
        <v>0.10424763000000001</v>
      </c>
      <c r="C202" s="45">
        <v>1.998871E-2</v>
      </c>
      <c r="D202" s="45">
        <v>0.81253092000000005</v>
      </c>
      <c r="E202" s="45"/>
      <c r="F202" s="45" t="s">
        <v>37</v>
      </c>
      <c r="G202" s="45">
        <v>0</v>
      </c>
      <c r="H202" s="45">
        <v>0</v>
      </c>
      <c r="I202" s="45">
        <v>7.2586000000000005E-4</v>
      </c>
      <c r="J202" s="45"/>
      <c r="K202" s="45" t="s">
        <v>362</v>
      </c>
      <c r="L202" s="45">
        <v>0</v>
      </c>
      <c r="M202" s="45">
        <v>0</v>
      </c>
      <c r="N202" s="45">
        <v>0</v>
      </c>
    </row>
    <row r="203" spans="1:14" x14ac:dyDescent="0.2">
      <c r="A203" s="45" t="s">
        <v>148</v>
      </c>
      <c r="B203" s="45">
        <v>0.41497129999999999</v>
      </c>
      <c r="C203" s="45">
        <v>0.30219594</v>
      </c>
      <c r="D203" s="45">
        <v>0.78697413000000005</v>
      </c>
      <c r="E203" s="45"/>
      <c r="F203" s="45" t="s">
        <v>3</v>
      </c>
      <c r="G203" s="45">
        <v>0</v>
      </c>
      <c r="H203" s="45">
        <v>0</v>
      </c>
      <c r="I203" s="45">
        <v>6.468E-4</v>
      </c>
      <c r="J203" s="45"/>
      <c r="K203" s="45" t="s">
        <v>36</v>
      </c>
      <c r="L203" s="45">
        <v>9.0675E-4</v>
      </c>
      <c r="M203" s="45">
        <v>0</v>
      </c>
      <c r="N203" s="45">
        <v>0</v>
      </c>
    </row>
    <row r="204" spans="1:14" x14ac:dyDescent="0.2">
      <c r="A204" s="45" t="s">
        <v>153</v>
      </c>
      <c r="B204" s="45">
        <v>1.2585841299999998</v>
      </c>
      <c r="C204" s="45">
        <v>2.3093939400000001</v>
      </c>
      <c r="D204" s="45">
        <v>0.74695334999999996</v>
      </c>
      <c r="E204" s="45"/>
      <c r="F204" s="45" t="s">
        <v>9</v>
      </c>
      <c r="G204" s="45">
        <v>0</v>
      </c>
      <c r="H204" s="45">
        <v>0</v>
      </c>
      <c r="I204" s="45">
        <v>4.3604000000000001E-4</v>
      </c>
      <c r="J204" s="45"/>
      <c r="K204" s="45" t="s">
        <v>37</v>
      </c>
      <c r="L204" s="45">
        <v>0</v>
      </c>
      <c r="M204" s="45">
        <v>0</v>
      </c>
      <c r="N204" s="45">
        <v>0</v>
      </c>
    </row>
    <row r="205" spans="1:14" x14ac:dyDescent="0.2">
      <c r="A205" s="45" t="s">
        <v>344</v>
      </c>
      <c r="B205" s="45">
        <v>1.2949871799999999</v>
      </c>
      <c r="C205" s="45">
        <v>0.50423801000000001</v>
      </c>
      <c r="D205" s="45">
        <v>0.71445400000000003</v>
      </c>
      <c r="E205" s="45"/>
      <c r="F205" s="45" t="s">
        <v>91</v>
      </c>
      <c r="G205" s="45">
        <v>1.0044049999999999E-2</v>
      </c>
      <c r="H205" s="45">
        <v>0.19773937</v>
      </c>
      <c r="I205" s="45">
        <v>6.724E-5</v>
      </c>
      <c r="J205" s="45"/>
      <c r="K205" s="45" t="s">
        <v>38</v>
      </c>
      <c r="L205" s="45">
        <v>0</v>
      </c>
      <c r="M205" s="45">
        <v>0</v>
      </c>
      <c r="N205" s="45">
        <v>0</v>
      </c>
    </row>
    <row r="206" spans="1:14" x14ac:dyDescent="0.2">
      <c r="A206" s="45" t="s">
        <v>375</v>
      </c>
      <c r="B206" s="45">
        <v>1.4595728600000002</v>
      </c>
      <c r="C206" s="45">
        <v>1.0594244900000001</v>
      </c>
      <c r="D206" s="45">
        <v>0.66588838000000006</v>
      </c>
      <c r="E206" s="45"/>
      <c r="F206" s="45" t="s">
        <v>0</v>
      </c>
      <c r="G206" s="45">
        <v>0</v>
      </c>
      <c r="H206" s="45">
        <v>0</v>
      </c>
      <c r="I206" s="45">
        <v>0</v>
      </c>
      <c r="J206" s="45"/>
      <c r="K206" s="45" t="s">
        <v>39</v>
      </c>
      <c r="L206" s="45">
        <v>1.2704599999999999E-3</v>
      </c>
      <c r="M206" s="45">
        <v>0</v>
      </c>
      <c r="N206" s="45">
        <v>0</v>
      </c>
    </row>
    <row r="207" spans="1:14" x14ac:dyDescent="0.2">
      <c r="A207" s="45" t="s">
        <v>211</v>
      </c>
      <c r="B207" s="45">
        <v>0.95625783999999991</v>
      </c>
      <c r="C207" s="45">
        <v>0.29482252000000003</v>
      </c>
      <c r="D207" s="45">
        <v>0.63037272999999994</v>
      </c>
      <c r="E207" s="45"/>
      <c r="F207" s="45" t="s">
        <v>396</v>
      </c>
      <c r="G207" s="45">
        <v>0</v>
      </c>
      <c r="H207" s="45">
        <v>0</v>
      </c>
      <c r="I207" s="45">
        <v>0</v>
      </c>
      <c r="J207" s="45"/>
      <c r="K207" s="45" t="s">
        <v>40</v>
      </c>
      <c r="L207" s="45">
        <v>0</v>
      </c>
      <c r="M207" s="45">
        <v>0</v>
      </c>
      <c r="N207" s="45">
        <v>0</v>
      </c>
    </row>
    <row r="208" spans="1:14" x14ac:dyDescent="0.2">
      <c r="A208" s="45" t="s">
        <v>73</v>
      </c>
      <c r="B208" s="45">
        <v>1.9294854699999999</v>
      </c>
      <c r="C208" s="45">
        <v>0.97185433999999993</v>
      </c>
      <c r="D208" s="45">
        <v>0.56631243999999992</v>
      </c>
      <c r="E208" s="45"/>
      <c r="F208" s="45" t="s">
        <v>12</v>
      </c>
      <c r="G208" s="45">
        <v>108.58177497</v>
      </c>
      <c r="H208" s="45">
        <v>0</v>
      </c>
      <c r="I208" s="45">
        <v>0</v>
      </c>
      <c r="J208" s="45"/>
      <c r="K208" s="45" t="s">
        <v>394</v>
      </c>
      <c r="L208" s="45">
        <v>0</v>
      </c>
      <c r="M208" s="45">
        <v>0</v>
      </c>
      <c r="N208" s="45">
        <v>0</v>
      </c>
    </row>
    <row r="209" spans="1:14" x14ac:dyDescent="0.2">
      <c r="A209" s="45" t="s">
        <v>1</v>
      </c>
      <c r="B209" s="45">
        <v>7.9053000000000001E-4</v>
      </c>
      <c r="C209" s="45">
        <v>0.51616099999999998</v>
      </c>
      <c r="D209" s="45">
        <v>0.53639402000000003</v>
      </c>
      <c r="E209" s="45"/>
      <c r="F209" s="45" t="s">
        <v>343</v>
      </c>
      <c r="G209" s="45">
        <v>1.5451E-3</v>
      </c>
      <c r="H209" s="45">
        <v>2.1893570000000001E-2</v>
      </c>
      <c r="I209" s="45">
        <v>0</v>
      </c>
      <c r="J209" s="45"/>
      <c r="K209" s="45" t="s">
        <v>373</v>
      </c>
      <c r="L209" s="45">
        <v>0</v>
      </c>
      <c r="M209" s="45">
        <v>0</v>
      </c>
      <c r="N209" s="45">
        <v>0</v>
      </c>
    </row>
    <row r="210" spans="1:14" x14ac:dyDescent="0.2">
      <c r="A210" s="45" t="s">
        <v>373</v>
      </c>
      <c r="B210" s="45">
        <v>1.26295731</v>
      </c>
      <c r="C210" s="45">
        <v>2.0166338600000002</v>
      </c>
      <c r="D210" s="45">
        <v>0.53251453000000004</v>
      </c>
      <c r="E210" s="45"/>
      <c r="F210" s="45" t="s">
        <v>32</v>
      </c>
      <c r="G210" s="45">
        <v>0</v>
      </c>
      <c r="H210" s="45">
        <v>0</v>
      </c>
      <c r="I210" s="45">
        <v>0</v>
      </c>
      <c r="J210" s="45"/>
      <c r="K210" s="45" t="s">
        <v>368</v>
      </c>
      <c r="L210" s="45">
        <v>0</v>
      </c>
      <c r="M210" s="45">
        <v>0</v>
      </c>
      <c r="N210" s="45">
        <v>0</v>
      </c>
    </row>
    <row r="211" spans="1:14" x14ac:dyDescent="0.2">
      <c r="A211" s="45" t="s">
        <v>47</v>
      </c>
      <c r="B211" s="45">
        <v>4.247356E-2</v>
      </c>
      <c r="C211" s="45">
        <v>5.0985500000000003E-2</v>
      </c>
      <c r="D211" s="45">
        <v>0.50810449999999996</v>
      </c>
      <c r="E211" s="45"/>
      <c r="F211" s="45" t="s">
        <v>395</v>
      </c>
      <c r="G211" s="45">
        <v>0</v>
      </c>
      <c r="H211" s="45">
        <v>0</v>
      </c>
      <c r="I211" s="45">
        <v>0</v>
      </c>
      <c r="J211" s="45"/>
      <c r="K211" s="45" t="s">
        <v>369</v>
      </c>
      <c r="L211" s="45">
        <v>0</v>
      </c>
      <c r="M211" s="45">
        <v>0</v>
      </c>
      <c r="N211" s="45">
        <v>0</v>
      </c>
    </row>
    <row r="212" spans="1:14" x14ac:dyDescent="0.2">
      <c r="A212" s="45" t="s">
        <v>368</v>
      </c>
      <c r="B212" s="45">
        <v>0.47041805999999997</v>
      </c>
      <c r="C212" s="45">
        <v>6.1074429999999999E-2</v>
      </c>
      <c r="D212" s="45">
        <v>0.50678922999999998</v>
      </c>
      <c r="E212" s="45"/>
      <c r="F212" s="45" t="s">
        <v>378</v>
      </c>
      <c r="G212" s="45">
        <v>2.7133999999999996E-4</v>
      </c>
      <c r="H212" s="45">
        <v>0</v>
      </c>
      <c r="I212" s="45">
        <v>0</v>
      </c>
      <c r="J212" s="45"/>
      <c r="K212" s="45" t="s">
        <v>42</v>
      </c>
      <c r="L212" s="45">
        <v>0</v>
      </c>
      <c r="M212" s="45">
        <v>0</v>
      </c>
      <c r="N212" s="45">
        <v>0</v>
      </c>
    </row>
    <row r="213" spans="1:14" x14ac:dyDescent="0.2">
      <c r="A213" s="45" t="s">
        <v>3</v>
      </c>
      <c r="B213" s="45">
        <v>1.3128422500000001</v>
      </c>
      <c r="C213" s="45">
        <v>1.171119E-2</v>
      </c>
      <c r="D213" s="45">
        <v>0.48781763</v>
      </c>
      <c r="E213" s="45"/>
      <c r="F213" s="45" t="s">
        <v>34</v>
      </c>
      <c r="G213" s="45">
        <v>2.6743000000000003E-4</v>
      </c>
      <c r="H213" s="45">
        <v>0</v>
      </c>
      <c r="I213" s="45">
        <v>0</v>
      </c>
      <c r="J213" s="45"/>
      <c r="K213" s="45" t="s">
        <v>44</v>
      </c>
      <c r="L213" s="45">
        <v>0</v>
      </c>
      <c r="M213" s="45">
        <v>0</v>
      </c>
      <c r="N213" s="45">
        <v>0</v>
      </c>
    </row>
    <row r="214" spans="1:14" x14ac:dyDescent="0.2">
      <c r="A214" s="45" t="s">
        <v>122</v>
      </c>
      <c r="B214" s="45">
        <v>1.0244720899999999</v>
      </c>
      <c r="C214" s="45">
        <v>0.52288807000000004</v>
      </c>
      <c r="D214" s="45">
        <v>0.44117357000000001</v>
      </c>
      <c r="E214" s="45"/>
      <c r="F214" s="45" t="s">
        <v>362</v>
      </c>
      <c r="G214" s="45">
        <v>0</v>
      </c>
      <c r="H214" s="45">
        <v>0</v>
      </c>
      <c r="I214" s="45">
        <v>0</v>
      </c>
      <c r="J214" s="45"/>
      <c r="K214" s="45" t="s">
        <v>46</v>
      </c>
      <c r="L214" s="45">
        <v>5.8750000000000002E-4</v>
      </c>
      <c r="M214" s="45">
        <v>0</v>
      </c>
      <c r="N214" s="45">
        <v>0</v>
      </c>
    </row>
    <row r="215" spans="1:14" x14ac:dyDescent="0.2">
      <c r="A215" s="45" t="s">
        <v>60</v>
      </c>
      <c r="B215" s="45">
        <v>0.49471936</v>
      </c>
      <c r="C215" s="45">
        <v>0.13165597000000001</v>
      </c>
      <c r="D215" s="45">
        <v>0.40659287999999999</v>
      </c>
      <c r="E215" s="45"/>
      <c r="F215" s="45" t="s">
        <v>38</v>
      </c>
      <c r="G215" s="45">
        <v>0</v>
      </c>
      <c r="H215" s="45">
        <v>0</v>
      </c>
      <c r="I215" s="45">
        <v>0</v>
      </c>
      <c r="J215" s="45"/>
      <c r="K215" s="45" t="s">
        <v>49</v>
      </c>
      <c r="L215" s="45">
        <v>0</v>
      </c>
      <c r="M215" s="45">
        <v>0</v>
      </c>
      <c r="N215" s="45">
        <v>0</v>
      </c>
    </row>
    <row r="216" spans="1:14" x14ac:dyDescent="0.2">
      <c r="A216" s="45" t="s">
        <v>364</v>
      </c>
      <c r="B216" s="45">
        <v>0.74282000000000004</v>
      </c>
      <c r="C216" s="45">
        <v>0.53400139000000002</v>
      </c>
      <c r="D216" s="45">
        <v>0.32164634000000003</v>
      </c>
      <c r="E216" s="45"/>
      <c r="F216" s="45" t="s">
        <v>40</v>
      </c>
      <c r="G216" s="45">
        <v>0</v>
      </c>
      <c r="H216" s="45">
        <v>0</v>
      </c>
      <c r="I216" s="45">
        <v>0</v>
      </c>
      <c r="J216" s="45"/>
      <c r="K216" s="45" t="s">
        <v>50</v>
      </c>
      <c r="L216" s="45">
        <v>0</v>
      </c>
      <c r="M216" s="45">
        <v>0</v>
      </c>
      <c r="N216" s="45">
        <v>0</v>
      </c>
    </row>
    <row r="217" spans="1:14" x14ac:dyDescent="0.2">
      <c r="A217" s="45" t="s">
        <v>44</v>
      </c>
      <c r="B217" s="45">
        <v>0.35795853000000005</v>
      </c>
      <c r="C217" s="45">
        <v>0.28733606</v>
      </c>
      <c r="D217" s="45">
        <v>0.31541616</v>
      </c>
      <c r="E217" s="45"/>
      <c r="F217" s="45" t="s">
        <v>394</v>
      </c>
      <c r="G217" s="45">
        <v>0</v>
      </c>
      <c r="H217" s="45">
        <v>0</v>
      </c>
      <c r="I217" s="45">
        <v>0</v>
      </c>
      <c r="J217" s="45"/>
      <c r="K217" s="45" t="s">
        <v>52</v>
      </c>
      <c r="L217" s="45">
        <v>0</v>
      </c>
      <c r="M217" s="45">
        <v>0</v>
      </c>
      <c r="N217" s="45">
        <v>0</v>
      </c>
    </row>
    <row r="218" spans="1:14" x14ac:dyDescent="0.2">
      <c r="A218" s="45" t="s">
        <v>154</v>
      </c>
      <c r="B218" s="45">
        <v>0.27972595</v>
      </c>
      <c r="C218" s="45">
        <v>0.39425506999999999</v>
      </c>
      <c r="D218" s="45">
        <v>0.30584733000000003</v>
      </c>
      <c r="E218" s="45"/>
      <c r="F218" s="45" t="s">
        <v>373</v>
      </c>
      <c r="G218" s="45">
        <v>0</v>
      </c>
      <c r="H218" s="45">
        <v>2.2419300000000001E-3</v>
      </c>
      <c r="I218" s="45">
        <v>0</v>
      </c>
      <c r="J218" s="45"/>
      <c r="K218" s="45" t="s">
        <v>348</v>
      </c>
      <c r="L218" s="45">
        <v>9.9328799999999998E-3</v>
      </c>
      <c r="M218" s="45">
        <v>0</v>
      </c>
      <c r="N218" s="45">
        <v>0</v>
      </c>
    </row>
    <row r="219" spans="1:14" x14ac:dyDescent="0.2">
      <c r="A219" s="45" t="s">
        <v>363</v>
      </c>
      <c r="B219" s="45">
        <v>2.2166948999999998</v>
      </c>
      <c r="C219" s="45">
        <v>4.1848320000000001E-2</v>
      </c>
      <c r="D219" s="45">
        <v>0.30120107000000002</v>
      </c>
      <c r="E219" s="45"/>
      <c r="F219" s="45" t="s">
        <v>368</v>
      </c>
      <c r="G219" s="45">
        <v>0.33321279999999998</v>
      </c>
      <c r="H219" s="45">
        <v>0</v>
      </c>
      <c r="I219" s="45">
        <v>0</v>
      </c>
      <c r="J219" s="45"/>
      <c r="K219" s="45" t="s">
        <v>53</v>
      </c>
      <c r="L219" s="45">
        <v>0</v>
      </c>
      <c r="M219" s="45">
        <v>0</v>
      </c>
      <c r="N219" s="45">
        <v>0</v>
      </c>
    </row>
    <row r="220" spans="1:14" x14ac:dyDescent="0.2">
      <c r="A220" s="45" t="s">
        <v>55</v>
      </c>
      <c r="B220" s="45">
        <v>0.15480829999999998</v>
      </c>
      <c r="C220" s="45">
        <v>0.26466899999999999</v>
      </c>
      <c r="D220" s="45">
        <v>0.25331203000000002</v>
      </c>
      <c r="E220" s="45"/>
      <c r="F220" s="45" t="s">
        <v>369</v>
      </c>
      <c r="G220" s="45">
        <v>0</v>
      </c>
      <c r="H220" s="45">
        <v>0</v>
      </c>
      <c r="I220" s="45">
        <v>0</v>
      </c>
      <c r="J220" s="45"/>
      <c r="K220" s="45" t="s">
        <v>55</v>
      </c>
      <c r="L220" s="45">
        <v>0</v>
      </c>
      <c r="M220" s="45">
        <v>0</v>
      </c>
      <c r="N220" s="45">
        <v>0</v>
      </c>
    </row>
    <row r="221" spans="1:14" x14ac:dyDescent="0.2">
      <c r="A221" s="45" t="s">
        <v>343</v>
      </c>
      <c r="B221" s="45">
        <v>0.29020946999999997</v>
      </c>
      <c r="C221" s="45">
        <v>0.31681198999999999</v>
      </c>
      <c r="D221" s="45">
        <v>0.24918177999999999</v>
      </c>
      <c r="E221" s="45"/>
      <c r="F221" s="45" t="s">
        <v>42</v>
      </c>
      <c r="G221" s="45">
        <v>0</v>
      </c>
      <c r="H221" s="45">
        <v>0</v>
      </c>
      <c r="I221" s="45">
        <v>0</v>
      </c>
      <c r="J221" s="45"/>
      <c r="K221" s="45" t="s">
        <v>56</v>
      </c>
      <c r="L221" s="45">
        <v>0</v>
      </c>
      <c r="M221" s="45">
        <v>0</v>
      </c>
      <c r="N221" s="45">
        <v>0</v>
      </c>
    </row>
    <row r="222" spans="1:14" x14ac:dyDescent="0.2">
      <c r="A222" s="45" t="s">
        <v>33</v>
      </c>
      <c r="B222" s="45">
        <v>0.53542666999999999</v>
      </c>
      <c r="C222" s="45">
        <v>0.3882022</v>
      </c>
      <c r="D222" s="45">
        <v>0.22706852999999999</v>
      </c>
      <c r="E222" s="45"/>
      <c r="F222" s="45" t="s">
        <v>44</v>
      </c>
      <c r="G222" s="45">
        <v>0</v>
      </c>
      <c r="H222" s="45">
        <v>0</v>
      </c>
      <c r="I222" s="45">
        <v>0</v>
      </c>
      <c r="J222" s="45"/>
      <c r="K222" s="45" t="s">
        <v>59</v>
      </c>
      <c r="L222" s="45">
        <v>0</v>
      </c>
      <c r="M222" s="45">
        <v>0</v>
      </c>
      <c r="N222" s="45">
        <v>0</v>
      </c>
    </row>
    <row r="223" spans="1:14" x14ac:dyDescent="0.2">
      <c r="A223" s="45" t="s">
        <v>9</v>
      </c>
      <c r="B223" s="45">
        <v>0.59005356000000009</v>
      </c>
      <c r="C223" s="45">
        <v>0.49191957000000003</v>
      </c>
      <c r="D223" s="45">
        <v>0.21850179</v>
      </c>
      <c r="E223" s="45"/>
      <c r="F223" s="45" t="s">
        <v>49</v>
      </c>
      <c r="G223" s="45">
        <v>0</v>
      </c>
      <c r="H223" s="45">
        <v>0</v>
      </c>
      <c r="I223" s="45">
        <v>0</v>
      </c>
      <c r="J223" s="45"/>
      <c r="K223" s="45" t="s">
        <v>60</v>
      </c>
      <c r="L223" s="45">
        <v>0</v>
      </c>
      <c r="M223" s="45">
        <v>0</v>
      </c>
      <c r="N223" s="45">
        <v>0</v>
      </c>
    </row>
    <row r="224" spans="1:14" x14ac:dyDescent="0.2">
      <c r="A224" s="45" t="s">
        <v>37</v>
      </c>
      <c r="B224" s="45">
        <v>4.8963699999999999E-2</v>
      </c>
      <c r="C224" s="45">
        <v>0.19608887</v>
      </c>
      <c r="D224" s="45">
        <v>0.20956898999999998</v>
      </c>
      <c r="E224" s="45"/>
      <c r="F224" s="45" t="s">
        <v>51</v>
      </c>
      <c r="G224" s="45">
        <v>0</v>
      </c>
      <c r="H224" s="45">
        <v>0</v>
      </c>
      <c r="I224" s="45">
        <v>0</v>
      </c>
      <c r="J224" s="45"/>
      <c r="K224" s="45" t="s">
        <v>616</v>
      </c>
      <c r="L224" s="45">
        <v>0</v>
      </c>
      <c r="M224" s="45">
        <v>0</v>
      </c>
      <c r="N224" s="45">
        <v>0</v>
      </c>
    </row>
    <row r="225" spans="1:20" x14ac:dyDescent="0.2">
      <c r="A225" s="45" t="s">
        <v>183</v>
      </c>
      <c r="B225" s="45">
        <v>1.9172135299999999</v>
      </c>
      <c r="C225" s="45">
        <v>1.4568145400000001</v>
      </c>
      <c r="D225" s="45">
        <v>0.15433726</v>
      </c>
      <c r="E225" s="45"/>
      <c r="F225" s="45" t="s">
        <v>52</v>
      </c>
      <c r="G225" s="45">
        <v>0</v>
      </c>
      <c r="H225" s="45">
        <v>0</v>
      </c>
      <c r="I225" s="45">
        <v>0</v>
      </c>
      <c r="J225" s="45"/>
      <c r="K225" s="45" t="s">
        <v>61</v>
      </c>
      <c r="L225" s="45">
        <v>0</v>
      </c>
      <c r="M225" s="45">
        <v>0</v>
      </c>
      <c r="N225" s="45">
        <v>0</v>
      </c>
    </row>
    <row r="226" spans="1:20" x14ac:dyDescent="0.2">
      <c r="A226" s="45" t="s">
        <v>49</v>
      </c>
      <c r="B226" s="45">
        <v>4.1700000000000001E-3</v>
      </c>
      <c r="C226" s="45">
        <v>0</v>
      </c>
      <c r="D226" s="45">
        <v>0.11960025000000001</v>
      </c>
      <c r="E226" s="45"/>
      <c r="F226" s="45" t="s">
        <v>348</v>
      </c>
      <c r="G226" s="45">
        <v>0</v>
      </c>
      <c r="H226" s="45">
        <v>0</v>
      </c>
      <c r="I226" s="45">
        <v>0</v>
      </c>
      <c r="J226" s="45"/>
      <c r="K226" s="45" t="s">
        <v>371</v>
      </c>
      <c r="L226" s="45">
        <v>0</v>
      </c>
      <c r="M226" s="45">
        <v>0</v>
      </c>
      <c r="N226" s="45">
        <v>0</v>
      </c>
    </row>
    <row r="227" spans="1:20" x14ac:dyDescent="0.2">
      <c r="A227" s="45" t="s">
        <v>130</v>
      </c>
      <c r="B227" s="45">
        <v>0.12146066</v>
      </c>
      <c r="C227" s="45">
        <v>0.46660890000000005</v>
      </c>
      <c r="D227" s="45">
        <v>0.10187958</v>
      </c>
      <c r="E227" s="45"/>
      <c r="F227" s="45" t="s">
        <v>53</v>
      </c>
      <c r="G227" s="45">
        <v>0</v>
      </c>
      <c r="H227" s="45">
        <v>0</v>
      </c>
      <c r="I227" s="45">
        <v>0</v>
      </c>
      <c r="J227" s="45"/>
      <c r="K227" s="45" t="s">
        <v>365</v>
      </c>
      <c r="L227" s="45">
        <v>0</v>
      </c>
      <c r="M227" s="45">
        <v>0</v>
      </c>
      <c r="N227" s="45">
        <v>0</v>
      </c>
    </row>
    <row r="228" spans="1:20" x14ac:dyDescent="0.2">
      <c r="A228" s="45" t="s">
        <v>360</v>
      </c>
      <c r="B228" s="45">
        <v>4.9497519999999996E-2</v>
      </c>
      <c r="C228" s="45">
        <v>0.27356320000000001</v>
      </c>
      <c r="D228" s="45">
        <v>8.246771E-2</v>
      </c>
      <c r="E228" s="45"/>
      <c r="F228" s="45" t="s">
        <v>54</v>
      </c>
      <c r="G228" s="45">
        <v>9.5451600600000006</v>
      </c>
      <c r="H228" s="45">
        <v>0</v>
      </c>
      <c r="I228" s="45">
        <v>0</v>
      </c>
      <c r="J228" s="45"/>
      <c r="K228" s="45" t="s">
        <v>64</v>
      </c>
      <c r="L228" s="45">
        <v>0</v>
      </c>
      <c r="M228" s="45">
        <v>0</v>
      </c>
      <c r="N228" s="45">
        <v>0</v>
      </c>
    </row>
    <row r="229" spans="1:20" x14ac:dyDescent="0.2">
      <c r="A229" s="45" t="s">
        <v>35</v>
      </c>
      <c r="B229" s="45">
        <v>0.32710597999999996</v>
      </c>
      <c r="C229" s="45">
        <v>1.9986455300000001</v>
      </c>
      <c r="D229" s="45">
        <v>7.2787350000000001E-2</v>
      </c>
      <c r="E229" s="45"/>
      <c r="F229" s="45" t="s">
        <v>55</v>
      </c>
      <c r="G229" s="45">
        <v>0</v>
      </c>
      <c r="H229" s="45">
        <v>0</v>
      </c>
      <c r="I229" s="45">
        <v>0</v>
      </c>
      <c r="J229" s="45"/>
      <c r="K229" s="45" t="s">
        <v>359</v>
      </c>
      <c r="L229" s="45">
        <v>0</v>
      </c>
      <c r="M229" s="45">
        <v>0</v>
      </c>
      <c r="N229" s="45">
        <v>0</v>
      </c>
    </row>
    <row r="230" spans="1:20" x14ac:dyDescent="0.2">
      <c r="A230" s="45" t="s">
        <v>34</v>
      </c>
      <c r="B230" s="45">
        <v>0.17027507</v>
      </c>
      <c r="C230" s="45">
        <v>0.14725284</v>
      </c>
      <c r="D230" s="45">
        <v>7.1559669999999992E-2</v>
      </c>
      <c r="E230" s="45"/>
      <c r="F230" s="45" t="s">
        <v>56</v>
      </c>
      <c r="G230" s="45">
        <v>0</v>
      </c>
      <c r="H230" s="45">
        <v>0</v>
      </c>
      <c r="I230" s="45">
        <v>0</v>
      </c>
      <c r="J230" s="45"/>
      <c r="K230" s="45" t="s">
        <v>65</v>
      </c>
      <c r="L230" s="45">
        <v>0</v>
      </c>
      <c r="M230" s="45">
        <v>0</v>
      </c>
      <c r="N230" s="45">
        <v>0</v>
      </c>
    </row>
    <row r="231" spans="1:20" x14ac:dyDescent="0.2">
      <c r="A231" s="45" t="s">
        <v>128</v>
      </c>
      <c r="B231" s="45">
        <v>4.63509E-2</v>
      </c>
      <c r="C231" s="45">
        <v>5.04E-4</v>
      </c>
      <c r="D231" s="45">
        <v>6.3472279999999992E-2</v>
      </c>
      <c r="E231" s="45"/>
      <c r="F231" s="45" t="s">
        <v>57</v>
      </c>
      <c r="G231" s="45">
        <v>0</v>
      </c>
      <c r="H231" s="45">
        <v>5.0141300000000003E-3</v>
      </c>
      <c r="I231" s="45">
        <v>0</v>
      </c>
      <c r="J231" s="45"/>
      <c r="K231" s="45" t="s">
        <v>350</v>
      </c>
      <c r="L231" s="45">
        <v>0</v>
      </c>
      <c r="M231" s="45">
        <v>0</v>
      </c>
      <c r="N231" s="45">
        <v>0</v>
      </c>
    </row>
    <row r="232" spans="1:20" x14ac:dyDescent="0.2">
      <c r="A232" s="45" t="s">
        <v>41</v>
      </c>
      <c r="B232" s="45">
        <v>0.14658876000000001</v>
      </c>
      <c r="C232" s="45">
        <v>2.394168E-2</v>
      </c>
      <c r="D232" s="45">
        <v>5.3405949999999994E-2</v>
      </c>
      <c r="E232" s="45"/>
      <c r="F232" s="45" t="s">
        <v>59</v>
      </c>
      <c r="G232" s="45">
        <v>0</v>
      </c>
      <c r="H232" s="45">
        <v>0</v>
      </c>
      <c r="I232" s="45">
        <v>0</v>
      </c>
      <c r="J232" s="45"/>
      <c r="K232" s="45" t="s">
        <v>85</v>
      </c>
      <c r="L232" s="45">
        <v>5.2928999999999997E-4</v>
      </c>
      <c r="M232" s="45">
        <v>0</v>
      </c>
      <c r="N232" s="45">
        <v>0</v>
      </c>
    </row>
    <row r="233" spans="1:20" ht="12.6" customHeight="1" x14ac:dyDescent="0.2">
      <c r="A233" s="45" t="s">
        <v>121</v>
      </c>
      <c r="B233" s="45">
        <v>1.251618E-2</v>
      </c>
      <c r="C233" s="45">
        <v>122.34080981999999</v>
      </c>
      <c r="D233" s="45">
        <v>4.3415280000000001E-2</v>
      </c>
      <c r="E233" s="45"/>
      <c r="F233" s="45" t="s">
        <v>60</v>
      </c>
      <c r="G233" s="45">
        <v>0.10210138000000001</v>
      </c>
      <c r="H233" s="45">
        <v>0</v>
      </c>
      <c r="I233" s="45">
        <v>0</v>
      </c>
      <c r="J233" s="45"/>
      <c r="K233" s="45" t="s">
        <v>86</v>
      </c>
      <c r="L233" s="45">
        <v>0</v>
      </c>
      <c r="M233" s="45">
        <v>1.3612400000000001E-3</v>
      </c>
      <c r="N233" s="45">
        <v>0</v>
      </c>
    </row>
    <row r="234" spans="1:20" x14ac:dyDescent="0.2">
      <c r="A234" s="45" t="s">
        <v>40</v>
      </c>
      <c r="B234" s="45">
        <v>0</v>
      </c>
      <c r="C234" s="45">
        <v>2.369953E-2</v>
      </c>
      <c r="D234" s="45">
        <v>3.5831250000000002E-2</v>
      </c>
      <c r="E234" s="45"/>
      <c r="F234" s="45" t="s">
        <v>616</v>
      </c>
      <c r="G234" s="45">
        <v>0</v>
      </c>
      <c r="H234" s="45">
        <v>0</v>
      </c>
      <c r="I234" s="45">
        <v>0</v>
      </c>
      <c r="J234" s="45"/>
      <c r="K234" s="45" t="s">
        <v>374</v>
      </c>
      <c r="L234" s="45">
        <v>0</v>
      </c>
      <c r="M234" s="45">
        <v>1.0163699999999999E-3</v>
      </c>
      <c r="N234" s="45">
        <v>0</v>
      </c>
    </row>
    <row r="235" spans="1:20" x14ac:dyDescent="0.2">
      <c r="A235" s="45" t="s">
        <v>139</v>
      </c>
      <c r="B235" s="45">
        <v>0.14805572</v>
      </c>
      <c r="C235" s="45">
        <v>0.49375697999999996</v>
      </c>
      <c r="D235" s="45">
        <v>3.0378009999999997E-2</v>
      </c>
      <c r="E235" s="45"/>
      <c r="F235" s="45" t="s">
        <v>365</v>
      </c>
      <c r="G235" s="45">
        <v>0</v>
      </c>
      <c r="H235" s="45">
        <v>0</v>
      </c>
      <c r="I235" s="45">
        <v>0</v>
      </c>
      <c r="J235" s="45"/>
      <c r="K235" s="45" t="s">
        <v>344</v>
      </c>
      <c r="L235" s="45">
        <v>3.3973600000000003E-3</v>
      </c>
      <c r="M235" s="45">
        <v>0</v>
      </c>
      <c r="N235" s="45">
        <v>0</v>
      </c>
    </row>
    <row r="236" spans="1:20" x14ac:dyDescent="0.2">
      <c r="A236" s="45" t="s">
        <v>359</v>
      </c>
      <c r="B236" s="45">
        <v>1.3222399999999999E-3</v>
      </c>
      <c r="C236" s="45">
        <v>5.8563599999999997E-3</v>
      </c>
      <c r="D236" s="45">
        <v>2.8452619999999998E-2</v>
      </c>
      <c r="E236" s="45"/>
      <c r="F236" s="45" t="s">
        <v>64</v>
      </c>
      <c r="G236" s="45">
        <v>0</v>
      </c>
      <c r="H236" s="45">
        <v>0</v>
      </c>
      <c r="I236" s="45">
        <v>0</v>
      </c>
      <c r="J236" s="45"/>
      <c r="K236" s="45" t="s">
        <v>878</v>
      </c>
      <c r="L236" s="45">
        <v>0</v>
      </c>
      <c r="M236" s="45">
        <v>0</v>
      </c>
      <c r="N236" s="45">
        <v>0</v>
      </c>
    </row>
    <row r="237" spans="1:20" s="83" customFormat="1" x14ac:dyDescent="0.2">
      <c r="A237" s="45" t="s">
        <v>388</v>
      </c>
      <c r="B237" s="45">
        <v>0</v>
      </c>
      <c r="C237" s="45">
        <v>0</v>
      </c>
      <c r="D237" s="45">
        <v>2.8055500000000001E-2</v>
      </c>
      <c r="E237" s="45"/>
      <c r="F237" s="45" t="s">
        <v>359</v>
      </c>
      <c r="G237" s="45">
        <v>0</v>
      </c>
      <c r="H237" s="45">
        <v>0</v>
      </c>
      <c r="I237" s="45">
        <v>0</v>
      </c>
      <c r="J237" s="45"/>
      <c r="K237" s="45" t="s">
        <v>94</v>
      </c>
      <c r="L237" s="45">
        <v>8.3100000000000003E-4</v>
      </c>
      <c r="M237" s="45">
        <v>0</v>
      </c>
      <c r="N237" s="45">
        <v>0</v>
      </c>
      <c r="T237" s="20"/>
    </row>
    <row r="238" spans="1:20" x14ac:dyDescent="0.2">
      <c r="A238" s="45" t="s">
        <v>372</v>
      </c>
      <c r="B238" s="45">
        <v>4.30766E-2</v>
      </c>
      <c r="C238" s="45">
        <v>2.0612619999999998E-2</v>
      </c>
      <c r="D238" s="45">
        <v>2.5611439999999999E-2</v>
      </c>
      <c r="E238" s="45"/>
      <c r="F238" s="45" t="s">
        <v>350</v>
      </c>
      <c r="G238" s="45">
        <v>0</v>
      </c>
      <c r="H238" s="45">
        <v>0.10021336</v>
      </c>
      <c r="I238" s="45">
        <v>0</v>
      </c>
      <c r="J238" s="45"/>
      <c r="K238" s="45" t="s">
        <v>360</v>
      </c>
      <c r="L238" s="45">
        <v>0</v>
      </c>
      <c r="M238" s="45">
        <v>0</v>
      </c>
      <c r="N238" s="45">
        <v>0</v>
      </c>
    </row>
    <row r="239" spans="1:20" x14ac:dyDescent="0.2">
      <c r="A239" s="45" t="s">
        <v>42</v>
      </c>
      <c r="B239" s="45">
        <v>6.7650000000000002E-4</v>
      </c>
      <c r="C239" s="45">
        <v>5.915629E-2</v>
      </c>
      <c r="D239" s="45">
        <v>1.8752359999999999E-2</v>
      </c>
      <c r="E239" s="45"/>
      <c r="F239" s="45" t="s">
        <v>68</v>
      </c>
      <c r="G239" s="45">
        <v>1.2739E-2</v>
      </c>
      <c r="H239" s="45">
        <v>0</v>
      </c>
      <c r="I239" s="45">
        <v>0</v>
      </c>
      <c r="J239" s="45"/>
      <c r="K239" s="45" t="s">
        <v>97</v>
      </c>
      <c r="L239" s="45">
        <v>5.5091800000000007E-3</v>
      </c>
      <c r="M239" s="45">
        <v>9.5244300000000004E-3</v>
      </c>
      <c r="N239" s="45">
        <v>0</v>
      </c>
    </row>
    <row r="240" spans="1:20" x14ac:dyDescent="0.2">
      <c r="A240" s="45" t="s">
        <v>141</v>
      </c>
      <c r="B240" s="45">
        <v>0.51227069999999997</v>
      </c>
      <c r="C240" s="45">
        <v>3.2819313299999999</v>
      </c>
      <c r="D240" s="45">
        <v>1.374921E-2</v>
      </c>
      <c r="E240" s="45"/>
      <c r="F240" s="45" t="s">
        <v>69</v>
      </c>
      <c r="G240" s="45">
        <v>2.2007E-4</v>
      </c>
      <c r="H240" s="45">
        <v>0</v>
      </c>
      <c r="I240" s="45">
        <v>0</v>
      </c>
      <c r="J240" s="45"/>
      <c r="K240" s="45" t="s">
        <v>99</v>
      </c>
      <c r="L240" s="45">
        <v>0</v>
      </c>
      <c r="M240" s="45">
        <v>0</v>
      </c>
      <c r="N240" s="45">
        <v>0</v>
      </c>
    </row>
    <row r="241" spans="1:14" x14ac:dyDescent="0.2">
      <c r="A241" s="45" t="s">
        <v>53</v>
      </c>
      <c r="B241" s="45">
        <v>0</v>
      </c>
      <c r="C241" s="45">
        <v>0</v>
      </c>
      <c r="D241" s="45">
        <v>9.593850000000001E-3</v>
      </c>
      <c r="E241" s="45"/>
      <c r="F241" s="45" t="s">
        <v>70</v>
      </c>
      <c r="G241" s="45">
        <v>1.0461750000000001E-2</v>
      </c>
      <c r="H241" s="45">
        <v>0</v>
      </c>
      <c r="I241" s="45">
        <v>0</v>
      </c>
      <c r="J241" s="45"/>
      <c r="K241" s="45" t="s">
        <v>349</v>
      </c>
      <c r="L241" s="45">
        <v>2.8209999999999999E-5</v>
      </c>
      <c r="M241" s="45">
        <v>0</v>
      </c>
      <c r="N241" s="45">
        <v>0</v>
      </c>
    </row>
    <row r="242" spans="1:14" x14ac:dyDescent="0.2">
      <c r="A242" s="45" t="s">
        <v>370</v>
      </c>
      <c r="B242" s="45">
        <v>2.0719999999999998E-5</v>
      </c>
      <c r="C242" s="45">
        <v>0</v>
      </c>
      <c r="D242" s="45">
        <v>6.5591800000000004E-3</v>
      </c>
      <c r="E242" s="45"/>
      <c r="F242" s="45" t="s">
        <v>77</v>
      </c>
      <c r="G242" s="45">
        <v>0</v>
      </c>
      <c r="H242" s="45">
        <v>0</v>
      </c>
      <c r="I242" s="45">
        <v>0</v>
      </c>
      <c r="J242" s="45"/>
      <c r="K242" s="45" t="s">
        <v>123</v>
      </c>
      <c r="L242" s="45">
        <v>0</v>
      </c>
      <c r="M242" s="45">
        <v>0</v>
      </c>
      <c r="N242" s="45">
        <v>0</v>
      </c>
    </row>
    <row r="243" spans="1:14" x14ac:dyDescent="0.2">
      <c r="A243" s="45" t="s">
        <v>56</v>
      </c>
      <c r="B243" s="45">
        <v>0</v>
      </c>
      <c r="C243" s="45">
        <v>1.38201E-2</v>
      </c>
      <c r="D243" s="45">
        <v>4.8003999999999998E-3</v>
      </c>
      <c r="E243" s="45"/>
      <c r="F243" s="45" t="s">
        <v>878</v>
      </c>
      <c r="G243" s="45">
        <v>0</v>
      </c>
      <c r="H243" s="45">
        <v>0</v>
      </c>
      <c r="I243" s="45">
        <v>0</v>
      </c>
      <c r="J243" s="45"/>
      <c r="K243" s="45" t="s">
        <v>124</v>
      </c>
      <c r="L243" s="45">
        <v>6.6119109999999995E-2</v>
      </c>
      <c r="M243" s="45">
        <v>0</v>
      </c>
      <c r="N243" s="45">
        <v>0</v>
      </c>
    </row>
    <row r="244" spans="1:14" x14ac:dyDescent="0.2">
      <c r="A244" s="45" t="s">
        <v>61</v>
      </c>
      <c r="B244" s="45">
        <v>8.2573500000000001E-3</v>
      </c>
      <c r="C244" s="45">
        <v>1.2724000000000001E-4</v>
      </c>
      <c r="D244" s="45">
        <v>4.4620800000000002E-3</v>
      </c>
      <c r="E244" s="45"/>
      <c r="F244" s="45" t="s">
        <v>360</v>
      </c>
      <c r="G244" s="45">
        <v>0</v>
      </c>
      <c r="H244" s="45">
        <v>0</v>
      </c>
      <c r="I244" s="45">
        <v>0</v>
      </c>
      <c r="J244" s="45"/>
      <c r="K244" s="45" t="s">
        <v>376</v>
      </c>
      <c r="L244" s="45">
        <v>0</v>
      </c>
      <c r="M244" s="45">
        <v>0</v>
      </c>
      <c r="N244" s="45">
        <v>0</v>
      </c>
    </row>
    <row r="245" spans="1:14" x14ac:dyDescent="0.2">
      <c r="A245" s="45" t="s">
        <v>394</v>
      </c>
      <c r="B245" s="45">
        <v>1.991656E-2</v>
      </c>
      <c r="C245" s="45">
        <v>2.4036399999999999E-3</v>
      </c>
      <c r="D245" s="45">
        <v>3.4770000000000001E-3</v>
      </c>
      <c r="E245" s="45"/>
      <c r="F245" s="45" t="s">
        <v>97</v>
      </c>
      <c r="G245" s="45">
        <v>5.6182870000000003E-2</v>
      </c>
      <c r="H245" s="45">
        <v>0.16458987999999999</v>
      </c>
      <c r="I245" s="45">
        <v>0</v>
      </c>
      <c r="J245" s="45"/>
      <c r="K245" s="45" t="s">
        <v>361</v>
      </c>
      <c r="L245" s="45">
        <v>4.2174290000000003E-2</v>
      </c>
      <c r="M245" s="45">
        <v>0</v>
      </c>
      <c r="N245" s="45">
        <v>0</v>
      </c>
    </row>
    <row r="246" spans="1:14" x14ac:dyDescent="0.2">
      <c r="A246" s="45" t="s">
        <v>362</v>
      </c>
      <c r="B246" s="45">
        <v>6.9327700000000004E-3</v>
      </c>
      <c r="C246" s="45">
        <v>4.6086299999999998E-3</v>
      </c>
      <c r="D246" s="45">
        <v>3.29817E-3</v>
      </c>
      <c r="E246" s="45"/>
      <c r="F246" s="45" t="s">
        <v>99</v>
      </c>
      <c r="G246" s="45">
        <v>7.9453400000000004E-3</v>
      </c>
      <c r="H246" s="45">
        <v>0</v>
      </c>
      <c r="I246" s="45">
        <v>0</v>
      </c>
      <c r="J246" s="45"/>
      <c r="K246" s="45" t="s">
        <v>126</v>
      </c>
      <c r="L246" s="45">
        <v>3.8241620000000004E-2</v>
      </c>
      <c r="M246" s="45">
        <v>3.7085180000000002E-2</v>
      </c>
      <c r="N246" s="45">
        <v>0</v>
      </c>
    </row>
    <row r="247" spans="1:14" x14ac:dyDescent="0.2">
      <c r="A247" s="45" t="s">
        <v>396</v>
      </c>
      <c r="B247" s="45">
        <v>0</v>
      </c>
      <c r="C247" s="45">
        <v>8.56261E-3</v>
      </c>
      <c r="D247" s="45">
        <v>3.0550999999999998E-3</v>
      </c>
      <c r="E247" s="45"/>
      <c r="F247" s="45" t="s">
        <v>372</v>
      </c>
      <c r="G247" s="45">
        <v>2.20929E-3</v>
      </c>
      <c r="H247" s="45">
        <v>0</v>
      </c>
      <c r="I247" s="45">
        <v>0</v>
      </c>
      <c r="J247" s="45"/>
      <c r="K247" s="45" t="s">
        <v>388</v>
      </c>
      <c r="L247" s="45">
        <v>1.22655E-2</v>
      </c>
      <c r="M247" s="45">
        <v>0</v>
      </c>
      <c r="N247" s="45">
        <v>0</v>
      </c>
    </row>
    <row r="248" spans="1:14" x14ac:dyDescent="0.2">
      <c r="A248" s="45" t="s">
        <v>216</v>
      </c>
      <c r="B248" s="45">
        <v>0</v>
      </c>
      <c r="C248" s="45">
        <v>1.5300999999999999E-3</v>
      </c>
      <c r="D248" s="45">
        <v>1.6248299999999999E-3</v>
      </c>
      <c r="E248" s="45"/>
      <c r="F248" s="45" t="s">
        <v>110</v>
      </c>
      <c r="G248" s="45">
        <v>0</v>
      </c>
      <c r="H248" s="45">
        <v>1.203244E-2</v>
      </c>
      <c r="I248" s="45">
        <v>0</v>
      </c>
      <c r="J248" s="45"/>
      <c r="K248" s="45" t="s">
        <v>363</v>
      </c>
      <c r="L248" s="45">
        <v>0</v>
      </c>
      <c r="M248" s="45">
        <v>0</v>
      </c>
      <c r="N248" s="45">
        <v>0</v>
      </c>
    </row>
    <row r="249" spans="1:14" x14ac:dyDescent="0.2">
      <c r="A249" s="45" t="s">
        <v>99</v>
      </c>
      <c r="B249" s="45">
        <v>0</v>
      </c>
      <c r="C249" s="45">
        <v>1.47E-2</v>
      </c>
      <c r="D249" s="45">
        <v>1.4316999999999999E-3</v>
      </c>
      <c r="E249" s="45"/>
      <c r="F249" s="45" t="s">
        <v>121</v>
      </c>
      <c r="G249" s="45">
        <v>0.42392040000000003</v>
      </c>
      <c r="H249" s="45">
        <v>0</v>
      </c>
      <c r="I249" s="45">
        <v>0</v>
      </c>
      <c r="J249" s="45"/>
      <c r="K249" s="45" t="s">
        <v>393</v>
      </c>
      <c r="L249" s="45">
        <v>0</v>
      </c>
      <c r="M249" s="45">
        <v>0</v>
      </c>
      <c r="N249" s="45">
        <v>0</v>
      </c>
    </row>
    <row r="250" spans="1:14" x14ac:dyDescent="0.2">
      <c r="A250" s="45" t="s">
        <v>369</v>
      </c>
      <c r="B250" s="45">
        <v>0</v>
      </c>
      <c r="C250" s="45">
        <v>4.2138200000000001E-3</v>
      </c>
      <c r="D250" s="45">
        <v>5.8538000000000004E-4</v>
      </c>
      <c r="E250" s="45"/>
      <c r="F250" s="45" t="s">
        <v>122</v>
      </c>
      <c r="G250" s="45">
        <v>0</v>
      </c>
      <c r="H250" s="45">
        <v>9.4946900000000001E-3</v>
      </c>
      <c r="I250" s="45">
        <v>0</v>
      </c>
      <c r="J250" s="45"/>
      <c r="K250" s="45" t="s">
        <v>370</v>
      </c>
      <c r="L250" s="45">
        <v>2.1900169999999997E-2</v>
      </c>
      <c r="M250" s="45">
        <v>0</v>
      </c>
      <c r="N250" s="45">
        <v>0</v>
      </c>
    </row>
    <row r="251" spans="1:14" x14ac:dyDescent="0.2">
      <c r="A251" s="45" t="s">
        <v>347</v>
      </c>
      <c r="B251" s="45">
        <v>8.3116098399999991</v>
      </c>
      <c r="C251" s="45">
        <v>0.294792</v>
      </c>
      <c r="D251" s="45">
        <v>5.3103999999999998E-4</v>
      </c>
      <c r="E251" s="45"/>
      <c r="F251" s="45" t="s">
        <v>388</v>
      </c>
      <c r="G251" s="45">
        <v>0</v>
      </c>
      <c r="H251" s="45">
        <v>7.8682200000000004E-3</v>
      </c>
      <c r="I251" s="45">
        <v>0</v>
      </c>
      <c r="J251" s="45"/>
      <c r="K251" s="45" t="s">
        <v>364</v>
      </c>
      <c r="L251" s="45">
        <v>1.18057221</v>
      </c>
      <c r="M251" s="45">
        <v>0</v>
      </c>
      <c r="N251" s="45">
        <v>0</v>
      </c>
    </row>
    <row r="252" spans="1:14" x14ac:dyDescent="0.2">
      <c r="A252" s="45" t="s">
        <v>913</v>
      </c>
      <c r="B252" s="45">
        <v>5.5081117199999996</v>
      </c>
      <c r="C252" s="45">
        <v>0</v>
      </c>
      <c r="D252" s="45">
        <v>0</v>
      </c>
      <c r="E252" s="45"/>
      <c r="F252" s="45" t="s">
        <v>128</v>
      </c>
      <c r="G252" s="45">
        <v>0</v>
      </c>
      <c r="H252" s="45">
        <v>5.5920730000000002E-2</v>
      </c>
      <c r="I252" s="45">
        <v>0</v>
      </c>
      <c r="J252" s="45"/>
      <c r="K252" s="45" t="s">
        <v>145</v>
      </c>
      <c r="L252" s="45">
        <v>0</v>
      </c>
      <c r="M252" s="45">
        <v>0</v>
      </c>
      <c r="N252" s="45">
        <v>0</v>
      </c>
    </row>
    <row r="253" spans="1:14" x14ac:dyDescent="0.2">
      <c r="A253" s="45" t="s">
        <v>32</v>
      </c>
      <c r="B253" s="45">
        <v>2.5383030299999998</v>
      </c>
      <c r="C253" s="45">
        <v>0</v>
      </c>
      <c r="D253" s="45">
        <v>0</v>
      </c>
      <c r="E253" s="45"/>
      <c r="F253" s="45" t="s">
        <v>363</v>
      </c>
      <c r="G253" s="45">
        <v>0.12473028999999999</v>
      </c>
      <c r="H253" s="45">
        <v>0</v>
      </c>
      <c r="I253" s="45">
        <v>0</v>
      </c>
      <c r="J253" s="45"/>
      <c r="K253" s="45" t="s">
        <v>153</v>
      </c>
      <c r="L253" s="45">
        <v>1.3396199999999999E-3</v>
      </c>
      <c r="M253" s="45">
        <v>1.366386E-2</v>
      </c>
      <c r="N253" s="45">
        <v>0</v>
      </c>
    </row>
    <row r="254" spans="1:14" x14ac:dyDescent="0.2">
      <c r="A254" s="45" t="s">
        <v>395</v>
      </c>
      <c r="B254" s="45">
        <v>0</v>
      </c>
      <c r="C254" s="45">
        <v>0</v>
      </c>
      <c r="D254" s="45">
        <v>0</v>
      </c>
      <c r="E254" s="45"/>
      <c r="F254" s="45" t="s">
        <v>130</v>
      </c>
      <c r="G254" s="45">
        <v>0</v>
      </c>
      <c r="H254" s="45">
        <v>0.16924317000000003</v>
      </c>
      <c r="I254" s="45">
        <v>0</v>
      </c>
      <c r="J254" s="45"/>
      <c r="K254" s="45" t="s">
        <v>351</v>
      </c>
      <c r="L254" s="45">
        <v>0</v>
      </c>
      <c r="M254" s="45">
        <v>0</v>
      </c>
      <c r="N254" s="45">
        <v>0</v>
      </c>
    </row>
    <row r="255" spans="1:14" x14ac:dyDescent="0.2">
      <c r="A255" s="45" t="s">
        <v>50</v>
      </c>
      <c r="B255" s="45">
        <v>2.0604529999999999E-2</v>
      </c>
      <c r="C255" s="45">
        <v>0</v>
      </c>
      <c r="D255" s="45">
        <v>0</v>
      </c>
      <c r="E255" s="45"/>
      <c r="F255" s="45" t="s">
        <v>393</v>
      </c>
      <c r="G255" s="45">
        <v>0</v>
      </c>
      <c r="H255" s="45">
        <v>0</v>
      </c>
      <c r="I255" s="45">
        <v>0</v>
      </c>
      <c r="J255" s="45"/>
      <c r="K255" s="45" t="s">
        <v>179</v>
      </c>
      <c r="L255" s="45">
        <v>0</v>
      </c>
      <c r="M255" s="45">
        <v>2.2361099999999999E-3</v>
      </c>
      <c r="N255" s="45">
        <v>0</v>
      </c>
    </row>
    <row r="256" spans="1:14" x14ac:dyDescent="0.2">
      <c r="A256" s="45" t="s">
        <v>51</v>
      </c>
      <c r="B256" s="45">
        <v>4.9399999999999997E-4</v>
      </c>
      <c r="C256" s="45">
        <v>0</v>
      </c>
      <c r="D256" s="45">
        <v>0</v>
      </c>
      <c r="E256" s="45"/>
      <c r="F256" s="45" t="s">
        <v>370</v>
      </c>
      <c r="G256" s="45">
        <v>3.284372E-2</v>
      </c>
      <c r="H256" s="45">
        <v>0</v>
      </c>
      <c r="I256" s="45">
        <v>0</v>
      </c>
      <c r="J256" s="45"/>
      <c r="K256" s="45" t="s">
        <v>377</v>
      </c>
      <c r="L256" s="45">
        <v>0</v>
      </c>
      <c r="M256" s="45">
        <v>0</v>
      </c>
      <c r="N256" s="45">
        <v>0</v>
      </c>
    </row>
    <row r="257" spans="1:14" x14ac:dyDescent="0.2">
      <c r="A257" s="45" t="s">
        <v>348</v>
      </c>
      <c r="B257" s="45">
        <v>0</v>
      </c>
      <c r="C257" s="45">
        <v>0</v>
      </c>
      <c r="D257" s="45">
        <v>0</v>
      </c>
      <c r="E257" s="45"/>
      <c r="F257" s="45" t="s">
        <v>364</v>
      </c>
      <c r="G257" s="45">
        <v>1.298213E-2</v>
      </c>
      <c r="H257" s="45">
        <v>0</v>
      </c>
      <c r="I257" s="45">
        <v>0</v>
      </c>
      <c r="J257" s="45"/>
      <c r="K257" s="45" t="s">
        <v>182</v>
      </c>
      <c r="L257" s="45">
        <v>9.7906599999999996E-3</v>
      </c>
      <c r="M257" s="45">
        <v>2.4927029999999999E-2</v>
      </c>
      <c r="N257" s="45">
        <v>0</v>
      </c>
    </row>
    <row r="258" spans="1:14" x14ac:dyDescent="0.2">
      <c r="A258" s="45" t="s">
        <v>616</v>
      </c>
      <c r="B258" s="45">
        <v>0</v>
      </c>
      <c r="C258" s="45">
        <v>7.0642089999999991E-2</v>
      </c>
      <c r="D258" s="45">
        <v>0</v>
      </c>
      <c r="E258" s="45"/>
      <c r="F258" s="45" t="s">
        <v>183</v>
      </c>
      <c r="G258" s="45">
        <v>0</v>
      </c>
      <c r="H258" s="45">
        <v>2.7522000000000001E-4</v>
      </c>
      <c r="I258" s="45">
        <v>0</v>
      </c>
      <c r="J258" s="45"/>
      <c r="K258" s="45" t="s">
        <v>183</v>
      </c>
      <c r="L258" s="45">
        <v>0.13228616000000001</v>
      </c>
      <c r="M258" s="45">
        <v>0</v>
      </c>
      <c r="N258" s="45">
        <v>0</v>
      </c>
    </row>
    <row r="259" spans="1:14" x14ac:dyDescent="0.2">
      <c r="A259" s="45" t="s">
        <v>77</v>
      </c>
      <c r="B259" s="45">
        <v>2.75625E-2</v>
      </c>
      <c r="C259" s="45">
        <v>0</v>
      </c>
      <c r="D259" s="45">
        <v>0</v>
      </c>
      <c r="E259" s="45"/>
      <c r="F259" s="45" t="s">
        <v>184</v>
      </c>
      <c r="G259" s="45">
        <v>7.81274E-2</v>
      </c>
      <c r="H259" s="45">
        <v>5.2639999999999997E-5</v>
      </c>
      <c r="I259" s="45">
        <v>0</v>
      </c>
      <c r="J259" s="45"/>
      <c r="K259" s="45" t="s">
        <v>185</v>
      </c>
      <c r="L259" s="45">
        <v>4.0728489999999999E-2</v>
      </c>
      <c r="M259" s="45">
        <v>1.866E-3</v>
      </c>
      <c r="N259" s="45">
        <v>0</v>
      </c>
    </row>
    <row r="260" spans="1:14" x14ac:dyDescent="0.2">
      <c r="A260" s="45" t="s">
        <v>878</v>
      </c>
      <c r="B260" s="45">
        <v>0</v>
      </c>
      <c r="C260" s="45">
        <v>5.2771099999999998E-3</v>
      </c>
      <c r="D260" s="45">
        <v>0</v>
      </c>
      <c r="E260" s="45"/>
      <c r="F260" s="45" t="s">
        <v>879</v>
      </c>
      <c r="G260" s="45">
        <v>0</v>
      </c>
      <c r="H260" s="45">
        <v>0</v>
      </c>
      <c r="I260" s="45">
        <v>0</v>
      </c>
      <c r="J260" s="45"/>
      <c r="K260" s="45" t="s">
        <v>186</v>
      </c>
      <c r="L260" s="45">
        <v>0</v>
      </c>
      <c r="M260" s="45">
        <v>0</v>
      </c>
      <c r="N260" s="45">
        <v>0</v>
      </c>
    </row>
    <row r="261" spans="1:14" x14ac:dyDescent="0.2">
      <c r="A261" s="45" t="s">
        <v>393</v>
      </c>
      <c r="B261" s="45">
        <v>0</v>
      </c>
      <c r="C261" s="45">
        <v>0</v>
      </c>
      <c r="D261" s="45">
        <v>0</v>
      </c>
      <c r="E261" s="45"/>
      <c r="F261" s="45" t="s">
        <v>211</v>
      </c>
      <c r="G261" s="45">
        <v>1.0514059999999999E-2</v>
      </c>
      <c r="H261" s="45">
        <v>3.3135860000000003E-2</v>
      </c>
      <c r="I261" s="45">
        <v>0</v>
      </c>
      <c r="J261" s="45"/>
      <c r="K261" s="45" t="s">
        <v>879</v>
      </c>
      <c r="L261" s="45">
        <v>0</v>
      </c>
      <c r="M261" s="45">
        <v>3.5648E-4</v>
      </c>
      <c r="N261" s="45">
        <v>0</v>
      </c>
    </row>
    <row r="262" spans="1:14" x14ac:dyDescent="0.2">
      <c r="A262" s="45" t="s">
        <v>879</v>
      </c>
      <c r="B262" s="45">
        <v>0</v>
      </c>
      <c r="C262" s="45">
        <v>0</v>
      </c>
      <c r="D262" s="45">
        <v>0</v>
      </c>
      <c r="E262" s="45"/>
      <c r="F262" s="45" t="s">
        <v>367</v>
      </c>
      <c r="G262" s="45">
        <v>0</v>
      </c>
      <c r="H262" s="45">
        <v>0</v>
      </c>
      <c r="I262" s="45">
        <v>0</v>
      </c>
      <c r="J262" s="45"/>
      <c r="K262" s="45" t="s">
        <v>367</v>
      </c>
      <c r="L262" s="45">
        <v>3.1523E-4</v>
      </c>
      <c r="M262" s="45">
        <v>0</v>
      </c>
      <c r="N262" s="45">
        <v>0</v>
      </c>
    </row>
    <row r="263" spans="1:14" x14ac:dyDescent="0.2">
      <c r="A263" s="46" t="s">
        <v>367</v>
      </c>
      <c r="B263" s="46">
        <v>2.8236300000000002E-3</v>
      </c>
      <c r="C263" s="46">
        <v>0.173925</v>
      </c>
      <c r="D263" s="46">
        <v>0</v>
      </c>
      <c r="E263" s="46"/>
      <c r="F263" s="46" t="s">
        <v>216</v>
      </c>
      <c r="G263" s="46">
        <v>0</v>
      </c>
      <c r="H263" s="46">
        <v>0</v>
      </c>
      <c r="I263" s="46">
        <v>0</v>
      </c>
      <c r="J263" s="46"/>
      <c r="K263" s="46" t="s">
        <v>216</v>
      </c>
      <c r="L263" s="46">
        <v>3.0698000000000001E-3</v>
      </c>
      <c r="M263" s="46">
        <v>0</v>
      </c>
      <c r="N263" s="46">
        <v>0</v>
      </c>
    </row>
    <row r="264" spans="1:14" x14ac:dyDescent="0.2">
      <c r="A264" s="93"/>
      <c r="B264" s="25">
        <f>SUBTOTAL(109,Table356353[Column2])</f>
        <v>7678.6193966000055</v>
      </c>
      <c r="C264" s="25">
        <f>SUBTOTAL(109,Table356353[Column3])</f>
        <v>7298.3822383400047</v>
      </c>
      <c r="D264" s="25">
        <f>SUBTOTAL(109,Table356353[Column4])</f>
        <v>8845.3998315100052</v>
      </c>
      <c r="E264" s="21"/>
      <c r="F264" s="21"/>
      <c r="G264" s="25">
        <f>SUBTOTAL(109,Table356353[Column7])</f>
        <v>4357.2697088900031</v>
      </c>
      <c r="H264" s="25">
        <f>SUBTOTAL(109,Table356353[Column8])</f>
        <v>4124.6377036600024</v>
      </c>
      <c r="I264" s="25">
        <f>SUBTOTAL(109,Table356353[Column9])</f>
        <v>6145.118505689994</v>
      </c>
      <c r="J264" s="21"/>
      <c r="K264" s="21"/>
      <c r="L264" s="25">
        <f>SUBTOTAL(109,Table356353[Column12])</f>
        <v>340.85685061000021</v>
      </c>
      <c r="M264" s="25">
        <f>SUBTOTAL(109,Table356353[Column13])</f>
        <v>395.82974565000023</v>
      </c>
      <c r="N264" s="25">
        <f>SUBTOTAL(109,Table356353[Column14])</f>
        <v>535.12597070000049</v>
      </c>
    </row>
  </sheetData>
  <mergeCells count="6">
    <mergeCell ref="A2:D2"/>
    <mergeCell ref="K2:N2"/>
    <mergeCell ref="F2:I2"/>
    <mergeCell ref="B3:C3"/>
    <mergeCell ref="G3:H3"/>
    <mergeCell ref="L3:M3"/>
  </mergeCells>
  <hyperlinks>
    <hyperlink ref="P1" location="'Table of Content'!A1" display="Table of Content" xr:uid="{18186275-44FB-4BF6-87F7-780923D814B5}"/>
  </hyperlinks>
  <pageMargins left="0.7" right="0.7" top="0.75" bottom="0.75" header="0.3" footer="0.3"/>
  <pageSetup scale="44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690-628B-46DD-A919-69BF9EA4C727}">
  <dimension ref="A1:P15"/>
  <sheetViews>
    <sheetView zoomScaleNormal="100" workbookViewId="0">
      <selection activeCell="D5" sqref="D5"/>
    </sheetView>
  </sheetViews>
  <sheetFormatPr defaultColWidth="9.140625" defaultRowHeight="12.75" x14ac:dyDescent="0.2"/>
  <cols>
    <col min="1" max="1" width="18.28515625" style="1" customWidth="1"/>
    <col min="2" max="4" width="11.140625" style="1" bestFit="1" customWidth="1"/>
    <col min="5" max="5" width="13.5703125" style="1" bestFit="1" customWidth="1"/>
    <col min="6" max="6" width="11.85546875" style="1" bestFit="1" customWidth="1"/>
    <col min="7" max="8" width="11.140625" style="1" bestFit="1" customWidth="1"/>
    <col min="9" max="11" width="9.140625" style="1"/>
    <col min="12" max="13" width="11.140625" style="1" bestFit="1" customWidth="1"/>
    <col min="14" max="14" width="11.28515625" style="1" bestFit="1" customWidth="1"/>
    <col min="15" max="16" width="11.140625" style="1" bestFit="1" customWidth="1"/>
    <col min="17" max="16384" width="9.140625" style="1"/>
  </cols>
  <sheetData>
    <row r="1" spans="1:16" x14ac:dyDescent="0.2">
      <c r="A1" s="603" t="s">
        <v>398</v>
      </c>
      <c r="B1" s="603"/>
      <c r="C1" s="603"/>
      <c r="D1" s="603"/>
      <c r="H1" s="585" t="s">
        <v>239</v>
      </c>
      <c r="I1" s="585"/>
    </row>
    <row r="2" spans="1:16" x14ac:dyDescent="0.2">
      <c r="A2" s="87" t="s">
        <v>386</v>
      </c>
      <c r="B2" s="129">
        <v>45717</v>
      </c>
      <c r="C2" s="129">
        <v>46054</v>
      </c>
      <c r="D2" s="129">
        <v>46082</v>
      </c>
      <c r="E2" s="86" t="s">
        <v>427</v>
      </c>
      <c r="F2" s="86" t="s">
        <v>428</v>
      </c>
    </row>
    <row r="3" spans="1:16" x14ac:dyDescent="0.2">
      <c r="A3" s="60" t="s">
        <v>384</v>
      </c>
      <c r="B3" s="111">
        <v>262660.24907000101</v>
      </c>
      <c r="C3" s="111">
        <v>214278.939229999</v>
      </c>
      <c r="D3" s="111">
        <v>330350.60741000006</v>
      </c>
      <c r="E3" s="77">
        <f>((Table43146663[[#This Row],[Column4]]/Table43146663[[#This Row],[Column3]])-1)*100</f>
        <v>54.168491125212292</v>
      </c>
      <c r="F3" s="373">
        <f>((Table43146663[[#This Row],[Column4]]/Table43146663[[#This Row],[Column2]])-1)*100</f>
        <v>25.771070643414728</v>
      </c>
      <c r="N3" s="4"/>
      <c r="O3" s="4"/>
      <c r="P3" s="4"/>
    </row>
    <row r="4" spans="1:16" x14ac:dyDescent="0.2">
      <c r="A4" s="29" t="s">
        <v>915</v>
      </c>
      <c r="B4" s="59">
        <v>190506.36358299898</v>
      </c>
      <c r="C4" s="59">
        <v>198956.0832734</v>
      </c>
      <c r="D4" s="59">
        <v>240444.54971018902</v>
      </c>
      <c r="E4" s="77">
        <f>((Table43146663[[#This Row],[Column4]]/Table43146663[[#This Row],[Column3]])-1)*100</f>
        <v>20.853077600938043</v>
      </c>
      <c r="F4" s="373">
        <f>((Table43146663[[#This Row],[Column4]]/Table43146663[[#This Row],[Column2]])-1)*100</f>
        <v>26.21339528400226</v>
      </c>
      <c r="N4" s="4"/>
      <c r="O4" s="4"/>
      <c r="P4" s="4"/>
    </row>
    <row r="5" spans="1:16" x14ac:dyDescent="0.2">
      <c r="A5" s="29" t="s">
        <v>382</v>
      </c>
      <c r="B5" s="59">
        <v>190.41545000000198</v>
      </c>
      <c r="C5" s="59">
        <v>145.75605999999999</v>
      </c>
      <c r="D5" s="59">
        <v>159.223970000001</v>
      </c>
      <c r="E5" s="77">
        <f>((Table43146663[[#This Row],[Column4]]/Table43146663[[#This Row],[Column3]])-1)*100</f>
        <v>9.2400343423120859</v>
      </c>
      <c r="F5" s="373">
        <f>((Table43146663[[#This Row],[Column4]]/Table43146663[[#This Row],[Column2]])-1)*100</f>
        <v>-16.380750616612595</v>
      </c>
      <c r="G5" s="2"/>
      <c r="N5" s="4"/>
      <c r="O5" s="4"/>
      <c r="P5" s="4"/>
    </row>
    <row r="6" spans="1:16" x14ac:dyDescent="0.2">
      <c r="A6" s="29" t="s">
        <v>426</v>
      </c>
      <c r="B6" s="59">
        <v>485.81858</v>
      </c>
      <c r="C6" s="59">
        <v>26.739319999999999</v>
      </c>
      <c r="D6" s="59">
        <v>69.176280000000006</v>
      </c>
      <c r="E6" s="77">
        <f>((Table43146663[[#This Row],[Column4]]/Table43146663[[#This Row],[Column3]])-1)*100</f>
        <v>158.70620494462838</v>
      </c>
      <c r="F6" s="373">
        <f>((Table43146663[[#This Row],[Column4]]/Table43146663[[#This Row],[Column2]])-1)*100</f>
        <v>-85.760882179516472</v>
      </c>
      <c r="N6" s="4"/>
      <c r="O6" s="4"/>
      <c r="P6" s="4"/>
    </row>
    <row r="7" spans="1:16" x14ac:dyDescent="0.2">
      <c r="A7" s="29" t="s">
        <v>880</v>
      </c>
      <c r="B7" s="59">
        <v>0</v>
      </c>
      <c r="C7" s="59">
        <v>0</v>
      </c>
      <c r="D7" s="59">
        <v>0</v>
      </c>
      <c r="E7" s="77" t="s">
        <v>240</v>
      </c>
      <c r="F7" s="373" t="s">
        <v>240</v>
      </c>
      <c r="N7" s="4"/>
      <c r="O7" s="4"/>
      <c r="P7" s="4"/>
    </row>
    <row r="8" spans="1:16" x14ac:dyDescent="0.2">
      <c r="A8" s="29" t="s">
        <v>916</v>
      </c>
      <c r="B8" s="59">
        <v>0</v>
      </c>
      <c r="C8" s="59">
        <v>10.56697</v>
      </c>
      <c r="D8" s="59">
        <v>0</v>
      </c>
      <c r="E8" s="77" t="s">
        <v>240</v>
      </c>
      <c r="F8" s="373" t="s">
        <v>240</v>
      </c>
      <c r="N8" s="4"/>
      <c r="O8" s="4"/>
      <c r="P8" s="4"/>
    </row>
    <row r="9" spans="1:16" x14ac:dyDescent="0.2">
      <c r="A9" s="61" t="s">
        <v>381</v>
      </c>
      <c r="B9" s="49">
        <v>5.91E-2</v>
      </c>
      <c r="C9" s="49">
        <v>0.13161</v>
      </c>
      <c r="D9" s="49">
        <v>0</v>
      </c>
      <c r="E9" s="77" t="s">
        <v>240</v>
      </c>
      <c r="F9" s="373">
        <f>((Table43146663[[#This Row],[Column4]]/Table43146663[[#This Row],[Column2]])-1)*100</f>
        <v>-100</v>
      </c>
      <c r="N9" s="4"/>
      <c r="O9" s="4"/>
      <c r="P9" s="4"/>
    </row>
    <row r="10" spans="1:16" x14ac:dyDescent="0.2">
      <c r="A10" s="89" t="s">
        <v>217</v>
      </c>
      <c r="B10" s="374">
        <f>SUBTOTAL(109,B3:B8)</f>
        <v>453842.84668300004</v>
      </c>
      <c r="C10" s="374">
        <f>SUBTOTAL(109,C3:C8)</f>
        <v>413418.08485339896</v>
      </c>
      <c r="D10" s="374">
        <f>SUBTOTAL(109,D3:D8)</f>
        <v>571023.55737018911</v>
      </c>
      <c r="E10" s="117">
        <f>((Table43146663[[#This Row],[Column4]]/Table43146663[[#This Row],[Column3]])-1)*100</f>
        <v>38.122539456075842</v>
      </c>
      <c r="F10" s="118">
        <f>((Table43146663[[#This Row],[Column4]]/Table43146663[[#This Row],[Column2]])-1)*100</f>
        <v>25.819666773119245</v>
      </c>
    </row>
    <row r="11" spans="1:16" x14ac:dyDescent="0.2">
      <c r="B11" s="8"/>
      <c r="C11" s="8"/>
      <c r="D11" s="8"/>
    </row>
    <row r="12" spans="1:16" x14ac:dyDescent="0.2">
      <c r="D12" s="14"/>
    </row>
    <row r="13" spans="1:16" x14ac:dyDescent="0.2">
      <c r="C13" s="2"/>
      <c r="D13" s="14"/>
    </row>
    <row r="14" spans="1:16" x14ac:dyDescent="0.2">
      <c r="F14" s="4"/>
      <c r="G14" s="4"/>
      <c r="H14" s="4"/>
    </row>
    <row r="15" spans="1:16" x14ac:dyDescent="0.2">
      <c r="F15" s="4"/>
      <c r="G15" s="4"/>
      <c r="H15" s="4"/>
    </row>
  </sheetData>
  <mergeCells count="2">
    <mergeCell ref="A1:D1"/>
    <mergeCell ref="H1:I1"/>
  </mergeCells>
  <hyperlinks>
    <hyperlink ref="H1" location="'Table of Content'!A1" display="Table of Content" xr:uid="{D5FE9C2F-4936-4CD6-8CC0-61A49BBDBA6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D686-33AB-434B-9B36-ADD26408CE0F}">
  <dimension ref="A1:AP2344"/>
  <sheetViews>
    <sheetView topLeftCell="G1" zoomScaleNormal="100" workbookViewId="0">
      <selection activeCell="E4" sqref="E4"/>
    </sheetView>
  </sheetViews>
  <sheetFormatPr defaultColWidth="8.85546875" defaultRowHeight="12.75" x14ac:dyDescent="0.2"/>
  <cols>
    <col min="1" max="1" width="26.140625" style="20" customWidth="1"/>
    <col min="2" max="2" width="13.85546875" style="20" bestFit="1" customWidth="1"/>
    <col min="3" max="3" width="10.7109375" style="20" customWidth="1"/>
    <col min="4" max="4" width="25.85546875" style="20" bestFit="1" customWidth="1"/>
    <col min="5" max="5" width="15.42578125" style="20" customWidth="1"/>
    <col min="6" max="6" width="6.85546875" style="1" customWidth="1"/>
    <col min="7" max="7" width="12.7109375" style="1" customWidth="1"/>
    <col min="8" max="8" width="18.7109375" style="1" customWidth="1"/>
    <col min="9" max="9" width="12.42578125" style="1" bestFit="1" customWidth="1"/>
    <col min="10" max="10" width="13.5703125" style="237" bestFit="1" customWidth="1"/>
    <col min="11" max="11" width="14.5703125" style="1" bestFit="1" customWidth="1"/>
    <col min="12" max="12" width="43.42578125" style="52" customWidth="1"/>
    <col min="13" max="13" width="15.140625" style="121" bestFit="1" customWidth="1"/>
    <col min="14" max="14" width="7.42578125" style="122" bestFit="1" customWidth="1"/>
    <col min="15" max="15" width="40.85546875" style="30" customWidth="1"/>
    <col min="16" max="16" width="15.42578125" style="18" bestFit="1" customWidth="1"/>
    <col min="17" max="17" width="8.42578125" style="1" customWidth="1"/>
    <col min="18" max="21" width="6.85546875" style="1" customWidth="1"/>
    <col min="22" max="28" width="8.85546875" style="1"/>
    <col min="29" max="29" width="13.85546875" style="1" bestFit="1" customWidth="1"/>
    <col min="30" max="16384" width="8.85546875" style="1"/>
  </cols>
  <sheetData>
    <row r="1" spans="1:42" s="3" customFormat="1" x14ac:dyDescent="0.2">
      <c r="A1" s="11" t="s">
        <v>905</v>
      </c>
      <c r="B1" s="11"/>
      <c r="C1" s="11"/>
      <c r="D1" s="11"/>
      <c r="E1" s="11"/>
      <c r="G1" s="11" t="s">
        <v>927</v>
      </c>
      <c r="J1" s="238"/>
      <c r="L1" s="32" t="s">
        <v>928</v>
      </c>
      <c r="M1" s="450"/>
      <c r="N1" s="119"/>
      <c r="O1" s="32"/>
      <c r="P1" s="83"/>
      <c r="S1" s="7" t="s">
        <v>239</v>
      </c>
    </row>
    <row r="2" spans="1:42" x14ac:dyDescent="0.2">
      <c r="A2" s="107" t="s">
        <v>417</v>
      </c>
      <c r="B2" s="107" t="s">
        <v>243</v>
      </c>
      <c r="C2" s="106"/>
      <c r="D2" s="26" t="s">
        <v>417</v>
      </c>
      <c r="E2" s="26" t="s">
        <v>219</v>
      </c>
      <c r="F2" s="105"/>
      <c r="G2" s="81" t="s">
        <v>218</v>
      </c>
      <c r="H2" s="58" t="s">
        <v>220</v>
      </c>
      <c r="I2" s="6" t="s">
        <v>243</v>
      </c>
      <c r="J2" s="239" t="s">
        <v>219</v>
      </c>
      <c r="L2" s="120" t="s">
        <v>900</v>
      </c>
      <c r="M2" s="451" t="s">
        <v>416</v>
      </c>
      <c r="N2" s="120" t="s">
        <v>234</v>
      </c>
      <c r="O2" s="120" t="s">
        <v>900</v>
      </c>
      <c r="P2" s="199" t="s">
        <v>414</v>
      </c>
      <c r="Q2" s="26" t="s">
        <v>234</v>
      </c>
    </row>
    <row r="3" spans="1:42" s="10" customFormat="1" x14ac:dyDescent="0.2">
      <c r="A3" s="378" t="s">
        <v>413</v>
      </c>
      <c r="B3" s="375">
        <v>6866.98921685</v>
      </c>
      <c r="C3" s="31"/>
      <c r="D3" s="378" t="s">
        <v>413</v>
      </c>
      <c r="E3" s="375">
        <v>5974.2021195799707</v>
      </c>
      <c r="F3" s="276"/>
      <c r="G3" s="562">
        <v>2025</v>
      </c>
      <c r="H3" s="102" t="s">
        <v>223</v>
      </c>
      <c r="I3" s="375">
        <v>537.69373499999995</v>
      </c>
      <c r="J3" s="375">
        <v>221.98134881999999</v>
      </c>
      <c r="L3" s="44" t="s">
        <v>932</v>
      </c>
      <c r="M3" s="44">
        <v>270.49506460000003</v>
      </c>
      <c r="N3" s="434">
        <f>(M3/$M$145)*100</f>
        <v>86.427163917926336</v>
      </c>
      <c r="O3" s="45" t="s">
        <v>932</v>
      </c>
      <c r="P3" s="18">
        <v>165.69600224999999</v>
      </c>
      <c r="Q3" s="434">
        <f>(P3/$P$145)*100</f>
        <v>37.857356069504824</v>
      </c>
    </row>
    <row r="4" spans="1:42" s="10" customFormat="1" x14ac:dyDescent="0.2">
      <c r="A4" s="379" t="s">
        <v>406</v>
      </c>
      <c r="B4" s="376">
        <v>2678.4256822299999</v>
      </c>
      <c r="C4" s="31"/>
      <c r="D4" s="379" t="s">
        <v>410</v>
      </c>
      <c r="E4" s="376">
        <v>3282.41814578001</v>
      </c>
      <c r="F4" s="276"/>
      <c r="G4" s="589"/>
      <c r="H4" s="102" t="s">
        <v>224</v>
      </c>
      <c r="I4" s="376">
        <v>558.06254827999999</v>
      </c>
      <c r="J4" s="376">
        <v>251.87898609000001</v>
      </c>
      <c r="L4" s="45" t="s">
        <v>933</v>
      </c>
      <c r="M4" s="45">
        <v>11.472428750000001</v>
      </c>
      <c r="N4" s="435">
        <f t="shared" ref="N4:N67" si="0">(M4/$M$145)*100</f>
        <v>3.6656102453448636</v>
      </c>
      <c r="O4" s="45" t="s">
        <v>930</v>
      </c>
      <c r="P4" s="35">
        <v>56.584468260000001</v>
      </c>
      <c r="Q4" s="435">
        <f t="shared" ref="Q4:Q67" si="1">(P4/$P$145)*100</f>
        <v>12.928123393649434</v>
      </c>
    </row>
    <row r="5" spans="1:42" s="10" customFormat="1" x14ac:dyDescent="0.2">
      <c r="A5" s="379" t="s">
        <v>411</v>
      </c>
      <c r="B5" s="376">
        <v>1762.43845278</v>
      </c>
      <c r="C5" s="31"/>
      <c r="D5" s="379" t="s">
        <v>412</v>
      </c>
      <c r="E5" s="376">
        <v>2442.0167824600098</v>
      </c>
      <c r="F5" s="276"/>
      <c r="G5" s="589"/>
      <c r="H5" s="102" t="s">
        <v>225</v>
      </c>
      <c r="I5" s="376">
        <v>361.56755863000001</v>
      </c>
      <c r="J5" s="376">
        <v>456.68989629600003</v>
      </c>
      <c r="L5" s="46" t="s">
        <v>8</v>
      </c>
      <c r="M5" s="46">
        <v>8.5651779999999995</v>
      </c>
      <c r="N5" s="436">
        <f t="shared" si="0"/>
        <v>2.7367007382811095</v>
      </c>
      <c r="O5" s="46" t="s">
        <v>931</v>
      </c>
      <c r="P5" s="449">
        <v>35.49673851</v>
      </c>
      <c r="Q5" s="436">
        <f t="shared" si="1"/>
        <v>8.1101091808578882</v>
      </c>
    </row>
    <row r="6" spans="1:42" s="103" customFormat="1" ht="12.6" customHeight="1" x14ac:dyDescent="0.2">
      <c r="A6" s="432" t="s">
        <v>412</v>
      </c>
      <c r="B6" s="376">
        <v>559.10700501999997</v>
      </c>
      <c r="C6" s="96"/>
      <c r="D6" s="432" t="s">
        <v>408</v>
      </c>
      <c r="E6" s="376">
        <v>1333.6534215300101</v>
      </c>
      <c r="F6" s="104"/>
      <c r="G6" s="589"/>
      <c r="H6" s="102" t="s">
        <v>226</v>
      </c>
      <c r="I6" s="376">
        <v>280.34464030000004</v>
      </c>
      <c r="J6" s="376">
        <v>319.97722500999998</v>
      </c>
      <c r="L6" s="45" t="s">
        <v>211</v>
      </c>
      <c r="M6" s="45">
        <v>5.0106566399999997</v>
      </c>
      <c r="N6" s="435">
        <f t="shared" si="0"/>
        <v>1.6009787217453209</v>
      </c>
      <c r="O6" s="45" t="s">
        <v>81</v>
      </c>
      <c r="P6" s="18">
        <v>24.674742350000002</v>
      </c>
      <c r="Q6" s="435">
        <f t="shared" si="1"/>
        <v>5.6375560929819626</v>
      </c>
      <c r="AC6" s="446" t="s">
        <v>218</v>
      </c>
      <c r="AD6" s="605">
        <v>2025</v>
      </c>
      <c r="AE6" s="606"/>
      <c r="AF6" s="606"/>
      <c r="AG6" s="606"/>
      <c r="AH6" s="606"/>
      <c r="AI6" s="606"/>
      <c r="AJ6" s="606"/>
      <c r="AK6" s="606"/>
      <c r="AL6" s="606"/>
      <c r="AM6" s="607"/>
      <c r="AN6" s="605">
        <v>2026</v>
      </c>
      <c r="AO6" s="606"/>
      <c r="AP6" s="607"/>
    </row>
    <row r="7" spans="1:42" ht="12.6" customHeight="1" x14ac:dyDescent="0.2">
      <c r="A7" s="21" t="s">
        <v>410</v>
      </c>
      <c r="B7" s="376">
        <v>361.35104145999998</v>
      </c>
      <c r="D7" s="21" t="s">
        <v>411</v>
      </c>
      <c r="E7" s="376">
        <v>1207.4969458399999</v>
      </c>
      <c r="F7" s="4"/>
      <c r="G7" s="589"/>
      <c r="H7" s="102" t="s">
        <v>227</v>
      </c>
      <c r="I7" s="376">
        <v>883.12193410999998</v>
      </c>
      <c r="J7" s="376">
        <v>420.420390819999</v>
      </c>
      <c r="L7" s="45" t="s">
        <v>141</v>
      </c>
      <c r="M7" s="45">
        <v>3.14655694</v>
      </c>
      <c r="N7" s="435">
        <f t="shared" si="0"/>
        <v>1.0053713653985414</v>
      </c>
      <c r="O7" s="45" t="s">
        <v>166</v>
      </c>
      <c r="P7" s="18">
        <v>12.537747210000001</v>
      </c>
      <c r="Q7" s="435">
        <f t="shared" si="1"/>
        <v>2.8645589150803468</v>
      </c>
      <c r="AC7" s="444" t="s">
        <v>220</v>
      </c>
      <c r="AD7" s="435" t="s">
        <v>223</v>
      </c>
      <c r="AE7" s="435" t="s">
        <v>224</v>
      </c>
      <c r="AF7" s="45" t="s">
        <v>225</v>
      </c>
      <c r="AG7" s="40" t="s">
        <v>226</v>
      </c>
      <c r="AH7" s="435" t="s">
        <v>227</v>
      </c>
      <c r="AI7" s="45" t="s">
        <v>228</v>
      </c>
      <c r="AJ7" s="435" t="s">
        <v>229</v>
      </c>
      <c r="AK7" s="435" t="s">
        <v>230</v>
      </c>
      <c r="AL7" s="45" t="s">
        <v>231</v>
      </c>
      <c r="AM7" s="40" t="s">
        <v>232</v>
      </c>
      <c r="AN7" s="435" t="s">
        <v>221</v>
      </c>
      <c r="AO7" s="45" t="s">
        <v>222</v>
      </c>
      <c r="AP7" s="435" t="s">
        <v>223</v>
      </c>
    </row>
    <row r="8" spans="1:42" ht="12.6" customHeight="1" x14ac:dyDescent="0.2">
      <c r="A8" s="21" t="s">
        <v>409</v>
      </c>
      <c r="B8" s="376">
        <v>312.97459310000005</v>
      </c>
      <c r="D8" s="21" t="s">
        <v>883</v>
      </c>
      <c r="E8" s="25">
        <v>457.59414635999701</v>
      </c>
      <c r="F8" s="4"/>
      <c r="G8" s="589"/>
      <c r="H8" s="102" t="s">
        <v>228</v>
      </c>
      <c r="I8" s="376">
        <v>396.76859079000002</v>
      </c>
      <c r="J8" s="376">
        <v>452.95463086999899</v>
      </c>
      <c r="L8" s="45" t="s">
        <v>57</v>
      </c>
      <c r="M8" s="45">
        <v>1.9755077700000001</v>
      </c>
      <c r="N8" s="435">
        <f t="shared" si="0"/>
        <v>0.63120387838280401</v>
      </c>
      <c r="O8" s="45" t="s">
        <v>202</v>
      </c>
      <c r="P8" s="18">
        <v>10.37167178</v>
      </c>
      <c r="Q8" s="435">
        <f t="shared" si="1"/>
        <v>2.3696653285519744</v>
      </c>
      <c r="AC8" s="445" t="s">
        <v>243</v>
      </c>
      <c r="AD8" s="314">
        <v>537.69373499999995</v>
      </c>
      <c r="AE8" s="314">
        <v>558.06254827999999</v>
      </c>
      <c r="AF8" s="314">
        <v>361.56755863000001</v>
      </c>
      <c r="AG8" s="443">
        <v>280.34464030000004</v>
      </c>
      <c r="AH8" s="314">
        <v>883.12193410999998</v>
      </c>
      <c r="AI8" s="314">
        <v>396.76859079000002</v>
      </c>
      <c r="AJ8" s="314">
        <v>747.68738134</v>
      </c>
      <c r="AK8" s="314">
        <v>436.26051686</v>
      </c>
      <c r="AL8" s="314">
        <v>623.76835076999998</v>
      </c>
      <c r="AM8" s="443">
        <v>653.82016283000007</v>
      </c>
      <c r="AN8" s="314">
        <v>408.74107039</v>
      </c>
      <c r="AO8" s="314">
        <v>498.50800241000098</v>
      </c>
      <c r="AP8" s="314">
        <v>312.97459310000005</v>
      </c>
    </row>
    <row r="9" spans="1:42" ht="12.6" customHeight="1" x14ac:dyDescent="0.2">
      <c r="A9" s="21" t="s">
        <v>408</v>
      </c>
      <c r="B9" s="376">
        <v>257.33367665999998</v>
      </c>
      <c r="D9" s="21" t="s">
        <v>409</v>
      </c>
      <c r="E9" s="376">
        <v>437.68508806</v>
      </c>
      <c r="F9" s="4"/>
      <c r="G9" s="589"/>
      <c r="H9" s="102" t="s">
        <v>229</v>
      </c>
      <c r="I9" s="376">
        <v>747.68738134</v>
      </c>
      <c r="J9" s="376">
        <v>211.80007515</v>
      </c>
      <c r="L9" s="45" t="s">
        <v>67</v>
      </c>
      <c r="M9" s="45">
        <v>1.8705428100000001</v>
      </c>
      <c r="N9" s="435">
        <f t="shared" si="0"/>
        <v>0.5976660250509005</v>
      </c>
      <c r="O9" s="45" t="s">
        <v>96</v>
      </c>
      <c r="P9" s="18">
        <v>9.2634302799999997</v>
      </c>
      <c r="Q9" s="435">
        <f t="shared" si="1"/>
        <v>2.116460106296818</v>
      </c>
      <c r="AC9" s="446" t="s">
        <v>219</v>
      </c>
      <c r="AD9" s="447">
        <v>221.98134881999999</v>
      </c>
      <c r="AE9" s="447">
        <v>251.87898609000001</v>
      </c>
      <c r="AF9" s="447">
        <v>456.68989629600003</v>
      </c>
      <c r="AG9" s="448">
        <v>319.97722500999998</v>
      </c>
      <c r="AH9" s="447">
        <v>420.420390819999</v>
      </c>
      <c r="AI9" s="447">
        <v>452.95463086999899</v>
      </c>
      <c r="AJ9" s="447">
        <v>211.80007515</v>
      </c>
      <c r="AK9" s="447">
        <v>391.99322472999899</v>
      </c>
      <c r="AL9" s="447">
        <v>261.72851454999898</v>
      </c>
      <c r="AM9" s="448">
        <v>289.96619329999999</v>
      </c>
      <c r="AN9" s="447">
        <v>211.22355403</v>
      </c>
      <c r="AO9" s="447">
        <v>237.476169</v>
      </c>
      <c r="AP9" s="447">
        <v>437.68508806</v>
      </c>
    </row>
    <row r="10" spans="1:42" s="52" customFormat="1" ht="14.45" customHeight="1" x14ac:dyDescent="0.2">
      <c r="A10" s="294" t="s">
        <v>407</v>
      </c>
      <c r="B10" s="376">
        <v>256.14951628</v>
      </c>
      <c r="C10" s="30"/>
      <c r="D10" s="294" t="s">
        <v>407</v>
      </c>
      <c r="E10" s="376">
        <v>170.91481149000001</v>
      </c>
      <c r="F10" s="280"/>
      <c r="G10" s="589"/>
      <c r="H10" s="102" t="s">
        <v>230</v>
      </c>
      <c r="I10" s="376">
        <v>436.26051686</v>
      </c>
      <c r="J10" s="376">
        <v>391.99322472999899</v>
      </c>
      <c r="L10" s="45" t="s">
        <v>32</v>
      </c>
      <c r="M10" s="45">
        <v>1.17260495</v>
      </c>
      <c r="N10" s="435">
        <f t="shared" si="0"/>
        <v>0.37466458167910621</v>
      </c>
      <c r="O10" s="45" t="s">
        <v>200</v>
      </c>
      <c r="P10" s="18">
        <v>8.5736566300000003</v>
      </c>
      <c r="Q10" s="435">
        <f t="shared" si="1"/>
        <v>1.9588642299882695</v>
      </c>
    </row>
    <row r="11" spans="1:42" s="52" customFormat="1" ht="14.45" customHeight="1" x14ac:dyDescent="0.2">
      <c r="A11" s="294" t="s">
        <v>405</v>
      </c>
      <c r="B11" s="376">
        <v>81.916654390000005</v>
      </c>
      <c r="C11" s="30"/>
      <c r="D11" s="294" t="s">
        <v>406</v>
      </c>
      <c r="E11" s="376">
        <v>96.866528279999898</v>
      </c>
      <c r="F11" s="280"/>
      <c r="G11" s="589"/>
      <c r="H11" s="102" t="s">
        <v>231</v>
      </c>
      <c r="I11" s="376">
        <v>623.76835076999998</v>
      </c>
      <c r="J11" s="376">
        <v>261.72851454999898</v>
      </c>
      <c r="L11" s="45" t="s">
        <v>202</v>
      </c>
      <c r="M11" s="45">
        <v>1.1167959700000001</v>
      </c>
      <c r="N11" s="435">
        <f t="shared" si="0"/>
        <v>0.3568327891852765</v>
      </c>
      <c r="O11" s="45" t="s">
        <v>140</v>
      </c>
      <c r="P11" s="18">
        <v>7.2915972400000006</v>
      </c>
      <c r="Q11" s="435">
        <f t="shared" si="1"/>
        <v>1.6659460052247499</v>
      </c>
    </row>
    <row r="12" spans="1:42" ht="12.6" customHeight="1" x14ac:dyDescent="0.2">
      <c r="A12" s="21" t="s">
        <v>403</v>
      </c>
      <c r="B12" s="376">
        <v>45.619736079999996</v>
      </c>
      <c r="D12" s="21" t="s">
        <v>404</v>
      </c>
      <c r="E12" s="376">
        <v>53.442870900000102</v>
      </c>
      <c r="F12" s="4"/>
      <c r="G12" s="604"/>
      <c r="H12" s="102" t="s">
        <v>232</v>
      </c>
      <c r="I12" s="376">
        <v>653.82016283000007</v>
      </c>
      <c r="J12" s="376">
        <v>289.96619329999999</v>
      </c>
      <c r="L12" s="45" t="s">
        <v>81</v>
      </c>
      <c r="M12" s="45">
        <v>1.03125595</v>
      </c>
      <c r="N12" s="435">
        <f t="shared" si="0"/>
        <v>0.32950149077132862</v>
      </c>
      <c r="O12" s="45" t="s">
        <v>164</v>
      </c>
      <c r="P12" s="18">
        <v>6.5457142300000006</v>
      </c>
      <c r="Q12" s="435">
        <f t="shared" si="1"/>
        <v>1.4955305557731682</v>
      </c>
    </row>
    <row r="13" spans="1:42" ht="12.6" customHeight="1" x14ac:dyDescent="0.2">
      <c r="A13" s="21" t="s">
        <v>404</v>
      </c>
      <c r="B13" s="376">
        <v>1.6994980100000001</v>
      </c>
      <c r="D13" s="21" t="s">
        <v>405</v>
      </c>
      <c r="E13" s="376">
        <v>42.054862139999997</v>
      </c>
      <c r="F13" s="4"/>
      <c r="G13" s="589">
        <v>2026</v>
      </c>
      <c r="H13" s="102" t="s">
        <v>221</v>
      </c>
      <c r="I13" s="376">
        <v>408.74107039</v>
      </c>
      <c r="J13" s="376">
        <v>211.22355403</v>
      </c>
      <c r="L13" s="45" t="s">
        <v>146</v>
      </c>
      <c r="M13" s="45">
        <v>0.84250879000000001</v>
      </c>
      <c r="N13" s="435">
        <f t="shared" si="0"/>
        <v>0.26919398844966497</v>
      </c>
      <c r="O13" s="45" t="s">
        <v>173</v>
      </c>
      <c r="P13" s="18">
        <v>6.3253561700000001</v>
      </c>
      <c r="Q13" s="435">
        <f t="shared" si="1"/>
        <v>1.4451842986098919</v>
      </c>
    </row>
    <row r="14" spans="1:42" ht="14.45" customHeight="1" x14ac:dyDescent="0.2">
      <c r="A14" s="21" t="s">
        <v>402</v>
      </c>
      <c r="B14" s="376">
        <v>1.1200760000000001</v>
      </c>
      <c r="D14" s="21" t="s">
        <v>403</v>
      </c>
      <c r="E14" s="376">
        <v>16.056028059999999</v>
      </c>
      <c r="F14" s="4"/>
      <c r="G14" s="589"/>
      <c r="H14" s="102" t="s">
        <v>222</v>
      </c>
      <c r="I14" s="376">
        <v>498.50800241000098</v>
      </c>
      <c r="J14" s="376">
        <v>237.476169</v>
      </c>
      <c r="L14" s="45" t="s">
        <v>99</v>
      </c>
      <c r="M14" s="45">
        <v>0.82312297999999995</v>
      </c>
      <c r="N14" s="435">
        <f t="shared" si="0"/>
        <v>0.2629999361440179</v>
      </c>
      <c r="O14" s="45" t="s">
        <v>102</v>
      </c>
      <c r="P14" s="18">
        <v>6.1045014200000001</v>
      </c>
      <c r="Q14" s="435">
        <f t="shared" si="1"/>
        <v>1.3947245603129079</v>
      </c>
    </row>
    <row r="15" spans="1:42" ht="12.6" customHeight="1" x14ac:dyDescent="0.2">
      <c r="A15" s="21" t="s">
        <v>399</v>
      </c>
      <c r="B15" s="376">
        <v>0.47292699999999999</v>
      </c>
      <c r="D15" s="21" t="s">
        <v>402</v>
      </c>
      <c r="E15" s="376">
        <v>9.4924499299999905</v>
      </c>
      <c r="F15" s="4"/>
      <c r="G15" s="604"/>
      <c r="H15" s="102" t="s">
        <v>223</v>
      </c>
      <c r="I15" s="377">
        <v>312.97459310000005</v>
      </c>
      <c r="J15" s="377">
        <v>437.68508806</v>
      </c>
      <c r="L15" s="45" t="s">
        <v>171</v>
      </c>
      <c r="M15" s="45">
        <v>0.81937070999999995</v>
      </c>
      <c r="N15" s="435">
        <f t="shared" si="0"/>
        <v>0.26180103051949616</v>
      </c>
      <c r="O15" s="45" t="s">
        <v>163</v>
      </c>
      <c r="P15" s="18">
        <v>4.9369354599999999</v>
      </c>
      <c r="Q15" s="435">
        <f t="shared" si="1"/>
        <v>1.1279651956804202</v>
      </c>
    </row>
    <row r="16" spans="1:42" ht="12.6" customHeight="1" x14ac:dyDescent="0.2">
      <c r="A16" s="21" t="s">
        <v>917</v>
      </c>
      <c r="B16" s="376">
        <v>6.720638000000001E-2</v>
      </c>
      <c r="D16" s="21" t="s">
        <v>401</v>
      </c>
      <c r="E16" s="376">
        <v>0.89361745999999997</v>
      </c>
      <c r="F16" s="4"/>
      <c r="G16" s="101"/>
      <c r="I16" s="101"/>
      <c r="L16" s="45" t="s">
        <v>97</v>
      </c>
      <c r="M16" s="45">
        <v>0.71830901999999996</v>
      </c>
      <c r="N16" s="435">
        <f t="shared" si="0"/>
        <v>0.22951032953990916</v>
      </c>
      <c r="O16" s="45" t="s">
        <v>184</v>
      </c>
      <c r="P16" s="18">
        <v>4.6372755899999998</v>
      </c>
      <c r="Q16" s="435">
        <f t="shared" si="1"/>
        <v>1.059500475685454</v>
      </c>
    </row>
    <row r="17" spans="1:21" ht="12.6" customHeight="1" x14ac:dyDescent="0.2">
      <c r="A17" s="21" t="s">
        <v>401</v>
      </c>
      <c r="B17" s="376">
        <v>4.1042250000000002E-2</v>
      </c>
      <c r="D17" s="21" t="s">
        <v>917</v>
      </c>
      <c r="E17" s="376">
        <v>0.76773677000000007</v>
      </c>
      <c r="F17" s="4"/>
      <c r="G17" s="145"/>
      <c r="H17" s="100"/>
      <c r="I17" s="145"/>
      <c r="J17" s="240"/>
      <c r="L17" s="45" t="s">
        <v>4</v>
      </c>
      <c r="M17" s="45">
        <v>0.5495275799999999</v>
      </c>
      <c r="N17" s="435">
        <f t="shared" si="0"/>
        <v>0.17558216932465751</v>
      </c>
      <c r="O17" s="45" t="s">
        <v>157</v>
      </c>
      <c r="P17" s="18">
        <v>4.0939206500000003</v>
      </c>
      <c r="Q17" s="435">
        <f t="shared" si="1"/>
        <v>0.93535758052574658</v>
      </c>
    </row>
    <row r="18" spans="1:21" ht="12.6" customHeight="1" x14ac:dyDescent="0.2">
      <c r="A18" s="21" t="s">
        <v>918</v>
      </c>
      <c r="B18" s="376">
        <v>3.3217389999999999E-2</v>
      </c>
      <c r="D18" s="21" t="s">
        <v>400</v>
      </c>
      <c r="E18" s="376">
        <v>0.56045736000000002</v>
      </c>
      <c r="F18" s="4"/>
      <c r="G18" s="145"/>
      <c r="H18" s="100"/>
      <c r="I18" s="4"/>
      <c r="K18" s="145"/>
      <c r="L18" s="45" t="s">
        <v>83</v>
      </c>
      <c r="M18" s="45">
        <v>0.3852873</v>
      </c>
      <c r="N18" s="435">
        <f t="shared" si="0"/>
        <v>0.12310497672790167</v>
      </c>
      <c r="O18" s="45" t="s">
        <v>158</v>
      </c>
      <c r="P18" s="18">
        <v>3.9583898799999999</v>
      </c>
      <c r="Q18" s="435">
        <f t="shared" si="1"/>
        <v>0.90439221896848432</v>
      </c>
    </row>
    <row r="19" spans="1:21" ht="12.6" customHeight="1" x14ac:dyDescent="0.2">
      <c r="A19" s="51" t="s">
        <v>620</v>
      </c>
      <c r="B19" s="377">
        <v>1.6582610000000001E-2</v>
      </c>
      <c r="D19" s="21" t="s">
        <v>620</v>
      </c>
      <c r="E19" s="376">
        <v>0.29281180000000001</v>
      </c>
      <c r="F19" s="4"/>
      <c r="G19" s="2"/>
      <c r="I19" s="4"/>
      <c r="K19" s="145"/>
      <c r="L19" s="45" t="s">
        <v>2</v>
      </c>
      <c r="M19" s="45">
        <v>0.34422524999999998</v>
      </c>
      <c r="N19" s="435">
        <f t="shared" si="0"/>
        <v>0.10998504593950056</v>
      </c>
      <c r="O19" s="45" t="s">
        <v>162</v>
      </c>
      <c r="P19" s="18">
        <v>3.57532914</v>
      </c>
      <c r="Q19" s="435">
        <f t="shared" si="1"/>
        <v>0.81687250434949144</v>
      </c>
    </row>
    <row r="20" spans="1:21" ht="11.45" customHeight="1" x14ac:dyDescent="0.2">
      <c r="A20" s="126" t="s">
        <v>217</v>
      </c>
      <c r="B20" s="278">
        <f>SUBTOTAL(109,Table476865[Column2])</f>
        <v>13185.756124490001</v>
      </c>
      <c r="D20" s="21" t="s">
        <v>881</v>
      </c>
      <c r="E20" s="376">
        <v>7.6499999999999999E-2</v>
      </c>
      <c r="F20" s="4"/>
      <c r="I20" s="4"/>
      <c r="L20" s="45" t="s">
        <v>166</v>
      </c>
      <c r="M20" s="45">
        <v>0.32805335999999996</v>
      </c>
      <c r="N20" s="435">
        <f t="shared" si="0"/>
        <v>0.10481788849077026</v>
      </c>
      <c r="O20" s="45" t="s">
        <v>71</v>
      </c>
      <c r="P20" s="18">
        <v>3.5567492000000001</v>
      </c>
      <c r="Q20" s="435">
        <f t="shared" si="1"/>
        <v>0.81262745682403115</v>
      </c>
    </row>
    <row r="21" spans="1:21" ht="12.6" customHeight="1" x14ac:dyDescent="0.2">
      <c r="D21" s="379" t="s">
        <v>919</v>
      </c>
      <c r="E21" s="376">
        <v>3.0001E-2</v>
      </c>
      <c r="G21" s="112"/>
      <c r="H21" s="3"/>
      <c r="I21" s="4"/>
      <c r="K21" s="3"/>
      <c r="L21" s="45" t="s">
        <v>151</v>
      </c>
      <c r="M21" s="45">
        <v>0.20966045</v>
      </c>
      <c r="N21" s="435">
        <f t="shared" si="0"/>
        <v>6.6989607023152306E-2</v>
      </c>
      <c r="O21" s="45" t="s">
        <v>80</v>
      </c>
      <c r="P21" s="18">
        <v>3.4779598100000002</v>
      </c>
      <c r="Q21" s="435">
        <f t="shared" si="1"/>
        <v>0.79462606903418742</v>
      </c>
      <c r="R21" s="3"/>
      <c r="S21" s="3"/>
      <c r="T21" s="3"/>
    </row>
    <row r="22" spans="1:21" s="10" customFormat="1" ht="12.6" customHeight="1" x14ac:dyDescent="0.2">
      <c r="A22" s="31"/>
      <c r="B22" s="31"/>
      <c r="C22" s="99"/>
      <c r="D22" s="21" t="s">
        <v>882</v>
      </c>
      <c r="E22" s="376">
        <v>2.758093E-2</v>
      </c>
      <c r="G22" s="145"/>
      <c r="H22" s="4"/>
      <c r="I22" s="4"/>
      <c r="J22" s="237"/>
      <c r="K22" s="98"/>
      <c r="L22" s="45" t="s">
        <v>140</v>
      </c>
      <c r="M22" s="45">
        <v>0.19773917999999999</v>
      </c>
      <c r="N22" s="435">
        <f t="shared" si="0"/>
        <v>6.3180585376404447E-2</v>
      </c>
      <c r="O22" s="45" t="s">
        <v>214</v>
      </c>
      <c r="P22" s="18">
        <v>3.0592308500000001</v>
      </c>
      <c r="Q22" s="435">
        <f t="shared" si="1"/>
        <v>0.69895706604028174</v>
      </c>
      <c r="R22" s="98"/>
      <c r="S22" s="98"/>
      <c r="T22" s="98"/>
      <c r="U22" s="98"/>
    </row>
    <row r="23" spans="1:21" ht="11.45" customHeight="1" x14ac:dyDescent="0.2">
      <c r="C23" s="1"/>
      <c r="D23" s="51" t="s">
        <v>399</v>
      </c>
      <c r="E23" s="377">
        <v>4.8908199999999997E-3</v>
      </c>
      <c r="H23" s="97"/>
      <c r="I23" s="4"/>
      <c r="K23" s="97"/>
      <c r="L23" s="45" t="s">
        <v>1</v>
      </c>
      <c r="M23" s="45">
        <v>0.19661989999999999</v>
      </c>
      <c r="N23" s="435">
        <f t="shared" si="0"/>
        <v>6.2822958902985782E-2</v>
      </c>
      <c r="O23" s="45" t="s">
        <v>138</v>
      </c>
      <c r="P23" s="18">
        <v>2.9050843399999997</v>
      </c>
      <c r="Q23" s="435">
        <f t="shared" si="1"/>
        <v>0.66373847756077908</v>
      </c>
      <c r="R23" s="97"/>
      <c r="S23" s="97"/>
      <c r="T23" s="97"/>
      <c r="U23" s="97"/>
    </row>
    <row r="24" spans="1:21" x14ac:dyDescent="0.2">
      <c r="C24" s="1"/>
      <c r="D24" s="36" t="s">
        <v>217</v>
      </c>
      <c r="E24" s="277">
        <f>SUBTOTAL(109,Table76764[Column2])</f>
        <v>15526.547796549996</v>
      </c>
      <c r="H24" s="97"/>
      <c r="K24" s="97"/>
      <c r="L24" s="45" t="s">
        <v>157</v>
      </c>
      <c r="M24" s="45">
        <v>0.16875002</v>
      </c>
      <c r="N24" s="435">
        <f t="shared" si="0"/>
        <v>5.3918121061693289E-2</v>
      </c>
      <c r="O24" s="45" t="s">
        <v>156</v>
      </c>
      <c r="P24" s="18">
        <v>2.71603927</v>
      </c>
      <c r="Q24" s="435">
        <f t="shared" si="1"/>
        <v>0.62054644859814634</v>
      </c>
      <c r="R24" s="97"/>
      <c r="S24" s="97"/>
      <c r="T24" s="97"/>
      <c r="U24" s="97"/>
    </row>
    <row r="25" spans="1:21" x14ac:dyDescent="0.2">
      <c r="A25" s="38"/>
      <c r="B25" s="38"/>
      <c r="C25" s="97"/>
      <c r="D25" s="4"/>
      <c r="E25" s="97"/>
      <c r="H25" s="97"/>
      <c r="K25" s="97"/>
      <c r="L25" s="45" t="s">
        <v>129</v>
      </c>
      <c r="M25" s="45">
        <v>0.1664852</v>
      </c>
      <c r="N25" s="435">
        <f t="shared" si="0"/>
        <v>5.3194477657426173E-2</v>
      </c>
      <c r="O25" s="45" t="s">
        <v>151</v>
      </c>
      <c r="P25" s="18">
        <v>2.6655079500000003</v>
      </c>
      <c r="Q25" s="435">
        <f t="shared" si="1"/>
        <v>0.60900131686336978</v>
      </c>
      <c r="R25" s="97"/>
      <c r="S25" s="97"/>
      <c r="T25" s="97"/>
      <c r="U25" s="97"/>
    </row>
    <row r="26" spans="1:21" ht="11.1" customHeight="1" x14ac:dyDescent="0.2">
      <c r="C26" s="97"/>
      <c r="D26" s="1"/>
      <c r="E26" s="97"/>
      <c r="H26" s="97"/>
      <c r="K26" s="97"/>
      <c r="L26" s="45" t="s">
        <v>31</v>
      </c>
      <c r="M26" s="45">
        <v>0.141845</v>
      </c>
      <c r="N26" s="435">
        <f t="shared" si="0"/>
        <v>4.5321570225567293E-2</v>
      </c>
      <c r="O26" s="45" t="s">
        <v>137</v>
      </c>
      <c r="P26" s="18">
        <v>2.3783964700000002</v>
      </c>
      <c r="Q26" s="435">
        <f t="shared" si="1"/>
        <v>0.54340358739248551</v>
      </c>
      <c r="R26" s="97"/>
      <c r="S26" s="97"/>
      <c r="T26" s="97"/>
      <c r="U26" s="97"/>
    </row>
    <row r="27" spans="1:21" x14ac:dyDescent="0.2">
      <c r="A27" s="1"/>
      <c r="B27" s="18"/>
      <c r="C27" s="97"/>
      <c r="D27" s="1"/>
      <c r="E27" s="97"/>
      <c r="F27" s="18"/>
      <c r="L27" s="45" t="s">
        <v>114</v>
      </c>
      <c r="M27" s="45">
        <v>0.13289217</v>
      </c>
      <c r="N27" s="435">
        <f t="shared" si="0"/>
        <v>4.246100895402042E-2</v>
      </c>
      <c r="O27" s="45" t="s">
        <v>204</v>
      </c>
      <c r="P27" s="18">
        <v>2.3723149800000001</v>
      </c>
      <c r="Q27" s="435">
        <f t="shared" si="1"/>
        <v>0.54201412036107366</v>
      </c>
    </row>
    <row r="28" spans="1:21" x14ac:dyDescent="0.2">
      <c r="A28" s="1"/>
      <c r="B28" s="106"/>
      <c r="C28" s="97"/>
      <c r="D28" s="4"/>
      <c r="E28" s="97"/>
      <c r="F28" s="106"/>
      <c r="J28" s="275"/>
      <c r="L28" s="45" t="s">
        <v>190</v>
      </c>
      <c r="M28" s="45">
        <v>0.12633633999999999</v>
      </c>
      <c r="N28" s="435">
        <f t="shared" si="0"/>
        <v>4.0366324546872612E-2</v>
      </c>
      <c r="O28" s="45" t="s">
        <v>150</v>
      </c>
      <c r="P28" s="18">
        <v>2.3490174500000003</v>
      </c>
      <c r="Q28" s="435">
        <f t="shared" si="1"/>
        <v>0.53669122254354362</v>
      </c>
    </row>
    <row r="29" spans="1:21" x14ac:dyDescent="0.2">
      <c r="C29" s="97"/>
      <c r="D29" s="1"/>
      <c r="E29" s="97"/>
      <c r="J29" s="275"/>
      <c r="L29" s="45" t="s">
        <v>215</v>
      </c>
      <c r="M29" s="45">
        <v>0.10338472999999999</v>
      </c>
      <c r="N29" s="435">
        <f t="shared" si="0"/>
        <v>3.3032946532809145E-2</v>
      </c>
      <c r="O29" s="45" t="s">
        <v>208</v>
      </c>
      <c r="P29" s="18">
        <v>2.3111217700000002</v>
      </c>
      <c r="Q29" s="435">
        <f t="shared" si="1"/>
        <v>0.52803301575656603</v>
      </c>
    </row>
    <row r="30" spans="1:21" x14ac:dyDescent="0.2">
      <c r="A30" s="34"/>
      <c r="B30" s="1"/>
      <c r="D30" s="106"/>
      <c r="E30" s="1"/>
      <c r="J30" s="275"/>
      <c r="L30" s="45" t="s">
        <v>30</v>
      </c>
      <c r="M30" s="45">
        <v>9.8844309999999991E-2</v>
      </c>
      <c r="N30" s="435">
        <f t="shared" si="0"/>
        <v>3.1582215355231008E-2</v>
      </c>
      <c r="O30" s="45" t="s">
        <v>146</v>
      </c>
      <c r="P30" s="18">
        <v>2.2524922099999998</v>
      </c>
      <c r="Q30" s="435">
        <f t="shared" si="1"/>
        <v>0.51463764049718241</v>
      </c>
    </row>
    <row r="31" spans="1:21" x14ac:dyDescent="0.2">
      <c r="B31" s="1"/>
      <c r="D31" s="106"/>
      <c r="E31" s="1"/>
      <c r="J31" s="275"/>
      <c r="L31" s="45" t="s">
        <v>158</v>
      </c>
      <c r="M31" s="45">
        <v>9.4493070000000012E-2</v>
      </c>
      <c r="N31" s="435">
        <f t="shared" si="0"/>
        <v>3.0191929978740501E-2</v>
      </c>
      <c r="O31" s="45" t="s">
        <v>178</v>
      </c>
      <c r="P31" s="18">
        <v>2.1999484700000003</v>
      </c>
      <c r="Q31" s="435">
        <f t="shared" si="1"/>
        <v>0.50263272156496674</v>
      </c>
    </row>
    <row r="32" spans="1:21" x14ac:dyDescent="0.2">
      <c r="A32" s="1"/>
      <c r="B32" s="1"/>
      <c r="D32" s="1"/>
      <c r="E32" s="1"/>
      <c r="J32" s="275"/>
      <c r="L32" s="45" t="s">
        <v>208</v>
      </c>
      <c r="M32" s="45">
        <v>9.4282789999999991E-2</v>
      </c>
      <c r="N32" s="435">
        <f t="shared" si="0"/>
        <v>3.0124742416351744E-2</v>
      </c>
      <c r="O32" s="45" t="s">
        <v>212</v>
      </c>
      <c r="P32" s="18">
        <v>2.1919115299999996</v>
      </c>
      <c r="Q32" s="435">
        <f t="shared" si="1"/>
        <v>0.50079648354378514</v>
      </c>
    </row>
    <row r="33" spans="1:17" x14ac:dyDescent="0.2">
      <c r="A33" s="1"/>
      <c r="B33" s="1"/>
      <c r="D33" s="1"/>
      <c r="E33" s="1"/>
      <c r="J33" s="275"/>
      <c r="L33" s="45" t="s">
        <v>184</v>
      </c>
      <c r="M33" s="45">
        <v>8.1318039999999994E-2</v>
      </c>
      <c r="N33" s="435">
        <f t="shared" si="0"/>
        <v>2.5982313514508724E-2</v>
      </c>
      <c r="O33" s="45" t="s">
        <v>143</v>
      </c>
      <c r="P33" s="18">
        <v>2.1188916600000001</v>
      </c>
      <c r="Q33" s="435">
        <f t="shared" si="1"/>
        <v>0.48411328551123306</v>
      </c>
    </row>
    <row r="34" spans="1:17" x14ac:dyDescent="0.2">
      <c r="A34" s="1"/>
      <c r="B34" s="1"/>
      <c r="D34" s="1"/>
      <c r="E34" s="1"/>
      <c r="J34" s="275"/>
      <c r="L34" s="45" t="s">
        <v>135</v>
      </c>
      <c r="M34" s="45">
        <v>5.9902469999999999E-2</v>
      </c>
      <c r="N34" s="435">
        <f t="shared" si="0"/>
        <v>1.9139722942577729E-2</v>
      </c>
      <c r="O34" s="45" t="s">
        <v>174</v>
      </c>
      <c r="P34" s="18">
        <v>1.90854941</v>
      </c>
      <c r="Q34" s="435">
        <f t="shared" si="1"/>
        <v>0.43605538823803064</v>
      </c>
    </row>
    <row r="35" spans="1:17" x14ac:dyDescent="0.2">
      <c r="A35" s="1"/>
      <c r="B35" s="1"/>
      <c r="D35" s="1"/>
      <c r="E35" s="1"/>
      <c r="J35" s="275"/>
      <c r="L35" s="45" t="s">
        <v>127</v>
      </c>
      <c r="M35" s="45">
        <v>4.7901269999999996E-2</v>
      </c>
      <c r="N35" s="435">
        <f t="shared" si="0"/>
        <v>1.5305162481573967E-2</v>
      </c>
      <c r="O35" s="45" t="s">
        <v>134</v>
      </c>
      <c r="P35" s="18">
        <v>1.7985895000000001</v>
      </c>
      <c r="Q35" s="435">
        <f t="shared" si="1"/>
        <v>0.41093232304808158</v>
      </c>
    </row>
    <row r="36" spans="1:17" x14ac:dyDescent="0.2">
      <c r="B36" s="1"/>
      <c r="D36" s="1"/>
      <c r="E36" s="1"/>
      <c r="J36" s="275"/>
      <c r="L36" s="45" t="s">
        <v>80</v>
      </c>
      <c r="M36" s="45">
        <v>3.7672850000000001E-2</v>
      </c>
      <c r="N36" s="435">
        <f t="shared" si="0"/>
        <v>1.2037031385471906E-2</v>
      </c>
      <c r="O36" s="45" t="s">
        <v>161</v>
      </c>
      <c r="P36" s="18">
        <v>1.72399108</v>
      </c>
      <c r="Q36" s="435">
        <f t="shared" si="1"/>
        <v>0.3938884661667218</v>
      </c>
    </row>
    <row r="37" spans="1:17" x14ac:dyDescent="0.2">
      <c r="B37" s="1"/>
      <c r="D37" s="1"/>
      <c r="E37" s="1"/>
      <c r="J37" s="275"/>
      <c r="L37" s="45" t="s">
        <v>48</v>
      </c>
      <c r="M37" s="45">
        <v>3.6028539999999998E-2</v>
      </c>
      <c r="N37" s="435">
        <f t="shared" si="0"/>
        <v>1.1511650080966267E-2</v>
      </c>
      <c r="O37" s="45" t="s">
        <v>127</v>
      </c>
      <c r="P37" s="18">
        <v>1.69964206</v>
      </c>
      <c r="Q37" s="435">
        <f t="shared" si="1"/>
        <v>0.38832532941286874</v>
      </c>
    </row>
    <row r="38" spans="1:17" x14ac:dyDescent="0.2">
      <c r="B38" s="1"/>
      <c r="D38" s="1"/>
      <c r="E38" s="1"/>
      <c r="J38" s="275"/>
      <c r="L38" s="45" t="s">
        <v>24</v>
      </c>
      <c r="M38" s="45">
        <v>3.024663E-2</v>
      </c>
      <c r="N38" s="435">
        <f t="shared" si="0"/>
        <v>9.6642445319309826E-3</v>
      </c>
      <c r="O38" s="45" t="s">
        <v>95</v>
      </c>
      <c r="P38" s="18">
        <v>1.6270061</v>
      </c>
      <c r="Q38" s="435">
        <f t="shared" si="1"/>
        <v>0.37172984512941909</v>
      </c>
    </row>
    <row r="39" spans="1:17" x14ac:dyDescent="0.2">
      <c r="B39" s="1"/>
      <c r="D39" s="1"/>
      <c r="E39" s="1"/>
      <c r="J39" s="275"/>
      <c r="L39" s="45" t="s">
        <v>163</v>
      </c>
      <c r="M39" s="45">
        <v>2.8899999999999999E-2</v>
      </c>
      <c r="N39" s="435">
        <f t="shared" si="0"/>
        <v>9.2339763792794564E-3</v>
      </c>
      <c r="O39" s="45" t="s">
        <v>199</v>
      </c>
      <c r="P39" s="18">
        <v>1.4951670700000002</v>
      </c>
      <c r="Q39" s="435">
        <f t="shared" si="1"/>
        <v>0.34160795302101654</v>
      </c>
    </row>
    <row r="40" spans="1:17" x14ac:dyDescent="0.2">
      <c r="B40" s="1"/>
      <c r="D40" s="1"/>
      <c r="E40" s="1"/>
      <c r="J40" s="275"/>
      <c r="L40" s="45" t="s">
        <v>133</v>
      </c>
      <c r="M40" s="45">
        <v>2.8230000000000002E-2</v>
      </c>
      <c r="N40" s="435">
        <f t="shared" si="0"/>
        <v>9.0199014943619059E-3</v>
      </c>
      <c r="O40" s="45" t="s">
        <v>160</v>
      </c>
      <c r="P40" s="18">
        <v>1.26182423</v>
      </c>
      <c r="Q40" s="435">
        <f t="shared" si="1"/>
        <v>0.28829500122860541</v>
      </c>
    </row>
    <row r="41" spans="1:17" x14ac:dyDescent="0.2">
      <c r="B41" s="1"/>
      <c r="D41" s="1"/>
      <c r="E41" s="1"/>
      <c r="J41" s="275"/>
      <c r="L41" s="45" t="s">
        <v>29</v>
      </c>
      <c r="M41" s="45">
        <v>0.02</v>
      </c>
      <c r="N41" s="435">
        <f t="shared" si="0"/>
        <v>6.3902950721657151E-3</v>
      </c>
      <c r="O41" s="45" t="s">
        <v>165</v>
      </c>
      <c r="P41" s="18">
        <v>1.1809527</v>
      </c>
      <c r="Q41" s="435">
        <f t="shared" si="1"/>
        <v>0.26981789698033054</v>
      </c>
    </row>
    <row r="42" spans="1:17" x14ac:dyDescent="0.2">
      <c r="B42" s="1"/>
      <c r="D42" s="1"/>
      <c r="E42" s="1"/>
      <c r="J42" s="275"/>
      <c r="L42" s="45" t="s">
        <v>104</v>
      </c>
      <c r="M42" s="45">
        <v>1.8876270000000001E-2</v>
      </c>
      <c r="N42" s="435">
        <f t="shared" si="0"/>
        <v>6.0312467580934757E-3</v>
      </c>
      <c r="O42" s="45" t="s">
        <v>152</v>
      </c>
      <c r="P42" s="18">
        <v>1.1495646100000001</v>
      </c>
      <c r="Q42" s="435">
        <f t="shared" si="1"/>
        <v>0.26264651032443032</v>
      </c>
    </row>
    <row r="43" spans="1:17" x14ac:dyDescent="0.2">
      <c r="J43" s="275"/>
      <c r="L43" s="45" t="s">
        <v>160</v>
      </c>
      <c r="M43" s="45">
        <v>1.8030650000000002E-2</v>
      </c>
      <c r="N43" s="435">
        <f t="shared" si="0"/>
        <v>5.7610586921472383E-3</v>
      </c>
      <c r="O43" s="45" t="s">
        <v>142</v>
      </c>
      <c r="P43" s="18">
        <v>1.0616403799999998</v>
      </c>
      <c r="Q43" s="435">
        <f t="shared" si="1"/>
        <v>0.2425580420629877</v>
      </c>
    </row>
    <row r="44" spans="1:17" x14ac:dyDescent="0.2">
      <c r="J44" s="275"/>
      <c r="L44" s="45" t="s">
        <v>15</v>
      </c>
      <c r="M44" s="45">
        <v>1.6719959999999999E-2</v>
      </c>
      <c r="N44" s="435">
        <f t="shared" si="0"/>
        <v>5.3422738997403931E-3</v>
      </c>
      <c r="O44" s="45" t="s">
        <v>180</v>
      </c>
      <c r="P44" s="18">
        <v>1.0570973000000001</v>
      </c>
      <c r="Q44" s="435">
        <f t="shared" si="1"/>
        <v>0.24152006290309985</v>
      </c>
    </row>
    <row r="45" spans="1:17" x14ac:dyDescent="0.2">
      <c r="J45" s="275"/>
      <c r="L45" s="45" t="s">
        <v>174</v>
      </c>
      <c r="M45" s="45">
        <v>1.4102209999999999E-2</v>
      </c>
      <c r="N45" s="435">
        <f t="shared" si="0"/>
        <v>4.5058641534823024E-3</v>
      </c>
      <c r="O45" s="45" t="s">
        <v>135</v>
      </c>
      <c r="P45" s="18">
        <v>0.99307855</v>
      </c>
      <c r="Q45" s="435">
        <f t="shared" si="1"/>
        <v>0.22689339369584913</v>
      </c>
    </row>
    <row r="46" spans="1:17" x14ac:dyDescent="0.2">
      <c r="J46" s="275"/>
      <c r="L46" s="45" t="s">
        <v>90</v>
      </c>
      <c r="M46" s="45">
        <v>1.252698E-2</v>
      </c>
      <c r="N46" s="435">
        <f t="shared" si="0"/>
        <v>4.002554928155923E-3</v>
      </c>
      <c r="O46" s="45" t="s">
        <v>167</v>
      </c>
      <c r="P46" s="18">
        <v>0.88414669999999995</v>
      </c>
      <c r="Q46" s="435">
        <f t="shared" si="1"/>
        <v>0.20200521427835272</v>
      </c>
    </row>
    <row r="47" spans="1:17" x14ac:dyDescent="0.2">
      <c r="J47" s="275"/>
      <c r="L47" s="45" t="s">
        <v>200</v>
      </c>
      <c r="M47" s="45">
        <v>1.2236E-2</v>
      </c>
      <c r="N47" s="435">
        <f t="shared" si="0"/>
        <v>3.9095825251509843E-3</v>
      </c>
      <c r="O47" s="45" t="s">
        <v>207</v>
      </c>
      <c r="P47" s="18">
        <v>0.84737429999999903</v>
      </c>
      <c r="Q47" s="435">
        <f t="shared" si="1"/>
        <v>0.19360364863146459</v>
      </c>
    </row>
    <row r="48" spans="1:17" x14ac:dyDescent="0.2">
      <c r="J48" s="275"/>
      <c r="L48" s="45" t="s">
        <v>189</v>
      </c>
      <c r="M48" s="45">
        <v>1.2172179999999999E-2</v>
      </c>
      <c r="N48" s="435">
        <f t="shared" si="0"/>
        <v>3.8891910935757034E-3</v>
      </c>
      <c r="O48" s="45" t="s">
        <v>168</v>
      </c>
      <c r="P48" s="18">
        <v>0.75378376999999996</v>
      </c>
      <c r="Q48" s="435">
        <f t="shared" si="1"/>
        <v>0.17222057377853081</v>
      </c>
    </row>
    <row r="49" spans="10:17" x14ac:dyDescent="0.2">
      <c r="J49" s="275"/>
      <c r="L49" s="45" t="s">
        <v>28</v>
      </c>
      <c r="M49" s="45">
        <v>1.1745709999999999E-2</v>
      </c>
      <c r="N49" s="435">
        <f t="shared" si="0"/>
        <v>3.7529276366043778E-3</v>
      </c>
      <c r="O49" s="45" t="s">
        <v>206</v>
      </c>
      <c r="P49" s="18">
        <v>0.72719718</v>
      </c>
      <c r="Q49" s="435">
        <f t="shared" si="1"/>
        <v>0.1661462087326841</v>
      </c>
    </row>
    <row r="50" spans="10:17" x14ac:dyDescent="0.2">
      <c r="J50" s="275"/>
      <c r="L50" s="45" t="s">
        <v>212</v>
      </c>
      <c r="M50" s="45">
        <v>1.063068E-2</v>
      </c>
      <c r="N50" s="435">
        <f t="shared" si="0"/>
        <v>3.3966591008885313E-3</v>
      </c>
      <c r="O50" s="45" t="s">
        <v>117</v>
      </c>
      <c r="P50" s="18">
        <v>0.64636241000000005</v>
      </c>
      <c r="Q50" s="435">
        <f t="shared" si="1"/>
        <v>0.14767750321696896</v>
      </c>
    </row>
    <row r="51" spans="10:17" x14ac:dyDescent="0.2">
      <c r="J51" s="275"/>
      <c r="L51" s="45" t="s">
        <v>22</v>
      </c>
      <c r="M51" s="45">
        <v>8.2358899999999992E-3</v>
      </c>
      <c r="N51" s="435">
        <f t="shared" si="0"/>
        <v>2.6314883640949443E-3</v>
      </c>
      <c r="O51" s="45" t="s">
        <v>159</v>
      </c>
      <c r="P51" s="18">
        <v>0.50617961999999994</v>
      </c>
      <c r="Q51" s="435">
        <f t="shared" si="1"/>
        <v>0.11564927245833201</v>
      </c>
    </row>
    <row r="52" spans="10:17" x14ac:dyDescent="0.2">
      <c r="J52" s="275"/>
      <c r="L52" s="45" t="s">
        <v>207</v>
      </c>
      <c r="M52" s="45">
        <v>8.2353500000000007E-3</v>
      </c>
      <c r="N52" s="435">
        <f t="shared" si="0"/>
        <v>2.6313158261279958E-3</v>
      </c>
      <c r="O52" s="45" t="s">
        <v>136</v>
      </c>
      <c r="P52" s="18">
        <v>0.49467848999999997</v>
      </c>
      <c r="Q52" s="435">
        <f t="shared" si="1"/>
        <v>0.11302155442229436</v>
      </c>
    </row>
    <row r="53" spans="10:17" x14ac:dyDescent="0.2">
      <c r="J53" s="275"/>
      <c r="L53" s="45" t="s">
        <v>106</v>
      </c>
      <c r="M53" s="45">
        <v>7.8399999999999997E-3</v>
      </c>
      <c r="N53" s="435">
        <f t="shared" si="0"/>
        <v>2.5049956682889601E-3</v>
      </c>
      <c r="O53" s="45" t="s">
        <v>79</v>
      </c>
      <c r="P53" s="18">
        <v>0.47227146999999997</v>
      </c>
      <c r="Q53" s="435">
        <f t="shared" si="1"/>
        <v>0.10790211567254916</v>
      </c>
    </row>
    <row r="54" spans="10:17" x14ac:dyDescent="0.2">
      <c r="J54" s="275"/>
      <c r="L54" s="45" t="s">
        <v>102</v>
      </c>
      <c r="M54" s="45">
        <v>7.0770699999999995E-3</v>
      </c>
      <c r="N54" s="435">
        <f t="shared" si="0"/>
        <v>2.2612282773185905E-3</v>
      </c>
      <c r="O54" s="45" t="s">
        <v>83</v>
      </c>
      <c r="P54" s="18">
        <v>0.40434792999999997</v>
      </c>
      <c r="Q54" s="435">
        <f t="shared" si="1"/>
        <v>9.2383300466606227E-2</v>
      </c>
    </row>
    <row r="55" spans="10:17" x14ac:dyDescent="0.2">
      <c r="J55" s="275"/>
      <c r="L55" s="45" t="s">
        <v>119</v>
      </c>
      <c r="M55" s="45">
        <v>6.9302700000000005E-3</v>
      </c>
      <c r="N55" s="435">
        <f t="shared" si="0"/>
        <v>2.2143235114888945E-3</v>
      </c>
      <c r="O55" s="45" t="s">
        <v>144</v>
      </c>
      <c r="P55" s="18">
        <v>0.38653768999999999</v>
      </c>
      <c r="Q55" s="435">
        <f t="shared" si="1"/>
        <v>8.8314109971919227E-2</v>
      </c>
    </row>
    <row r="56" spans="10:17" x14ac:dyDescent="0.2">
      <c r="J56" s="275"/>
      <c r="L56" s="45" t="s">
        <v>138</v>
      </c>
      <c r="M56" s="45">
        <v>6.4170900000000003E-3</v>
      </c>
      <c r="N56" s="435">
        <f t="shared" si="0"/>
        <v>2.0503549302321946E-3</v>
      </c>
      <c r="O56" s="45" t="s">
        <v>190</v>
      </c>
      <c r="P56" s="18">
        <v>0.38162576000000004</v>
      </c>
      <c r="Q56" s="435">
        <f t="shared" si="1"/>
        <v>8.7191857892970945E-2</v>
      </c>
    </row>
    <row r="57" spans="10:17" x14ac:dyDescent="0.2">
      <c r="J57" s="275"/>
      <c r="L57" s="45" t="s">
        <v>155</v>
      </c>
      <c r="M57" s="45">
        <v>4.6078300000000003E-3</v>
      </c>
      <c r="N57" s="435">
        <f t="shared" si="0"/>
        <v>1.4722696671188673E-3</v>
      </c>
      <c r="O57" s="45" t="s">
        <v>170</v>
      </c>
      <c r="P57" s="18">
        <v>0.36407644</v>
      </c>
      <c r="Q57" s="435">
        <f t="shared" si="1"/>
        <v>8.3182281035375505E-2</v>
      </c>
    </row>
    <row r="58" spans="10:17" x14ac:dyDescent="0.2">
      <c r="J58" s="275"/>
      <c r="L58" s="45" t="s">
        <v>19</v>
      </c>
      <c r="M58" s="45">
        <v>3.8799699999999999E-3</v>
      </c>
      <c r="N58" s="435">
        <f t="shared" si="0"/>
        <v>1.2397076585575404E-3</v>
      </c>
      <c r="O58" s="45" t="s">
        <v>131</v>
      </c>
      <c r="P58" s="18">
        <v>0.35638743000000001</v>
      </c>
      <c r="Q58" s="435">
        <f t="shared" si="1"/>
        <v>8.1425536241057542E-2</v>
      </c>
    </row>
    <row r="59" spans="10:17" x14ac:dyDescent="0.2">
      <c r="J59" s="275"/>
      <c r="L59" s="45" t="s">
        <v>51</v>
      </c>
      <c r="M59" s="45">
        <v>3.5599999999999998E-3</v>
      </c>
      <c r="N59" s="435">
        <f t="shared" si="0"/>
        <v>1.1374725228454972E-3</v>
      </c>
      <c r="O59" s="45" t="s">
        <v>177</v>
      </c>
      <c r="P59" s="18">
        <v>0.34305909999999995</v>
      </c>
      <c r="Q59" s="435">
        <f t="shared" si="1"/>
        <v>7.8380349104553382E-2</v>
      </c>
    </row>
    <row r="60" spans="10:17" x14ac:dyDescent="0.2">
      <c r="J60" s="275"/>
      <c r="L60" s="45" t="s">
        <v>178</v>
      </c>
      <c r="M60" s="45">
        <v>3.0051100000000001E-3</v>
      </c>
      <c r="N60" s="435">
        <f t="shared" si="0"/>
        <v>9.6017698121579555E-4</v>
      </c>
      <c r="O60" s="45" t="s">
        <v>209</v>
      </c>
      <c r="P60" s="18">
        <v>0.33097763000000002</v>
      </c>
      <c r="Q60" s="435">
        <f t="shared" si="1"/>
        <v>7.5620038020264443E-2</v>
      </c>
    </row>
    <row r="61" spans="10:17" x14ac:dyDescent="0.2">
      <c r="J61" s="275"/>
      <c r="L61" s="45" t="s">
        <v>103</v>
      </c>
      <c r="M61" s="45">
        <v>2.82E-3</v>
      </c>
      <c r="N61" s="435">
        <f t="shared" si="0"/>
        <v>9.0103160517536582E-4</v>
      </c>
      <c r="O61" s="45" t="s">
        <v>195</v>
      </c>
      <c r="P61" s="18">
        <v>0.28695649000000001</v>
      </c>
      <c r="Q61" s="435">
        <f t="shared" si="1"/>
        <v>6.5562318166220587E-2</v>
      </c>
    </row>
    <row r="62" spans="10:17" x14ac:dyDescent="0.2">
      <c r="J62" s="275"/>
      <c r="L62" s="45" t="s">
        <v>113</v>
      </c>
      <c r="M62" s="45">
        <v>2.6010199999999999E-3</v>
      </c>
      <c r="N62" s="435">
        <f t="shared" si="0"/>
        <v>8.3106426443022333E-4</v>
      </c>
      <c r="O62" s="45" t="s">
        <v>89</v>
      </c>
      <c r="P62" s="18">
        <v>0.28501524</v>
      </c>
      <c r="Q62" s="435">
        <f t="shared" si="1"/>
        <v>6.5118791518190514E-2</v>
      </c>
    </row>
    <row r="63" spans="10:17" x14ac:dyDescent="0.2">
      <c r="J63" s="275"/>
      <c r="L63" s="45" t="s">
        <v>74</v>
      </c>
      <c r="M63" s="45">
        <v>1.7799999999999999E-3</v>
      </c>
      <c r="N63" s="435">
        <f t="shared" si="0"/>
        <v>5.687362614227486E-4</v>
      </c>
      <c r="O63" s="45" t="s">
        <v>189</v>
      </c>
      <c r="P63" s="18">
        <v>0.27116841999999997</v>
      </c>
      <c r="Q63" s="435">
        <f t="shared" si="1"/>
        <v>6.1955142497984034E-2</v>
      </c>
    </row>
    <row r="64" spans="10:17" x14ac:dyDescent="0.2">
      <c r="J64" s="275"/>
      <c r="L64" s="45" t="s">
        <v>117</v>
      </c>
      <c r="M64" s="45">
        <v>1.58103E-3</v>
      </c>
      <c r="N64" s="435">
        <f t="shared" si="0"/>
        <v>5.0516241089730801E-4</v>
      </c>
      <c r="O64" s="45" t="s">
        <v>172</v>
      </c>
      <c r="P64" s="18">
        <v>0.26264008</v>
      </c>
      <c r="Q64" s="435">
        <f t="shared" si="1"/>
        <v>6.0006631974630117E-2</v>
      </c>
    </row>
    <row r="65" spans="10:17" x14ac:dyDescent="0.2">
      <c r="J65" s="275"/>
      <c r="L65" s="45" t="s">
        <v>79</v>
      </c>
      <c r="M65" s="45">
        <v>1.5E-3</v>
      </c>
      <c r="N65" s="435">
        <f t="shared" si="0"/>
        <v>4.7927213041242862E-4</v>
      </c>
      <c r="O65" s="45" t="s">
        <v>205</v>
      </c>
      <c r="P65" s="18">
        <v>0.24366785999999999</v>
      </c>
      <c r="Q65" s="435">
        <f t="shared" si="1"/>
        <v>5.5671958366239047E-2</v>
      </c>
    </row>
    <row r="66" spans="10:17" x14ac:dyDescent="0.2">
      <c r="J66" s="275"/>
      <c r="L66" s="45" t="s">
        <v>134</v>
      </c>
      <c r="M66" s="45">
        <v>1.38842E-3</v>
      </c>
      <c r="N66" s="435">
        <f t="shared" si="0"/>
        <v>4.4362067420481609E-4</v>
      </c>
      <c r="O66" s="45" t="s">
        <v>100</v>
      </c>
      <c r="P66" s="18">
        <v>0.21758698999999998</v>
      </c>
      <c r="Q66" s="435">
        <f t="shared" si="1"/>
        <v>4.9713137581276712E-2</v>
      </c>
    </row>
    <row r="67" spans="10:17" x14ac:dyDescent="0.2">
      <c r="J67" s="275"/>
      <c r="L67" s="45" t="s">
        <v>112</v>
      </c>
      <c r="M67" s="45">
        <v>1.2020399999999999E-3</v>
      </c>
      <c r="N67" s="435">
        <f t="shared" si="0"/>
        <v>3.8406951442730372E-4</v>
      </c>
      <c r="O67" s="45" t="s">
        <v>8</v>
      </c>
      <c r="P67" s="18">
        <v>0.19772206000000001</v>
      </c>
      <c r="Q67" s="435">
        <f t="shared" si="1"/>
        <v>4.5174502260605973E-2</v>
      </c>
    </row>
    <row r="68" spans="10:17" x14ac:dyDescent="0.2">
      <c r="J68" s="275"/>
      <c r="L68" s="45" t="s">
        <v>11</v>
      </c>
      <c r="M68" s="45">
        <v>1.111E-3</v>
      </c>
      <c r="N68" s="435">
        <f t="shared" ref="N68:N79" si="2">(M68/$M$145)*100</f>
        <v>3.5498089125880544E-4</v>
      </c>
      <c r="O68" s="45" t="s">
        <v>106</v>
      </c>
      <c r="P68" s="18">
        <v>0.19197251999999998</v>
      </c>
      <c r="Q68" s="435">
        <f t="shared" ref="Q68:Q131" si="3">(P68/$P$145)*100</f>
        <v>4.3860877429226786E-2</v>
      </c>
    </row>
    <row r="69" spans="10:17" x14ac:dyDescent="0.2">
      <c r="J69" s="275"/>
      <c r="L69" s="45" t="s">
        <v>173</v>
      </c>
      <c r="M69" s="45">
        <v>1.0017000000000001E-3</v>
      </c>
      <c r="N69" s="435">
        <f t="shared" si="2"/>
        <v>3.2005792868941986E-4</v>
      </c>
      <c r="O69" s="45" t="s">
        <v>113</v>
      </c>
      <c r="P69" s="18">
        <v>0.17730744000000001</v>
      </c>
      <c r="Q69" s="435">
        <f t="shared" si="3"/>
        <v>4.0510276643396591E-2</v>
      </c>
    </row>
    <row r="70" spans="10:17" x14ac:dyDescent="0.2">
      <c r="J70" s="275"/>
      <c r="L70" s="45" t="s">
        <v>204</v>
      </c>
      <c r="M70" s="45">
        <v>1.0017000000000001E-3</v>
      </c>
      <c r="N70" s="435">
        <f t="shared" si="2"/>
        <v>3.2005792868941986E-4</v>
      </c>
      <c r="O70" s="45" t="s">
        <v>215</v>
      </c>
      <c r="P70" s="18">
        <v>0.17254375</v>
      </c>
      <c r="Q70" s="435">
        <f t="shared" si="3"/>
        <v>3.9421893664411706E-2</v>
      </c>
    </row>
    <row r="71" spans="10:17" x14ac:dyDescent="0.2">
      <c r="J71" s="275"/>
      <c r="L71" s="45" t="s">
        <v>172</v>
      </c>
      <c r="M71" s="45">
        <v>7.7399999999999995E-4</v>
      </c>
      <c r="N71" s="435">
        <f t="shared" si="2"/>
        <v>2.4730441929281315E-4</v>
      </c>
      <c r="O71" s="45" t="s">
        <v>77</v>
      </c>
      <c r="P71" s="18">
        <v>0.15745932000000001</v>
      </c>
      <c r="Q71" s="435">
        <f t="shared" si="3"/>
        <v>3.5975481983616192E-2</v>
      </c>
    </row>
    <row r="72" spans="10:17" x14ac:dyDescent="0.2">
      <c r="J72" s="275"/>
      <c r="L72" s="45" t="s">
        <v>3</v>
      </c>
      <c r="M72" s="45">
        <v>5.9999999999999995E-4</v>
      </c>
      <c r="N72" s="435">
        <f t="shared" si="2"/>
        <v>1.9170885216497142E-4</v>
      </c>
      <c r="O72" s="45" t="s">
        <v>188</v>
      </c>
      <c r="P72" s="18">
        <v>0.15639894000000001</v>
      </c>
      <c r="Q72" s="435">
        <f t="shared" si="3"/>
        <v>3.5733211906584315E-2</v>
      </c>
    </row>
    <row r="73" spans="10:17" x14ac:dyDescent="0.2">
      <c r="J73" s="275"/>
      <c r="L73" s="45" t="s">
        <v>196</v>
      </c>
      <c r="M73" s="45">
        <v>4.0067999999999999E-4</v>
      </c>
      <c r="N73" s="435">
        <f t="shared" si="2"/>
        <v>1.2802317147576794E-4</v>
      </c>
      <c r="O73" s="45" t="s">
        <v>175</v>
      </c>
      <c r="P73" s="18">
        <v>0.15194148000000002</v>
      </c>
      <c r="Q73" s="435">
        <f t="shared" si="3"/>
        <v>3.4714794756537624E-2</v>
      </c>
    </row>
    <row r="74" spans="10:17" x14ac:dyDescent="0.2">
      <c r="J74" s="275"/>
      <c r="L74" s="45" t="s">
        <v>197</v>
      </c>
      <c r="M74" s="45">
        <v>4.0067999999999999E-4</v>
      </c>
      <c r="N74" s="435">
        <f t="shared" si="2"/>
        <v>1.2802317147576794E-4</v>
      </c>
      <c r="O74" s="45" t="s">
        <v>58</v>
      </c>
      <c r="P74" s="18">
        <v>0.14799051999999999</v>
      </c>
      <c r="Q74" s="435">
        <f t="shared" si="3"/>
        <v>3.3812100077696201E-2</v>
      </c>
    </row>
    <row r="75" spans="10:17" x14ac:dyDescent="0.2">
      <c r="J75" s="275"/>
      <c r="L75" s="45" t="s">
        <v>131</v>
      </c>
      <c r="M75" s="45">
        <v>3.6099999999999999E-4</v>
      </c>
      <c r="N75" s="435">
        <f t="shared" si="2"/>
        <v>1.1534482605259116E-4</v>
      </c>
      <c r="O75" s="45" t="s">
        <v>197</v>
      </c>
      <c r="P75" s="18">
        <v>0.13740986999999999</v>
      </c>
      <c r="Q75" s="435">
        <f t="shared" si="3"/>
        <v>3.1394688498312083E-2</v>
      </c>
    </row>
    <row r="76" spans="10:17" x14ac:dyDescent="0.2">
      <c r="J76" s="275"/>
      <c r="L76" s="45" t="s">
        <v>14</v>
      </c>
      <c r="M76" s="45">
        <v>2.9999999999999997E-4</v>
      </c>
      <c r="N76" s="435">
        <f t="shared" si="2"/>
        <v>9.5854426082485708E-5</v>
      </c>
      <c r="O76" s="45" t="s">
        <v>192</v>
      </c>
      <c r="P76" s="18">
        <v>0.1355365</v>
      </c>
      <c r="Q76" s="435">
        <f t="shared" si="3"/>
        <v>3.0966670717696456E-2</v>
      </c>
    </row>
    <row r="77" spans="10:17" x14ac:dyDescent="0.2">
      <c r="J77" s="275"/>
      <c r="L77" s="45" t="s">
        <v>45</v>
      </c>
      <c r="M77" s="45">
        <v>2.0000000000000001E-4</v>
      </c>
      <c r="N77" s="435">
        <f t="shared" si="2"/>
        <v>6.3902950721657147E-5</v>
      </c>
      <c r="O77" s="45" t="s">
        <v>213</v>
      </c>
      <c r="P77" s="18">
        <v>0.1102076</v>
      </c>
      <c r="Q77" s="435">
        <f t="shared" si="3"/>
        <v>2.5179656105828348E-2</v>
      </c>
    </row>
    <row r="78" spans="10:17" x14ac:dyDescent="0.2">
      <c r="J78" s="275"/>
      <c r="L78" s="45" t="s">
        <v>77</v>
      </c>
      <c r="M78" s="45">
        <v>1.1011E-4</v>
      </c>
      <c r="N78" s="435">
        <f t="shared" si="2"/>
        <v>3.5181769519808342E-5</v>
      </c>
      <c r="O78" s="45" t="s">
        <v>112</v>
      </c>
      <c r="P78" s="18">
        <v>0.10958933999999999</v>
      </c>
      <c r="Q78" s="435">
        <f t="shared" si="3"/>
        <v>2.5038399294283687E-2</v>
      </c>
    </row>
    <row r="79" spans="10:17" x14ac:dyDescent="0.2">
      <c r="J79" s="275"/>
      <c r="L79" s="46" t="s">
        <v>214</v>
      </c>
      <c r="M79" s="46">
        <v>1.0017E-4</v>
      </c>
      <c r="N79" s="436">
        <f t="shared" si="2"/>
        <v>3.2005792868941986E-5</v>
      </c>
      <c r="O79" s="45" t="s">
        <v>211</v>
      </c>
      <c r="P79" s="18">
        <v>0.10957614</v>
      </c>
      <c r="Q79" s="436">
        <f t="shared" si="3"/>
        <v>2.503538342731447E-2</v>
      </c>
    </row>
    <row r="80" spans="10:17" x14ac:dyDescent="0.2">
      <c r="J80" s="275"/>
      <c r="L80" s="433"/>
      <c r="M80" s="433"/>
      <c r="N80" s="434"/>
      <c r="O80" s="45" t="s">
        <v>210</v>
      </c>
      <c r="P80" s="18">
        <v>0.10592671000000001</v>
      </c>
      <c r="Q80" s="434">
        <f t="shared" si="3"/>
        <v>2.4201580745990374E-2</v>
      </c>
    </row>
    <row r="81" spans="10:18" x14ac:dyDescent="0.2">
      <c r="J81" s="275"/>
      <c r="L81" s="433"/>
      <c r="M81" s="433"/>
      <c r="N81" s="435"/>
      <c r="O81" s="45" t="s">
        <v>105</v>
      </c>
      <c r="P81" s="18">
        <v>0.10416771000000001</v>
      </c>
      <c r="Q81" s="435">
        <f t="shared" si="3"/>
        <v>2.3799693624864861E-2</v>
      </c>
    </row>
    <row r="82" spans="10:18" x14ac:dyDescent="0.2">
      <c r="J82" s="275"/>
      <c r="L82" s="433"/>
      <c r="M82" s="433"/>
      <c r="N82" s="435"/>
      <c r="O82" s="45" t="s">
        <v>28</v>
      </c>
      <c r="P82" s="18">
        <v>0.10193416000000001</v>
      </c>
      <c r="Q82" s="435">
        <f t="shared" si="3"/>
        <v>2.3289383801448214E-2</v>
      </c>
    </row>
    <row r="83" spans="10:18" x14ac:dyDescent="0.2">
      <c r="J83" s="275"/>
      <c r="L83" s="433"/>
      <c r="M83" s="433"/>
      <c r="N83" s="435"/>
      <c r="O83" s="45" t="s">
        <v>201</v>
      </c>
      <c r="P83" s="18">
        <v>9.6694390000000005E-2</v>
      </c>
      <c r="Q83" s="435">
        <f t="shared" si="3"/>
        <v>2.2092228553773494E-2</v>
      </c>
    </row>
    <row r="84" spans="10:18" x14ac:dyDescent="0.2">
      <c r="J84" s="275"/>
      <c r="L84" s="433"/>
      <c r="M84" s="433"/>
      <c r="N84" s="435"/>
      <c r="O84" s="45" t="s">
        <v>0</v>
      </c>
      <c r="P84" s="18">
        <v>9.1953999999999994E-2</v>
      </c>
      <c r="Q84" s="435">
        <f t="shared" si="3"/>
        <v>2.1009169036938828E-2</v>
      </c>
    </row>
    <row r="85" spans="10:18" x14ac:dyDescent="0.2">
      <c r="J85" s="275"/>
      <c r="L85" s="433"/>
      <c r="M85" s="433"/>
      <c r="N85" s="435"/>
      <c r="O85" s="45" t="s">
        <v>88</v>
      </c>
      <c r="P85" s="18">
        <v>8.9513759999999998E-2</v>
      </c>
      <c r="Q85" s="435">
        <f t="shared" si="3"/>
        <v>2.0451635763229153E-2</v>
      </c>
    </row>
    <row r="86" spans="10:18" x14ac:dyDescent="0.2">
      <c r="J86" s="275"/>
      <c r="L86" s="433"/>
      <c r="M86" s="433"/>
      <c r="N86" s="435"/>
      <c r="O86" s="45" t="s">
        <v>198</v>
      </c>
      <c r="P86" s="18">
        <v>8.7652210000000008E-2</v>
      </c>
      <c r="Q86" s="435">
        <f t="shared" si="3"/>
        <v>2.0026318554399593E-2</v>
      </c>
    </row>
    <row r="87" spans="10:18" x14ac:dyDescent="0.2">
      <c r="J87" s="275"/>
      <c r="L87" s="433"/>
      <c r="M87" s="433"/>
      <c r="N87" s="435"/>
      <c r="O87" s="45" t="s">
        <v>176</v>
      </c>
      <c r="P87" s="18">
        <v>8.6782600000000001E-2</v>
      </c>
      <c r="Q87" s="435">
        <f t="shared" si="3"/>
        <v>1.9827634609316046E-2</v>
      </c>
    </row>
    <row r="88" spans="10:18" x14ac:dyDescent="0.2">
      <c r="J88" s="275"/>
      <c r="L88" s="433"/>
      <c r="M88" s="433"/>
      <c r="N88" s="435"/>
      <c r="O88" s="45" t="s">
        <v>10</v>
      </c>
      <c r="P88" s="18">
        <v>8.5453630000000003E-2</v>
      </c>
      <c r="Q88" s="435">
        <f t="shared" si="3"/>
        <v>1.9523998493703669E-2</v>
      </c>
    </row>
    <row r="89" spans="10:18" x14ac:dyDescent="0.2">
      <c r="J89" s="275"/>
      <c r="L89" s="433"/>
      <c r="M89" s="433"/>
      <c r="N89" s="435"/>
      <c r="O89" s="45" t="s">
        <v>118</v>
      </c>
      <c r="P89" s="18">
        <v>8.2922899999999994E-2</v>
      </c>
      <c r="Q89" s="435">
        <f t="shared" si="3"/>
        <v>1.8945790538020913E-2</v>
      </c>
    </row>
    <row r="90" spans="10:18" x14ac:dyDescent="0.2">
      <c r="J90" s="275"/>
      <c r="L90" s="433"/>
      <c r="M90" s="433"/>
      <c r="N90" s="435"/>
      <c r="O90" s="45" t="s">
        <v>352</v>
      </c>
      <c r="P90" s="18">
        <v>8.1576389999999999E-2</v>
      </c>
      <c r="Q90" s="435">
        <f t="shared" si="3"/>
        <v>1.86381469749358E-2</v>
      </c>
    </row>
    <row r="91" spans="10:18" x14ac:dyDescent="0.2">
      <c r="J91" s="275"/>
      <c r="L91" s="433"/>
      <c r="M91" s="433"/>
      <c r="N91" s="435"/>
      <c r="O91" s="45" t="s">
        <v>193</v>
      </c>
      <c r="P91" s="18">
        <v>8.0499769999999998E-2</v>
      </c>
      <c r="Q91" s="435">
        <f t="shared" si="3"/>
        <v>1.8392166467632701E-2</v>
      </c>
    </row>
    <row r="92" spans="10:18" x14ac:dyDescent="0.2">
      <c r="J92" s="275"/>
      <c r="L92" s="433"/>
      <c r="M92" s="433"/>
      <c r="N92" s="435"/>
      <c r="O92" s="45" t="s">
        <v>133</v>
      </c>
      <c r="P92" s="18">
        <v>7.6484589999999991E-2</v>
      </c>
      <c r="Q92" s="435">
        <f t="shared" si="3"/>
        <v>1.7474799139036486E-2</v>
      </c>
      <c r="R92" s="3"/>
    </row>
    <row r="93" spans="10:18" x14ac:dyDescent="0.2">
      <c r="J93" s="275"/>
      <c r="L93" s="433"/>
      <c r="M93" s="433"/>
      <c r="N93" s="435"/>
      <c r="O93" s="45" t="s">
        <v>929</v>
      </c>
      <c r="P93" s="18">
        <v>7.1727630000000001E-2</v>
      </c>
      <c r="Q93" s="435">
        <f t="shared" si="3"/>
        <v>1.6387953795256375E-2</v>
      </c>
    </row>
    <row r="94" spans="10:18" x14ac:dyDescent="0.2">
      <c r="J94" s="275"/>
      <c r="L94" s="433"/>
      <c r="M94" s="433"/>
      <c r="N94" s="435"/>
      <c r="O94" s="45" t="s">
        <v>24</v>
      </c>
      <c r="P94" s="18">
        <v>6.2663999999999997E-2</v>
      </c>
      <c r="Q94" s="435">
        <f t="shared" si="3"/>
        <v>1.4317143012057495E-2</v>
      </c>
    </row>
    <row r="95" spans="10:18" x14ac:dyDescent="0.2">
      <c r="J95" s="275"/>
      <c r="L95" s="433"/>
      <c r="M95" s="433"/>
      <c r="N95" s="435"/>
      <c r="O95" s="45" t="s">
        <v>73</v>
      </c>
      <c r="P95" s="18">
        <v>5.9269730000000007E-2</v>
      </c>
      <c r="Q95" s="435">
        <f t="shared" si="3"/>
        <v>1.3541637953147495E-2</v>
      </c>
    </row>
    <row r="96" spans="10:18" x14ac:dyDescent="0.2">
      <c r="J96" s="275"/>
      <c r="L96" s="433"/>
      <c r="M96" s="433"/>
      <c r="N96" s="435"/>
      <c r="O96" s="45" t="s">
        <v>84</v>
      </c>
      <c r="P96" s="18">
        <v>5.9109800000000004E-2</v>
      </c>
      <c r="Q96" s="435">
        <f t="shared" si="3"/>
        <v>1.3505097983118159E-2</v>
      </c>
    </row>
    <row r="97" spans="10:17" x14ac:dyDescent="0.2">
      <c r="J97" s="275"/>
      <c r="L97" s="433"/>
      <c r="M97" s="433"/>
      <c r="N97" s="435"/>
      <c r="O97" s="45" t="s">
        <v>154</v>
      </c>
      <c r="P97" s="18">
        <v>5.6943399999999998E-2</v>
      </c>
      <c r="Q97" s="435">
        <f t="shared" si="3"/>
        <v>1.3010130240533557E-2</v>
      </c>
    </row>
    <row r="98" spans="10:17" x14ac:dyDescent="0.2">
      <c r="J98" s="275"/>
      <c r="L98" s="433"/>
      <c r="M98" s="433"/>
      <c r="N98" s="435"/>
      <c r="O98" s="45" t="s">
        <v>62</v>
      </c>
      <c r="P98" s="18">
        <v>5.669275E-2</v>
      </c>
      <c r="Q98" s="435">
        <f t="shared" si="3"/>
        <v>1.2952863039333948E-2</v>
      </c>
    </row>
    <row r="99" spans="10:17" x14ac:dyDescent="0.2">
      <c r="J99" s="275"/>
      <c r="L99" s="433"/>
      <c r="M99" s="433"/>
      <c r="N99" s="435"/>
      <c r="O99" s="45" t="s">
        <v>194</v>
      </c>
      <c r="P99" s="18">
        <v>5.139664E-2</v>
      </c>
      <c r="Q99" s="435">
        <f t="shared" si="3"/>
        <v>1.1742835523095154E-2</v>
      </c>
    </row>
    <row r="100" spans="10:17" x14ac:dyDescent="0.2">
      <c r="J100" s="275"/>
      <c r="L100" s="433"/>
      <c r="M100" s="433"/>
      <c r="N100" s="435"/>
      <c r="O100" s="45" t="s">
        <v>11</v>
      </c>
      <c r="P100" s="18">
        <v>4.4280849999999997E-2</v>
      </c>
      <c r="Q100" s="435">
        <f t="shared" si="3"/>
        <v>1.0117057036663253E-2</v>
      </c>
    </row>
    <row r="101" spans="10:17" x14ac:dyDescent="0.2">
      <c r="J101" s="275"/>
      <c r="L101" s="433"/>
      <c r="M101" s="433"/>
      <c r="N101" s="435"/>
      <c r="O101" s="45" t="s">
        <v>68</v>
      </c>
      <c r="P101" s="18">
        <v>4.2963250000000001E-2</v>
      </c>
      <c r="Q101" s="435">
        <f t="shared" si="3"/>
        <v>9.816018679190271E-3</v>
      </c>
    </row>
    <row r="102" spans="10:17" x14ac:dyDescent="0.2">
      <c r="J102" s="275"/>
      <c r="L102" s="433"/>
      <c r="M102" s="433"/>
      <c r="N102" s="435"/>
      <c r="O102" s="45" t="s">
        <v>191</v>
      </c>
      <c r="P102" s="18">
        <v>4.1029089999999997E-2</v>
      </c>
      <c r="Q102" s="435">
        <f t="shared" si="3"/>
        <v>9.3741119172822997E-3</v>
      </c>
    </row>
    <row r="103" spans="10:17" x14ac:dyDescent="0.2">
      <c r="J103" s="275"/>
      <c r="L103" s="433"/>
      <c r="M103" s="433"/>
      <c r="N103" s="435"/>
      <c r="O103" s="45" t="s">
        <v>90</v>
      </c>
      <c r="P103" s="18">
        <v>3.6080029999999999E-2</v>
      </c>
      <c r="Q103" s="435">
        <f t="shared" si="3"/>
        <v>8.2433765701092291E-3</v>
      </c>
    </row>
    <row r="104" spans="10:17" x14ac:dyDescent="0.2">
      <c r="J104" s="275"/>
      <c r="L104" s="433"/>
      <c r="M104" s="433"/>
      <c r="N104" s="435"/>
      <c r="O104" s="45" t="s">
        <v>181</v>
      </c>
      <c r="P104" s="18">
        <v>3.3729709999999996E-2</v>
      </c>
      <c r="Q104" s="435">
        <f t="shared" si="3"/>
        <v>7.706387747753507E-3</v>
      </c>
    </row>
    <row r="105" spans="10:17" x14ac:dyDescent="0.2">
      <c r="J105" s="275"/>
      <c r="L105" s="433"/>
      <c r="M105" s="433"/>
      <c r="N105" s="435"/>
      <c r="O105" s="45" t="s">
        <v>120</v>
      </c>
      <c r="P105" s="18">
        <v>2.871754E-2</v>
      </c>
      <c r="Q105" s="435">
        <f t="shared" si="3"/>
        <v>6.5612333578207839E-3</v>
      </c>
    </row>
    <row r="106" spans="10:17" x14ac:dyDescent="0.2">
      <c r="L106" s="433"/>
      <c r="M106" s="433"/>
      <c r="N106" s="435"/>
      <c r="O106" s="45" t="s">
        <v>104</v>
      </c>
      <c r="P106" s="18">
        <v>2.7407330000000001E-2</v>
      </c>
      <c r="Q106" s="435">
        <f t="shared" si="3"/>
        <v>6.2618834289010234E-3</v>
      </c>
    </row>
    <row r="107" spans="10:17" x14ac:dyDescent="0.2">
      <c r="L107" s="433"/>
      <c r="M107" s="433"/>
      <c r="N107" s="435"/>
      <c r="O107" s="45" t="s">
        <v>119</v>
      </c>
      <c r="P107" s="18">
        <v>2.5948490000000001E-2</v>
      </c>
      <c r="Q107" s="435">
        <f t="shared" si="3"/>
        <v>5.9285752948573956E-3</v>
      </c>
    </row>
    <row r="108" spans="10:17" x14ac:dyDescent="0.2">
      <c r="L108" s="433"/>
      <c r="M108" s="433"/>
      <c r="N108" s="435"/>
      <c r="O108" s="45" t="s">
        <v>375</v>
      </c>
      <c r="P108" s="18">
        <v>2.4559580000000001E-2</v>
      </c>
      <c r="Q108" s="435">
        <f t="shared" si="3"/>
        <v>5.6112444015075169E-3</v>
      </c>
    </row>
    <row r="109" spans="10:17" x14ac:dyDescent="0.2">
      <c r="L109" s="433"/>
      <c r="M109" s="433"/>
      <c r="N109" s="435"/>
      <c r="O109" s="45" t="s">
        <v>78</v>
      </c>
      <c r="P109" s="18">
        <v>2.4559580000000001E-2</v>
      </c>
      <c r="Q109" s="435">
        <f t="shared" si="3"/>
        <v>5.6112444015075169E-3</v>
      </c>
    </row>
    <row r="110" spans="10:17" x14ac:dyDescent="0.2">
      <c r="L110" s="433"/>
      <c r="M110" s="433"/>
      <c r="N110" s="435"/>
      <c r="O110" s="45" t="s">
        <v>111</v>
      </c>
      <c r="P110" s="18">
        <v>2.3576150000000001E-2</v>
      </c>
      <c r="Q110" s="435">
        <f t="shared" si="3"/>
        <v>5.3865554580575662E-3</v>
      </c>
    </row>
    <row r="111" spans="10:17" x14ac:dyDescent="0.2">
      <c r="L111" s="433"/>
      <c r="M111" s="433"/>
      <c r="N111" s="435"/>
      <c r="O111" s="45" t="s">
        <v>196</v>
      </c>
      <c r="P111" s="18">
        <v>2.051905E-2</v>
      </c>
      <c r="Q111" s="435">
        <f t="shared" si="3"/>
        <v>4.6880852374817815E-3</v>
      </c>
    </row>
    <row r="112" spans="10:17" x14ac:dyDescent="0.2">
      <c r="L112" s="433"/>
      <c r="M112" s="433"/>
      <c r="N112" s="435"/>
      <c r="O112" s="45" t="s">
        <v>74</v>
      </c>
      <c r="P112" s="18">
        <v>1.5753719999999999E-2</v>
      </c>
      <c r="Q112" s="435">
        <f t="shared" si="3"/>
        <v>3.5993275598734582E-3</v>
      </c>
    </row>
    <row r="113" spans="12:17" x14ac:dyDescent="0.2">
      <c r="L113" s="433"/>
      <c r="M113" s="433"/>
      <c r="N113" s="435"/>
      <c r="O113" s="45" t="s">
        <v>187</v>
      </c>
      <c r="P113" s="18">
        <v>1.5367270000000001E-2</v>
      </c>
      <c r="Q113" s="435">
        <f t="shared" si="3"/>
        <v>3.5110334848541553E-3</v>
      </c>
    </row>
    <row r="114" spans="12:17" x14ac:dyDescent="0.2">
      <c r="L114" s="433"/>
      <c r="M114" s="433"/>
      <c r="N114" s="435"/>
      <c r="O114" s="45" t="s">
        <v>93</v>
      </c>
      <c r="P114" s="18">
        <v>1.4404809999999999E-2</v>
      </c>
      <c r="Q114" s="435">
        <f t="shared" si="3"/>
        <v>3.2911356573393957E-3</v>
      </c>
    </row>
    <row r="115" spans="12:17" x14ac:dyDescent="0.2">
      <c r="L115" s="433"/>
      <c r="M115" s="433"/>
      <c r="N115" s="435"/>
      <c r="O115" s="45" t="s">
        <v>69</v>
      </c>
      <c r="P115" s="18">
        <v>1.1662290000000001E-2</v>
      </c>
      <c r="Q115" s="435">
        <f t="shared" si="3"/>
        <v>2.6645390300345973E-3</v>
      </c>
    </row>
    <row r="116" spans="12:17" x14ac:dyDescent="0.2">
      <c r="L116" s="433"/>
      <c r="M116" s="433"/>
      <c r="N116" s="435"/>
      <c r="O116" s="45" t="s">
        <v>76</v>
      </c>
      <c r="P116" s="18">
        <v>1.052778E-2</v>
      </c>
      <c r="Q116" s="435">
        <f t="shared" si="3"/>
        <v>2.4053321182733096E-3</v>
      </c>
    </row>
    <row r="117" spans="12:17" x14ac:dyDescent="0.2">
      <c r="L117" s="433"/>
      <c r="M117" s="433"/>
      <c r="N117" s="435"/>
      <c r="O117" s="45" t="s">
        <v>128</v>
      </c>
      <c r="P117" s="18">
        <v>8.1739599999999992E-3</v>
      </c>
      <c r="Q117" s="435">
        <f t="shared" si="3"/>
        <v>1.8675436342212031E-3</v>
      </c>
    </row>
    <row r="118" spans="12:17" x14ac:dyDescent="0.2">
      <c r="L118" s="433"/>
      <c r="M118" s="433"/>
      <c r="N118" s="435"/>
      <c r="O118" s="45" t="s">
        <v>92</v>
      </c>
      <c r="P118" s="18">
        <v>6.1360200000000007E-3</v>
      </c>
      <c r="Q118" s="435">
        <f t="shared" si="3"/>
        <v>1.4019257606415971E-3</v>
      </c>
    </row>
    <row r="119" spans="12:17" x14ac:dyDescent="0.2">
      <c r="L119" s="433"/>
      <c r="M119" s="433"/>
      <c r="N119" s="435"/>
      <c r="O119" s="45" t="s">
        <v>25</v>
      </c>
      <c r="P119" s="18">
        <v>5.1515699999999994E-3</v>
      </c>
      <c r="Q119" s="435">
        <f t="shared" si="3"/>
        <v>1.1770037729258429E-3</v>
      </c>
    </row>
    <row r="120" spans="12:17" x14ac:dyDescent="0.2">
      <c r="L120" s="433"/>
      <c r="M120" s="433"/>
      <c r="N120" s="435"/>
      <c r="O120" s="45" t="s">
        <v>125</v>
      </c>
      <c r="P120" s="18">
        <v>4.7582800000000001E-3</v>
      </c>
      <c r="Q120" s="435">
        <f t="shared" si="3"/>
        <v>1.0871469304770353E-3</v>
      </c>
    </row>
    <row r="121" spans="12:17" x14ac:dyDescent="0.2">
      <c r="L121" s="433"/>
      <c r="M121" s="433"/>
      <c r="N121" s="435"/>
      <c r="O121" s="45" t="s">
        <v>23</v>
      </c>
      <c r="P121" s="18">
        <v>4.7375500000000001E-3</v>
      </c>
      <c r="Q121" s="435">
        <f t="shared" si="3"/>
        <v>1.0824106484867387E-3</v>
      </c>
    </row>
    <row r="122" spans="12:17" x14ac:dyDescent="0.2">
      <c r="L122" s="433"/>
      <c r="M122" s="433"/>
      <c r="N122" s="435"/>
      <c r="O122" s="45" t="s">
        <v>132</v>
      </c>
      <c r="P122" s="18">
        <v>3.6323000000000002E-3</v>
      </c>
      <c r="Q122" s="435">
        <f t="shared" si="3"/>
        <v>8.2988890850722006E-4</v>
      </c>
    </row>
    <row r="123" spans="12:17" x14ac:dyDescent="0.2">
      <c r="L123" s="433"/>
      <c r="M123" s="433"/>
      <c r="N123" s="435"/>
      <c r="O123" s="45" t="s">
        <v>109</v>
      </c>
      <c r="P123" s="18">
        <v>3.3706000000000001E-3</v>
      </c>
      <c r="Q123" s="435">
        <f t="shared" si="3"/>
        <v>7.7009706109474338E-4</v>
      </c>
    </row>
    <row r="124" spans="12:17" x14ac:dyDescent="0.2">
      <c r="L124" s="433"/>
      <c r="M124" s="433"/>
      <c r="N124" s="435"/>
      <c r="O124" s="45" t="s">
        <v>43</v>
      </c>
      <c r="P124" s="18">
        <v>2.36521E-3</v>
      </c>
      <c r="Q124" s="435">
        <f t="shared" si="3"/>
        <v>5.4039081168690971E-4</v>
      </c>
    </row>
    <row r="125" spans="12:17" x14ac:dyDescent="0.2">
      <c r="L125" s="433"/>
      <c r="M125" s="433"/>
      <c r="N125" s="435"/>
      <c r="O125" s="45" t="s">
        <v>31</v>
      </c>
      <c r="P125" s="18">
        <v>2.06033E-3</v>
      </c>
      <c r="Q125" s="435">
        <f t="shared" si="3"/>
        <v>4.707334236887594E-4</v>
      </c>
    </row>
    <row r="126" spans="12:17" x14ac:dyDescent="0.2">
      <c r="L126" s="433"/>
      <c r="M126" s="433"/>
      <c r="N126" s="435"/>
      <c r="O126" s="45" t="s">
        <v>26</v>
      </c>
      <c r="P126" s="18">
        <v>1.67052E-3</v>
      </c>
      <c r="Q126" s="435">
        <f t="shared" si="3"/>
        <v>3.8167167344092763E-4</v>
      </c>
    </row>
    <row r="127" spans="12:17" x14ac:dyDescent="0.2">
      <c r="L127" s="433"/>
      <c r="M127" s="433"/>
      <c r="N127" s="435"/>
      <c r="O127" s="45" t="s">
        <v>108</v>
      </c>
      <c r="P127" s="18">
        <v>1.5510000000000001E-3</v>
      </c>
      <c r="Q127" s="435">
        <f t="shared" si="3"/>
        <v>3.5436436888326912E-4</v>
      </c>
    </row>
    <row r="128" spans="12:17" x14ac:dyDescent="0.2">
      <c r="L128" s="433"/>
      <c r="M128" s="433"/>
      <c r="N128" s="435"/>
      <c r="O128" s="45" t="s">
        <v>82</v>
      </c>
      <c r="P128" s="18">
        <v>1.4730899999999998E-3</v>
      </c>
      <c r="Q128" s="435">
        <f t="shared" si="3"/>
        <v>3.3656389952176324E-4</v>
      </c>
    </row>
    <row r="129" spans="12:17" x14ac:dyDescent="0.2">
      <c r="L129" s="433"/>
      <c r="M129" s="433"/>
      <c r="N129" s="435"/>
      <c r="O129" s="45" t="s">
        <v>63</v>
      </c>
      <c r="P129" s="18">
        <v>1.40482E-3</v>
      </c>
      <c r="Q129" s="435">
        <f t="shared" si="3"/>
        <v>3.2096592694686918E-4</v>
      </c>
    </row>
    <row r="130" spans="12:17" x14ac:dyDescent="0.2">
      <c r="L130" s="433"/>
      <c r="M130" s="433"/>
      <c r="N130" s="435"/>
      <c r="O130" s="45" t="s">
        <v>169</v>
      </c>
      <c r="P130" s="18">
        <v>1.3948399999999998E-3</v>
      </c>
      <c r="Q130" s="435">
        <f t="shared" si="3"/>
        <v>3.1868574873832305E-4</v>
      </c>
    </row>
    <row r="131" spans="12:17" x14ac:dyDescent="0.2">
      <c r="L131" s="433"/>
      <c r="M131" s="433"/>
      <c r="N131" s="435"/>
      <c r="O131" s="45" t="s">
        <v>129</v>
      </c>
      <c r="P131" s="18">
        <v>1.11834E-3</v>
      </c>
      <c r="Q131" s="435">
        <f t="shared" si="3"/>
        <v>2.5551247472399433E-4</v>
      </c>
    </row>
    <row r="132" spans="12:17" x14ac:dyDescent="0.2">
      <c r="L132" s="433"/>
      <c r="M132" s="433"/>
      <c r="N132" s="435"/>
      <c r="O132" s="45" t="s">
        <v>67</v>
      </c>
      <c r="P132" s="18">
        <v>9.2402999999999995E-4</v>
      </c>
      <c r="Q132" s="435">
        <f t="shared" ref="Q132:Q144" si="4">(P132/$P$145)*100</f>
        <v>2.1111754208846367E-4</v>
      </c>
    </row>
    <row r="133" spans="12:17" x14ac:dyDescent="0.2">
      <c r="L133" s="433"/>
      <c r="M133" s="433"/>
      <c r="N133" s="435"/>
      <c r="O133" s="45" t="s">
        <v>22</v>
      </c>
      <c r="P133" s="18">
        <v>8.8708999999999999E-4</v>
      </c>
      <c r="Q133" s="435">
        <f t="shared" si="4"/>
        <v>2.026776840700575E-4</v>
      </c>
    </row>
    <row r="134" spans="12:17" x14ac:dyDescent="0.2">
      <c r="L134" s="433"/>
      <c r="M134" s="433"/>
      <c r="N134" s="435"/>
      <c r="O134" s="45" t="s">
        <v>203</v>
      </c>
      <c r="P134" s="18">
        <v>8.6424000000000006E-4</v>
      </c>
      <c r="Q134" s="435">
        <f t="shared" si="4"/>
        <v>1.9745703556652255E-4</v>
      </c>
    </row>
    <row r="135" spans="12:17" x14ac:dyDescent="0.2">
      <c r="L135" s="433"/>
      <c r="M135" s="433"/>
      <c r="N135" s="435"/>
      <c r="O135" s="45" t="s">
        <v>103</v>
      </c>
      <c r="P135" s="18">
        <v>5.5999999999999995E-4</v>
      </c>
      <c r="Q135" s="435">
        <f t="shared" si="4"/>
        <v>1.2794587142142533E-4</v>
      </c>
    </row>
    <row r="136" spans="12:17" x14ac:dyDescent="0.2">
      <c r="L136" s="433"/>
      <c r="M136" s="433"/>
      <c r="N136" s="435"/>
      <c r="O136" s="45" t="s">
        <v>15</v>
      </c>
      <c r="P136" s="18">
        <v>4.4000000000000002E-4</v>
      </c>
      <c r="Q136" s="435">
        <f t="shared" si="4"/>
        <v>1.0052889897397706E-4</v>
      </c>
    </row>
    <row r="137" spans="12:17" x14ac:dyDescent="0.2">
      <c r="L137" s="433"/>
      <c r="M137" s="433"/>
      <c r="N137" s="435"/>
      <c r="O137" s="45" t="s">
        <v>20</v>
      </c>
      <c r="P137" s="18">
        <v>1.9497999999999998E-4</v>
      </c>
      <c r="Q137" s="435">
        <f t="shared" si="4"/>
        <v>4.4548010731695549E-5</v>
      </c>
    </row>
    <row r="138" spans="12:17" x14ac:dyDescent="0.2">
      <c r="L138" s="433"/>
      <c r="M138" s="433"/>
      <c r="N138" s="435"/>
      <c r="O138" s="45" t="s">
        <v>91</v>
      </c>
      <c r="P138" s="18">
        <v>1.795E-4</v>
      </c>
      <c r="Q138" s="435">
        <f t="shared" si="4"/>
        <v>4.1011221285974724E-5</v>
      </c>
    </row>
    <row r="139" spans="12:17" x14ac:dyDescent="0.2">
      <c r="L139" s="433"/>
      <c r="M139" s="433"/>
      <c r="N139" s="435"/>
      <c r="O139" s="45" t="s">
        <v>87</v>
      </c>
      <c r="P139" s="18">
        <v>1.5847999999999999E-4</v>
      </c>
      <c r="Q139" s="435">
        <f t="shared" si="4"/>
        <v>3.6208681612263365E-5</v>
      </c>
    </row>
    <row r="140" spans="12:17" x14ac:dyDescent="0.2">
      <c r="L140" s="433"/>
      <c r="M140" s="433"/>
      <c r="N140" s="435"/>
      <c r="O140" s="45" t="s">
        <v>114</v>
      </c>
      <c r="P140" s="18">
        <v>1.5393000000000001E-4</v>
      </c>
      <c r="Q140" s="435">
        <f t="shared" si="4"/>
        <v>3.516912140696429E-5</v>
      </c>
    </row>
    <row r="141" spans="12:17" x14ac:dyDescent="0.2">
      <c r="L141" s="433"/>
      <c r="M141" s="433"/>
      <c r="N141" s="435"/>
      <c r="O141" s="45" t="s">
        <v>148</v>
      </c>
      <c r="P141" s="18">
        <v>1.3275E-4</v>
      </c>
      <c r="Q141" s="435">
        <f t="shared" si="4"/>
        <v>3.0330025769989667E-5</v>
      </c>
    </row>
    <row r="142" spans="12:17" x14ac:dyDescent="0.2">
      <c r="L142" s="433"/>
      <c r="M142" s="433"/>
      <c r="N142" s="435"/>
      <c r="O142" s="45" t="s">
        <v>98</v>
      </c>
      <c r="P142" s="18">
        <v>8.8499999999999996E-5</v>
      </c>
      <c r="Q142" s="435">
        <f t="shared" si="4"/>
        <v>2.0220017179993108E-5</v>
      </c>
    </row>
    <row r="143" spans="12:17" x14ac:dyDescent="0.2">
      <c r="L143" s="433"/>
      <c r="M143" s="433"/>
      <c r="N143" s="435"/>
      <c r="O143" s="45" t="s">
        <v>147</v>
      </c>
      <c r="P143" s="18">
        <v>7.8670000000000004E-5</v>
      </c>
      <c r="Q143" s="435">
        <f t="shared" si="4"/>
        <v>1.7974110187006306E-5</v>
      </c>
    </row>
    <row r="144" spans="12:17" x14ac:dyDescent="0.2">
      <c r="L144" s="433"/>
      <c r="M144" s="433"/>
      <c r="N144" s="435"/>
      <c r="O144" s="45" t="s">
        <v>41</v>
      </c>
      <c r="P144" s="18">
        <v>3.1690000000000003E-5</v>
      </c>
      <c r="Q144" s="435">
        <f t="shared" si="4"/>
        <v>7.240365473830303E-6</v>
      </c>
    </row>
    <row r="145" spans="12:17" x14ac:dyDescent="0.2">
      <c r="L145" s="241"/>
      <c r="M145" s="433">
        <f>SUBTOTAL(109,Table497011[Column2])</f>
        <v>312.97459310000005</v>
      </c>
      <c r="N145" s="242">
        <f>SUBTOTAL(109,Table497011[Column3])</f>
        <v>99.999999999999972</v>
      </c>
      <c r="O145" s="294"/>
      <c r="P145" s="437">
        <f>SUBTOTAL(109,Table497011[Column5])</f>
        <v>437.68508806000011</v>
      </c>
      <c r="Q145" s="243">
        <f>SUBTOTAL(109,Table497011[Column6])</f>
        <v>100</v>
      </c>
    </row>
    <row r="146" spans="12:17" x14ac:dyDescent="0.2">
      <c r="L146" s="1"/>
      <c r="M146" s="18"/>
      <c r="N146" s="1"/>
      <c r="O146" s="20"/>
    </row>
    <row r="147" spans="12:17" x14ac:dyDescent="0.2">
      <c r="L147" s="1"/>
      <c r="M147" s="18"/>
      <c r="N147" s="1"/>
      <c r="O147" s="20"/>
    </row>
    <row r="148" spans="12:17" x14ac:dyDescent="0.2">
      <c r="L148" s="1"/>
      <c r="M148" s="18"/>
      <c r="N148" s="1"/>
      <c r="O148" s="20"/>
    </row>
    <row r="149" spans="12:17" x14ac:dyDescent="0.2">
      <c r="L149" s="1"/>
      <c r="M149" s="18"/>
      <c r="N149" s="1"/>
      <c r="O149" s="20"/>
    </row>
    <row r="150" spans="12:17" x14ac:dyDescent="0.2">
      <c r="L150" s="1"/>
      <c r="M150" s="18"/>
      <c r="N150" s="1"/>
      <c r="O150" s="20"/>
    </row>
    <row r="151" spans="12:17" x14ac:dyDescent="0.2">
      <c r="L151" s="1"/>
      <c r="M151" s="18"/>
      <c r="N151" s="1"/>
      <c r="O151" s="20"/>
    </row>
    <row r="152" spans="12:17" x14ac:dyDescent="0.2">
      <c r="L152" s="1"/>
      <c r="M152" s="18"/>
      <c r="N152" s="1"/>
      <c r="O152" s="20"/>
    </row>
    <row r="153" spans="12:17" x14ac:dyDescent="0.2">
      <c r="L153" s="1"/>
      <c r="M153" s="18"/>
      <c r="N153" s="1"/>
      <c r="O153" s="20"/>
    </row>
    <row r="154" spans="12:17" x14ac:dyDescent="0.2">
      <c r="L154" s="1"/>
      <c r="M154" s="18"/>
      <c r="N154" s="1"/>
      <c r="O154" s="20"/>
    </row>
    <row r="155" spans="12:17" x14ac:dyDescent="0.2">
      <c r="L155" s="1"/>
      <c r="M155" s="18"/>
      <c r="N155" s="1"/>
      <c r="O155" s="20"/>
    </row>
    <row r="156" spans="12:17" x14ac:dyDescent="0.2">
      <c r="L156" s="1"/>
      <c r="M156" s="18"/>
      <c r="N156" s="1"/>
      <c r="O156" s="20"/>
    </row>
    <row r="157" spans="12:17" x14ac:dyDescent="0.2">
      <c r="L157" s="1"/>
      <c r="M157" s="18"/>
      <c r="N157" s="1"/>
      <c r="O157" s="20"/>
    </row>
    <row r="158" spans="12:17" x14ac:dyDescent="0.2">
      <c r="L158" s="1"/>
      <c r="M158" s="18"/>
      <c r="N158" s="1"/>
      <c r="O158" s="20"/>
    </row>
    <row r="159" spans="12:17" x14ac:dyDescent="0.2">
      <c r="L159" s="1"/>
      <c r="M159" s="18"/>
      <c r="N159" s="1"/>
      <c r="O159" s="20"/>
    </row>
    <row r="160" spans="12:17" x14ac:dyDescent="0.2">
      <c r="L160" s="1"/>
      <c r="M160" s="18"/>
      <c r="N160" s="1"/>
      <c r="O160" s="20"/>
    </row>
    <row r="161" spans="12:15" x14ac:dyDescent="0.2">
      <c r="L161" s="1"/>
      <c r="M161" s="18"/>
      <c r="N161" s="1"/>
      <c r="O161" s="20"/>
    </row>
    <row r="162" spans="12:15" x14ac:dyDescent="0.2">
      <c r="L162" s="1"/>
      <c r="M162" s="18"/>
      <c r="N162" s="1"/>
      <c r="O162" s="20"/>
    </row>
    <row r="163" spans="12:15" x14ac:dyDescent="0.2">
      <c r="L163" s="1"/>
      <c r="M163" s="18"/>
      <c r="N163" s="1"/>
      <c r="O163" s="20"/>
    </row>
    <row r="164" spans="12:15" x14ac:dyDescent="0.2">
      <c r="L164" s="1"/>
      <c r="M164" s="18"/>
      <c r="N164" s="1"/>
      <c r="O164" s="20"/>
    </row>
    <row r="165" spans="12:15" x14ac:dyDescent="0.2">
      <c r="L165" s="1"/>
      <c r="M165" s="18"/>
      <c r="N165" s="1"/>
      <c r="O165" s="20"/>
    </row>
    <row r="166" spans="12:15" x14ac:dyDescent="0.2">
      <c r="L166" s="1"/>
      <c r="M166" s="18"/>
      <c r="N166" s="1"/>
      <c r="O166" s="20"/>
    </row>
    <row r="167" spans="12:15" x14ac:dyDescent="0.2">
      <c r="L167" s="1"/>
      <c r="M167" s="18"/>
      <c r="N167" s="1"/>
      <c r="O167" s="20"/>
    </row>
    <row r="168" spans="12:15" x14ac:dyDescent="0.2">
      <c r="L168" s="1"/>
      <c r="M168" s="18"/>
      <c r="N168" s="1"/>
      <c r="O168" s="20"/>
    </row>
    <row r="169" spans="12:15" x14ac:dyDescent="0.2">
      <c r="L169" s="1"/>
      <c r="M169" s="18"/>
      <c r="N169" s="1"/>
      <c r="O169" s="20"/>
    </row>
    <row r="170" spans="12:15" x14ac:dyDescent="0.2">
      <c r="L170" s="1"/>
      <c r="M170" s="18"/>
      <c r="N170" s="1"/>
      <c r="O170" s="20"/>
    </row>
    <row r="171" spans="12:15" x14ac:dyDescent="0.2">
      <c r="L171" s="1"/>
      <c r="M171" s="18"/>
      <c r="N171" s="1"/>
      <c r="O171" s="20"/>
    </row>
    <row r="172" spans="12:15" x14ac:dyDescent="0.2">
      <c r="L172" s="1"/>
      <c r="M172" s="18"/>
      <c r="N172" s="1"/>
      <c r="O172" s="20"/>
    </row>
    <row r="173" spans="12:15" x14ac:dyDescent="0.2">
      <c r="L173" s="1"/>
      <c r="M173" s="18"/>
      <c r="N173" s="1"/>
      <c r="O173" s="20"/>
    </row>
    <row r="174" spans="12:15" x14ac:dyDescent="0.2">
      <c r="L174" s="1"/>
      <c r="M174" s="18"/>
      <c r="N174" s="1"/>
      <c r="O174" s="20"/>
    </row>
    <row r="175" spans="12:15" x14ac:dyDescent="0.2">
      <c r="L175" s="1"/>
      <c r="M175" s="18"/>
      <c r="N175" s="1"/>
      <c r="O175" s="20"/>
    </row>
    <row r="176" spans="12:15" x14ac:dyDescent="0.2">
      <c r="L176" s="1"/>
      <c r="M176" s="18"/>
      <c r="N176" s="1"/>
      <c r="O176" s="20"/>
    </row>
    <row r="177" spans="12:15" x14ac:dyDescent="0.2">
      <c r="L177" s="1"/>
      <c r="M177" s="18"/>
      <c r="N177" s="1"/>
      <c r="O177" s="20"/>
    </row>
    <row r="178" spans="12:15" x14ac:dyDescent="0.2">
      <c r="L178" s="1"/>
      <c r="M178" s="18"/>
      <c r="N178" s="1"/>
      <c r="O178" s="20"/>
    </row>
    <row r="179" spans="12:15" x14ac:dyDescent="0.2">
      <c r="L179" s="1"/>
      <c r="M179" s="18"/>
      <c r="N179" s="1"/>
      <c r="O179" s="20"/>
    </row>
    <row r="180" spans="12:15" x14ac:dyDescent="0.2">
      <c r="L180" s="1"/>
      <c r="M180" s="18"/>
      <c r="N180" s="1"/>
      <c r="O180" s="20"/>
    </row>
    <row r="181" spans="12:15" x14ac:dyDescent="0.2">
      <c r="L181" s="1"/>
      <c r="M181" s="18"/>
      <c r="N181" s="1"/>
      <c r="O181" s="20"/>
    </row>
    <row r="182" spans="12:15" x14ac:dyDescent="0.2">
      <c r="L182" s="1"/>
      <c r="M182" s="18"/>
      <c r="N182" s="1"/>
      <c r="O182" s="20"/>
    </row>
    <row r="183" spans="12:15" x14ac:dyDescent="0.2">
      <c r="L183" s="1"/>
      <c r="M183" s="18"/>
      <c r="N183" s="1"/>
      <c r="O183" s="20"/>
    </row>
    <row r="184" spans="12:15" x14ac:dyDescent="0.2">
      <c r="L184" s="1"/>
      <c r="M184" s="18"/>
      <c r="N184" s="1"/>
      <c r="O184" s="20"/>
    </row>
    <row r="185" spans="12:15" x14ac:dyDescent="0.2">
      <c r="L185" s="1"/>
      <c r="M185" s="18"/>
      <c r="N185" s="1"/>
      <c r="O185" s="20"/>
    </row>
    <row r="186" spans="12:15" x14ac:dyDescent="0.2">
      <c r="L186" s="1"/>
      <c r="M186" s="18"/>
      <c r="N186" s="1"/>
      <c r="O186" s="20"/>
    </row>
    <row r="187" spans="12:15" x14ac:dyDescent="0.2">
      <c r="L187" s="1"/>
      <c r="M187" s="18"/>
      <c r="N187" s="1"/>
      <c r="O187" s="20"/>
    </row>
    <row r="188" spans="12:15" x14ac:dyDescent="0.2">
      <c r="L188" s="1"/>
      <c r="M188" s="18"/>
      <c r="N188" s="1"/>
      <c r="O188" s="20"/>
    </row>
    <row r="189" spans="12:15" x14ac:dyDescent="0.2">
      <c r="L189" s="1"/>
      <c r="M189" s="18"/>
      <c r="N189" s="1"/>
      <c r="O189" s="20"/>
    </row>
    <row r="190" spans="12:15" x14ac:dyDescent="0.2">
      <c r="L190" s="1"/>
      <c r="M190" s="18"/>
      <c r="N190" s="1"/>
      <c r="O190" s="20"/>
    </row>
    <row r="191" spans="12:15" x14ac:dyDescent="0.2">
      <c r="L191" s="1"/>
      <c r="M191" s="18"/>
      <c r="N191" s="1"/>
      <c r="O191" s="20"/>
    </row>
    <row r="192" spans="12:15" x14ac:dyDescent="0.2">
      <c r="L192" s="1"/>
      <c r="M192" s="18"/>
      <c r="N192" s="1"/>
      <c r="O192" s="20"/>
    </row>
    <row r="193" spans="12:15" x14ac:dyDescent="0.2">
      <c r="L193" s="1"/>
      <c r="M193" s="18"/>
      <c r="N193" s="1"/>
      <c r="O193" s="20"/>
    </row>
    <row r="194" spans="12:15" x14ac:dyDescent="0.2">
      <c r="L194" s="1"/>
      <c r="M194" s="18"/>
      <c r="N194" s="1"/>
      <c r="O194" s="20"/>
    </row>
    <row r="195" spans="12:15" x14ac:dyDescent="0.2">
      <c r="L195" s="1"/>
      <c r="M195" s="18"/>
      <c r="N195" s="1"/>
      <c r="O195" s="20"/>
    </row>
    <row r="196" spans="12:15" x14ac:dyDescent="0.2">
      <c r="L196" s="1"/>
      <c r="M196" s="18"/>
      <c r="N196" s="1"/>
      <c r="O196" s="20"/>
    </row>
    <row r="197" spans="12:15" x14ac:dyDescent="0.2">
      <c r="L197" s="1"/>
      <c r="M197" s="18"/>
      <c r="N197" s="1"/>
      <c r="O197" s="20"/>
    </row>
    <row r="198" spans="12:15" x14ac:dyDescent="0.2">
      <c r="L198" s="1"/>
      <c r="M198" s="18"/>
      <c r="N198" s="1"/>
      <c r="O198" s="20"/>
    </row>
    <row r="199" spans="12:15" x14ac:dyDescent="0.2">
      <c r="L199" s="1"/>
      <c r="M199" s="18"/>
      <c r="N199" s="1"/>
      <c r="O199" s="20"/>
    </row>
    <row r="200" spans="12:15" x14ac:dyDescent="0.2">
      <c r="L200" s="1"/>
      <c r="M200" s="18"/>
      <c r="N200" s="1"/>
      <c r="O200" s="20"/>
    </row>
    <row r="201" spans="12:15" x14ac:dyDescent="0.2">
      <c r="L201" s="1"/>
      <c r="M201" s="18"/>
      <c r="N201" s="1"/>
      <c r="O201" s="20"/>
    </row>
    <row r="202" spans="12:15" x14ac:dyDescent="0.2">
      <c r="L202" s="1"/>
      <c r="M202" s="18"/>
      <c r="N202" s="1"/>
      <c r="O202" s="20"/>
    </row>
    <row r="203" spans="12:15" x14ac:dyDescent="0.2">
      <c r="L203" s="1"/>
      <c r="M203" s="18"/>
      <c r="N203" s="1"/>
      <c r="O203" s="20"/>
    </row>
    <row r="204" spans="12:15" x14ac:dyDescent="0.2">
      <c r="L204" s="1"/>
      <c r="M204" s="18"/>
      <c r="N204" s="1"/>
      <c r="O204" s="20"/>
    </row>
    <row r="205" spans="12:15" x14ac:dyDescent="0.2">
      <c r="L205" s="1"/>
      <c r="M205" s="18"/>
      <c r="N205" s="1"/>
      <c r="O205" s="20"/>
    </row>
    <row r="206" spans="12:15" x14ac:dyDescent="0.2">
      <c r="L206" s="1"/>
      <c r="M206" s="18"/>
      <c r="N206" s="1"/>
      <c r="O206" s="20"/>
    </row>
    <row r="207" spans="12:15" x14ac:dyDescent="0.2">
      <c r="L207" s="1"/>
      <c r="M207" s="18"/>
      <c r="N207" s="1"/>
      <c r="O207" s="20"/>
    </row>
    <row r="208" spans="12:15" x14ac:dyDescent="0.2">
      <c r="L208" s="1"/>
      <c r="M208" s="18"/>
      <c r="N208" s="1"/>
      <c r="O208" s="20"/>
    </row>
    <row r="209" spans="12:15" x14ac:dyDescent="0.2">
      <c r="L209" s="1"/>
      <c r="M209" s="18"/>
      <c r="N209" s="1"/>
      <c r="O209" s="20"/>
    </row>
    <row r="210" spans="12:15" x14ac:dyDescent="0.2">
      <c r="L210" s="1"/>
      <c r="M210" s="18"/>
      <c r="N210" s="1"/>
      <c r="O210" s="20"/>
    </row>
    <row r="211" spans="12:15" x14ac:dyDescent="0.2">
      <c r="L211" s="1"/>
      <c r="M211" s="18"/>
      <c r="N211" s="1"/>
      <c r="O211" s="20"/>
    </row>
    <row r="212" spans="12:15" x14ac:dyDescent="0.2">
      <c r="L212" s="1"/>
      <c r="M212" s="18"/>
      <c r="N212" s="1"/>
      <c r="O212" s="20"/>
    </row>
    <row r="213" spans="12:15" x14ac:dyDescent="0.2">
      <c r="L213" s="1"/>
      <c r="M213" s="18"/>
      <c r="N213" s="1"/>
      <c r="O213" s="20"/>
    </row>
    <row r="214" spans="12:15" x14ac:dyDescent="0.2">
      <c r="L214" s="1"/>
      <c r="M214" s="18"/>
      <c r="N214" s="1"/>
      <c r="O214" s="20"/>
    </row>
    <row r="215" spans="12:15" x14ac:dyDescent="0.2">
      <c r="L215" s="1"/>
      <c r="M215" s="18"/>
      <c r="N215" s="1"/>
      <c r="O215" s="20"/>
    </row>
    <row r="216" spans="12:15" x14ac:dyDescent="0.2">
      <c r="L216" s="1"/>
      <c r="M216" s="18"/>
      <c r="N216" s="1"/>
      <c r="O216" s="20"/>
    </row>
    <row r="217" spans="12:15" x14ac:dyDescent="0.2">
      <c r="L217" s="1"/>
      <c r="M217" s="18"/>
      <c r="N217" s="1"/>
      <c r="O217" s="20"/>
    </row>
    <row r="218" spans="12:15" x14ac:dyDescent="0.2">
      <c r="L218" s="1"/>
      <c r="M218" s="18"/>
      <c r="N218" s="1"/>
      <c r="O218" s="20"/>
    </row>
    <row r="219" spans="12:15" x14ac:dyDescent="0.2">
      <c r="L219" s="1"/>
      <c r="M219" s="18"/>
      <c r="N219" s="1"/>
      <c r="O219" s="20"/>
    </row>
    <row r="220" spans="12:15" x14ac:dyDescent="0.2">
      <c r="L220" s="1"/>
      <c r="M220" s="18"/>
      <c r="N220" s="1"/>
      <c r="O220" s="20"/>
    </row>
    <row r="221" spans="12:15" x14ac:dyDescent="0.2">
      <c r="L221" s="1"/>
      <c r="M221" s="18"/>
      <c r="N221" s="1"/>
      <c r="O221" s="20"/>
    </row>
    <row r="222" spans="12:15" x14ac:dyDescent="0.2">
      <c r="L222" s="1"/>
      <c r="M222" s="18"/>
      <c r="N222" s="1"/>
      <c r="O222" s="20"/>
    </row>
    <row r="223" spans="12:15" x14ac:dyDescent="0.2">
      <c r="L223" s="1"/>
      <c r="M223" s="18"/>
      <c r="N223" s="1"/>
      <c r="O223" s="20"/>
    </row>
    <row r="224" spans="12:15" x14ac:dyDescent="0.2">
      <c r="L224" s="1"/>
      <c r="M224" s="18"/>
      <c r="N224" s="1"/>
      <c r="O224" s="20"/>
    </row>
    <row r="225" spans="12:15" x14ac:dyDescent="0.2">
      <c r="L225" s="1"/>
      <c r="M225" s="18"/>
      <c r="N225" s="1"/>
      <c r="O225" s="20"/>
    </row>
    <row r="226" spans="12:15" x14ac:dyDescent="0.2">
      <c r="L226" s="1"/>
      <c r="M226" s="18"/>
      <c r="N226" s="1"/>
      <c r="O226" s="20"/>
    </row>
    <row r="227" spans="12:15" x14ac:dyDescent="0.2">
      <c r="L227" s="1"/>
      <c r="M227" s="18"/>
      <c r="N227" s="1"/>
      <c r="O227" s="20"/>
    </row>
    <row r="228" spans="12:15" x14ac:dyDescent="0.2">
      <c r="L228" s="1"/>
      <c r="M228" s="18"/>
      <c r="N228" s="1"/>
      <c r="O228" s="20"/>
    </row>
    <row r="229" spans="12:15" x14ac:dyDescent="0.2">
      <c r="L229" s="1"/>
      <c r="M229" s="18"/>
      <c r="N229" s="1"/>
      <c r="O229" s="20"/>
    </row>
    <row r="230" spans="12:15" x14ac:dyDescent="0.2">
      <c r="L230" s="1"/>
      <c r="M230" s="18"/>
      <c r="N230" s="1"/>
      <c r="O230" s="20"/>
    </row>
    <row r="231" spans="12:15" x14ac:dyDescent="0.2">
      <c r="L231" s="1"/>
      <c r="M231" s="18"/>
      <c r="N231" s="1"/>
      <c r="O231" s="20"/>
    </row>
    <row r="232" spans="12:15" x14ac:dyDescent="0.2">
      <c r="L232" s="1"/>
      <c r="M232" s="18"/>
      <c r="N232" s="1"/>
      <c r="O232" s="20"/>
    </row>
    <row r="233" spans="12:15" x14ac:dyDescent="0.2">
      <c r="L233" s="1"/>
      <c r="M233" s="18"/>
      <c r="N233" s="1"/>
      <c r="O233" s="20"/>
    </row>
    <row r="234" spans="12:15" x14ac:dyDescent="0.2">
      <c r="L234" s="1"/>
      <c r="M234" s="18"/>
      <c r="N234" s="1"/>
      <c r="O234" s="20"/>
    </row>
    <row r="235" spans="12:15" x14ac:dyDescent="0.2">
      <c r="L235" s="1"/>
      <c r="M235" s="18"/>
      <c r="N235" s="1"/>
      <c r="O235" s="20"/>
    </row>
    <row r="236" spans="12:15" x14ac:dyDescent="0.2">
      <c r="L236" s="1"/>
      <c r="M236" s="18"/>
      <c r="N236" s="1"/>
      <c r="O236" s="20"/>
    </row>
    <row r="237" spans="12:15" x14ac:dyDescent="0.2">
      <c r="L237" s="1"/>
      <c r="M237" s="18"/>
      <c r="N237" s="1"/>
      <c r="O237" s="20"/>
    </row>
    <row r="238" spans="12:15" x14ac:dyDescent="0.2">
      <c r="L238" s="1"/>
      <c r="M238" s="18"/>
      <c r="N238" s="1"/>
      <c r="O238" s="20"/>
    </row>
    <row r="239" spans="12:15" x14ac:dyDescent="0.2">
      <c r="L239" s="1"/>
      <c r="M239" s="18"/>
      <c r="N239" s="1"/>
      <c r="O239" s="20"/>
    </row>
    <row r="240" spans="12:15" x14ac:dyDescent="0.2">
      <c r="L240" s="1"/>
      <c r="M240" s="18"/>
      <c r="N240" s="1"/>
      <c r="O240" s="20"/>
    </row>
    <row r="241" spans="12:15" x14ac:dyDescent="0.2">
      <c r="L241" s="1"/>
      <c r="M241" s="18"/>
      <c r="N241" s="1"/>
      <c r="O241" s="20"/>
    </row>
    <row r="242" spans="12:15" x14ac:dyDescent="0.2">
      <c r="L242" s="1"/>
      <c r="M242" s="18"/>
      <c r="N242" s="1"/>
      <c r="O242" s="20"/>
    </row>
    <row r="243" spans="12:15" x14ac:dyDescent="0.2">
      <c r="L243" s="1"/>
      <c r="M243" s="18"/>
      <c r="N243" s="1"/>
      <c r="O243" s="20"/>
    </row>
    <row r="244" spans="12:15" x14ac:dyDescent="0.2">
      <c r="L244" s="1"/>
      <c r="M244" s="18"/>
      <c r="N244" s="1"/>
      <c r="O244" s="20"/>
    </row>
    <row r="245" spans="12:15" x14ac:dyDescent="0.2">
      <c r="L245" s="1"/>
      <c r="M245" s="18"/>
      <c r="N245" s="1"/>
      <c r="O245" s="20"/>
    </row>
    <row r="246" spans="12:15" x14ac:dyDescent="0.2">
      <c r="L246" s="1"/>
      <c r="M246" s="18"/>
      <c r="N246" s="1"/>
      <c r="O246" s="20"/>
    </row>
    <row r="247" spans="12:15" x14ac:dyDescent="0.2">
      <c r="L247" s="1"/>
      <c r="M247" s="18"/>
      <c r="N247" s="1"/>
      <c r="O247" s="20"/>
    </row>
    <row r="248" spans="12:15" x14ac:dyDescent="0.2">
      <c r="L248" s="1"/>
      <c r="M248" s="18"/>
      <c r="N248" s="1"/>
      <c r="O248" s="20"/>
    </row>
    <row r="249" spans="12:15" x14ac:dyDescent="0.2">
      <c r="L249" s="1"/>
      <c r="M249" s="18"/>
      <c r="N249" s="1"/>
      <c r="O249" s="20"/>
    </row>
    <row r="250" spans="12:15" x14ac:dyDescent="0.2">
      <c r="L250" s="1"/>
      <c r="M250" s="18"/>
      <c r="N250" s="1"/>
      <c r="O250" s="20"/>
    </row>
    <row r="251" spans="12:15" x14ac:dyDescent="0.2">
      <c r="L251" s="1"/>
      <c r="M251" s="18"/>
      <c r="N251" s="1"/>
      <c r="O251" s="20"/>
    </row>
    <row r="252" spans="12:15" x14ac:dyDescent="0.2">
      <c r="L252" s="1"/>
      <c r="M252" s="18"/>
      <c r="N252" s="1"/>
      <c r="O252" s="20"/>
    </row>
    <row r="253" spans="12:15" x14ac:dyDescent="0.2">
      <c r="L253" s="1"/>
      <c r="M253" s="18"/>
      <c r="N253" s="1"/>
      <c r="O253" s="20"/>
    </row>
    <row r="254" spans="12:15" x14ac:dyDescent="0.2">
      <c r="L254" s="1"/>
      <c r="M254" s="18"/>
      <c r="N254" s="1"/>
      <c r="O254" s="20"/>
    </row>
    <row r="255" spans="12:15" x14ac:dyDescent="0.2">
      <c r="L255" s="1"/>
      <c r="M255" s="18"/>
      <c r="N255" s="1"/>
      <c r="O255" s="20"/>
    </row>
    <row r="256" spans="12:15" x14ac:dyDescent="0.2">
      <c r="L256" s="1"/>
      <c r="M256" s="18"/>
      <c r="N256" s="1"/>
      <c r="O256" s="20"/>
    </row>
    <row r="257" spans="12:15" x14ac:dyDescent="0.2">
      <c r="L257" s="1"/>
      <c r="M257" s="18"/>
      <c r="N257" s="1"/>
      <c r="O257" s="20"/>
    </row>
    <row r="258" spans="12:15" x14ac:dyDescent="0.2">
      <c r="L258" s="1"/>
      <c r="M258" s="18"/>
      <c r="N258" s="1"/>
      <c r="O258" s="20"/>
    </row>
    <row r="259" spans="12:15" x14ac:dyDescent="0.2">
      <c r="L259" s="1"/>
      <c r="M259" s="18"/>
      <c r="N259" s="1"/>
      <c r="O259" s="20"/>
    </row>
    <row r="260" spans="12:15" x14ac:dyDescent="0.2">
      <c r="L260" s="1"/>
      <c r="M260" s="18"/>
      <c r="N260" s="1"/>
      <c r="O260" s="20"/>
    </row>
    <row r="261" spans="12:15" x14ac:dyDescent="0.2">
      <c r="L261" s="1"/>
      <c r="M261" s="18"/>
      <c r="N261" s="1"/>
      <c r="O261" s="20"/>
    </row>
    <row r="262" spans="12:15" x14ac:dyDescent="0.2">
      <c r="L262" s="1"/>
      <c r="M262" s="18"/>
      <c r="N262" s="1"/>
      <c r="O262" s="20"/>
    </row>
    <row r="263" spans="12:15" x14ac:dyDescent="0.2">
      <c r="L263" s="1"/>
      <c r="M263" s="18"/>
      <c r="N263" s="1"/>
      <c r="O263" s="20"/>
    </row>
    <row r="264" spans="12:15" x14ac:dyDescent="0.2">
      <c r="L264" s="1"/>
      <c r="M264" s="18"/>
      <c r="N264" s="1"/>
      <c r="O264" s="20"/>
    </row>
    <row r="265" spans="12:15" x14ac:dyDescent="0.2">
      <c r="L265" s="1"/>
      <c r="M265" s="18"/>
      <c r="N265" s="1"/>
      <c r="O265" s="20"/>
    </row>
    <row r="266" spans="12:15" x14ac:dyDescent="0.2">
      <c r="L266" s="1"/>
      <c r="M266" s="18"/>
      <c r="N266" s="1"/>
      <c r="O266" s="20"/>
    </row>
    <row r="267" spans="12:15" x14ac:dyDescent="0.2">
      <c r="L267" s="1"/>
      <c r="M267" s="18"/>
      <c r="N267" s="1"/>
      <c r="O267" s="20"/>
    </row>
    <row r="268" spans="12:15" x14ac:dyDescent="0.2">
      <c r="L268" s="1"/>
      <c r="M268" s="18"/>
      <c r="N268" s="1"/>
      <c r="O268" s="20"/>
    </row>
    <row r="269" spans="12:15" x14ac:dyDescent="0.2">
      <c r="L269" s="1"/>
      <c r="M269" s="18"/>
      <c r="N269" s="1"/>
      <c r="O269" s="20"/>
    </row>
    <row r="270" spans="12:15" x14ac:dyDescent="0.2">
      <c r="L270" s="1"/>
      <c r="M270" s="18"/>
      <c r="N270" s="1"/>
      <c r="O270" s="20"/>
    </row>
    <row r="271" spans="12:15" x14ac:dyDescent="0.2">
      <c r="L271" s="1"/>
      <c r="M271" s="18"/>
      <c r="N271" s="1"/>
      <c r="O271" s="20"/>
    </row>
    <row r="272" spans="12:15" x14ac:dyDescent="0.2">
      <c r="L272" s="1"/>
      <c r="M272" s="18"/>
      <c r="N272" s="1"/>
      <c r="O272" s="20"/>
    </row>
    <row r="273" spans="12:17" x14ac:dyDescent="0.2">
      <c r="L273" s="1"/>
      <c r="M273" s="18"/>
      <c r="N273" s="1"/>
      <c r="O273" s="20"/>
    </row>
    <row r="274" spans="12:17" x14ac:dyDescent="0.2">
      <c r="L274" s="1"/>
      <c r="M274" s="18"/>
      <c r="N274" s="1"/>
      <c r="O274" s="20"/>
    </row>
    <row r="275" spans="12:17" x14ac:dyDescent="0.2">
      <c r="L275" s="1"/>
      <c r="M275" s="18"/>
      <c r="N275" s="1"/>
      <c r="O275" s="20"/>
    </row>
    <row r="276" spans="12:17" x14ac:dyDescent="0.2">
      <c r="L276" s="1"/>
      <c r="M276" s="18"/>
      <c r="N276" s="1"/>
      <c r="O276" s="20"/>
    </row>
    <row r="277" spans="12:17" x14ac:dyDescent="0.2">
      <c r="L277" s="1"/>
      <c r="M277" s="18"/>
      <c r="N277" s="1"/>
      <c r="O277" s="20"/>
    </row>
    <row r="278" spans="12:17" x14ac:dyDescent="0.2">
      <c r="L278" s="30"/>
      <c r="N278" s="121"/>
      <c r="P278" s="35"/>
      <c r="Q278" s="95"/>
    </row>
    <row r="279" spans="12:17" x14ac:dyDescent="0.2">
      <c r="L279" s="30"/>
      <c r="N279" s="121"/>
      <c r="P279" s="35"/>
      <c r="Q279" s="95"/>
    </row>
    <row r="280" spans="12:17" x14ac:dyDescent="0.2">
      <c r="L280" s="30"/>
      <c r="N280" s="121"/>
      <c r="P280" s="35"/>
      <c r="Q280" s="95"/>
    </row>
    <row r="281" spans="12:17" x14ac:dyDescent="0.2">
      <c r="L281" s="30"/>
      <c r="N281" s="121"/>
      <c r="P281" s="35"/>
      <c r="Q281" s="95"/>
    </row>
    <row r="282" spans="12:17" x14ac:dyDescent="0.2">
      <c r="L282" s="30"/>
      <c r="N282" s="121"/>
      <c r="P282" s="35"/>
      <c r="Q282" s="95"/>
    </row>
    <row r="283" spans="12:17" x14ac:dyDescent="0.2">
      <c r="L283" s="30"/>
      <c r="N283" s="121"/>
      <c r="P283" s="35"/>
      <c r="Q283" s="95"/>
    </row>
    <row r="284" spans="12:17" x14ac:dyDescent="0.2">
      <c r="L284" s="30"/>
      <c r="N284" s="121"/>
      <c r="P284" s="35"/>
      <c r="Q284" s="95"/>
    </row>
    <row r="285" spans="12:17" x14ac:dyDescent="0.2">
      <c r="L285" s="30"/>
      <c r="N285" s="121"/>
      <c r="P285" s="35"/>
      <c r="Q285" s="95"/>
    </row>
    <row r="286" spans="12:17" x14ac:dyDescent="0.2">
      <c r="L286" s="30"/>
      <c r="N286" s="121"/>
      <c r="P286" s="35"/>
      <c r="Q286" s="95"/>
    </row>
    <row r="287" spans="12:17" x14ac:dyDescent="0.2">
      <c r="L287" s="30"/>
      <c r="N287" s="121"/>
      <c r="P287" s="35"/>
      <c r="Q287" s="95"/>
    </row>
    <row r="288" spans="12:17" x14ac:dyDescent="0.2">
      <c r="L288" s="30"/>
      <c r="N288" s="121"/>
      <c r="P288" s="35"/>
      <c r="Q288" s="95"/>
    </row>
    <row r="289" spans="12:17" x14ac:dyDescent="0.2">
      <c r="L289" s="30"/>
      <c r="N289" s="121"/>
      <c r="P289" s="35"/>
      <c r="Q289" s="95"/>
    </row>
    <row r="290" spans="12:17" x14ac:dyDescent="0.2">
      <c r="L290" s="30"/>
      <c r="N290" s="121"/>
      <c r="P290" s="35"/>
      <c r="Q290" s="95"/>
    </row>
    <row r="291" spans="12:17" x14ac:dyDescent="0.2">
      <c r="L291" s="30"/>
      <c r="N291" s="121"/>
      <c r="P291" s="35"/>
      <c r="Q291" s="95"/>
    </row>
    <row r="292" spans="12:17" x14ac:dyDescent="0.2">
      <c r="L292" s="30"/>
      <c r="N292" s="121"/>
      <c r="P292" s="35"/>
      <c r="Q292" s="95"/>
    </row>
    <row r="293" spans="12:17" x14ac:dyDescent="0.2">
      <c r="L293" s="30"/>
      <c r="N293" s="121"/>
      <c r="P293" s="35"/>
      <c r="Q293" s="95"/>
    </row>
    <row r="294" spans="12:17" x14ac:dyDescent="0.2">
      <c r="L294" s="30"/>
      <c r="N294" s="121"/>
      <c r="P294" s="35"/>
      <c r="Q294" s="95"/>
    </row>
    <row r="295" spans="12:17" x14ac:dyDescent="0.2">
      <c r="L295" s="30"/>
      <c r="N295" s="121"/>
      <c r="P295" s="35"/>
      <c r="Q295" s="95"/>
    </row>
    <row r="296" spans="12:17" x14ac:dyDescent="0.2">
      <c r="L296" s="30"/>
      <c r="N296" s="121"/>
      <c r="P296" s="35"/>
      <c r="Q296" s="95"/>
    </row>
    <row r="297" spans="12:17" x14ac:dyDescent="0.2">
      <c r="L297" s="30"/>
      <c r="N297" s="121"/>
      <c r="P297" s="35"/>
      <c r="Q297" s="95"/>
    </row>
    <row r="298" spans="12:17" x14ac:dyDescent="0.2">
      <c r="L298" s="30"/>
      <c r="N298" s="121"/>
      <c r="P298" s="35"/>
      <c r="Q298" s="95"/>
    </row>
    <row r="299" spans="12:17" x14ac:dyDescent="0.2">
      <c r="L299" s="30"/>
      <c r="N299" s="121"/>
      <c r="P299" s="35"/>
      <c r="Q299" s="95"/>
    </row>
    <row r="300" spans="12:17" x14ac:dyDescent="0.2">
      <c r="L300" s="30"/>
      <c r="N300" s="121"/>
      <c r="P300" s="35"/>
      <c r="Q300" s="95"/>
    </row>
    <row r="301" spans="12:17" x14ac:dyDescent="0.2">
      <c r="L301" s="30"/>
      <c r="N301" s="121"/>
      <c r="P301" s="35"/>
      <c r="Q301" s="95"/>
    </row>
    <row r="302" spans="12:17" x14ac:dyDescent="0.2">
      <c r="L302" s="30"/>
      <c r="N302" s="121"/>
      <c r="P302" s="35"/>
      <c r="Q302" s="95"/>
    </row>
    <row r="303" spans="12:17" x14ac:dyDescent="0.2">
      <c r="L303" s="30"/>
      <c r="N303" s="121"/>
      <c r="P303" s="35"/>
      <c r="Q303" s="95"/>
    </row>
    <row r="304" spans="12:17" x14ac:dyDescent="0.2">
      <c r="L304" s="30"/>
      <c r="N304" s="121"/>
      <c r="P304" s="35"/>
      <c r="Q304" s="95"/>
    </row>
    <row r="305" spans="12:17" x14ac:dyDescent="0.2">
      <c r="L305" s="30"/>
      <c r="N305" s="121"/>
      <c r="P305" s="35"/>
      <c r="Q305" s="95"/>
    </row>
    <row r="306" spans="12:17" x14ac:dyDescent="0.2">
      <c r="L306" s="30"/>
      <c r="N306" s="121"/>
      <c r="P306" s="35"/>
      <c r="Q306" s="95"/>
    </row>
    <row r="307" spans="12:17" x14ac:dyDescent="0.2">
      <c r="L307" s="30"/>
      <c r="N307" s="121"/>
      <c r="P307" s="35"/>
      <c r="Q307" s="95"/>
    </row>
    <row r="308" spans="12:17" x14ac:dyDescent="0.2">
      <c r="L308" s="30"/>
      <c r="N308" s="121"/>
      <c r="P308" s="35"/>
      <c r="Q308" s="95"/>
    </row>
    <row r="309" spans="12:17" x14ac:dyDescent="0.2">
      <c r="L309" s="30"/>
      <c r="N309" s="121"/>
      <c r="P309" s="35"/>
      <c r="Q309" s="95"/>
    </row>
    <row r="310" spans="12:17" x14ac:dyDescent="0.2">
      <c r="L310" s="30"/>
      <c r="N310" s="121"/>
      <c r="P310" s="35"/>
      <c r="Q310" s="95"/>
    </row>
    <row r="311" spans="12:17" x14ac:dyDescent="0.2">
      <c r="L311" s="30"/>
      <c r="N311" s="121"/>
      <c r="P311" s="35"/>
      <c r="Q311" s="95"/>
    </row>
    <row r="312" spans="12:17" x14ac:dyDescent="0.2">
      <c r="L312" s="30"/>
      <c r="N312" s="121"/>
      <c r="P312" s="35"/>
      <c r="Q312" s="95"/>
    </row>
    <row r="313" spans="12:17" x14ac:dyDescent="0.2">
      <c r="L313" s="30"/>
      <c r="N313" s="121"/>
      <c r="P313" s="35"/>
      <c r="Q313" s="95"/>
    </row>
    <row r="314" spans="12:17" x14ac:dyDescent="0.2">
      <c r="L314" s="30"/>
      <c r="N314" s="121"/>
      <c r="P314" s="35"/>
      <c r="Q314" s="95"/>
    </row>
    <row r="315" spans="12:17" x14ac:dyDescent="0.2">
      <c r="L315" s="30"/>
      <c r="N315" s="121"/>
      <c r="P315" s="35"/>
      <c r="Q315" s="95"/>
    </row>
    <row r="316" spans="12:17" x14ac:dyDescent="0.2">
      <c r="L316" s="30"/>
      <c r="N316" s="121"/>
      <c r="P316" s="35"/>
      <c r="Q316" s="95"/>
    </row>
    <row r="317" spans="12:17" x14ac:dyDescent="0.2">
      <c r="L317" s="30"/>
      <c r="N317" s="121"/>
      <c r="P317" s="35"/>
      <c r="Q317" s="95"/>
    </row>
    <row r="318" spans="12:17" x14ac:dyDescent="0.2">
      <c r="L318" s="30"/>
      <c r="N318" s="121"/>
      <c r="P318" s="35"/>
      <c r="Q318" s="95"/>
    </row>
    <row r="319" spans="12:17" x14ac:dyDescent="0.2">
      <c r="L319" s="30"/>
      <c r="N319" s="121"/>
      <c r="P319" s="35"/>
      <c r="Q319" s="95"/>
    </row>
    <row r="320" spans="12:17" x14ac:dyDescent="0.2">
      <c r="L320" s="30"/>
      <c r="N320" s="121"/>
      <c r="P320" s="35"/>
      <c r="Q320" s="95"/>
    </row>
    <row r="321" spans="12:17" x14ac:dyDescent="0.2">
      <c r="L321" s="30"/>
      <c r="N321" s="121"/>
      <c r="P321" s="35"/>
      <c r="Q321" s="95"/>
    </row>
    <row r="322" spans="12:17" x14ac:dyDescent="0.2">
      <c r="L322" s="30"/>
      <c r="N322" s="121"/>
      <c r="P322" s="35"/>
      <c r="Q322" s="95"/>
    </row>
    <row r="323" spans="12:17" x14ac:dyDescent="0.2">
      <c r="L323" s="30"/>
      <c r="N323" s="121"/>
      <c r="P323" s="35"/>
      <c r="Q323" s="95"/>
    </row>
    <row r="324" spans="12:17" x14ac:dyDescent="0.2">
      <c r="L324" s="30"/>
      <c r="N324" s="121"/>
      <c r="P324" s="35"/>
      <c r="Q324" s="95"/>
    </row>
    <row r="325" spans="12:17" x14ac:dyDescent="0.2">
      <c r="L325" s="30"/>
      <c r="N325" s="121"/>
      <c r="P325" s="35"/>
      <c r="Q325" s="95"/>
    </row>
    <row r="326" spans="12:17" x14ac:dyDescent="0.2">
      <c r="L326" s="30"/>
      <c r="N326" s="121"/>
      <c r="P326" s="35"/>
      <c r="Q326" s="95"/>
    </row>
    <row r="327" spans="12:17" x14ac:dyDescent="0.2">
      <c r="L327" s="30"/>
      <c r="N327" s="121"/>
      <c r="P327" s="35"/>
      <c r="Q327" s="95"/>
    </row>
    <row r="328" spans="12:17" x14ac:dyDescent="0.2">
      <c r="L328" s="30"/>
      <c r="N328" s="121"/>
      <c r="P328" s="35"/>
      <c r="Q328" s="95"/>
    </row>
    <row r="329" spans="12:17" x14ac:dyDescent="0.2">
      <c r="L329" s="30"/>
      <c r="N329" s="121"/>
      <c r="P329" s="35"/>
      <c r="Q329" s="95"/>
    </row>
    <row r="330" spans="12:17" x14ac:dyDescent="0.2">
      <c r="L330" s="30"/>
      <c r="N330" s="121"/>
      <c r="P330" s="35"/>
      <c r="Q330" s="95"/>
    </row>
    <row r="331" spans="12:17" x14ac:dyDescent="0.2">
      <c r="L331" s="30"/>
      <c r="N331" s="121"/>
      <c r="P331" s="35"/>
      <c r="Q331" s="95"/>
    </row>
    <row r="332" spans="12:17" x14ac:dyDescent="0.2">
      <c r="L332" s="30"/>
      <c r="N332" s="121"/>
      <c r="P332" s="35"/>
      <c r="Q332" s="95"/>
    </row>
    <row r="333" spans="12:17" x14ac:dyDescent="0.2">
      <c r="L333" s="30"/>
      <c r="N333" s="121"/>
      <c r="P333" s="35"/>
      <c r="Q333" s="95"/>
    </row>
    <row r="334" spans="12:17" x14ac:dyDescent="0.2">
      <c r="L334" s="30"/>
      <c r="N334" s="121"/>
      <c r="P334" s="35"/>
      <c r="Q334" s="95"/>
    </row>
    <row r="335" spans="12:17" x14ac:dyDescent="0.2">
      <c r="L335" s="30"/>
      <c r="N335" s="121"/>
      <c r="P335" s="35"/>
      <c r="Q335" s="95"/>
    </row>
    <row r="336" spans="12:17" x14ac:dyDescent="0.2">
      <c r="L336" s="30"/>
      <c r="N336" s="121"/>
      <c r="P336" s="35"/>
      <c r="Q336" s="95"/>
    </row>
    <row r="337" spans="12:17" x14ac:dyDescent="0.2">
      <c r="L337" s="30"/>
      <c r="N337" s="121"/>
      <c r="P337" s="35"/>
      <c r="Q337" s="95"/>
    </row>
    <row r="338" spans="12:17" x14ac:dyDescent="0.2">
      <c r="L338" s="30"/>
      <c r="N338" s="121"/>
      <c r="P338" s="35"/>
      <c r="Q338" s="95"/>
    </row>
    <row r="339" spans="12:17" x14ac:dyDescent="0.2">
      <c r="L339" s="30"/>
      <c r="N339" s="121"/>
      <c r="P339" s="35"/>
      <c r="Q339" s="95"/>
    </row>
    <row r="340" spans="12:17" x14ac:dyDescent="0.2">
      <c r="L340" s="30"/>
      <c r="N340" s="121"/>
      <c r="P340" s="35"/>
      <c r="Q340" s="95"/>
    </row>
    <row r="341" spans="12:17" x14ac:dyDescent="0.2">
      <c r="L341" s="30"/>
      <c r="N341" s="121"/>
      <c r="P341" s="35"/>
      <c r="Q341" s="95"/>
    </row>
    <row r="342" spans="12:17" x14ac:dyDescent="0.2">
      <c r="L342" s="30"/>
      <c r="N342" s="121"/>
      <c r="P342" s="35"/>
      <c r="Q342" s="95"/>
    </row>
    <row r="343" spans="12:17" x14ac:dyDescent="0.2">
      <c r="L343" s="30"/>
      <c r="N343" s="121"/>
      <c r="P343" s="35"/>
      <c r="Q343" s="95"/>
    </row>
    <row r="344" spans="12:17" x14ac:dyDescent="0.2">
      <c r="L344" s="30"/>
      <c r="N344" s="121"/>
      <c r="P344" s="35"/>
      <c r="Q344" s="95"/>
    </row>
    <row r="345" spans="12:17" x14ac:dyDescent="0.2">
      <c r="L345" s="30"/>
      <c r="N345" s="121"/>
      <c r="P345" s="35"/>
      <c r="Q345" s="95"/>
    </row>
    <row r="346" spans="12:17" x14ac:dyDescent="0.2">
      <c r="L346" s="30"/>
      <c r="N346" s="121"/>
      <c r="P346" s="35"/>
      <c r="Q346" s="95"/>
    </row>
    <row r="347" spans="12:17" x14ac:dyDescent="0.2">
      <c r="L347" s="30"/>
      <c r="N347" s="121"/>
      <c r="P347" s="35"/>
      <c r="Q347" s="95"/>
    </row>
    <row r="348" spans="12:17" x14ac:dyDescent="0.2">
      <c r="L348" s="30"/>
      <c r="N348" s="121"/>
      <c r="P348" s="35"/>
      <c r="Q348" s="95"/>
    </row>
    <row r="349" spans="12:17" x14ac:dyDescent="0.2">
      <c r="L349" s="30"/>
      <c r="N349" s="121"/>
      <c r="P349" s="35"/>
      <c r="Q349" s="95"/>
    </row>
    <row r="350" spans="12:17" x14ac:dyDescent="0.2">
      <c r="L350" s="30"/>
      <c r="N350" s="121"/>
      <c r="P350" s="35"/>
      <c r="Q350" s="95"/>
    </row>
    <row r="351" spans="12:17" x14ac:dyDescent="0.2">
      <c r="L351" s="30"/>
      <c r="N351" s="121"/>
      <c r="P351" s="35"/>
      <c r="Q351" s="95"/>
    </row>
    <row r="352" spans="12:17" x14ac:dyDescent="0.2">
      <c r="L352" s="30"/>
      <c r="N352" s="121"/>
      <c r="P352" s="35"/>
      <c r="Q352" s="95"/>
    </row>
    <row r="353" spans="12:17" x14ac:dyDescent="0.2">
      <c r="L353" s="30"/>
      <c r="N353" s="121"/>
      <c r="P353" s="35"/>
      <c r="Q353" s="95"/>
    </row>
    <row r="354" spans="12:17" x14ac:dyDescent="0.2">
      <c r="L354" s="30"/>
      <c r="N354" s="121"/>
      <c r="P354" s="35"/>
      <c r="Q354" s="95"/>
    </row>
    <row r="355" spans="12:17" x14ac:dyDescent="0.2">
      <c r="L355" s="30"/>
      <c r="N355" s="121"/>
      <c r="P355" s="35"/>
      <c r="Q355" s="95"/>
    </row>
    <row r="356" spans="12:17" x14ac:dyDescent="0.2">
      <c r="L356" s="30"/>
      <c r="N356" s="121"/>
      <c r="P356" s="35"/>
      <c r="Q356" s="95"/>
    </row>
    <row r="357" spans="12:17" x14ac:dyDescent="0.2">
      <c r="L357" s="30"/>
      <c r="N357" s="121"/>
      <c r="P357" s="35"/>
      <c r="Q357" s="95"/>
    </row>
    <row r="358" spans="12:17" x14ac:dyDescent="0.2">
      <c r="L358" s="30"/>
      <c r="N358" s="121"/>
      <c r="P358" s="35"/>
      <c r="Q358" s="95"/>
    </row>
    <row r="359" spans="12:17" x14ac:dyDescent="0.2">
      <c r="L359" s="30"/>
      <c r="N359" s="121"/>
      <c r="P359" s="35"/>
      <c r="Q359" s="95"/>
    </row>
    <row r="360" spans="12:17" x14ac:dyDescent="0.2">
      <c r="L360" s="30"/>
      <c r="N360" s="121"/>
      <c r="P360" s="35"/>
      <c r="Q360" s="95"/>
    </row>
    <row r="361" spans="12:17" x14ac:dyDescent="0.2">
      <c r="L361" s="30"/>
      <c r="N361" s="121"/>
      <c r="P361" s="35"/>
      <c r="Q361" s="95"/>
    </row>
    <row r="362" spans="12:17" x14ac:dyDescent="0.2">
      <c r="L362" s="30"/>
      <c r="N362" s="121"/>
      <c r="P362" s="35"/>
      <c r="Q362" s="95"/>
    </row>
    <row r="363" spans="12:17" x14ac:dyDescent="0.2">
      <c r="L363" s="30"/>
      <c r="N363" s="121"/>
      <c r="P363" s="35"/>
      <c r="Q363" s="95"/>
    </row>
    <row r="364" spans="12:17" x14ac:dyDescent="0.2">
      <c r="L364" s="30"/>
      <c r="N364" s="121"/>
      <c r="P364" s="35"/>
      <c r="Q364" s="95"/>
    </row>
    <row r="365" spans="12:17" x14ac:dyDescent="0.2">
      <c r="L365" s="30"/>
      <c r="N365" s="121"/>
      <c r="P365" s="35"/>
      <c r="Q365" s="95"/>
    </row>
    <row r="366" spans="12:17" x14ac:dyDescent="0.2">
      <c r="L366" s="30"/>
      <c r="N366" s="121"/>
      <c r="P366" s="35"/>
      <c r="Q366" s="95"/>
    </row>
    <row r="367" spans="12:17" x14ac:dyDescent="0.2">
      <c r="L367" s="30"/>
      <c r="N367" s="121"/>
      <c r="P367" s="35"/>
      <c r="Q367" s="95"/>
    </row>
    <row r="368" spans="12:17" x14ac:dyDescent="0.2">
      <c r="L368" s="30"/>
      <c r="N368" s="121"/>
      <c r="P368" s="35"/>
      <c r="Q368" s="95"/>
    </row>
    <row r="369" spans="12:17" x14ac:dyDescent="0.2">
      <c r="L369" s="30"/>
      <c r="N369" s="121"/>
      <c r="P369" s="35"/>
      <c r="Q369" s="95"/>
    </row>
    <row r="370" spans="12:17" x14ac:dyDescent="0.2">
      <c r="L370" s="30"/>
      <c r="N370" s="121"/>
      <c r="P370" s="35"/>
      <c r="Q370" s="95"/>
    </row>
    <row r="371" spans="12:17" x14ac:dyDescent="0.2">
      <c r="L371" s="30"/>
      <c r="N371" s="121"/>
      <c r="P371" s="35"/>
      <c r="Q371" s="95"/>
    </row>
    <row r="372" spans="12:17" x14ac:dyDescent="0.2">
      <c r="L372" s="30"/>
      <c r="N372" s="121"/>
      <c r="P372" s="35"/>
      <c r="Q372" s="95"/>
    </row>
    <row r="373" spans="12:17" x14ac:dyDescent="0.2">
      <c r="L373" s="30"/>
      <c r="N373" s="121"/>
      <c r="P373" s="35"/>
      <c r="Q373" s="95"/>
    </row>
    <row r="374" spans="12:17" x14ac:dyDescent="0.2">
      <c r="L374" s="30"/>
      <c r="N374" s="121"/>
      <c r="P374" s="35"/>
      <c r="Q374" s="95"/>
    </row>
    <row r="375" spans="12:17" x14ac:dyDescent="0.2">
      <c r="L375" s="30"/>
      <c r="N375" s="121"/>
      <c r="P375" s="35"/>
      <c r="Q375" s="95"/>
    </row>
    <row r="376" spans="12:17" x14ac:dyDescent="0.2">
      <c r="L376" s="30"/>
      <c r="N376" s="121"/>
      <c r="P376" s="35"/>
      <c r="Q376" s="95"/>
    </row>
    <row r="377" spans="12:17" x14ac:dyDescent="0.2">
      <c r="L377" s="30"/>
      <c r="N377" s="121"/>
      <c r="P377" s="35"/>
      <c r="Q377" s="95"/>
    </row>
    <row r="378" spans="12:17" x14ac:dyDescent="0.2">
      <c r="L378" s="30"/>
      <c r="N378" s="121"/>
      <c r="P378" s="35"/>
      <c r="Q378" s="95"/>
    </row>
    <row r="379" spans="12:17" x14ac:dyDescent="0.2">
      <c r="L379" s="30"/>
      <c r="N379" s="121"/>
      <c r="P379" s="35"/>
      <c r="Q379" s="95"/>
    </row>
    <row r="380" spans="12:17" x14ac:dyDescent="0.2">
      <c r="L380" s="30"/>
      <c r="N380" s="121"/>
      <c r="P380" s="35"/>
      <c r="Q380" s="95"/>
    </row>
    <row r="381" spans="12:17" x14ac:dyDescent="0.2">
      <c r="L381" s="30"/>
      <c r="N381" s="121"/>
      <c r="P381" s="35"/>
      <c r="Q381" s="95"/>
    </row>
    <row r="382" spans="12:17" x14ac:dyDescent="0.2">
      <c r="L382" s="30"/>
      <c r="N382" s="121"/>
      <c r="P382" s="35"/>
      <c r="Q382" s="95"/>
    </row>
    <row r="383" spans="12:17" x14ac:dyDescent="0.2">
      <c r="L383" s="30"/>
      <c r="N383" s="121"/>
      <c r="P383" s="35"/>
      <c r="Q383" s="95"/>
    </row>
    <row r="384" spans="12:17" x14ac:dyDescent="0.2">
      <c r="L384" s="30"/>
      <c r="N384" s="121"/>
      <c r="P384" s="35"/>
      <c r="Q384" s="95"/>
    </row>
    <row r="385" spans="12:17" x14ac:dyDescent="0.2">
      <c r="L385" s="30"/>
      <c r="N385" s="121"/>
      <c r="P385" s="35"/>
      <c r="Q385" s="95"/>
    </row>
    <row r="386" spans="12:17" x14ac:dyDescent="0.2">
      <c r="L386" s="30"/>
      <c r="N386" s="121"/>
      <c r="P386" s="35"/>
      <c r="Q386" s="95"/>
    </row>
    <row r="387" spans="12:17" x14ac:dyDescent="0.2">
      <c r="L387" s="30"/>
      <c r="N387" s="121"/>
      <c r="P387" s="35"/>
      <c r="Q387" s="95"/>
    </row>
    <row r="388" spans="12:17" x14ac:dyDescent="0.2">
      <c r="L388" s="30"/>
      <c r="N388" s="121"/>
      <c r="P388" s="35"/>
      <c r="Q388" s="95"/>
    </row>
    <row r="389" spans="12:17" x14ac:dyDescent="0.2">
      <c r="L389" s="30"/>
      <c r="N389" s="121"/>
      <c r="P389" s="35"/>
      <c r="Q389" s="95"/>
    </row>
    <row r="390" spans="12:17" x14ac:dyDescent="0.2">
      <c r="L390" s="30"/>
      <c r="N390" s="121"/>
      <c r="P390" s="35"/>
      <c r="Q390" s="95"/>
    </row>
    <row r="391" spans="12:17" x14ac:dyDescent="0.2">
      <c r="L391" s="30"/>
      <c r="N391" s="121"/>
      <c r="P391" s="35"/>
      <c r="Q391" s="95"/>
    </row>
    <row r="392" spans="12:17" x14ac:dyDescent="0.2">
      <c r="L392" s="30"/>
      <c r="N392" s="121"/>
      <c r="P392" s="35"/>
      <c r="Q392" s="95"/>
    </row>
    <row r="393" spans="12:17" x14ac:dyDescent="0.2">
      <c r="L393" s="30"/>
      <c r="N393" s="121"/>
      <c r="P393" s="35"/>
      <c r="Q393" s="95"/>
    </row>
    <row r="394" spans="12:17" x14ac:dyDescent="0.2">
      <c r="L394" s="30"/>
      <c r="N394" s="121"/>
      <c r="P394" s="35"/>
      <c r="Q394" s="95"/>
    </row>
    <row r="395" spans="12:17" x14ac:dyDescent="0.2">
      <c r="L395" s="30"/>
      <c r="N395" s="121"/>
      <c r="P395" s="35"/>
      <c r="Q395" s="95"/>
    </row>
    <row r="396" spans="12:17" x14ac:dyDescent="0.2">
      <c r="L396" s="30"/>
      <c r="N396" s="121"/>
      <c r="P396" s="35"/>
      <c r="Q396" s="95"/>
    </row>
    <row r="397" spans="12:17" x14ac:dyDescent="0.2">
      <c r="L397" s="30"/>
      <c r="N397" s="121"/>
      <c r="P397" s="35"/>
      <c r="Q397" s="95"/>
    </row>
    <row r="398" spans="12:17" x14ac:dyDescent="0.2">
      <c r="L398" s="30"/>
      <c r="N398" s="121"/>
      <c r="P398" s="35"/>
      <c r="Q398" s="95"/>
    </row>
    <row r="399" spans="12:17" x14ac:dyDescent="0.2">
      <c r="L399" s="30"/>
      <c r="N399" s="121"/>
      <c r="P399" s="35"/>
      <c r="Q399" s="95"/>
    </row>
    <row r="400" spans="12:17" x14ac:dyDescent="0.2">
      <c r="L400" s="30"/>
      <c r="N400" s="121"/>
      <c r="P400" s="35"/>
      <c r="Q400" s="95"/>
    </row>
    <row r="401" spans="12:17" x14ac:dyDescent="0.2">
      <c r="L401" s="30"/>
      <c r="N401" s="121"/>
      <c r="P401" s="35"/>
      <c r="Q401" s="95"/>
    </row>
    <row r="402" spans="12:17" x14ac:dyDescent="0.2">
      <c r="L402" s="30"/>
      <c r="N402" s="121"/>
      <c r="P402" s="35"/>
      <c r="Q402" s="95"/>
    </row>
    <row r="403" spans="12:17" x14ac:dyDescent="0.2">
      <c r="L403" s="30"/>
      <c r="N403" s="121"/>
      <c r="P403" s="35"/>
      <c r="Q403" s="95"/>
    </row>
    <row r="404" spans="12:17" x14ac:dyDescent="0.2">
      <c r="L404" s="30"/>
      <c r="N404" s="121"/>
      <c r="P404" s="35"/>
      <c r="Q404" s="95"/>
    </row>
    <row r="405" spans="12:17" x14ac:dyDescent="0.2">
      <c r="L405" s="30"/>
      <c r="N405" s="121"/>
      <c r="P405" s="35"/>
      <c r="Q405" s="95"/>
    </row>
    <row r="406" spans="12:17" x14ac:dyDescent="0.2">
      <c r="L406" s="30"/>
      <c r="N406" s="121"/>
      <c r="P406" s="35"/>
      <c r="Q406" s="95"/>
    </row>
    <row r="407" spans="12:17" x14ac:dyDescent="0.2">
      <c r="L407" s="30"/>
      <c r="N407" s="121"/>
      <c r="P407" s="35"/>
      <c r="Q407" s="95"/>
    </row>
    <row r="408" spans="12:17" x14ac:dyDescent="0.2">
      <c r="L408" s="30"/>
      <c r="N408" s="121"/>
      <c r="P408" s="35"/>
      <c r="Q408" s="95"/>
    </row>
    <row r="409" spans="12:17" x14ac:dyDescent="0.2">
      <c r="L409" s="30"/>
      <c r="N409" s="121"/>
      <c r="P409" s="35"/>
      <c r="Q409" s="95"/>
    </row>
    <row r="410" spans="12:17" x14ac:dyDescent="0.2">
      <c r="L410" s="30"/>
      <c r="N410" s="121"/>
      <c r="P410" s="35"/>
      <c r="Q410" s="95"/>
    </row>
    <row r="411" spans="12:17" x14ac:dyDescent="0.2">
      <c r="L411" s="30"/>
      <c r="N411" s="121"/>
      <c r="P411" s="35"/>
      <c r="Q411" s="95"/>
    </row>
    <row r="412" spans="12:17" x14ac:dyDescent="0.2">
      <c r="L412" s="30"/>
      <c r="N412" s="121"/>
      <c r="P412" s="35"/>
      <c r="Q412" s="95"/>
    </row>
    <row r="413" spans="12:17" x14ac:dyDescent="0.2">
      <c r="L413" s="30"/>
      <c r="N413" s="121"/>
      <c r="P413" s="35"/>
      <c r="Q413" s="95"/>
    </row>
    <row r="414" spans="12:17" x14ac:dyDescent="0.2">
      <c r="L414" s="30"/>
      <c r="N414" s="121"/>
      <c r="P414" s="35"/>
      <c r="Q414" s="95"/>
    </row>
    <row r="415" spans="12:17" x14ac:dyDescent="0.2">
      <c r="L415" s="30"/>
      <c r="N415" s="121"/>
      <c r="P415" s="35"/>
      <c r="Q415" s="95"/>
    </row>
    <row r="416" spans="12:17" x14ac:dyDescent="0.2">
      <c r="L416" s="30"/>
      <c r="N416" s="121"/>
      <c r="P416" s="35"/>
      <c r="Q416" s="95"/>
    </row>
    <row r="417" spans="12:17" x14ac:dyDescent="0.2">
      <c r="L417" s="30"/>
      <c r="N417" s="121"/>
      <c r="P417" s="35"/>
      <c r="Q417" s="95"/>
    </row>
    <row r="418" spans="12:17" x14ac:dyDescent="0.2">
      <c r="L418" s="30"/>
      <c r="N418" s="121"/>
      <c r="P418" s="35"/>
      <c r="Q418" s="95"/>
    </row>
    <row r="419" spans="12:17" x14ac:dyDescent="0.2">
      <c r="L419" s="30"/>
      <c r="N419" s="121"/>
      <c r="P419" s="35"/>
      <c r="Q419" s="95"/>
    </row>
    <row r="420" spans="12:17" x14ac:dyDescent="0.2">
      <c r="L420" s="30"/>
      <c r="N420" s="121"/>
      <c r="P420" s="35"/>
      <c r="Q420" s="95"/>
    </row>
    <row r="421" spans="12:17" x14ac:dyDescent="0.2">
      <c r="L421" s="30"/>
      <c r="N421" s="121"/>
      <c r="P421" s="35"/>
      <c r="Q421" s="95"/>
    </row>
    <row r="422" spans="12:17" x14ac:dyDescent="0.2">
      <c r="L422" s="30"/>
      <c r="N422" s="121"/>
      <c r="P422" s="35"/>
      <c r="Q422" s="95"/>
    </row>
    <row r="423" spans="12:17" x14ac:dyDescent="0.2">
      <c r="L423" s="30"/>
      <c r="N423" s="121"/>
      <c r="P423" s="35"/>
      <c r="Q423" s="95"/>
    </row>
    <row r="424" spans="12:17" x14ac:dyDescent="0.2">
      <c r="L424" s="30"/>
      <c r="N424" s="121"/>
      <c r="P424" s="35"/>
      <c r="Q424" s="95"/>
    </row>
    <row r="425" spans="12:17" x14ac:dyDescent="0.2">
      <c r="L425" s="30"/>
      <c r="N425" s="121"/>
      <c r="P425" s="35"/>
      <c r="Q425" s="95"/>
    </row>
    <row r="426" spans="12:17" x14ac:dyDescent="0.2">
      <c r="L426" s="30"/>
      <c r="N426" s="121"/>
      <c r="P426" s="35"/>
      <c r="Q426" s="95"/>
    </row>
    <row r="427" spans="12:17" x14ac:dyDescent="0.2">
      <c r="L427" s="30"/>
      <c r="N427" s="121"/>
      <c r="P427" s="35"/>
      <c r="Q427" s="95"/>
    </row>
    <row r="428" spans="12:17" x14ac:dyDescent="0.2">
      <c r="L428" s="30"/>
      <c r="N428" s="121"/>
      <c r="P428" s="35"/>
      <c r="Q428" s="95"/>
    </row>
    <row r="429" spans="12:17" x14ac:dyDescent="0.2">
      <c r="L429" s="30"/>
      <c r="N429" s="121"/>
      <c r="P429" s="35"/>
      <c r="Q429" s="95"/>
    </row>
    <row r="430" spans="12:17" x14ac:dyDescent="0.2">
      <c r="L430" s="30"/>
      <c r="N430" s="121"/>
      <c r="P430" s="35"/>
      <c r="Q430" s="95"/>
    </row>
    <row r="431" spans="12:17" x14ac:dyDescent="0.2">
      <c r="L431" s="30"/>
      <c r="N431" s="121"/>
      <c r="P431" s="35"/>
      <c r="Q431" s="95"/>
    </row>
    <row r="432" spans="12:17" x14ac:dyDescent="0.2">
      <c r="L432" s="30"/>
      <c r="N432" s="121"/>
      <c r="P432" s="35"/>
      <c r="Q432" s="95"/>
    </row>
    <row r="433" spans="12:17" x14ac:dyDescent="0.2">
      <c r="L433" s="30"/>
      <c r="N433" s="121"/>
      <c r="P433" s="35"/>
      <c r="Q433" s="95"/>
    </row>
    <row r="434" spans="12:17" x14ac:dyDescent="0.2">
      <c r="L434" s="30"/>
      <c r="N434" s="121"/>
      <c r="P434" s="35"/>
      <c r="Q434" s="95"/>
    </row>
    <row r="435" spans="12:17" x14ac:dyDescent="0.2">
      <c r="L435" s="30"/>
      <c r="N435" s="121"/>
      <c r="P435" s="35"/>
      <c r="Q435" s="95"/>
    </row>
    <row r="436" spans="12:17" x14ac:dyDescent="0.2">
      <c r="L436" s="30"/>
      <c r="N436" s="121"/>
      <c r="P436" s="35"/>
      <c r="Q436" s="95"/>
    </row>
    <row r="437" spans="12:17" x14ac:dyDescent="0.2">
      <c r="L437" s="30"/>
      <c r="N437" s="121"/>
      <c r="P437" s="35"/>
      <c r="Q437" s="95"/>
    </row>
    <row r="438" spans="12:17" x14ac:dyDescent="0.2">
      <c r="L438" s="30"/>
      <c r="N438" s="121"/>
      <c r="P438" s="35"/>
      <c r="Q438" s="95"/>
    </row>
    <row r="439" spans="12:17" x14ac:dyDescent="0.2">
      <c r="L439" s="30"/>
      <c r="N439" s="121"/>
      <c r="P439" s="35"/>
      <c r="Q439" s="95"/>
    </row>
    <row r="440" spans="12:17" x14ac:dyDescent="0.2">
      <c r="L440" s="30"/>
      <c r="N440" s="121"/>
      <c r="P440" s="35"/>
      <c r="Q440" s="95"/>
    </row>
    <row r="441" spans="12:17" x14ac:dyDescent="0.2">
      <c r="L441" s="30"/>
      <c r="N441" s="121"/>
      <c r="P441" s="35"/>
      <c r="Q441" s="95"/>
    </row>
    <row r="442" spans="12:17" x14ac:dyDescent="0.2">
      <c r="L442" s="30"/>
      <c r="N442" s="121"/>
      <c r="P442" s="35"/>
      <c r="Q442" s="95"/>
    </row>
    <row r="443" spans="12:17" x14ac:dyDescent="0.2">
      <c r="L443" s="30"/>
      <c r="N443" s="121"/>
      <c r="P443" s="35"/>
      <c r="Q443" s="95"/>
    </row>
    <row r="444" spans="12:17" x14ac:dyDescent="0.2">
      <c r="L444" s="30"/>
      <c r="N444" s="121"/>
      <c r="P444" s="35"/>
      <c r="Q444" s="95"/>
    </row>
    <row r="445" spans="12:17" x14ac:dyDescent="0.2">
      <c r="L445" s="30"/>
      <c r="N445" s="121"/>
      <c r="P445" s="35"/>
      <c r="Q445" s="95"/>
    </row>
    <row r="446" spans="12:17" x14ac:dyDescent="0.2">
      <c r="L446" s="30"/>
      <c r="N446" s="121"/>
      <c r="P446" s="35"/>
      <c r="Q446" s="95"/>
    </row>
    <row r="447" spans="12:17" x14ac:dyDescent="0.2">
      <c r="L447" s="30"/>
      <c r="N447" s="121"/>
      <c r="P447" s="35"/>
      <c r="Q447" s="95"/>
    </row>
    <row r="448" spans="12:17" x14ac:dyDescent="0.2">
      <c r="L448" s="30"/>
      <c r="N448" s="121"/>
      <c r="P448" s="35"/>
      <c r="Q448" s="95"/>
    </row>
    <row r="449" spans="12:17" x14ac:dyDescent="0.2">
      <c r="L449" s="30"/>
      <c r="N449" s="121"/>
      <c r="P449" s="35"/>
      <c r="Q449" s="95"/>
    </row>
    <row r="450" spans="12:17" x14ac:dyDescent="0.2">
      <c r="L450" s="30"/>
      <c r="N450" s="121"/>
      <c r="P450" s="35"/>
      <c r="Q450" s="95"/>
    </row>
    <row r="451" spans="12:17" x14ac:dyDescent="0.2">
      <c r="L451" s="30"/>
      <c r="N451" s="121"/>
      <c r="P451" s="35"/>
      <c r="Q451" s="95"/>
    </row>
    <row r="452" spans="12:17" x14ac:dyDescent="0.2">
      <c r="L452" s="30"/>
      <c r="N452" s="121"/>
      <c r="P452" s="35"/>
      <c r="Q452" s="95"/>
    </row>
    <row r="453" spans="12:17" x14ac:dyDescent="0.2">
      <c r="L453" s="30"/>
      <c r="N453" s="121"/>
      <c r="P453" s="35"/>
      <c r="Q453" s="95"/>
    </row>
    <row r="454" spans="12:17" x14ac:dyDescent="0.2">
      <c r="L454" s="30"/>
      <c r="N454" s="121"/>
      <c r="P454" s="35"/>
      <c r="Q454" s="95"/>
    </row>
    <row r="455" spans="12:17" x14ac:dyDescent="0.2">
      <c r="L455" s="30"/>
      <c r="N455" s="121"/>
      <c r="P455" s="35"/>
      <c r="Q455" s="95"/>
    </row>
    <row r="456" spans="12:17" x14ac:dyDescent="0.2">
      <c r="L456" s="30"/>
      <c r="N456" s="121"/>
      <c r="P456" s="35"/>
      <c r="Q456" s="95"/>
    </row>
    <row r="457" spans="12:17" x14ac:dyDescent="0.2">
      <c r="L457" s="30"/>
      <c r="N457" s="121"/>
      <c r="P457" s="35"/>
      <c r="Q457" s="95"/>
    </row>
    <row r="458" spans="12:17" x14ac:dyDescent="0.2">
      <c r="L458" s="30"/>
      <c r="N458" s="121"/>
      <c r="P458" s="35"/>
      <c r="Q458" s="95"/>
    </row>
    <row r="459" spans="12:17" x14ac:dyDescent="0.2">
      <c r="L459" s="30"/>
      <c r="N459" s="121"/>
      <c r="P459" s="35"/>
      <c r="Q459" s="95"/>
    </row>
    <row r="460" spans="12:17" x14ac:dyDescent="0.2">
      <c r="L460" s="30"/>
      <c r="N460" s="121"/>
      <c r="P460" s="35"/>
      <c r="Q460" s="95"/>
    </row>
    <row r="461" spans="12:17" x14ac:dyDescent="0.2">
      <c r="L461" s="30"/>
      <c r="N461" s="121"/>
      <c r="P461" s="35"/>
      <c r="Q461" s="95"/>
    </row>
    <row r="462" spans="12:17" x14ac:dyDescent="0.2">
      <c r="L462" s="30"/>
      <c r="N462" s="121"/>
      <c r="P462" s="35"/>
      <c r="Q462" s="95"/>
    </row>
    <row r="463" spans="12:17" x14ac:dyDescent="0.2">
      <c r="L463" s="30"/>
      <c r="N463" s="121"/>
      <c r="P463" s="35"/>
      <c r="Q463" s="95"/>
    </row>
    <row r="464" spans="12:17" x14ac:dyDescent="0.2">
      <c r="L464" s="30"/>
      <c r="N464" s="121"/>
      <c r="P464" s="35"/>
      <c r="Q464" s="95"/>
    </row>
    <row r="465" spans="12:17" x14ac:dyDescent="0.2">
      <c r="L465" s="30"/>
      <c r="N465" s="121"/>
      <c r="P465" s="35"/>
      <c r="Q465" s="95"/>
    </row>
    <row r="466" spans="12:17" x14ac:dyDescent="0.2">
      <c r="L466" s="30"/>
      <c r="N466" s="121"/>
      <c r="P466" s="35"/>
      <c r="Q466" s="95"/>
    </row>
    <row r="467" spans="12:17" x14ac:dyDescent="0.2">
      <c r="L467" s="30"/>
      <c r="N467" s="121"/>
      <c r="P467" s="35"/>
      <c r="Q467" s="95"/>
    </row>
    <row r="468" spans="12:17" x14ac:dyDescent="0.2">
      <c r="L468" s="30"/>
      <c r="N468" s="121"/>
      <c r="P468" s="35"/>
      <c r="Q468" s="95"/>
    </row>
    <row r="469" spans="12:17" x14ac:dyDescent="0.2">
      <c r="L469" s="30"/>
      <c r="N469" s="121"/>
      <c r="P469" s="35"/>
      <c r="Q469" s="95"/>
    </row>
    <row r="470" spans="12:17" x14ac:dyDescent="0.2">
      <c r="L470" s="30"/>
      <c r="N470" s="121"/>
      <c r="P470" s="35"/>
      <c r="Q470" s="95"/>
    </row>
    <row r="471" spans="12:17" x14ac:dyDescent="0.2">
      <c r="L471" s="30"/>
      <c r="N471" s="121"/>
      <c r="P471" s="35"/>
      <c r="Q471" s="95"/>
    </row>
    <row r="472" spans="12:17" x14ac:dyDescent="0.2">
      <c r="L472" s="30"/>
      <c r="N472" s="121"/>
      <c r="P472" s="35"/>
      <c r="Q472" s="95"/>
    </row>
    <row r="473" spans="12:17" x14ac:dyDescent="0.2">
      <c r="L473" s="30"/>
      <c r="N473" s="121"/>
      <c r="P473" s="35"/>
      <c r="Q473" s="95"/>
    </row>
    <row r="474" spans="12:17" x14ac:dyDescent="0.2">
      <c r="L474" s="30"/>
      <c r="N474" s="121"/>
      <c r="P474" s="35"/>
      <c r="Q474" s="95"/>
    </row>
    <row r="475" spans="12:17" x14ac:dyDescent="0.2">
      <c r="L475" s="30"/>
      <c r="N475" s="121"/>
      <c r="P475" s="35"/>
      <c r="Q475" s="95"/>
    </row>
    <row r="476" spans="12:17" x14ac:dyDescent="0.2">
      <c r="L476" s="30"/>
      <c r="N476" s="121"/>
      <c r="P476" s="35"/>
      <c r="Q476" s="95"/>
    </row>
    <row r="477" spans="12:17" x14ac:dyDescent="0.2">
      <c r="L477" s="30"/>
      <c r="N477" s="121"/>
      <c r="P477" s="35"/>
      <c r="Q477" s="95"/>
    </row>
    <row r="478" spans="12:17" x14ac:dyDescent="0.2">
      <c r="L478" s="30"/>
      <c r="N478" s="121"/>
      <c r="P478" s="35"/>
      <c r="Q478" s="95"/>
    </row>
    <row r="479" spans="12:17" x14ac:dyDescent="0.2">
      <c r="L479" s="30"/>
      <c r="N479" s="121"/>
      <c r="P479" s="35"/>
      <c r="Q479" s="95"/>
    </row>
    <row r="480" spans="12:17" x14ac:dyDescent="0.2">
      <c r="L480" s="30"/>
      <c r="N480" s="121"/>
      <c r="P480" s="35"/>
      <c r="Q480" s="95"/>
    </row>
    <row r="481" spans="12:17" x14ac:dyDescent="0.2">
      <c r="L481" s="30"/>
      <c r="N481" s="121"/>
      <c r="P481" s="35"/>
      <c r="Q481" s="95"/>
    </row>
    <row r="482" spans="12:17" x14ac:dyDescent="0.2">
      <c r="L482" s="30"/>
      <c r="N482" s="121"/>
      <c r="P482" s="35"/>
      <c r="Q482" s="95"/>
    </row>
    <row r="483" spans="12:17" x14ac:dyDescent="0.2">
      <c r="L483" s="30"/>
      <c r="N483" s="121"/>
      <c r="P483" s="35"/>
      <c r="Q483" s="95"/>
    </row>
    <row r="484" spans="12:17" x14ac:dyDescent="0.2">
      <c r="L484" s="30"/>
      <c r="N484" s="121"/>
      <c r="P484" s="35"/>
      <c r="Q484" s="95"/>
    </row>
    <row r="485" spans="12:17" x14ac:dyDescent="0.2">
      <c r="L485" s="30"/>
      <c r="N485" s="121"/>
      <c r="P485" s="35"/>
      <c r="Q485" s="95"/>
    </row>
    <row r="486" spans="12:17" x14ac:dyDescent="0.2">
      <c r="L486" s="30"/>
      <c r="N486" s="121"/>
      <c r="P486" s="35"/>
      <c r="Q486" s="95"/>
    </row>
    <row r="487" spans="12:17" x14ac:dyDescent="0.2">
      <c r="L487" s="30"/>
      <c r="N487" s="121"/>
      <c r="P487" s="35"/>
      <c r="Q487" s="95"/>
    </row>
    <row r="488" spans="12:17" x14ac:dyDescent="0.2">
      <c r="L488" s="30"/>
      <c r="N488" s="121"/>
      <c r="P488" s="35"/>
      <c r="Q488" s="95"/>
    </row>
    <row r="489" spans="12:17" x14ac:dyDescent="0.2">
      <c r="L489" s="30"/>
      <c r="N489" s="121"/>
      <c r="P489" s="35"/>
      <c r="Q489" s="95"/>
    </row>
    <row r="490" spans="12:17" x14ac:dyDescent="0.2">
      <c r="L490" s="30"/>
      <c r="N490" s="121"/>
      <c r="P490" s="35"/>
      <c r="Q490" s="95"/>
    </row>
    <row r="491" spans="12:17" x14ac:dyDescent="0.2">
      <c r="L491" s="30"/>
      <c r="N491" s="121"/>
      <c r="P491" s="35"/>
      <c r="Q491" s="95"/>
    </row>
    <row r="492" spans="12:17" x14ac:dyDescent="0.2">
      <c r="L492" s="30"/>
      <c r="N492" s="121"/>
      <c r="P492" s="35"/>
      <c r="Q492" s="95"/>
    </row>
    <row r="493" spans="12:17" x14ac:dyDescent="0.2">
      <c r="L493" s="30"/>
      <c r="N493" s="121"/>
      <c r="P493" s="35"/>
      <c r="Q493" s="95"/>
    </row>
    <row r="494" spans="12:17" x14ac:dyDescent="0.2">
      <c r="L494" s="30"/>
      <c r="N494" s="121"/>
      <c r="P494" s="35"/>
      <c r="Q494" s="95"/>
    </row>
    <row r="495" spans="12:17" x14ac:dyDescent="0.2">
      <c r="L495" s="30"/>
      <c r="N495" s="121"/>
      <c r="P495" s="35"/>
      <c r="Q495" s="95"/>
    </row>
    <row r="496" spans="12:17" x14ac:dyDescent="0.2">
      <c r="L496" s="30"/>
      <c r="N496" s="121"/>
      <c r="P496" s="35"/>
      <c r="Q496" s="95"/>
    </row>
    <row r="497" spans="12:17" x14ac:dyDescent="0.2">
      <c r="L497" s="30"/>
      <c r="N497" s="121"/>
      <c r="P497" s="35"/>
      <c r="Q497" s="95"/>
    </row>
    <row r="498" spans="12:17" x14ac:dyDescent="0.2">
      <c r="L498" s="30"/>
      <c r="N498" s="121"/>
      <c r="P498" s="35"/>
      <c r="Q498" s="95"/>
    </row>
    <row r="499" spans="12:17" x14ac:dyDescent="0.2">
      <c r="L499" s="30"/>
      <c r="N499" s="121"/>
      <c r="P499" s="35"/>
      <c r="Q499" s="95"/>
    </row>
    <row r="500" spans="12:17" x14ac:dyDescent="0.2">
      <c r="L500" s="30"/>
      <c r="N500" s="121"/>
      <c r="P500" s="35"/>
      <c r="Q500" s="95"/>
    </row>
    <row r="501" spans="12:17" x14ac:dyDescent="0.2">
      <c r="L501" s="30"/>
      <c r="N501" s="121"/>
      <c r="P501" s="35"/>
      <c r="Q501" s="95"/>
    </row>
    <row r="502" spans="12:17" x14ac:dyDescent="0.2">
      <c r="L502" s="30"/>
      <c r="N502" s="121"/>
      <c r="P502" s="35"/>
      <c r="Q502" s="95"/>
    </row>
    <row r="503" spans="12:17" x14ac:dyDescent="0.2">
      <c r="L503" s="30"/>
      <c r="N503" s="121"/>
      <c r="P503" s="35"/>
      <c r="Q503" s="95"/>
    </row>
    <row r="504" spans="12:17" x14ac:dyDescent="0.2">
      <c r="L504" s="30"/>
      <c r="N504" s="121"/>
      <c r="P504" s="35"/>
      <c r="Q504" s="95"/>
    </row>
    <row r="505" spans="12:17" x14ac:dyDescent="0.2">
      <c r="L505" s="30"/>
      <c r="N505" s="121"/>
      <c r="P505" s="35"/>
      <c r="Q505" s="95"/>
    </row>
    <row r="506" spans="12:17" x14ac:dyDescent="0.2">
      <c r="L506" s="30"/>
      <c r="N506" s="121"/>
      <c r="P506" s="35"/>
      <c r="Q506" s="95"/>
    </row>
    <row r="507" spans="12:17" x14ac:dyDescent="0.2">
      <c r="L507" s="30"/>
      <c r="N507" s="121"/>
      <c r="P507" s="35"/>
      <c r="Q507" s="95"/>
    </row>
    <row r="508" spans="12:17" x14ac:dyDescent="0.2">
      <c r="L508" s="30"/>
      <c r="N508" s="121"/>
      <c r="P508" s="35"/>
      <c r="Q508" s="95"/>
    </row>
    <row r="509" spans="12:17" x14ac:dyDescent="0.2">
      <c r="L509" s="30"/>
      <c r="N509" s="121"/>
      <c r="P509" s="35"/>
      <c r="Q509" s="95"/>
    </row>
    <row r="510" spans="12:17" x14ac:dyDescent="0.2">
      <c r="L510" s="30"/>
      <c r="N510" s="121"/>
      <c r="P510" s="35"/>
      <c r="Q510" s="95"/>
    </row>
    <row r="511" spans="12:17" x14ac:dyDescent="0.2">
      <c r="L511" s="30"/>
      <c r="N511" s="121"/>
      <c r="P511" s="35"/>
      <c r="Q511" s="95"/>
    </row>
    <row r="512" spans="12:17" x14ac:dyDescent="0.2">
      <c r="L512" s="30"/>
      <c r="N512" s="121"/>
      <c r="P512" s="35"/>
      <c r="Q512" s="95"/>
    </row>
    <row r="513" spans="12:17" x14ac:dyDescent="0.2">
      <c r="L513" s="30"/>
      <c r="N513" s="121"/>
      <c r="P513" s="35"/>
      <c r="Q513" s="95"/>
    </row>
    <row r="514" spans="12:17" x14ac:dyDescent="0.2">
      <c r="L514" s="30"/>
      <c r="N514" s="121"/>
      <c r="P514" s="35"/>
      <c r="Q514" s="95"/>
    </row>
    <row r="515" spans="12:17" x14ac:dyDescent="0.2">
      <c r="L515" s="30"/>
      <c r="N515" s="121"/>
      <c r="P515" s="35"/>
      <c r="Q515" s="95"/>
    </row>
    <row r="516" spans="12:17" x14ac:dyDescent="0.2">
      <c r="L516" s="30"/>
      <c r="N516" s="121"/>
      <c r="P516" s="35"/>
      <c r="Q516" s="95"/>
    </row>
    <row r="517" spans="12:17" x14ac:dyDescent="0.2">
      <c r="L517" s="30"/>
      <c r="N517" s="121"/>
      <c r="P517" s="35"/>
      <c r="Q517" s="95"/>
    </row>
    <row r="518" spans="12:17" x14ac:dyDescent="0.2">
      <c r="L518" s="30"/>
      <c r="N518" s="121"/>
      <c r="P518" s="35"/>
      <c r="Q518" s="95"/>
    </row>
    <row r="519" spans="12:17" x14ac:dyDescent="0.2">
      <c r="L519" s="30"/>
      <c r="N519" s="121"/>
      <c r="P519" s="35"/>
      <c r="Q519" s="95"/>
    </row>
    <row r="520" spans="12:17" x14ac:dyDescent="0.2">
      <c r="L520" s="30"/>
      <c r="N520" s="121"/>
      <c r="P520" s="35"/>
      <c r="Q520" s="95"/>
    </row>
    <row r="521" spans="12:17" x14ac:dyDescent="0.2">
      <c r="L521" s="30"/>
      <c r="N521" s="121"/>
      <c r="P521" s="35"/>
      <c r="Q521" s="95"/>
    </row>
    <row r="522" spans="12:17" x14ac:dyDescent="0.2">
      <c r="L522" s="30"/>
      <c r="N522" s="121"/>
      <c r="P522" s="35"/>
      <c r="Q522" s="95"/>
    </row>
    <row r="523" spans="12:17" x14ac:dyDescent="0.2">
      <c r="L523" s="30"/>
      <c r="N523" s="121"/>
      <c r="P523" s="35"/>
      <c r="Q523" s="95"/>
    </row>
    <row r="524" spans="12:17" x14ac:dyDescent="0.2">
      <c r="L524" s="30"/>
      <c r="N524" s="121"/>
      <c r="P524" s="35"/>
      <c r="Q524" s="95"/>
    </row>
    <row r="525" spans="12:17" x14ac:dyDescent="0.2">
      <c r="L525" s="30"/>
      <c r="N525" s="121"/>
      <c r="P525" s="35"/>
      <c r="Q525" s="95"/>
    </row>
    <row r="526" spans="12:17" x14ac:dyDescent="0.2">
      <c r="L526" s="30"/>
      <c r="N526" s="121"/>
      <c r="P526" s="35"/>
      <c r="Q526" s="95"/>
    </row>
    <row r="527" spans="12:17" x14ac:dyDescent="0.2">
      <c r="L527" s="30"/>
      <c r="N527" s="121"/>
      <c r="P527" s="35"/>
      <c r="Q527" s="95"/>
    </row>
    <row r="528" spans="12:17" x14ac:dyDescent="0.2">
      <c r="L528" s="30"/>
      <c r="N528" s="121"/>
      <c r="P528" s="35"/>
      <c r="Q528" s="95"/>
    </row>
    <row r="529" spans="12:17" x14ac:dyDescent="0.2">
      <c r="L529" s="30"/>
      <c r="N529" s="121"/>
      <c r="P529" s="35"/>
      <c r="Q529" s="95"/>
    </row>
    <row r="530" spans="12:17" x14ac:dyDescent="0.2">
      <c r="L530" s="30"/>
      <c r="N530" s="121"/>
      <c r="P530" s="35"/>
      <c r="Q530" s="95"/>
    </row>
    <row r="531" spans="12:17" x14ac:dyDescent="0.2">
      <c r="L531" s="30"/>
      <c r="N531" s="121"/>
      <c r="P531" s="35"/>
      <c r="Q531" s="95"/>
    </row>
    <row r="532" spans="12:17" x14ac:dyDescent="0.2">
      <c r="L532" s="30"/>
      <c r="N532" s="121"/>
      <c r="P532" s="35"/>
      <c r="Q532" s="95"/>
    </row>
    <row r="533" spans="12:17" x14ac:dyDescent="0.2">
      <c r="L533" s="30"/>
      <c r="N533" s="121"/>
      <c r="P533" s="35"/>
      <c r="Q533" s="95"/>
    </row>
    <row r="534" spans="12:17" x14ac:dyDescent="0.2">
      <c r="L534" s="30"/>
      <c r="N534" s="121"/>
      <c r="P534" s="35"/>
      <c r="Q534" s="95"/>
    </row>
    <row r="535" spans="12:17" x14ac:dyDescent="0.2">
      <c r="L535" s="30"/>
      <c r="N535" s="121"/>
      <c r="P535" s="35"/>
      <c r="Q535" s="95"/>
    </row>
    <row r="536" spans="12:17" x14ac:dyDescent="0.2">
      <c r="L536" s="30"/>
      <c r="N536" s="121"/>
      <c r="P536" s="35"/>
      <c r="Q536" s="95"/>
    </row>
    <row r="537" spans="12:17" x14ac:dyDescent="0.2">
      <c r="L537" s="30"/>
      <c r="N537" s="121"/>
      <c r="P537" s="35"/>
      <c r="Q537" s="95"/>
    </row>
    <row r="538" spans="12:17" x14ac:dyDescent="0.2">
      <c r="L538" s="30"/>
      <c r="N538" s="121"/>
      <c r="P538" s="35"/>
      <c r="Q538" s="95"/>
    </row>
    <row r="539" spans="12:17" x14ac:dyDescent="0.2">
      <c r="L539" s="30"/>
      <c r="N539" s="121"/>
      <c r="P539" s="35"/>
      <c r="Q539" s="95"/>
    </row>
    <row r="540" spans="12:17" x14ac:dyDescent="0.2">
      <c r="L540" s="30"/>
      <c r="N540" s="121"/>
      <c r="P540" s="35"/>
      <c r="Q540" s="95"/>
    </row>
    <row r="541" spans="12:17" x14ac:dyDescent="0.2">
      <c r="L541" s="30"/>
      <c r="N541" s="121"/>
      <c r="P541" s="35"/>
      <c r="Q541" s="95"/>
    </row>
    <row r="542" spans="12:17" x14ac:dyDescent="0.2">
      <c r="L542" s="30"/>
      <c r="N542" s="121"/>
      <c r="P542" s="35"/>
      <c r="Q542" s="95"/>
    </row>
    <row r="543" spans="12:17" x14ac:dyDescent="0.2">
      <c r="L543" s="30"/>
      <c r="N543" s="121"/>
      <c r="P543" s="35"/>
      <c r="Q543" s="95"/>
    </row>
    <row r="544" spans="12:17" x14ac:dyDescent="0.2">
      <c r="L544" s="30"/>
      <c r="N544" s="121"/>
      <c r="P544" s="35"/>
      <c r="Q544" s="95"/>
    </row>
    <row r="545" spans="12:17" x14ac:dyDescent="0.2">
      <c r="L545" s="30"/>
      <c r="N545" s="121"/>
      <c r="P545" s="35"/>
      <c r="Q545" s="95"/>
    </row>
    <row r="546" spans="12:17" x14ac:dyDescent="0.2">
      <c r="L546" s="30"/>
      <c r="N546" s="121"/>
      <c r="P546" s="35"/>
      <c r="Q546" s="95"/>
    </row>
    <row r="547" spans="12:17" x14ac:dyDescent="0.2">
      <c r="L547" s="30"/>
      <c r="N547" s="121"/>
      <c r="P547" s="35"/>
      <c r="Q547" s="95"/>
    </row>
    <row r="548" spans="12:17" x14ac:dyDescent="0.2">
      <c r="L548" s="30"/>
      <c r="N548" s="121"/>
      <c r="P548" s="35"/>
      <c r="Q548" s="95"/>
    </row>
    <row r="549" spans="12:17" x14ac:dyDescent="0.2">
      <c r="L549" s="30"/>
      <c r="N549" s="121"/>
      <c r="P549" s="35"/>
      <c r="Q549" s="95"/>
    </row>
    <row r="550" spans="12:17" x14ac:dyDescent="0.2">
      <c r="L550" s="30"/>
      <c r="N550" s="121"/>
      <c r="P550" s="35"/>
      <c r="Q550" s="95"/>
    </row>
    <row r="551" spans="12:17" x14ac:dyDescent="0.2">
      <c r="L551" s="30"/>
      <c r="N551" s="121"/>
      <c r="P551" s="35"/>
      <c r="Q551" s="95"/>
    </row>
    <row r="552" spans="12:17" x14ac:dyDescent="0.2">
      <c r="L552" s="30"/>
      <c r="N552" s="121"/>
      <c r="P552" s="35"/>
      <c r="Q552" s="95"/>
    </row>
    <row r="553" spans="12:17" x14ac:dyDescent="0.2">
      <c r="L553" s="30"/>
      <c r="N553" s="121"/>
      <c r="P553" s="35"/>
      <c r="Q553" s="95"/>
    </row>
    <row r="554" spans="12:17" x14ac:dyDescent="0.2">
      <c r="L554" s="30"/>
      <c r="N554" s="121"/>
      <c r="P554" s="35"/>
      <c r="Q554" s="95"/>
    </row>
    <row r="555" spans="12:17" x14ac:dyDescent="0.2">
      <c r="L555" s="30"/>
      <c r="N555" s="121"/>
      <c r="P555" s="35"/>
      <c r="Q555" s="95"/>
    </row>
    <row r="556" spans="12:17" x14ac:dyDescent="0.2">
      <c r="L556" s="30"/>
      <c r="N556" s="121"/>
      <c r="P556" s="35"/>
      <c r="Q556" s="95"/>
    </row>
    <row r="557" spans="12:17" x14ac:dyDescent="0.2">
      <c r="L557" s="30"/>
      <c r="N557" s="121"/>
      <c r="P557" s="35"/>
      <c r="Q557" s="95"/>
    </row>
    <row r="558" spans="12:17" x14ac:dyDescent="0.2">
      <c r="L558" s="30"/>
      <c r="N558" s="121"/>
      <c r="P558" s="35"/>
      <c r="Q558" s="95"/>
    </row>
    <row r="559" spans="12:17" x14ac:dyDescent="0.2">
      <c r="L559" s="30"/>
      <c r="N559" s="121"/>
      <c r="P559" s="35"/>
      <c r="Q559" s="95"/>
    </row>
    <row r="560" spans="12:17" x14ac:dyDescent="0.2">
      <c r="L560" s="30"/>
      <c r="N560" s="121"/>
      <c r="P560" s="35"/>
      <c r="Q560" s="95"/>
    </row>
    <row r="561" spans="12:17" x14ac:dyDescent="0.2">
      <c r="L561" s="30"/>
      <c r="N561" s="121"/>
      <c r="P561" s="35"/>
      <c r="Q561" s="95"/>
    </row>
    <row r="562" spans="12:17" x14ac:dyDescent="0.2">
      <c r="L562" s="30"/>
      <c r="N562" s="121"/>
      <c r="P562" s="35"/>
      <c r="Q562" s="95"/>
    </row>
    <row r="563" spans="12:17" x14ac:dyDescent="0.2">
      <c r="L563" s="30"/>
      <c r="N563" s="121"/>
      <c r="P563" s="35"/>
      <c r="Q563" s="95"/>
    </row>
    <row r="564" spans="12:17" x14ac:dyDescent="0.2">
      <c r="L564" s="30"/>
      <c r="N564" s="121"/>
      <c r="P564" s="35"/>
      <c r="Q564" s="95"/>
    </row>
    <row r="565" spans="12:17" x14ac:dyDescent="0.2">
      <c r="L565" s="30"/>
      <c r="N565" s="121"/>
      <c r="P565" s="35"/>
      <c r="Q565" s="95"/>
    </row>
    <row r="566" spans="12:17" x14ac:dyDescent="0.2">
      <c r="L566" s="30"/>
      <c r="N566" s="121"/>
      <c r="P566" s="35"/>
      <c r="Q566" s="95"/>
    </row>
    <row r="567" spans="12:17" x14ac:dyDescent="0.2">
      <c r="L567" s="30"/>
      <c r="N567" s="121"/>
      <c r="P567" s="35"/>
      <c r="Q567" s="95"/>
    </row>
    <row r="568" spans="12:17" x14ac:dyDescent="0.2">
      <c r="L568" s="30"/>
      <c r="N568" s="121"/>
      <c r="P568" s="35"/>
      <c r="Q568" s="95"/>
    </row>
    <row r="569" spans="12:17" x14ac:dyDescent="0.2">
      <c r="L569" s="30"/>
      <c r="N569" s="121"/>
      <c r="P569" s="35"/>
      <c r="Q569" s="95"/>
    </row>
    <row r="570" spans="12:17" x14ac:dyDescent="0.2">
      <c r="L570" s="30"/>
      <c r="N570" s="121"/>
      <c r="P570" s="35"/>
      <c r="Q570" s="95"/>
    </row>
    <row r="571" spans="12:17" x14ac:dyDescent="0.2">
      <c r="L571" s="30"/>
      <c r="N571" s="121"/>
      <c r="P571" s="35"/>
      <c r="Q571" s="95"/>
    </row>
    <row r="572" spans="12:17" x14ac:dyDescent="0.2">
      <c r="L572" s="30"/>
      <c r="N572" s="121"/>
      <c r="P572" s="35"/>
      <c r="Q572" s="95"/>
    </row>
    <row r="573" spans="12:17" x14ac:dyDescent="0.2">
      <c r="L573" s="30"/>
      <c r="N573" s="121"/>
      <c r="P573" s="35"/>
      <c r="Q573" s="95"/>
    </row>
    <row r="574" spans="12:17" x14ac:dyDescent="0.2">
      <c r="L574" s="30"/>
      <c r="N574" s="121"/>
      <c r="P574" s="35"/>
      <c r="Q574" s="95"/>
    </row>
    <row r="575" spans="12:17" x14ac:dyDescent="0.2">
      <c r="L575" s="30"/>
      <c r="N575" s="121"/>
      <c r="P575" s="35"/>
      <c r="Q575" s="95"/>
    </row>
    <row r="576" spans="12:17" x14ac:dyDescent="0.2">
      <c r="L576" s="30"/>
      <c r="N576" s="121"/>
      <c r="P576" s="35"/>
      <c r="Q576" s="95"/>
    </row>
    <row r="577" spans="12:17" x14ac:dyDescent="0.2">
      <c r="L577" s="30"/>
      <c r="N577" s="121"/>
      <c r="P577" s="35"/>
      <c r="Q577" s="95"/>
    </row>
    <row r="578" spans="12:17" x14ac:dyDescent="0.2">
      <c r="L578" s="30"/>
      <c r="N578" s="121"/>
      <c r="P578" s="35"/>
      <c r="Q578" s="95"/>
    </row>
    <row r="579" spans="12:17" x14ac:dyDescent="0.2">
      <c r="L579" s="30"/>
      <c r="N579" s="121"/>
      <c r="P579" s="35"/>
      <c r="Q579" s="95"/>
    </row>
    <row r="580" spans="12:17" x14ac:dyDescent="0.2">
      <c r="L580" s="30"/>
      <c r="N580" s="121"/>
      <c r="P580" s="35"/>
      <c r="Q580" s="95"/>
    </row>
    <row r="581" spans="12:17" x14ac:dyDescent="0.2">
      <c r="L581" s="30"/>
      <c r="N581" s="121"/>
      <c r="P581" s="35"/>
      <c r="Q581" s="95"/>
    </row>
    <row r="582" spans="12:17" x14ac:dyDescent="0.2">
      <c r="L582" s="30"/>
      <c r="N582" s="121"/>
      <c r="P582" s="35"/>
      <c r="Q582" s="95"/>
    </row>
    <row r="583" spans="12:17" x14ac:dyDescent="0.2">
      <c r="L583" s="30"/>
      <c r="N583" s="121"/>
      <c r="P583" s="35"/>
      <c r="Q583" s="95"/>
    </row>
    <row r="584" spans="12:17" x14ac:dyDescent="0.2">
      <c r="L584" s="30"/>
      <c r="N584" s="121"/>
      <c r="P584" s="35"/>
      <c r="Q584" s="95"/>
    </row>
    <row r="585" spans="12:17" x14ac:dyDescent="0.2">
      <c r="L585" s="30"/>
      <c r="N585" s="121"/>
      <c r="P585" s="35"/>
      <c r="Q585" s="95"/>
    </row>
    <row r="586" spans="12:17" x14ac:dyDescent="0.2">
      <c r="L586" s="30"/>
      <c r="N586" s="121"/>
      <c r="P586" s="35"/>
      <c r="Q586" s="95"/>
    </row>
    <row r="587" spans="12:17" x14ac:dyDescent="0.2">
      <c r="L587" s="30"/>
      <c r="N587" s="121"/>
      <c r="P587" s="35"/>
      <c r="Q587" s="95"/>
    </row>
    <row r="588" spans="12:17" x14ac:dyDescent="0.2">
      <c r="L588" s="30"/>
      <c r="N588" s="121"/>
      <c r="P588" s="35"/>
      <c r="Q588" s="95"/>
    </row>
    <row r="589" spans="12:17" x14ac:dyDescent="0.2">
      <c r="L589" s="30"/>
      <c r="N589" s="121"/>
      <c r="P589" s="35"/>
      <c r="Q589" s="95"/>
    </row>
    <row r="590" spans="12:17" x14ac:dyDescent="0.2">
      <c r="L590" s="30"/>
      <c r="N590" s="121"/>
      <c r="P590" s="35"/>
      <c r="Q590" s="95"/>
    </row>
    <row r="591" spans="12:17" x14ac:dyDescent="0.2">
      <c r="L591" s="30"/>
      <c r="N591" s="121"/>
      <c r="P591" s="35"/>
      <c r="Q591" s="95"/>
    </row>
    <row r="592" spans="12:17" x14ac:dyDescent="0.2">
      <c r="L592" s="30"/>
      <c r="N592" s="121"/>
      <c r="P592" s="35"/>
      <c r="Q592" s="95"/>
    </row>
    <row r="593" spans="12:17" x14ac:dyDescent="0.2">
      <c r="L593" s="30"/>
      <c r="N593" s="121"/>
      <c r="P593" s="35"/>
      <c r="Q593" s="95"/>
    </row>
    <row r="594" spans="12:17" x14ac:dyDescent="0.2">
      <c r="L594" s="30"/>
      <c r="N594" s="121"/>
      <c r="P594" s="35"/>
      <c r="Q594" s="95"/>
    </row>
    <row r="595" spans="12:17" x14ac:dyDescent="0.2">
      <c r="L595" s="30"/>
      <c r="N595" s="121"/>
      <c r="P595" s="35"/>
      <c r="Q595" s="95"/>
    </row>
    <row r="596" spans="12:17" x14ac:dyDescent="0.2">
      <c r="L596" s="30"/>
      <c r="N596" s="121"/>
      <c r="P596" s="35"/>
      <c r="Q596" s="95"/>
    </row>
    <row r="597" spans="12:17" x14ac:dyDescent="0.2">
      <c r="L597" s="30"/>
      <c r="N597" s="121"/>
      <c r="P597" s="35"/>
      <c r="Q597" s="95"/>
    </row>
    <row r="598" spans="12:17" x14ac:dyDescent="0.2">
      <c r="L598" s="30"/>
      <c r="N598" s="121"/>
      <c r="P598" s="35"/>
      <c r="Q598" s="95"/>
    </row>
    <row r="599" spans="12:17" x14ac:dyDescent="0.2">
      <c r="L599" s="30"/>
      <c r="N599" s="121"/>
      <c r="P599" s="35"/>
      <c r="Q599" s="95"/>
    </row>
    <row r="600" spans="12:17" x14ac:dyDescent="0.2">
      <c r="L600" s="30"/>
      <c r="N600" s="121"/>
      <c r="P600" s="35"/>
      <c r="Q600" s="95"/>
    </row>
    <row r="601" spans="12:17" x14ac:dyDescent="0.2">
      <c r="L601" s="30"/>
      <c r="N601" s="121"/>
      <c r="P601" s="35"/>
      <c r="Q601" s="95"/>
    </row>
    <row r="602" spans="12:17" x14ac:dyDescent="0.2">
      <c r="L602" s="30"/>
      <c r="N602" s="121"/>
      <c r="P602" s="35"/>
      <c r="Q602" s="95"/>
    </row>
    <row r="603" spans="12:17" x14ac:dyDescent="0.2">
      <c r="L603" s="30"/>
      <c r="N603" s="121"/>
      <c r="P603" s="35"/>
      <c r="Q603" s="95"/>
    </row>
    <row r="604" spans="12:17" x14ac:dyDescent="0.2">
      <c r="L604" s="30"/>
      <c r="N604" s="121"/>
      <c r="P604" s="35"/>
      <c r="Q604" s="95"/>
    </row>
    <row r="605" spans="12:17" x14ac:dyDescent="0.2">
      <c r="L605" s="30"/>
      <c r="N605" s="121"/>
      <c r="P605" s="35"/>
      <c r="Q605" s="95"/>
    </row>
    <row r="606" spans="12:17" x14ac:dyDescent="0.2">
      <c r="L606" s="30"/>
      <c r="N606" s="121"/>
      <c r="P606" s="35"/>
      <c r="Q606" s="95"/>
    </row>
    <row r="607" spans="12:17" x14ac:dyDescent="0.2">
      <c r="L607" s="30"/>
      <c r="N607" s="121"/>
      <c r="P607" s="35"/>
      <c r="Q607" s="95"/>
    </row>
    <row r="608" spans="12:17" x14ac:dyDescent="0.2">
      <c r="L608" s="30"/>
      <c r="N608" s="121"/>
      <c r="P608" s="35"/>
      <c r="Q608" s="95"/>
    </row>
    <row r="609" spans="12:17" x14ac:dyDescent="0.2">
      <c r="L609" s="30"/>
      <c r="N609" s="121"/>
      <c r="P609" s="35"/>
      <c r="Q609" s="95"/>
    </row>
    <row r="610" spans="12:17" x14ac:dyDescent="0.2">
      <c r="L610" s="30"/>
      <c r="N610" s="121"/>
      <c r="P610" s="35"/>
      <c r="Q610" s="95"/>
    </row>
    <row r="611" spans="12:17" x14ac:dyDescent="0.2">
      <c r="L611" s="30"/>
      <c r="N611" s="121"/>
      <c r="P611" s="35"/>
      <c r="Q611" s="95"/>
    </row>
    <row r="612" spans="12:17" x14ac:dyDescent="0.2">
      <c r="L612" s="30"/>
      <c r="N612" s="121"/>
      <c r="P612" s="35"/>
      <c r="Q612" s="95"/>
    </row>
    <row r="613" spans="12:17" x14ac:dyDescent="0.2">
      <c r="L613" s="30"/>
      <c r="N613" s="121"/>
      <c r="P613" s="35"/>
      <c r="Q613" s="95"/>
    </row>
    <row r="614" spans="12:17" x14ac:dyDescent="0.2">
      <c r="L614" s="30"/>
      <c r="N614" s="121"/>
      <c r="P614" s="35"/>
      <c r="Q614" s="95"/>
    </row>
    <row r="615" spans="12:17" x14ac:dyDescent="0.2">
      <c r="L615" s="30"/>
      <c r="M615" s="452"/>
      <c r="N615" s="121"/>
      <c r="P615" s="35"/>
      <c r="Q615" s="95"/>
    </row>
    <row r="616" spans="12:17" x14ac:dyDescent="0.2">
      <c r="L616" s="30"/>
      <c r="N616" s="121"/>
      <c r="P616" s="35"/>
      <c r="Q616" s="95"/>
    </row>
    <row r="617" spans="12:17" x14ac:dyDescent="0.2">
      <c r="L617" s="30"/>
      <c r="M617" s="452"/>
      <c r="N617" s="121"/>
      <c r="P617" s="35"/>
      <c r="Q617" s="95"/>
    </row>
    <row r="618" spans="12:17" x14ac:dyDescent="0.2">
      <c r="L618" s="30"/>
      <c r="N618" s="121"/>
      <c r="P618" s="35"/>
      <c r="Q618" s="95"/>
    </row>
    <row r="619" spans="12:17" x14ac:dyDescent="0.2">
      <c r="L619" s="30"/>
      <c r="M619" s="452"/>
      <c r="N619" s="121"/>
      <c r="P619" s="35"/>
      <c r="Q619" s="95"/>
    </row>
    <row r="620" spans="12:17" x14ac:dyDescent="0.2">
      <c r="L620" s="30"/>
      <c r="N620" s="121"/>
      <c r="P620" s="35"/>
      <c r="Q620" s="95"/>
    </row>
    <row r="621" spans="12:17" x14ac:dyDescent="0.2">
      <c r="L621" s="30"/>
      <c r="M621" s="452"/>
      <c r="N621" s="121"/>
      <c r="P621" s="35"/>
      <c r="Q621" s="95"/>
    </row>
    <row r="622" spans="12:17" x14ac:dyDescent="0.2">
      <c r="L622" s="30"/>
      <c r="N622" s="121"/>
      <c r="P622" s="35"/>
      <c r="Q622" s="95"/>
    </row>
    <row r="623" spans="12:17" x14ac:dyDescent="0.2">
      <c r="L623" s="30"/>
      <c r="M623" s="452"/>
      <c r="N623" s="121"/>
      <c r="P623" s="35"/>
      <c r="Q623" s="95"/>
    </row>
    <row r="624" spans="12:17" x14ac:dyDescent="0.2">
      <c r="L624" s="30"/>
      <c r="N624" s="121"/>
      <c r="P624" s="35"/>
      <c r="Q624" s="95"/>
    </row>
    <row r="625" spans="12:17" x14ac:dyDescent="0.2">
      <c r="L625" s="30"/>
      <c r="M625" s="452"/>
      <c r="N625" s="121"/>
      <c r="P625" s="35"/>
      <c r="Q625" s="95"/>
    </row>
    <row r="626" spans="12:17" x14ac:dyDescent="0.2">
      <c r="L626" s="30"/>
      <c r="N626" s="121"/>
      <c r="P626" s="35"/>
      <c r="Q626" s="95"/>
    </row>
    <row r="627" spans="12:17" x14ac:dyDescent="0.2">
      <c r="L627" s="30"/>
      <c r="M627" s="452"/>
      <c r="N627" s="121"/>
      <c r="P627" s="35"/>
      <c r="Q627" s="95"/>
    </row>
    <row r="628" spans="12:17" x14ac:dyDescent="0.2">
      <c r="L628" s="30"/>
      <c r="N628" s="121"/>
      <c r="P628" s="35"/>
      <c r="Q628" s="95"/>
    </row>
    <row r="629" spans="12:17" x14ac:dyDescent="0.2">
      <c r="L629" s="30"/>
      <c r="M629" s="452"/>
      <c r="N629" s="121"/>
      <c r="P629" s="35"/>
      <c r="Q629" s="95"/>
    </row>
    <row r="630" spans="12:17" x14ac:dyDescent="0.2">
      <c r="L630" s="30"/>
      <c r="N630" s="274"/>
      <c r="P630" s="453"/>
      <c r="Q630" s="34"/>
    </row>
    <row r="631" spans="12:17" x14ac:dyDescent="0.2">
      <c r="N631" s="52"/>
    </row>
    <row r="632" spans="12:17" x14ac:dyDescent="0.2">
      <c r="N632" s="52"/>
    </row>
    <row r="633" spans="12:17" x14ac:dyDescent="0.2">
      <c r="N633" s="52"/>
    </row>
    <row r="634" spans="12:17" x14ac:dyDescent="0.2">
      <c r="N634" s="52"/>
    </row>
    <row r="635" spans="12:17" x14ac:dyDescent="0.2">
      <c r="N635" s="52"/>
    </row>
    <row r="636" spans="12:17" x14ac:dyDescent="0.2">
      <c r="N636" s="52"/>
    </row>
    <row r="637" spans="12:17" x14ac:dyDescent="0.2">
      <c r="N637" s="52"/>
    </row>
    <row r="638" spans="12:17" x14ac:dyDescent="0.2">
      <c r="N638" s="52"/>
    </row>
    <row r="639" spans="12:17" x14ac:dyDescent="0.2">
      <c r="N639" s="52"/>
    </row>
    <row r="640" spans="12:17" x14ac:dyDescent="0.2">
      <c r="N640" s="52"/>
    </row>
    <row r="641" spans="14:14" x14ac:dyDescent="0.2">
      <c r="N641" s="52"/>
    </row>
    <row r="642" spans="14:14" x14ac:dyDescent="0.2">
      <c r="N642" s="52"/>
    </row>
    <row r="643" spans="14:14" x14ac:dyDescent="0.2">
      <c r="N643" s="52"/>
    </row>
    <row r="644" spans="14:14" x14ac:dyDescent="0.2">
      <c r="N644" s="52"/>
    </row>
    <row r="645" spans="14:14" x14ac:dyDescent="0.2">
      <c r="N645" s="52"/>
    </row>
    <row r="646" spans="14:14" x14ac:dyDescent="0.2">
      <c r="N646" s="52"/>
    </row>
    <row r="647" spans="14:14" x14ac:dyDescent="0.2">
      <c r="N647" s="52"/>
    </row>
    <row r="648" spans="14:14" x14ac:dyDescent="0.2">
      <c r="N648" s="52"/>
    </row>
    <row r="649" spans="14:14" x14ac:dyDescent="0.2">
      <c r="N649" s="52"/>
    </row>
    <row r="650" spans="14:14" x14ac:dyDescent="0.2">
      <c r="N650" s="52"/>
    </row>
    <row r="651" spans="14:14" x14ac:dyDescent="0.2">
      <c r="N651" s="52"/>
    </row>
    <row r="652" spans="14:14" x14ac:dyDescent="0.2">
      <c r="N652" s="52"/>
    </row>
    <row r="653" spans="14:14" x14ac:dyDescent="0.2">
      <c r="N653" s="52"/>
    </row>
    <row r="654" spans="14:14" x14ac:dyDescent="0.2">
      <c r="N654" s="52"/>
    </row>
    <row r="655" spans="14:14" x14ac:dyDescent="0.2">
      <c r="N655" s="52"/>
    </row>
    <row r="656" spans="14:14" x14ac:dyDescent="0.2">
      <c r="N656" s="52"/>
    </row>
    <row r="657" spans="14:14" x14ac:dyDescent="0.2">
      <c r="N657" s="52"/>
    </row>
    <row r="658" spans="14:14" x14ac:dyDescent="0.2">
      <c r="N658" s="52"/>
    </row>
    <row r="659" spans="14:14" x14ac:dyDescent="0.2">
      <c r="N659" s="52"/>
    </row>
    <row r="660" spans="14:14" x14ac:dyDescent="0.2">
      <c r="N660" s="52"/>
    </row>
    <row r="661" spans="14:14" x14ac:dyDescent="0.2">
      <c r="N661" s="52"/>
    </row>
    <row r="662" spans="14:14" x14ac:dyDescent="0.2">
      <c r="N662" s="52"/>
    </row>
    <row r="663" spans="14:14" x14ac:dyDescent="0.2">
      <c r="N663" s="52"/>
    </row>
    <row r="664" spans="14:14" x14ac:dyDescent="0.2">
      <c r="N664" s="52"/>
    </row>
    <row r="665" spans="14:14" x14ac:dyDescent="0.2">
      <c r="N665" s="52"/>
    </row>
    <row r="666" spans="14:14" x14ac:dyDescent="0.2">
      <c r="N666" s="52"/>
    </row>
    <row r="667" spans="14:14" x14ac:dyDescent="0.2">
      <c r="N667" s="52"/>
    </row>
    <row r="668" spans="14:14" x14ac:dyDescent="0.2">
      <c r="N668" s="52"/>
    </row>
    <row r="669" spans="14:14" x14ac:dyDescent="0.2">
      <c r="N669" s="52"/>
    </row>
    <row r="670" spans="14:14" x14ac:dyDescent="0.2">
      <c r="N670" s="52"/>
    </row>
    <row r="671" spans="14:14" x14ac:dyDescent="0.2">
      <c r="N671" s="52"/>
    </row>
    <row r="672" spans="14:14" x14ac:dyDescent="0.2">
      <c r="N672" s="52"/>
    </row>
    <row r="673" spans="14:14" x14ac:dyDescent="0.2">
      <c r="N673" s="52"/>
    </row>
    <row r="674" spans="14:14" x14ac:dyDescent="0.2">
      <c r="N674" s="52"/>
    </row>
    <row r="675" spans="14:14" x14ac:dyDescent="0.2">
      <c r="N675" s="52"/>
    </row>
    <row r="676" spans="14:14" x14ac:dyDescent="0.2">
      <c r="N676" s="52"/>
    </row>
    <row r="677" spans="14:14" x14ac:dyDescent="0.2">
      <c r="N677" s="52"/>
    </row>
    <row r="678" spans="14:14" x14ac:dyDescent="0.2">
      <c r="N678" s="52"/>
    </row>
    <row r="679" spans="14:14" x14ac:dyDescent="0.2">
      <c r="N679" s="52"/>
    </row>
    <row r="680" spans="14:14" x14ac:dyDescent="0.2">
      <c r="N680" s="52"/>
    </row>
    <row r="681" spans="14:14" x14ac:dyDescent="0.2">
      <c r="N681" s="52"/>
    </row>
    <row r="682" spans="14:14" x14ac:dyDescent="0.2">
      <c r="N682" s="52"/>
    </row>
    <row r="683" spans="14:14" x14ac:dyDescent="0.2">
      <c r="N683" s="52"/>
    </row>
    <row r="684" spans="14:14" x14ac:dyDescent="0.2">
      <c r="N684" s="52"/>
    </row>
    <row r="685" spans="14:14" x14ac:dyDescent="0.2">
      <c r="N685" s="52"/>
    </row>
    <row r="686" spans="14:14" x14ac:dyDescent="0.2">
      <c r="N686" s="52"/>
    </row>
    <row r="687" spans="14:14" x14ac:dyDescent="0.2">
      <c r="N687" s="52"/>
    </row>
    <row r="688" spans="14:14" x14ac:dyDescent="0.2">
      <c r="N688" s="52"/>
    </row>
    <row r="689" spans="14:14" x14ac:dyDescent="0.2">
      <c r="N689" s="52"/>
    </row>
    <row r="690" spans="14:14" x14ac:dyDescent="0.2">
      <c r="N690" s="52"/>
    </row>
    <row r="691" spans="14:14" x14ac:dyDescent="0.2">
      <c r="N691" s="52"/>
    </row>
    <row r="692" spans="14:14" x14ac:dyDescent="0.2">
      <c r="N692" s="52"/>
    </row>
    <row r="693" spans="14:14" x14ac:dyDescent="0.2">
      <c r="N693" s="52"/>
    </row>
    <row r="694" spans="14:14" x14ac:dyDescent="0.2">
      <c r="N694" s="52"/>
    </row>
    <row r="695" spans="14:14" x14ac:dyDescent="0.2">
      <c r="N695" s="52"/>
    </row>
    <row r="696" spans="14:14" x14ac:dyDescent="0.2">
      <c r="N696" s="52"/>
    </row>
    <row r="697" spans="14:14" x14ac:dyDescent="0.2">
      <c r="N697" s="52"/>
    </row>
    <row r="698" spans="14:14" x14ac:dyDescent="0.2">
      <c r="N698" s="52"/>
    </row>
    <row r="699" spans="14:14" x14ac:dyDescent="0.2">
      <c r="N699" s="52"/>
    </row>
    <row r="700" spans="14:14" x14ac:dyDescent="0.2">
      <c r="N700" s="52"/>
    </row>
    <row r="701" spans="14:14" x14ac:dyDescent="0.2">
      <c r="N701" s="52"/>
    </row>
    <row r="702" spans="14:14" x14ac:dyDescent="0.2">
      <c r="N702" s="52"/>
    </row>
    <row r="703" spans="14:14" x14ac:dyDescent="0.2">
      <c r="N703" s="52"/>
    </row>
    <row r="704" spans="14:14" x14ac:dyDescent="0.2">
      <c r="N704" s="52"/>
    </row>
    <row r="705" spans="14:14" x14ac:dyDescent="0.2">
      <c r="N705" s="52"/>
    </row>
    <row r="706" spans="14:14" x14ac:dyDescent="0.2">
      <c r="N706" s="52"/>
    </row>
    <row r="707" spans="14:14" x14ac:dyDescent="0.2">
      <c r="N707" s="52"/>
    </row>
    <row r="708" spans="14:14" x14ac:dyDescent="0.2">
      <c r="N708" s="52"/>
    </row>
    <row r="709" spans="14:14" x14ac:dyDescent="0.2">
      <c r="N709" s="52"/>
    </row>
    <row r="710" spans="14:14" x14ac:dyDescent="0.2">
      <c r="N710" s="52"/>
    </row>
    <row r="711" spans="14:14" x14ac:dyDescent="0.2">
      <c r="N711" s="52"/>
    </row>
    <row r="712" spans="14:14" x14ac:dyDescent="0.2">
      <c r="N712" s="52"/>
    </row>
    <row r="713" spans="14:14" x14ac:dyDescent="0.2">
      <c r="N713" s="52"/>
    </row>
    <row r="714" spans="14:14" x14ac:dyDescent="0.2">
      <c r="N714" s="52"/>
    </row>
    <row r="715" spans="14:14" x14ac:dyDescent="0.2">
      <c r="N715" s="52"/>
    </row>
    <row r="716" spans="14:14" x14ac:dyDescent="0.2">
      <c r="N716" s="52"/>
    </row>
    <row r="717" spans="14:14" x14ac:dyDescent="0.2">
      <c r="N717" s="52"/>
    </row>
    <row r="718" spans="14:14" x14ac:dyDescent="0.2">
      <c r="N718" s="52"/>
    </row>
    <row r="719" spans="14:14" x14ac:dyDescent="0.2">
      <c r="N719" s="52"/>
    </row>
    <row r="720" spans="14:14" x14ac:dyDescent="0.2">
      <c r="N720" s="52"/>
    </row>
    <row r="721" spans="14:14" x14ac:dyDescent="0.2">
      <c r="N721" s="52"/>
    </row>
    <row r="722" spans="14:14" x14ac:dyDescent="0.2">
      <c r="N722" s="52"/>
    </row>
    <row r="723" spans="14:14" x14ac:dyDescent="0.2">
      <c r="N723" s="52"/>
    </row>
    <row r="724" spans="14:14" x14ac:dyDescent="0.2">
      <c r="N724" s="52"/>
    </row>
    <row r="725" spans="14:14" x14ac:dyDescent="0.2">
      <c r="N725" s="52"/>
    </row>
    <row r="726" spans="14:14" x14ac:dyDescent="0.2">
      <c r="N726" s="52"/>
    </row>
    <row r="727" spans="14:14" x14ac:dyDescent="0.2">
      <c r="N727" s="52"/>
    </row>
    <row r="728" spans="14:14" x14ac:dyDescent="0.2">
      <c r="N728" s="52"/>
    </row>
    <row r="729" spans="14:14" x14ac:dyDescent="0.2">
      <c r="N729" s="52"/>
    </row>
    <row r="730" spans="14:14" x14ac:dyDescent="0.2">
      <c r="N730" s="52"/>
    </row>
    <row r="731" spans="14:14" x14ac:dyDescent="0.2">
      <c r="N731" s="52"/>
    </row>
    <row r="732" spans="14:14" x14ac:dyDescent="0.2">
      <c r="N732" s="52"/>
    </row>
    <row r="733" spans="14:14" x14ac:dyDescent="0.2">
      <c r="N733" s="52"/>
    </row>
    <row r="734" spans="14:14" x14ac:dyDescent="0.2">
      <c r="N734" s="52"/>
    </row>
    <row r="735" spans="14:14" x14ac:dyDescent="0.2">
      <c r="N735" s="52"/>
    </row>
    <row r="736" spans="14:14" x14ac:dyDescent="0.2">
      <c r="N736" s="52"/>
    </row>
    <row r="737" spans="14:14" x14ac:dyDescent="0.2">
      <c r="N737" s="52"/>
    </row>
    <row r="738" spans="14:14" x14ac:dyDescent="0.2">
      <c r="N738" s="52"/>
    </row>
    <row r="739" spans="14:14" x14ac:dyDescent="0.2">
      <c r="N739" s="52"/>
    </row>
    <row r="740" spans="14:14" x14ac:dyDescent="0.2">
      <c r="N740" s="52"/>
    </row>
    <row r="741" spans="14:14" x14ac:dyDescent="0.2">
      <c r="N741" s="52"/>
    </row>
    <row r="742" spans="14:14" x14ac:dyDescent="0.2">
      <c r="N742" s="52"/>
    </row>
    <row r="743" spans="14:14" x14ac:dyDescent="0.2">
      <c r="N743" s="52"/>
    </row>
    <row r="744" spans="14:14" x14ac:dyDescent="0.2">
      <c r="N744" s="52"/>
    </row>
    <row r="745" spans="14:14" x14ac:dyDescent="0.2">
      <c r="N745" s="52"/>
    </row>
    <row r="746" spans="14:14" x14ac:dyDescent="0.2">
      <c r="N746" s="52"/>
    </row>
    <row r="747" spans="14:14" x14ac:dyDescent="0.2">
      <c r="N747" s="52"/>
    </row>
    <row r="748" spans="14:14" x14ac:dyDescent="0.2">
      <c r="N748" s="52"/>
    </row>
    <row r="749" spans="14:14" x14ac:dyDescent="0.2">
      <c r="N749" s="52"/>
    </row>
    <row r="750" spans="14:14" x14ac:dyDescent="0.2">
      <c r="N750" s="52"/>
    </row>
    <row r="751" spans="14:14" x14ac:dyDescent="0.2">
      <c r="N751" s="52"/>
    </row>
    <row r="752" spans="14:14" x14ac:dyDescent="0.2">
      <c r="N752" s="52"/>
    </row>
    <row r="753" spans="14:14" x14ac:dyDescent="0.2">
      <c r="N753" s="52"/>
    </row>
    <row r="754" spans="14:14" x14ac:dyDescent="0.2">
      <c r="N754" s="52"/>
    </row>
    <row r="755" spans="14:14" x14ac:dyDescent="0.2">
      <c r="N755" s="52"/>
    </row>
    <row r="756" spans="14:14" x14ac:dyDescent="0.2">
      <c r="N756" s="52"/>
    </row>
    <row r="757" spans="14:14" x14ac:dyDescent="0.2">
      <c r="N757" s="52"/>
    </row>
    <row r="758" spans="14:14" x14ac:dyDescent="0.2">
      <c r="N758" s="52"/>
    </row>
    <row r="759" spans="14:14" x14ac:dyDescent="0.2">
      <c r="N759" s="52"/>
    </row>
    <row r="760" spans="14:14" x14ac:dyDescent="0.2">
      <c r="N760" s="52"/>
    </row>
    <row r="761" spans="14:14" x14ac:dyDescent="0.2">
      <c r="N761" s="52"/>
    </row>
    <row r="762" spans="14:14" x14ac:dyDescent="0.2">
      <c r="N762" s="52"/>
    </row>
    <row r="763" spans="14:14" x14ac:dyDescent="0.2">
      <c r="N763" s="52"/>
    </row>
    <row r="764" spans="14:14" x14ac:dyDescent="0.2">
      <c r="N764" s="52"/>
    </row>
    <row r="765" spans="14:14" x14ac:dyDescent="0.2">
      <c r="N765" s="52"/>
    </row>
    <row r="766" spans="14:14" x14ac:dyDescent="0.2">
      <c r="N766" s="52"/>
    </row>
    <row r="767" spans="14:14" x14ac:dyDescent="0.2">
      <c r="N767" s="52"/>
    </row>
    <row r="768" spans="14:14" x14ac:dyDescent="0.2">
      <c r="N768" s="52"/>
    </row>
    <row r="769" spans="14:14" x14ac:dyDescent="0.2">
      <c r="N769" s="52"/>
    </row>
    <row r="770" spans="14:14" x14ac:dyDescent="0.2">
      <c r="N770" s="52"/>
    </row>
    <row r="771" spans="14:14" x14ac:dyDescent="0.2">
      <c r="N771" s="52"/>
    </row>
    <row r="772" spans="14:14" x14ac:dyDescent="0.2">
      <c r="N772" s="52"/>
    </row>
    <row r="773" spans="14:14" x14ac:dyDescent="0.2">
      <c r="N773" s="52"/>
    </row>
    <row r="774" spans="14:14" x14ac:dyDescent="0.2">
      <c r="N774" s="52"/>
    </row>
    <row r="775" spans="14:14" x14ac:dyDescent="0.2">
      <c r="N775" s="52"/>
    </row>
    <row r="776" spans="14:14" x14ac:dyDescent="0.2">
      <c r="N776" s="52"/>
    </row>
    <row r="777" spans="14:14" x14ac:dyDescent="0.2">
      <c r="N777" s="52"/>
    </row>
    <row r="778" spans="14:14" x14ac:dyDescent="0.2">
      <c r="N778" s="52"/>
    </row>
    <row r="779" spans="14:14" x14ac:dyDescent="0.2">
      <c r="N779" s="52"/>
    </row>
    <row r="780" spans="14:14" x14ac:dyDescent="0.2">
      <c r="N780" s="52"/>
    </row>
    <row r="781" spans="14:14" x14ac:dyDescent="0.2">
      <c r="N781" s="52"/>
    </row>
    <row r="782" spans="14:14" x14ac:dyDescent="0.2">
      <c r="N782" s="52"/>
    </row>
    <row r="783" spans="14:14" x14ac:dyDescent="0.2">
      <c r="N783" s="52"/>
    </row>
    <row r="784" spans="14:14" x14ac:dyDescent="0.2">
      <c r="N784" s="52"/>
    </row>
    <row r="785" spans="14:14" x14ac:dyDescent="0.2">
      <c r="N785" s="52"/>
    </row>
    <row r="786" spans="14:14" x14ac:dyDescent="0.2">
      <c r="N786" s="52"/>
    </row>
    <row r="787" spans="14:14" x14ac:dyDescent="0.2">
      <c r="N787" s="52"/>
    </row>
    <row r="788" spans="14:14" x14ac:dyDescent="0.2">
      <c r="N788" s="52"/>
    </row>
    <row r="789" spans="14:14" x14ac:dyDescent="0.2">
      <c r="N789" s="52"/>
    </row>
    <row r="790" spans="14:14" x14ac:dyDescent="0.2">
      <c r="N790" s="52"/>
    </row>
    <row r="791" spans="14:14" x14ac:dyDescent="0.2">
      <c r="N791" s="52"/>
    </row>
    <row r="792" spans="14:14" x14ac:dyDescent="0.2">
      <c r="N792" s="52"/>
    </row>
    <row r="793" spans="14:14" x14ac:dyDescent="0.2">
      <c r="N793" s="52"/>
    </row>
    <row r="794" spans="14:14" x14ac:dyDescent="0.2">
      <c r="N794" s="52"/>
    </row>
    <row r="795" spans="14:14" x14ac:dyDescent="0.2">
      <c r="N795" s="52"/>
    </row>
    <row r="796" spans="14:14" x14ac:dyDescent="0.2">
      <c r="N796" s="52"/>
    </row>
    <row r="797" spans="14:14" x14ac:dyDescent="0.2">
      <c r="N797" s="52"/>
    </row>
    <row r="798" spans="14:14" x14ac:dyDescent="0.2">
      <c r="N798" s="52"/>
    </row>
    <row r="799" spans="14:14" x14ac:dyDescent="0.2">
      <c r="N799" s="52"/>
    </row>
    <row r="800" spans="14:14" x14ac:dyDescent="0.2">
      <c r="N800" s="52"/>
    </row>
    <row r="801" spans="14:14" x14ac:dyDescent="0.2">
      <c r="N801" s="52"/>
    </row>
    <row r="802" spans="14:14" x14ac:dyDescent="0.2">
      <c r="N802" s="52"/>
    </row>
    <row r="803" spans="14:14" x14ac:dyDescent="0.2">
      <c r="N803" s="52"/>
    </row>
    <row r="804" spans="14:14" x14ac:dyDescent="0.2">
      <c r="N804" s="52"/>
    </row>
    <row r="805" spans="14:14" x14ac:dyDescent="0.2">
      <c r="N805" s="52"/>
    </row>
    <row r="806" spans="14:14" x14ac:dyDescent="0.2">
      <c r="N806" s="52"/>
    </row>
    <row r="807" spans="14:14" x14ac:dyDescent="0.2">
      <c r="N807" s="52"/>
    </row>
    <row r="808" spans="14:14" x14ac:dyDescent="0.2">
      <c r="N808" s="52"/>
    </row>
    <row r="809" spans="14:14" x14ac:dyDescent="0.2">
      <c r="N809" s="52"/>
    </row>
    <row r="810" spans="14:14" x14ac:dyDescent="0.2">
      <c r="N810" s="52"/>
    </row>
    <row r="811" spans="14:14" x14ac:dyDescent="0.2">
      <c r="N811" s="52"/>
    </row>
    <row r="812" spans="14:14" x14ac:dyDescent="0.2">
      <c r="N812" s="52"/>
    </row>
    <row r="813" spans="14:14" x14ac:dyDescent="0.2">
      <c r="N813" s="52"/>
    </row>
    <row r="814" spans="14:14" x14ac:dyDescent="0.2">
      <c r="N814" s="52"/>
    </row>
    <row r="815" spans="14:14" x14ac:dyDescent="0.2">
      <c r="N815" s="52"/>
    </row>
    <row r="816" spans="14:14" x14ac:dyDescent="0.2">
      <c r="N816" s="52"/>
    </row>
    <row r="817" spans="14:14" x14ac:dyDescent="0.2">
      <c r="N817" s="52"/>
    </row>
    <row r="818" spans="14:14" x14ac:dyDescent="0.2">
      <c r="N818" s="52"/>
    </row>
    <row r="819" spans="14:14" x14ac:dyDescent="0.2">
      <c r="N819" s="52"/>
    </row>
    <row r="820" spans="14:14" x14ac:dyDescent="0.2">
      <c r="N820" s="52"/>
    </row>
    <row r="821" spans="14:14" x14ac:dyDescent="0.2">
      <c r="N821" s="52"/>
    </row>
    <row r="822" spans="14:14" x14ac:dyDescent="0.2">
      <c r="N822" s="52"/>
    </row>
    <row r="823" spans="14:14" x14ac:dyDescent="0.2">
      <c r="N823" s="52"/>
    </row>
    <row r="824" spans="14:14" x14ac:dyDescent="0.2">
      <c r="N824" s="52"/>
    </row>
    <row r="825" spans="14:14" x14ac:dyDescent="0.2">
      <c r="N825" s="52"/>
    </row>
    <row r="826" spans="14:14" x14ac:dyDescent="0.2">
      <c r="N826" s="52"/>
    </row>
    <row r="827" spans="14:14" x14ac:dyDescent="0.2">
      <c r="N827" s="52"/>
    </row>
    <row r="828" spans="14:14" x14ac:dyDescent="0.2">
      <c r="N828" s="52"/>
    </row>
    <row r="829" spans="14:14" x14ac:dyDescent="0.2">
      <c r="N829" s="52"/>
    </row>
    <row r="830" spans="14:14" x14ac:dyDescent="0.2">
      <c r="N830" s="52"/>
    </row>
    <row r="831" spans="14:14" x14ac:dyDescent="0.2">
      <c r="N831" s="52"/>
    </row>
    <row r="832" spans="14:14" x14ac:dyDescent="0.2">
      <c r="N832" s="52"/>
    </row>
    <row r="833" spans="14:14" x14ac:dyDescent="0.2">
      <c r="N833" s="52"/>
    </row>
    <row r="834" spans="14:14" x14ac:dyDescent="0.2">
      <c r="N834" s="52"/>
    </row>
    <row r="835" spans="14:14" x14ac:dyDescent="0.2">
      <c r="N835" s="52"/>
    </row>
    <row r="836" spans="14:14" x14ac:dyDescent="0.2">
      <c r="N836" s="52"/>
    </row>
    <row r="837" spans="14:14" x14ac:dyDescent="0.2">
      <c r="N837" s="52"/>
    </row>
    <row r="838" spans="14:14" x14ac:dyDescent="0.2">
      <c r="N838" s="52"/>
    </row>
    <row r="839" spans="14:14" x14ac:dyDescent="0.2">
      <c r="N839" s="52"/>
    </row>
    <row r="840" spans="14:14" x14ac:dyDescent="0.2">
      <c r="N840" s="52"/>
    </row>
    <row r="841" spans="14:14" x14ac:dyDescent="0.2">
      <c r="N841" s="52"/>
    </row>
    <row r="842" spans="14:14" x14ac:dyDescent="0.2">
      <c r="N842" s="52"/>
    </row>
    <row r="843" spans="14:14" x14ac:dyDescent="0.2">
      <c r="N843" s="52"/>
    </row>
    <row r="844" spans="14:14" x14ac:dyDescent="0.2">
      <c r="N844" s="52"/>
    </row>
    <row r="845" spans="14:14" x14ac:dyDescent="0.2">
      <c r="N845" s="52"/>
    </row>
    <row r="846" spans="14:14" x14ac:dyDescent="0.2">
      <c r="N846" s="52"/>
    </row>
    <row r="847" spans="14:14" x14ac:dyDescent="0.2">
      <c r="N847" s="52"/>
    </row>
    <row r="848" spans="14:14" x14ac:dyDescent="0.2">
      <c r="N848" s="52"/>
    </row>
    <row r="849" spans="14:14" x14ac:dyDescent="0.2">
      <c r="N849" s="52"/>
    </row>
    <row r="850" spans="14:14" x14ac:dyDescent="0.2">
      <c r="N850" s="52"/>
    </row>
    <row r="851" spans="14:14" x14ac:dyDescent="0.2">
      <c r="N851" s="52"/>
    </row>
    <row r="852" spans="14:14" x14ac:dyDescent="0.2">
      <c r="N852" s="52"/>
    </row>
    <row r="853" spans="14:14" x14ac:dyDescent="0.2">
      <c r="N853" s="52"/>
    </row>
    <row r="854" spans="14:14" x14ac:dyDescent="0.2">
      <c r="N854" s="52"/>
    </row>
    <row r="855" spans="14:14" x14ac:dyDescent="0.2">
      <c r="N855" s="52"/>
    </row>
    <row r="856" spans="14:14" x14ac:dyDescent="0.2">
      <c r="N856" s="52"/>
    </row>
    <row r="857" spans="14:14" x14ac:dyDescent="0.2">
      <c r="N857" s="52"/>
    </row>
    <row r="858" spans="14:14" x14ac:dyDescent="0.2">
      <c r="N858" s="52"/>
    </row>
    <row r="859" spans="14:14" x14ac:dyDescent="0.2">
      <c r="N859" s="52"/>
    </row>
    <row r="860" spans="14:14" x14ac:dyDescent="0.2">
      <c r="N860" s="52"/>
    </row>
    <row r="861" spans="14:14" x14ac:dyDescent="0.2">
      <c r="N861" s="52"/>
    </row>
    <row r="862" spans="14:14" x14ac:dyDescent="0.2">
      <c r="N862" s="52"/>
    </row>
    <row r="863" spans="14:14" x14ac:dyDescent="0.2">
      <c r="N863" s="52"/>
    </row>
    <row r="864" spans="14:14" x14ac:dyDescent="0.2">
      <c r="N864" s="52"/>
    </row>
    <row r="865" spans="14:14" x14ac:dyDescent="0.2">
      <c r="N865" s="52"/>
    </row>
    <row r="866" spans="14:14" x14ac:dyDescent="0.2">
      <c r="N866" s="52"/>
    </row>
    <row r="867" spans="14:14" x14ac:dyDescent="0.2">
      <c r="N867" s="52"/>
    </row>
    <row r="868" spans="14:14" x14ac:dyDescent="0.2">
      <c r="N868" s="52"/>
    </row>
    <row r="869" spans="14:14" x14ac:dyDescent="0.2">
      <c r="N869" s="52"/>
    </row>
    <row r="870" spans="14:14" x14ac:dyDescent="0.2">
      <c r="N870" s="52"/>
    </row>
    <row r="871" spans="14:14" x14ac:dyDescent="0.2">
      <c r="N871" s="52"/>
    </row>
    <row r="872" spans="14:14" x14ac:dyDescent="0.2">
      <c r="N872" s="52"/>
    </row>
    <row r="873" spans="14:14" x14ac:dyDescent="0.2">
      <c r="N873" s="52"/>
    </row>
    <row r="874" spans="14:14" x14ac:dyDescent="0.2">
      <c r="N874" s="52"/>
    </row>
    <row r="875" spans="14:14" x14ac:dyDescent="0.2">
      <c r="N875" s="52"/>
    </row>
    <row r="876" spans="14:14" x14ac:dyDescent="0.2">
      <c r="N876" s="52"/>
    </row>
    <row r="877" spans="14:14" x14ac:dyDescent="0.2">
      <c r="N877" s="52"/>
    </row>
    <row r="878" spans="14:14" x14ac:dyDescent="0.2">
      <c r="N878" s="52"/>
    </row>
    <row r="879" spans="14:14" x14ac:dyDescent="0.2">
      <c r="N879" s="52"/>
    </row>
    <row r="880" spans="14:14" x14ac:dyDescent="0.2">
      <c r="N880" s="52"/>
    </row>
    <row r="881" spans="14:14" x14ac:dyDescent="0.2">
      <c r="N881" s="52"/>
    </row>
    <row r="882" spans="14:14" x14ac:dyDescent="0.2">
      <c r="N882" s="52"/>
    </row>
    <row r="883" spans="14:14" x14ac:dyDescent="0.2">
      <c r="N883" s="52"/>
    </row>
    <row r="884" spans="14:14" x14ac:dyDescent="0.2">
      <c r="N884" s="52"/>
    </row>
    <row r="885" spans="14:14" x14ac:dyDescent="0.2">
      <c r="N885" s="52"/>
    </row>
    <row r="886" spans="14:14" x14ac:dyDescent="0.2">
      <c r="N886" s="52"/>
    </row>
    <row r="887" spans="14:14" x14ac:dyDescent="0.2">
      <c r="N887" s="52"/>
    </row>
    <row r="888" spans="14:14" x14ac:dyDescent="0.2">
      <c r="N888" s="52"/>
    </row>
    <row r="889" spans="14:14" x14ac:dyDescent="0.2">
      <c r="N889" s="52"/>
    </row>
    <row r="890" spans="14:14" x14ac:dyDescent="0.2">
      <c r="N890" s="52"/>
    </row>
    <row r="891" spans="14:14" x14ac:dyDescent="0.2">
      <c r="N891" s="52"/>
    </row>
    <row r="892" spans="14:14" x14ac:dyDescent="0.2">
      <c r="N892" s="52"/>
    </row>
    <row r="893" spans="14:14" x14ac:dyDescent="0.2">
      <c r="N893" s="52"/>
    </row>
    <row r="894" spans="14:14" x14ac:dyDescent="0.2">
      <c r="N894" s="52"/>
    </row>
    <row r="895" spans="14:14" x14ac:dyDescent="0.2">
      <c r="N895" s="52"/>
    </row>
    <row r="896" spans="14:14" x14ac:dyDescent="0.2">
      <c r="N896" s="52"/>
    </row>
    <row r="897" spans="14:14" x14ac:dyDescent="0.2">
      <c r="N897" s="52"/>
    </row>
    <row r="898" spans="14:14" x14ac:dyDescent="0.2">
      <c r="N898" s="52"/>
    </row>
    <row r="899" spans="14:14" x14ac:dyDescent="0.2">
      <c r="N899" s="52"/>
    </row>
    <row r="900" spans="14:14" x14ac:dyDescent="0.2">
      <c r="N900" s="52"/>
    </row>
    <row r="901" spans="14:14" x14ac:dyDescent="0.2">
      <c r="N901" s="52"/>
    </row>
    <row r="902" spans="14:14" x14ac:dyDescent="0.2">
      <c r="N902" s="52"/>
    </row>
    <row r="903" spans="14:14" x14ac:dyDescent="0.2">
      <c r="N903" s="52"/>
    </row>
    <row r="904" spans="14:14" x14ac:dyDescent="0.2">
      <c r="N904" s="52"/>
    </row>
    <row r="905" spans="14:14" x14ac:dyDescent="0.2">
      <c r="N905" s="52"/>
    </row>
    <row r="906" spans="14:14" x14ac:dyDescent="0.2">
      <c r="N906" s="52"/>
    </row>
    <row r="907" spans="14:14" x14ac:dyDescent="0.2">
      <c r="N907" s="52"/>
    </row>
    <row r="908" spans="14:14" x14ac:dyDescent="0.2">
      <c r="N908" s="52"/>
    </row>
    <row r="909" spans="14:14" x14ac:dyDescent="0.2">
      <c r="N909" s="52"/>
    </row>
    <row r="910" spans="14:14" x14ac:dyDescent="0.2">
      <c r="N910" s="52"/>
    </row>
    <row r="911" spans="14:14" x14ac:dyDescent="0.2">
      <c r="N911" s="52"/>
    </row>
    <row r="912" spans="14:14" x14ac:dyDescent="0.2">
      <c r="N912" s="52"/>
    </row>
    <row r="913" spans="14:14" x14ac:dyDescent="0.2">
      <c r="N913" s="52"/>
    </row>
    <row r="914" spans="14:14" x14ac:dyDescent="0.2">
      <c r="N914" s="52"/>
    </row>
    <row r="915" spans="14:14" x14ac:dyDescent="0.2">
      <c r="N915" s="52"/>
    </row>
    <row r="916" spans="14:14" x14ac:dyDescent="0.2">
      <c r="N916" s="52"/>
    </row>
    <row r="917" spans="14:14" x14ac:dyDescent="0.2">
      <c r="N917" s="52"/>
    </row>
    <row r="918" spans="14:14" x14ac:dyDescent="0.2">
      <c r="N918" s="52"/>
    </row>
    <row r="919" spans="14:14" x14ac:dyDescent="0.2">
      <c r="N919" s="52"/>
    </row>
    <row r="920" spans="14:14" x14ac:dyDescent="0.2">
      <c r="N920" s="52"/>
    </row>
    <row r="921" spans="14:14" x14ac:dyDescent="0.2">
      <c r="N921" s="52"/>
    </row>
    <row r="922" spans="14:14" x14ac:dyDescent="0.2">
      <c r="N922" s="52"/>
    </row>
    <row r="923" spans="14:14" x14ac:dyDescent="0.2">
      <c r="N923" s="52"/>
    </row>
    <row r="924" spans="14:14" x14ac:dyDescent="0.2">
      <c r="N924" s="52"/>
    </row>
    <row r="925" spans="14:14" x14ac:dyDescent="0.2">
      <c r="N925" s="52"/>
    </row>
    <row r="926" spans="14:14" x14ac:dyDescent="0.2">
      <c r="N926" s="52"/>
    </row>
    <row r="927" spans="14:14" x14ac:dyDescent="0.2">
      <c r="N927" s="52"/>
    </row>
    <row r="928" spans="14:14" x14ac:dyDescent="0.2">
      <c r="N928" s="52"/>
    </row>
    <row r="929" spans="14:14" x14ac:dyDescent="0.2">
      <c r="N929" s="52"/>
    </row>
    <row r="930" spans="14:14" x14ac:dyDescent="0.2">
      <c r="N930" s="52"/>
    </row>
    <row r="931" spans="14:14" x14ac:dyDescent="0.2">
      <c r="N931" s="52"/>
    </row>
    <row r="932" spans="14:14" x14ac:dyDescent="0.2">
      <c r="N932" s="52"/>
    </row>
    <row r="933" spans="14:14" x14ac:dyDescent="0.2">
      <c r="N933" s="52"/>
    </row>
    <row r="934" spans="14:14" x14ac:dyDescent="0.2">
      <c r="N934" s="52"/>
    </row>
    <row r="935" spans="14:14" x14ac:dyDescent="0.2">
      <c r="N935" s="52"/>
    </row>
    <row r="936" spans="14:14" x14ac:dyDescent="0.2">
      <c r="N936" s="52"/>
    </row>
    <row r="937" spans="14:14" x14ac:dyDescent="0.2">
      <c r="N937" s="52"/>
    </row>
    <row r="938" spans="14:14" x14ac:dyDescent="0.2">
      <c r="N938" s="52"/>
    </row>
    <row r="939" spans="14:14" x14ac:dyDescent="0.2">
      <c r="N939" s="52"/>
    </row>
    <row r="940" spans="14:14" x14ac:dyDescent="0.2">
      <c r="N940" s="52"/>
    </row>
    <row r="941" spans="14:14" x14ac:dyDescent="0.2">
      <c r="N941" s="52"/>
    </row>
    <row r="942" spans="14:14" x14ac:dyDescent="0.2">
      <c r="N942" s="52"/>
    </row>
    <row r="943" spans="14:14" x14ac:dyDescent="0.2">
      <c r="N943" s="52"/>
    </row>
    <row r="944" spans="14:14" x14ac:dyDescent="0.2">
      <c r="N944" s="52"/>
    </row>
    <row r="945" spans="14:14" x14ac:dyDescent="0.2">
      <c r="N945" s="52"/>
    </row>
    <row r="946" spans="14:14" x14ac:dyDescent="0.2">
      <c r="N946" s="52"/>
    </row>
    <row r="947" spans="14:14" x14ac:dyDescent="0.2">
      <c r="N947" s="52"/>
    </row>
    <row r="948" spans="14:14" x14ac:dyDescent="0.2">
      <c r="N948" s="52"/>
    </row>
    <row r="949" spans="14:14" x14ac:dyDescent="0.2">
      <c r="N949" s="52"/>
    </row>
    <row r="950" spans="14:14" x14ac:dyDescent="0.2">
      <c r="N950" s="52"/>
    </row>
    <row r="951" spans="14:14" x14ac:dyDescent="0.2">
      <c r="N951" s="52"/>
    </row>
    <row r="952" spans="14:14" x14ac:dyDescent="0.2">
      <c r="N952" s="52"/>
    </row>
    <row r="953" spans="14:14" x14ac:dyDescent="0.2">
      <c r="N953" s="52"/>
    </row>
    <row r="954" spans="14:14" x14ac:dyDescent="0.2">
      <c r="N954" s="52"/>
    </row>
    <row r="955" spans="14:14" x14ac:dyDescent="0.2">
      <c r="N955" s="52"/>
    </row>
    <row r="956" spans="14:14" x14ac:dyDescent="0.2">
      <c r="N956" s="52"/>
    </row>
    <row r="957" spans="14:14" x14ac:dyDescent="0.2">
      <c r="N957" s="52"/>
    </row>
    <row r="958" spans="14:14" x14ac:dyDescent="0.2">
      <c r="N958" s="52"/>
    </row>
    <row r="959" spans="14:14" x14ac:dyDescent="0.2">
      <c r="N959" s="52"/>
    </row>
    <row r="960" spans="14:14" x14ac:dyDescent="0.2">
      <c r="N960" s="52"/>
    </row>
    <row r="961" spans="14:14" x14ac:dyDescent="0.2">
      <c r="N961" s="52"/>
    </row>
    <row r="962" spans="14:14" x14ac:dyDescent="0.2">
      <c r="N962" s="52"/>
    </row>
    <row r="963" spans="14:14" x14ac:dyDescent="0.2">
      <c r="N963" s="52"/>
    </row>
    <row r="964" spans="14:14" x14ac:dyDescent="0.2">
      <c r="N964" s="52"/>
    </row>
    <row r="965" spans="14:14" x14ac:dyDescent="0.2">
      <c r="N965" s="52"/>
    </row>
    <row r="966" spans="14:14" x14ac:dyDescent="0.2">
      <c r="N966" s="52"/>
    </row>
    <row r="967" spans="14:14" x14ac:dyDescent="0.2">
      <c r="N967" s="52"/>
    </row>
    <row r="968" spans="14:14" x14ac:dyDescent="0.2">
      <c r="N968" s="52"/>
    </row>
    <row r="969" spans="14:14" x14ac:dyDescent="0.2">
      <c r="N969" s="52"/>
    </row>
    <row r="970" spans="14:14" x14ac:dyDescent="0.2">
      <c r="N970" s="52"/>
    </row>
    <row r="971" spans="14:14" x14ac:dyDescent="0.2">
      <c r="N971" s="52"/>
    </row>
    <row r="972" spans="14:14" x14ac:dyDescent="0.2">
      <c r="N972" s="52"/>
    </row>
    <row r="973" spans="14:14" x14ac:dyDescent="0.2">
      <c r="N973" s="52"/>
    </row>
    <row r="974" spans="14:14" x14ac:dyDescent="0.2">
      <c r="N974" s="52"/>
    </row>
    <row r="975" spans="14:14" x14ac:dyDescent="0.2">
      <c r="N975" s="52"/>
    </row>
    <row r="976" spans="14:14" x14ac:dyDescent="0.2">
      <c r="N976" s="52"/>
    </row>
    <row r="977" spans="14:14" x14ac:dyDescent="0.2">
      <c r="N977" s="52"/>
    </row>
    <row r="978" spans="14:14" x14ac:dyDescent="0.2">
      <c r="N978" s="52"/>
    </row>
    <row r="979" spans="14:14" x14ac:dyDescent="0.2">
      <c r="N979" s="52"/>
    </row>
    <row r="980" spans="14:14" x14ac:dyDescent="0.2">
      <c r="N980" s="52"/>
    </row>
    <row r="981" spans="14:14" x14ac:dyDescent="0.2">
      <c r="N981" s="52"/>
    </row>
    <row r="982" spans="14:14" x14ac:dyDescent="0.2">
      <c r="N982" s="52"/>
    </row>
    <row r="983" spans="14:14" x14ac:dyDescent="0.2">
      <c r="N983" s="52"/>
    </row>
    <row r="984" spans="14:14" x14ac:dyDescent="0.2">
      <c r="N984" s="52"/>
    </row>
    <row r="985" spans="14:14" x14ac:dyDescent="0.2">
      <c r="N985" s="52"/>
    </row>
    <row r="986" spans="14:14" x14ac:dyDescent="0.2">
      <c r="N986" s="52"/>
    </row>
    <row r="987" spans="14:14" x14ac:dyDescent="0.2">
      <c r="N987" s="52"/>
    </row>
    <row r="988" spans="14:14" x14ac:dyDescent="0.2">
      <c r="N988" s="52"/>
    </row>
    <row r="989" spans="14:14" x14ac:dyDescent="0.2">
      <c r="N989" s="52"/>
    </row>
    <row r="990" spans="14:14" x14ac:dyDescent="0.2">
      <c r="N990" s="52"/>
    </row>
    <row r="991" spans="14:14" x14ac:dyDescent="0.2">
      <c r="N991" s="52"/>
    </row>
    <row r="992" spans="14:14" x14ac:dyDescent="0.2">
      <c r="N992" s="52"/>
    </row>
    <row r="993" spans="14:14" x14ac:dyDescent="0.2">
      <c r="N993" s="52"/>
    </row>
    <row r="994" spans="14:14" x14ac:dyDescent="0.2">
      <c r="N994" s="52"/>
    </row>
    <row r="995" spans="14:14" x14ac:dyDescent="0.2">
      <c r="N995" s="52"/>
    </row>
    <row r="996" spans="14:14" x14ac:dyDescent="0.2">
      <c r="N996" s="52"/>
    </row>
    <row r="997" spans="14:14" x14ac:dyDescent="0.2">
      <c r="N997" s="52"/>
    </row>
    <row r="998" spans="14:14" x14ac:dyDescent="0.2">
      <c r="N998" s="52"/>
    </row>
    <row r="999" spans="14:14" x14ac:dyDescent="0.2">
      <c r="N999" s="52"/>
    </row>
    <row r="1000" spans="14:14" x14ac:dyDescent="0.2">
      <c r="N1000" s="52"/>
    </row>
    <row r="1001" spans="14:14" x14ac:dyDescent="0.2">
      <c r="N1001" s="52"/>
    </row>
    <row r="1002" spans="14:14" x14ac:dyDescent="0.2">
      <c r="N1002" s="52"/>
    </row>
    <row r="1003" spans="14:14" x14ac:dyDescent="0.2">
      <c r="N1003" s="52"/>
    </row>
    <row r="1004" spans="14:14" x14ac:dyDescent="0.2">
      <c r="N1004" s="52"/>
    </row>
    <row r="1005" spans="14:14" x14ac:dyDescent="0.2">
      <c r="N1005" s="52"/>
    </row>
    <row r="1006" spans="14:14" x14ac:dyDescent="0.2">
      <c r="N1006" s="52"/>
    </row>
    <row r="1007" spans="14:14" x14ac:dyDescent="0.2">
      <c r="N1007" s="52"/>
    </row>
    <row r="1008" spans="14:14" x14ac:dyDescent="0.2">
      <c r="N1008" s="52"/>
    </row>
    <row r="1009" spans="14:14" x14ac:dyDescent="0.2">
      <c r="N1009" s="52"/>
    </row>
    <row r="1010" spans="14:14" x14ac:dyDescent="0.2">
      <c r="N1010" s="52"/>
    </row>
    <row r="1011" spans="14:14" x14ac:dyDescent="0.2">
      <c r="N1011" s="52"/>
    </row>
    <row r="1012" spans="14:14" x14ac:dyDescent="0.2">
      <c r="N1012" s="52"/>
    </row>
    <row r="1013" spans="14:14" x14ac:dyDescent="0.2">
      <c r="N1013" s="52"/>
    </row>
    <row r="1014" spans="14:14" x14ac:dyDescent="0.2">
      <c r="N1014" s="52"/>
    </row>
    <row r="1015" spans="14:14" x14ac:dyDescent="0.2">
      <c r="N1015" s="52"/>
    </row>
    <row r="1016" spans="14:14" x14ac:dyDescent="0.2">
      <c r="N1016" s="52"/>
    </row>
    <row r="1017" spans="14:14" x14ac:dyDescent="0.2">
      <c r="N1017" s="52"/>
    </row>
    <row r="1018" spans="14:14" x14ac:dyDescent="0.2">
      <c r="N1018" s="52"/>
    </row>
    <row r="1019" spans="14:14" x14ac:dyDescent="0.2">
      <c r="N1019" s="52"/>
    </row>
    <row r="1020" spans="14:14" x14ac:dyDescent="0.2">
      <c r="N1020" s="52"/>
    </row>
    <row r="1021" spans="14:14" x14ac:dyDescent="0.2">
      <c r="N1021" s="52"/>
    </row>
    <row r="1022" spans="14:14" x14ac:dyDescent="0.2">
      <c r="N1022" s="52"/>
    </row>
    <row r="1023" spans="14:14" x14ac:dyDescent="0.2">
      <c r="N1023" s="52"/>
    </row>
    <row r="1024" spans="14:14" x14ac:dyDescent="0.2">
      <c r="N1024" s="52"/>
    </row>
    <row r="1025" spans="14:14" x14ac:dyDescent="0.2">
      <c r="N1025" s="52"/>
    </row>
    <row r="1026" spans="14:14" x14ac:dyDescent="0.2">
      <c r="N1026" s="52"/>
    </row>
    <row r="1027" spans="14:14" x14ac:dyDescent="0.2">
      <c r="N1027" s="52"/>
    </row>
    <row r="1028" spans="14:14" x14ac:dyDescent="0.2">
      <c r="N1028" s="52"/>
    </row>
    <row r="1029" spans="14:14" x14ac:dyDescent="0.2">
      <c r="N1029" s="52"/>
    </row>
    <row r="1030" spans="14:14" x14ac:dyDescent="0.2">
      <c r="N1030" s="52"/>
    </row>
    <row r="1031" spans="14:14" x14ac:dyDescent="0.2">
      <c r="N1031" s="52"/>
    </row>
    <row r="1032" spans="14:14" x14ac:dyDescent="0.2">
      <c r="N1032" s="52"/>
    </row>
    <row r="1033" spans="14:14" x14ac:dyDescent="0.2">
      <c r="N1033" s="52"/>
    </row>
    <row r="1034" spans="14:14" x14ac:dyDescent="0.2">
      <c r="N1034" s="52"/>
    </row>
    <row r="1035" spans="14:14" x14ac:dyDescent="0.2">
      <c r="N1035" s="52"/>
    </row>
    <row r="1036" spans="14:14" x14ac:dyDescent="0.2">
      <c r="N1036" s="52"/>
    </row>
    <row r="1037" spans="14:14" x14ac:dyDescent="0.2">
      <c r="N1037" s="52"/>
    </row>
    <row r="1038" spans="14:14" x14ac:dyDescent="0.2">
      <c r="N1038" s="52"/>
    </row>
    <row r="1039" spans="14:14" x14ac:dyDescent="0.2">
      <c r="N1039" s="52"/>
    </row>
    <row r="1040" spans="14:14" x14ac:dyDescent="0.2">
      <c r="N1040" s="52"/>
    </row>
    <row r="1041" spans="14:14" x14ac:dyDescent="0.2">
      <c r="N1041" s="52"/>
    </row>
    <row r="1042" spans="14:14" x14ac:dyDescent="0.2">
      <c r="N1042" s="52"/>
    </row>
    <row r="1043" spans="14:14" x14ac:dyDescent="0.2">
      <c r="N1043" s="52"/>
    </row>
    <row r="1044" spans="14:14" x14ac:dyDescent="0.2">
      <c r="N1044" s="52"/>
    </row>
    <row r="1045" spans="14:14" x14ac:dyDescent="0.2">
      <c r="N1045" s="52"/>
    </row>
    <row r="1046" spans="14:14" x14ac:dyDescent="0.2">
      <c r="N1046" s="52"/>
    </row>
    <row r="1047" spans="14:14" x14ac:dyDescent="0.2">
      <c r="N1047" s="52"/>
    </row>
    <row r="1048" spans="14:14" x14ac:dyDescent="0.2">
      <c r="N1048" s="52"/>
    </row>
    <row r="1049" spans="14:14" x14ac:dyDescent="0.2">
      <c r="N1049" s="52"/>
    </row>
    <row r="1050" spans="14:14" x14ac:dyDescent="0.2">
      <c r="N1050" s="52"/>
    </row>
    <row r="1051" spans="14:14" x14ac:dyDescent="0.2">
      <c r="N1051" s="52"/>
    </row>
    <row r="1052" spans="14:14" x14ac:dyDescent="0.2">
      <c r="N1052" s="52"/>
    </row>
    <row r="1053" spans="14:14" x14ac:dyDescent="0.2">
      <c r="N1053" s="52"/>
    </row>
    <row r="1054" spans="14:14" x14ac:dyDescent="0.2">
      <c r="N1054" s="52"/>
    </row>
    <row r="1055" spans="14:14" x14ac:dyDescent="0.2">
      <c r="N1055" s="52"/>
    </row>
    <row r="1056" spans="14:14" x14ac:dyDescent="0.2">
      <c r="N1056" s="52"/>
    </row>
    <row r="1057" spans="14:14" x14ac:dyDescent="0.2">
      <c r="N1057" s="52"/>
    </row>
    <row r="1058" spans="14:14" x14ac:dyDescent="0.2">
      <c r="N1058" s="52"/>
    </row>
    <row r="1059" spans="14:14" x14ac:dyDescent="0.2">
      <c r="N1059" s="52"/>
    </row>
    <row r="1060" spans="14:14" x14ac:dyDescent="0.2">
      <c r="N1060" s="52"/>
    </row>
    <row r="1061" spans="14:14" x14ac:dyDescent="0.2">
      <c r="N1061" s="52"/>
    </row>
    <row r="1062" spans="14:14" x14ac:dyDescent="0.2">
      <c r="N1062" s="52"/>
    </row>
    <row r="1063" spans="14:14" x14ac:dyDescent="0.2">
      <c r="N1063" s="52"/>
    </row>
    <row r="1064" spans="14:14" x14ac:dyDescent="0.2">
      <c r="N1064" s="52"/>
    </row>
    <row r="1065" spans="14:14" x14ac:dyDescent="0.2">
      <c r="N1065" s="52"/>
    </row>
    <row r="1066" spans="14:14" x14ac:dyDescent="0.2">
      <c r="N1066" s="52"/>
    </row>
    <row r="1067" spans="14:14" x14ac:dyDescent="0.2">
      <c r="N1067" s="52"/>
    </row>
    <row r="1068" spans="14:14" x14ac:dyDescent="0.2">
      <c r="N1068" s="52"/>
    </row>
    <row r="1069" spans="14:14" x14ac:dyDescent="0.2">
      <c r="N1069" s="52"/>
    </row>
    <row r="1070" spans="14:14" x14ac:dyDescent="0.2">
      <c r="N1070" s="52"/>
    </row>
    <row r="1071" spans="14:14" x14ac:dyDescent="0.2">
      <c r="N1071" s="52"/>
    </row>
    <row r="1072" spans="14:14" x14ac:dyDescent="0.2">
      <c r="N1072" s="52"/>
    </row>
    <row r="1073" spans="14:14" x14ac:dyDescent="0.2">
      <c r="N1073" s="52"/>
    </row>
    <row r="1074" spans="14:14" x14ac:dyDescent="0.2">
      <c r="N1074" s="52"/>
    </row>
    <row r="1075" spans="14:14" x14ac:dyDescent="0.2">
      <c r="N1075" s="52"/>
    </row>
    <row r="1076" spans="14:14" x14ac:dyDescent="0.2">
      <c r="N1076" s="52"/>
    </row>
    <row r="1077" spans="14:14" x14ac:dyDescent="0.2">
      <c r="N1077" s="52"/>
    </row>
    <row r="1078" spans="14:14" x14ac:dyDescent="0.2">
      <c r="N1078" s="52"/>
    </row>
    <row r="1079" spans="14:14" x14ac:dyDescent="0.2">
      <c r="N1079" s="52"/>
    </row>
    <row r="1080" spans="14:14" x14ac:dyDescent="0.2">
      <c r="N1080" s="52"/>
    </row>
    <row r="1081" spans="14:14" x14ac:dyDescent="0.2">
      <c r="N1081" s="52"/>
    </row>
    <row r="1082" spans="14:14" x14ac:dyDescent="0.2">
      <c r="N1082" s="52"/>
    </row>
    <row r="1083" spans="14:14" x14ac:dyDescent="0.2">
      <c r="N1083" s="52"/>
    </row>
    <row r="1084" spans="14:14" x14ac:dyDescent="0.2">
      <c r="N1084" s="52"/>
    </row>
    <row r="1085" spans="14:14" x14ac:dyDescent="0.2">
      <c r="N1085" s="52"/>
    </row>
    <row r="1086" spans="14:14" x14ac:dyDescent="0.2">
      <c r="N1086" s="52"/>
    </row>
    <row r="1087" spans="14:14" x14ac:dyDescent="0.2">
      <c r="N1087" s="52"/>
    </row>
    <row r="1088" spans="14:14" x14ac:dyDescent="0.2">
      <c r="N1088" s="52"/>
    </row>
    <row r="1089" spans="14:14" x14ac:dyDescent="0.2">
      <c r="N1089" s="52"/>
    </row>
    <row r="1090" spans="14:14" x14ac:dyDescent="0.2">
      <c r="N1090" s="52"/>
    </row>
    <row r="1091" spans="14:14" x14ac:dyDescent="0.2">
      <c r="N1091" s="52"/>
    </row>
    <row r="1092" spans="14:14" x14ac:dyDescent="0.2">
      <c r="N1092" s="52"/>
    </row>
    <row r="1093" spans="14:14" x14ac:dyDescent="0.2">
      <c r="N1093" s="52"/>
    </row>
    <row r="1094" spans="14:14" x14ac:dyDescent="0.2">
      <c r="N1094" s="52"/>
    </row>
    <row r="1095" spans="14:14" x14ac:dyDescent="0.2">
      <c r="N1095" s="52"/>
    </row>
    <row r="1096" spans="14:14" x14ac:dyDescent="0.2">
      <c r="N1096" s="52"/>
    </row>
    <row r="1097" spans="14:14" x14ac:dyDescent="0.2">
      <c r="N1097" s="52"/>
    </row>
    <row r="1098" spans="14:14" x14ac:dyDescent="0.2">
      <c r="N1098" s="52"/>
    </row>
    <row r="1099" spans="14:14" x14ac:dyDescent="0.2">
      <c r="N1099" s="52"/>
    </row>
    <row r="1100" spans="14:14" x14ac:dyDescent="0.2">
      <c r="N1100" s="52"/>
    </row>
    <row r="1101" spans="14:14" x14ac:dyDescent="0.2">
      <c r="N1101" s="52"/>
    </row>
    <row r="1102" spans="14:14" x14ac:dyDescent="0.2">
      <c r="N1102" s="52"/>
    </row>
    <row r="1103" spans="14:14" x14ac:dyDescent="0.2">
      <c r="N1103" s="52"/>
    </row>
    <row r="1104" spans="14:14" x14ac:dyDescent="0.2">
      <c r="N1104" s="52"/>
    </row>
    <row r="1105" spans="14:14" x14ac:dyDescent="0.2">
      <c r="N1105" s="52"/>
    </row>
    <row r="1106" spans="14:14" x14ac:dyDescent="0.2">
      <c r="N1106" s="52"/>
    </row>
    <row r="1107" spans="14:14" x14ac:dyDescent="0.2">
      <c r="N1107" s="52"/>
    </row>
    <row r="1108" spans="14:14" x14ac:dyDescent="0.2">
      <c r="N1108" s="52"/>
    </row>
    <row r="1109" spans="14:14" x14ac:dyDescent="0.2">
      <c r="N1109" s="52"/>
    </row>
    <row r="1110" spans="14:14" x14ac:dyDescent="0.2">
      <c r="N1110" s="52"/>
    </row>
    <row r="1111" spans="14:14" x14ac:dyDescent="0.2">
      <c r="N1111" s="52"/>
    </row>
    <row r="1112" spans="14:14" x14ac:dyDescent="0.2">
      <c r="N1112" s="52"/>
    </row>
    <row r="1113" spans="14:14" x14ac:dyDescent="0.2">
      <c r="N1113" s="52"/>
    </row>
    <row r="1114" spans="14:14" x14ac:dyDescent="0.2">
      <c r="N1114" s="52"/>
    </row>
    <row r="1115" spans="14:14" x14ac:dyDescent="0.2">
      <c r="N1115" s="52"/>
    </row>
    <row r="1116" spans="14:14" x14ac:dyDescent="0.2">
      <c r="N1116" s="52"/>
    </row>
    <row r="1117" spans="14:14" x14ac:dyDescent="0.2">
      <c r="N1117" s="52"/>
    </row>
    <row r="1118" spans="14:14" x14ac:dyDescent="0.2">
      <c r="N1118" s="52"/>
    </row>
    <row r="1119" spans="14:14" x14ac:dyDescent="0.2">
      <c r="N1119" s="52"/>
    </row>
    <row r="1120" spans="14:14" x14ac:dyDescent="0.2">
      <c r="N1120" s="52"/>
    </row>
    <row r="1121" spans="14:14" x14ac:dyDescent="0.2">
      <c r="N1121" s="52"/>
    </row>
    <row r="1122" spans="14:14" x14ac:dyDescent="0.2">
      <c r="N1122" s="52"/>
    </row>
    <row r="1123" spans="14:14" x14ac:dyDescent="0.2">
      <c r="N1123" s="52"/>
    </row>
    <row r="1124" spans="14:14" x14ac:dyDescent="0.2">
      <c r="N1124" s="52"/>
    </row>
    <row r="1125" spans="14:14" x14ac:dyDescent="0.2">
      <c r="N1125" s="52"/>
    </row>
    <row r="1126" spans="14:14" x14ac:dyDescent="0.2">
      <c r="N1126" s="52"/>
    </row>
    <row r="1127" spans="14:14" x14ac:dyDescent="0.2">
      <c r="N1127" s="52"/>
    </row>
    <row r="1128" spans="14:14" x14ac:dyDescent="0.2">
      <c r="N1128" s="52"/>
    </row>
    <row r="1129" spans="14:14" x14ac:dyDescent="0.2">
      <c r="N1129" s="52"/>
    </row>
    <row r="1130" spans="14:14" x14ac:dyDescent="0.2">
      <c r="N1130" s="52"/>
    </row>
    <row r="1131" spans="14:14" x14ac:dyDescent="0.2">
      <c r="N1131" s="52"/>
    </row>
    <row r="1132" spans="14:14" x14ac:dyDescent="0.2">
      <c r="N1132" s="52"/>
    </row>
    <row r="1133" spans="14:14" x14ac:dyDescent="0.2">
      <c r="N1133" s="52"/>
    </row>
    <row r="1134" spans="14:14" x14ac:dyDescent="0.2">
      <c r="N1134" s="52"/>
    </row>
    <row r="1135" spans="14:14" x14ac:dyDescent="0.2">
      <c r="N1135" s="52"/>
    </row>
    <row r="1136" spans="14:14" x14ac:dyDescent="0.2">
      <c r="N1136" s="52"/>
    </row>
    <row r="1137" spans="14:14" x14ac:dyDescent="0.2">
      <c r="N1137" s="52"/>
    </row>
    <row r="1138" spans="14:14" x14ac:dyDescent="0.2">
      <c r="N1138" s="52"/>
    </row>
    <row r="1139" spans="14:14" x14ac:dyDescent="0.2">
      <c r="N1139" s="52"/>
    </row>
    <row r="1140" spans="14:14" x14ac:dyDescent="0.2">
      <c r="N1140" s="52"/>
    </row>
    <row r="1141" spans="14:14" x14ac:dyDescent="0.2">
      <c r="N1141" s="52"/>
    </row>
    <row r="1142" spans="14:14" x14ac:dyDescent="0.2">
      <c r="N1142" s="52"/>
    </row>
    <row r="1143" spans="14:14" x14ac:dyDescent="0.2">
      <c r="N1143" s="52"/>
    </row>
    <row r="1144" spans="14:14" x14ac:dyDescent="0.2">
      <c r="N1144" s="52"/>
    </row>
    <row r="1145" spans="14:14" x14ac:dyDescent="0.2">
      <c r="N1145" s="52"/>
    </row>
    <row r="1146" spans="14:14" x14ac:dyDescent="0.2">
      <c r="N1146" s="52"/>
    </row>
    <row r="1147" spans="14:14" x14ac:dyDescent="0.2">
      <c r="N1147" s="52"/>
    </row>
    <row r="1148" spans="14:14" x14ac:dyDescent="0.2">
      <c r="N1148" s="52"/>
    </row>
    <row r="1149" spans="14:14" x14ac:dyDescent="0.2">
      <c r="N1149" s="52"/>
    </row>
    <row r="1150" spans="14:14" x14ac:dyDescent="0.2">
      <c r="N1150" s="52"/>
    </row>
    <row r="1151" spans="14:14" x14ac:dyDescent="0.2">
      <c r="N1151" s="52"/>
    </row>
    <row r="1152" spans="14:14" x14ac:dyDescent="0.2">
      <c r="N1152" s="52"/>
    </row>
    <row r="1153" spans="14:14" x14ac:dyDescent="0.2">
      <c r="N1153" s="52"/>
    </row>
    <row r="1154" spans="14:14" x14ac:dyDescent="0.2">
      <c r="N1154" s="52"/>
    </row>
    <row r="1155" spans="14:14" x14ac:dyDescent="0.2">
      <c r="N1155" s="52"/>
    </row>
    <row r="1156" spans="14:14" x14ac:dyDescent="0.2">
      <c r="N1156" s="52"/>
    </row>
    <row r="1157" spans="14:14" x14ac:dyDescent="0.2">
      <c r="N1157" s="52"/>
    </row>
    <row r="1158" spans="14:14" x14ac:dyDescent="0.2">
      <c r="N1158" s="52"/>
    </row>
    <row r="1159" spans="14:14" x14ac:dyDescent="0.2">
      <c r="N1159" s="52"/>
    </row>
    <row r="1160" spans="14:14" x14ac:dyDescent="0.2">
      <c r="N1160" s="52"/>
    </row>
    <row r="1161" spans="14:14" x14ac:dyDescent="0.2">
      <c r="N1161" s="52"/>
    </row>
    <row r="1162" spans="14:14" x14ac:dyDescent="0.2">
      <c r="N1162" s="52"/>
    </row>
    <row r="1163" spans="14:14" x14ac:dyDescent="0.2">
      <c r="N1163" s="52"/>
    </row>
    <row r="1164" spans="14:14" x14ac:dyDescent="0.2">
      <c r="N1164" s="52"/>
    </row>
    <row r="1165" spans="14:14" x14ac:dyDescent="0.2">
      <c r="N1165" s="52"/>
    </row>
    <row r="1166" spans="14:14" x14ac:dyDescent="0.2">
      <c r="N1166" s="52"/>
    </row>
    <row r="1167" spans="14:14" x14ac:dyDescent="0.2">
      <c r="N1167" s="52"/>
    </row>
    <row r="1168" spans="14:14" x14ac:dyDescent="0.2">
      <c r="N1168" s="52"/>
    </row>
    <row r="1169" spans="14:14" x14ac:dyDescent="0.2">
      <c r="N1169" s="52"/>
    </row>
    <row r="1170" spans="14:14" x14ac:dyDescent="0.2">
      <c r="N1170" s="52"/>
    </row>
    <row r="1171" spans="14:14" x14ac:dyDescent="0.2">
      <c r="N1171" s="52"/>
    </row>
    <row r="1172" spans="14:14" x14ac:dyDescent="0.2">
      <c r="N1172" s="52"/>
    </row>
    <row r="1173" spans="14:14" x14ac:dyDescent="0.2">
      <c r="N1173" s="52"/>
    </row>
    <row r="1174" spans="14:14" x14ac:dyDescent="0.2">
      <c r="N1174" s="52"/>
    </row>
    <row r="1175" spans="14:14" x14ac:dyDescent="0.2">
      <c r="N1175" s="52"/>
    </row>
    <row r="1176" spans="14:14" x14ac:dyDescent="0.2">
      <c r="N1176" s="52"/>
    </row>
    <row r="1177" spans="14:14" x14ac:dyDescent="0.2">
      <c r="N1177" s="52"/>
    </row>
    <row r="1178" spans="14:14" x14ac:dyDescent="0.2">
      <c r="N1178" s="52"/>
    </row>
    <row r="1179" spans="14:14" x14ac:dyDescent="0.2">
      <c r="N1179" s="52"/>
    </row>
    <row r="1180" spans="14:14" x14ac:dyDescent="0.2">
      <c r="N1180" s="52"/>
    </row>
    <row r="1181" spans="14:14" x14ac:dyDescent="0.2">
      <c r="N1181" s="52"/>
    </row>
    <row r="1182" spans="14:14" x14ac:dyDescent="0.2">
      <c r="N1182" s="52"/>
    </row>
    <row r="1183" spans="14:14" x14ac:dyDescent="0.2">
      <c r="N1183" s="52"/>
    </row>
    <row r="1184" spans="14:14" x14ac:dyDescent="0.2">
      <c r="N1184" s="52"/>
    </row>
    <row r="1185" spans="14:14" x14ac:dyDescent="0.2">
      <c r="N1185" s="52"/>
    </row>
    <row r="1186" spans="14:14" x14ac:dyDescent="0.2">
      <c r="N1186" s="52"/>
    </row>
    <row r="1187" spans="14:14" x14ac:dyDescent="0.2">
      <c r="N1187" s="52"/>
    </row>
    <row r="1188" spans="14:14" x14ac:dyDescent="0.2">
      <c r="N1188" s="52"/>
    </row>
    <row r="1189" spans="14:14" x14ac:dyDescent="0.2">
      <c r="N1189" s="52"/>
    </row>
    <row r="1190" spans="14:14" x14ac:dyDescent="0.2">
      <c r="N1190" s="52"/>
    </row>
    <row r="1191" spans="14:14" x14ac:dyDescent="0.2">
      <c r="N1191" s="52"/>
    </row>
    <row r="1192" spans="14:14" x14ac:dyDescent="0.2">
      <c r="N1192" s="52"/>
    </row>
    <row r="1193" spans="14:14" x14ac:dyDescent="0.2">
      <c r="N1193" s="52"/>
    </row>
    <row r="1194" spans="14:14" x14ac:dyDescent="0.2">
      <c r="N1194" s="52"/>
    </row>
    <row r="1195" spans="14:14" x14ac:dyDescent="0.2">
      <c r="N1195" s="52"/>
    </row>
    <row r="1196" spans="14:14" x14ac:dyDescent="0.2">
      <c r="N1196" s="52"/>
    </row>
    <row r="1197" spans="14:14" x14ac:dyDescent="0.2">
      <c r="N1197" s="52"/>
    </row>
    <row r="1198" spans="14:14" x14ac:dyDescent="0.2">
      <c r="N1198" s="52"/>
    </row>
    <row r="1199" spans="14:14" x14ac:dyDescent="0.2">
      <c r="N1199" s="52"/>
    </row>
    <row r="1200" spans="14:14" x14ac:dyDescent="0.2">
      <c r="N1200" s="52"/>
    </row>
    <row r="1201" spans="14:14" x14ac:dyDescent="0.2">
      <c r="N1201" s="52"/>
    </row>
    <row r="1202" spans="14:14" x14ac:dyDescent="0.2">
      <c r="N1202" s="52"/>
    </row>
    <row r="1203" spans="14:14" x14ac:dyDescent="0.2">
      <c r="N1203" s="52"/>
    </row>
    <row r="1204" spans="14:14" x14ac:dyDescent="0.2">
      <c r="N1204" s="52"/>
    </row>
    <row r="1205" spans="14:14" x14ac:dyDescent="0.2">
      <c r="N1205" s="52"/>
    </row>
    <row r="1206" spans="14:14" x14ac:dyDescent="0.2">
      <c r="N1206" s="52"/>
    </row>
    <row r="1207" spans="14:14" x14ac:dyDescent="0.2">
      <c r="N1207" s="52"/>
    </row>
    <row r="1208" spans="14:14" x14ac:dyDescent="0.2">
      <c r="N1208" s="52"/>
    </row>
    <row r="1209" spans="14:14" x14ac:dyDescent="0.2">
      <c r="N1209" s="52"/>
    </row>
    <row r="1210" spans="14:14" x14ac:dyDescent="0.2">
      <c r="N1210" s="52"/>
    </row>
    <row r="1211" spans="14:14" x14ac:dyDescent="0.2">
      <c r="N1211" s="52"/>
    </row>
    <row r="1212" spans="14:14" x14ac:dyDescent="0.2">
      <c r="N1212" s="52"/>
    </row>
    <row r="1213" spans="14:14" x14ac:dyDescent="0.2">
      <c r="N1213" s="52"/>
    </row>
    <row r="1214" spans="14:14" x14ac:dyDescent="0.2">
      <c r="N1214" s="52"/>
    </row>
    <row r="1215" spans="14:14" x14ac:dyDescent="0.2">
      <c r="N1215" s="52"/>
    </row>
    <row r="1216" spans="14:14" x14ac:dyDescent="0.2">
      <c r="N1216" s="52"/>
    </row>
    <row r="1217" spans="14:14" x14ac:dyDescent="0.2">
      <c r="N1217" s="52"/>
    </row>
    <row r="1218" spans="14:14" x14ac:dyDescent="0.2">
      <c r="N1218" s="52"/>
    </row>
    <row r="1219" spans="14:14" x14ac:dyDescent="0.2">
      <c r="N1219" s="52"/>
    </row>
    <row r="1220" spans="14:14" x14ac:dyDescent="0.2">
      <c r="N1220" s="52"/>
    </row>
    <row r="1221" spans="14:14" x14ac:dyDescent="0.2">
      <c r="N1221" s="52"/>
    </row>
    <row r="1222" spans="14:14" x14ac:dyDescent="0.2">
      <c r="N1222" s="52"/>
    </row>
    <row r="1223" spans="14:14" x14ac:dyDescent="0.2">
      <c r="N1223" s="52"/>
    </row>
    <row r="1224" spans="14:14" x14ac:dyDescent="0.2">
      <c r="N1224" s="52"/>
    </row>
    <row r="1225" spans="14:14" x14ac:dyDescent="0.2">
      <c r="N1225" s="52"/>
    </row>
    <row r="1226" spans="14:14" x14ac:dyDescent="0.2">
      <c r="N1226" s="52"/>
    </row>
    <row r="1227" spans="14:14" x14ac:dyDescent="0.2">
      <c r="N1227" s="52"/>
    </row>
    <row r="1228" spans="14:14" x14ac:dyDescent="0.2">
      <c r="N1228" s="52"/>
    </row>
    <row r="1229" spans="14:14" x14ac:dyDescent="0.2">
      <c r="N1229" s="52"/>
    </row>
    <row r="1230" spans="14:14" x14ac:dyDescent="0.2">
      <c r="N1230" s="52"/>
    </row>
    <row r="1231" spans="14:14" x14ac:dyDescent="0.2">
      <c r="N1231" s="52"/>
    </row>
    <row r="1232" spans="14:14" x14ac:dyDescent="0.2">
      <c r="N1232" s="52"/>
    </row>
    <row r="1233" spans="14:14" x14ac:dyDescent="0.2">
      <c r="N1233" s="52"/>
    </row>
    <row r="1234" spans="14:14" x14ac:dyDescent="0.2">
      <c r="N1234" s="52"/>
    </row>
    <row r="1235" spans="14:14" x14ac:dyDescent="0.2">
      <c r="N1235" s="52"/>
    </row>
    <row r="1236" spans="14:14" x14ac:dyDescent="0.2">
      <c r="N1236" s="52"/>
    </row>
    <row r="1237" spans="14:14" x14ac:dyDescent="0.2">
      <c r="N1237" s="52"/>
    </row>
    <row r="1238" spans="14:14" x14ac:dyDescent="0.2">
      <c r="N1238" s="52"/>
    </row>
    <row r="1239" spans="14:14" x14ac:dyDescent="0.2">
      <c r="N1239" s="52"/>
    </row>
    <row r="1240" spans="14:14" x14ac:dyDescent="0.2">
      <c r="N1240" s="52"/>
    </row>
    <row r="1241" spans="14:14" x14ac:dyDescent="0.2">
      <c r="N1241" s="52"/>
    </row>
    <row r="1242" spans="14:14" x14ac:dyDescent="0.2">
      <c r="N1242" s="52"/>
    </row>
    <row r="1243" spans="14:14" x14ac:dyDescent="0.2">
      <c r="N1243" s="52"/>
    </row>
    <row r="1244" spans="14:14" x14ac:dyDescent="0.2">
      <c r="N1244" s="52"/>
    </row>
    <row r="1245" spans="14:14" x14ac:dyDescent="0.2">
      <c r="N1245" s="52"/>
    </row>
    <row r="1246" spans="14:14" x14ac:dyDescent="0.2">
      <c r="N1246" s="52"/>
    </row>
    <row r="1247" spans="14:14" x14ac:dyDescent="0.2">
      <c r="N1247" s="52"/>
    </row>
    <row r="1248" spans="14:14" x14ac:dyDescent="0.2">
      <c r="N1248" s="52"/>
    </row>
    <row r="1249" spans="14:14" x14ac:dyDescent="0.2">
      <c r="N1249" s="52"/>
    </row>
    <row r="1250" spans="14:14" x14ac:dyDescent="0.2">
      <c r="N1250" s="52"/>
    </row>
    <row r="1251" spans="14:14" x14ac:dyDescent="0.2">
      <c r="N1251" s="52"/>
    </row>
    <row r="1252" spans="14:14" x14ac:dyDescent="0.2">
      <c r="N1252" s="52"/>
    </row>
    <row r="1253" spans="14:14" x14ac:dyDescent="0.2">
      <c r="N1253" s="52"/>
    </row>
    <row r="1254" spans="14:14" x14ac:dyDescent="0.2">
      <c r="N1254" s="52"/>
    </row>
    <row r="1255" spans="14:14" x14ac:dyDescent="0.2">
      <c r="N1255" s="52"/>
    </row>
    <row r="1256" spans="14:14" x14ac:dyDescent="0.2">
      <c r="N1256" s="52"/>
    </row>
    <row r="1257" spans="14:14" x14ac:dyDescent="0.2">
      <c r="N1257" s="52"/>
    </row>
    <row r="1258" spans="14:14" x14ac:dyDescent="0.2">
      <c r="N1258" s="52"/>
    </row>
    <row r="1259" spans="14:14" x14ac:dyDescent="0.2">
      <c r="N1259" s="52"/>
    </row>
    <row r="1260" spans="14:14" x14ac:dyDescent="0.2">
      <c r="N1260" s="52"/>
    </row>
    <row r="1261" spans="14:14" x14ac:dyDescent="0.2">
      <c r="N1261" s="52"/>
    </row>
    <row r="1262" spans="14:14" x14ac:dyDescent="0.2">
      <c r="N1262" s="52"/>
    </row>
    <row r="1263" spans="14:14" x14ac:dyDescent="0.2">
      <c r="N1263" s="52"/>
    </row>
    <row r="1264" spans="14:14" x14ac:dyDescent="0.2">
      <c r="N1264" s="52"/>
    </row>
    <row r="1265" spans="14:14" x14ac:dyDescent="0.2">
      <c r="N1265" s="52"/>
    </row>
    <row r="1266" spans="14:14" x14ac:dyDescent="0.2">
      <c r="N1266" s="52"/>
    </row>
    <row r="1267" spans="14:14" x14ac:dyDescent="0.2">
      <c r="N1267" s="52"/>
    </row>
    <row r="1268" spans="14:14" x14ac:dyDescent="0.2">
      <c r="N1268" s="52"/>
    </row>
    <row r="1269" spans="14:14" x14ac:dyDescent="0.2">
      <c r="N1269" s="52"/>
    </row>
    <row r="1270" spans="14:14" x14ac:dyDescent="0.2">
      <c r="N1270" s="52"/>
    </row>
    <row r="1271" spans="14:14" x14ac:dyDescent="0.2">
      <c r="N1271" s="52"/>
    </row>
    <row r="1272" spans="14:14" x14ac:dyDescent="0.2">
      <c r="N1272" s="52"/>
    </row>
    <row r="1273" spans="14:14" x14ac:dyDescent="0.2">
      <c r="N1273" s="52"/>
    </row>
    <row r="1274" spans="14:14" x14ac:dyDescent="0.2">
      <c r="N1274" s="52"/>
    </row>
    <row r="1275" spans="14:14" x14ac:dyDescent="0.2">
      <c r="N1275" s="52"/>
    </row>
    <row r="1276" spans="14:14" x14ac:dyDescent="0.2">
      <c r="N1276" s="52"/>
    </row>
    <row r="1277" spans="14:14" x14ac:dyDescent="0.2">
      <c r="N1277" s="52"/>
    </row>
    <row r="1278" spans="14:14" x14ac:dyDescent="0.2">
      <c r="N1278" s="52"/>
    </row>
    <row r="1279" spans="14:14" x14ac:dyDescent="0.2">
      <c r="N1279" s="52"/>
    </row>
    <row r="1280" spans="14:14" x14ac:dyDescent="0.2">
      <c r="N1280" s="52"/>
    </row>
    <row r="1281" spans="14:14" x14ac:dyDescent="0.2">
      <c r="N1281" s="52"/>
    </row>
    <row r="1282" spans="14:14" x14ac:dyDescent="0.2">
      <c r="N1282" s="52"/>
    </row>
    <row r="1283" spans="14:14" x14ac:dyDescent="0.2">
      <c r="N1283" s="52"/>
    </row>
    <row r="1284" spans="14:14" x14ac:dyDescent="0.2">
      <c r="N1284" s="52"/>
    </row>
    <row r="1285" spans="14:14" x14ac:dyDescent="0.2">
      <c r="N1285" s="52"/>
    </row>
    <row r="1286" spans="14:14" x14ac:dyDescent="0.2">
      <c r="N1286" s="52"/>
    </row>
    <row r="1287" spans="14:14" x14ac:dyDescent="0.2">
      <c r="N1287" s="52"/>
    </row>
    <row r="1288" spans="14:14" x14ac:dyDescent="0.2">
      <c r="N1288" s="52"/>
    </row>
    <row r="1289" spans="14:14" x14ac:dyDescent="0.2">
      <c r="N1289" s="52"/>
    </row>
    <row r="1290" spans="14:14" x14ac:dyDescent="0.2">
      <c r="N1290" s="52"/>
    </row>
    <row r="1291" spans="14:14" x14ac:dyDescent="0.2">
      <c r="N1291" s="52"/>
    </row>
    <row r="1292" spans="14:14" x14ac:dyDescent="0.2">
      <c r="N1292" s="52"/>
    </row>
    <row r="1293" spans="14:14" x14ac:dyDescent="0.2">
      <c r="N1293" s="52"/>
    </row>
    <row r="1294" spans="14:14" x14ac:dyDescent="0.2">
      <c r="N1294" s="52"/>
    </row>
    <row r="1295" spans="14:14" x14ac:dyDescent="0.2">
      <c r="N1295" s="52"/>
    </row>
    <row r="1296" spans="14:14" x14ac:dyDescent="0.2">
      <c r="N1296" s="52"/>
    </row>
    <row r="1297" spans="14:14" x14ac:dyDescent="0.2">
      <c r="N1297" s="52"/>
    </row>
    <row r="1298" spans="14:14" x14ac:dyDescent="0.2">
      <c r="N1298" s="52"/>
    </row>
    <row r="1299" spans="14:14" x14ac:dyDescent="0.2">
      <c r="N1299" s="52"/>
    </row>
    <row r="1300" spans="14:14" x14ac:dyDescent="0.2">
      <c r="N1300" s="52"/>
    </row>
    <row r="1301" spans="14:14" x14ac:dyDescent="0.2">
      <c r="N1301" s="52"/>
    </row>
    <row r="1302" spans="14:14" x14ac:dyDescent="0.2">
      <c r="N1302" s="52"/>
    </row>
    <row r="1303" spans="14:14" x14ac:dyDescent="0.2">
      <c r="N1303" s="52"/>
    </row>
    <row r="1304" spans="14:14" x14ac:dyDescent="0.2">
      <c r="N1304" s="52"/>
    </row>
    <row r="1305" spans="14:14" x14ac:dyDescent="0.2">
      <c r="N1305" s="52"/>
    </row>
    <row r="1306" spans="14:14" x14ac:dyDescent="0.2">
      <c r="N1306" s="52"/>
    </row>
    <row r="1307" spans="14:14" x14ac:dyDescent="0.2">
      <c r="N1307" s="52"/>
    </row>
    <row r="1308" spans="14:14" x14ac:dyDescent="0.2">
      <c r="N1308" s="52"/>
    </row>
    <row r="1309" spans="14:14" x14ac:dyDescent="0.2">
      <c r="N1309" s="52"/>
    </row>
    <row r="1310" spans="14:14" x14ac:dyDescent="0.2">
      <c r="N1310" s="52"/>
    </row>
    <row r="1311" spans="14:14" x14ac:dyDescent="0.2">
      <c r="N1311" s="52"/>
    </row>
    <row r="1312" spans="14:14" x14ac:dyDescent="0.2">
      <c r="N1312" s="52"/>
    </row>
    <row r="1313" spans="14:14" x14ac:dyDescent="0.2">
      <c r="N1313" s="52"/>
    </row>
    <row r="1314" spans="14:14" x14ac:dyDescent="0.2">
      <c r="N1314" s="52"/>
    </row>
    <row r="1315" spans="14:14" x14ac:dyDescent="0.2">
      <c r="N1315" s="52"/>
    </row>
    <row r="1316" spans="14:14" x14ac:dyDescent="0.2">
      <c r="N1316" s="52"/>
    </row>
    <row r="1317" spans="14:14" x14ac:dyDescent="0.2">
      <c r="N1317" s="52"/>
    </row>
    <row r="1318" spans="14:14" x14ac:dyDescent="0.2">
      <c r="N1318" s="52"/>
    </row>
    <row r="1319" spans="14:14" x14ac:dyDescent="0.2">
      <c r="N1319" s="52"/>
    </row>
    <row r="1320" spans="14:14" x14ac:dyDescent="0.2">
      <c r="N1320" s="52"/>
    </row>
    <row r="1321" spans="14:14" x14ac:dyDescent="0.2">
      <c r="N1321" s="52"/>
    </row>
    <row r="1322" spans="14:14" x14ac:dyDescent="0.2">
      <c r="N1322" s="52"/>
    </row>
    <row r="1323" spans="14:14" x14ac:dyDescent="0.2">
      <c r="N1323" s="52"/>
    </row>
    <row r="1324" spans="14:14" x14ac:dyDescent="0.2">
      <c r="N1324" s="52"/>
    </row>
    <row r="1325" spans="14:14" x14ac:dyDescent="0.2">
      <c r="N1325" s="52"/>
    </row>
    <row r="1326" spans="14:14" x14ac:dyDescent="0.2">
      <c r="N1326" s="52"/>
    </row>
    <row r="1327" spans="14:14" x14ac:dyDescent="0.2">
      <c r="N1327" s="52"/>
    </row>
    <row r="1328" spans="14:14" x14ac:dyDescent="0.2">
      <c r="N1328" s="52"/>
    </row>
    <row r="1329" spans="14:14" x14ac:dyDescent="0.2">
      <c r="N1329" s="52"/>
    </row>
    <row r="1330" spans="14:14" x14ac:dyDescent="0.2">
      <c r="N1330" s="52"/>
    </row>
    <row r="1331" spans="14:14" x14ac:dyDescent="0.2">
      <c r="N1331" s="52"/>
    </row>
    <row r="1332" spans="14:14" x14ac:dyDescent="0.2">
      <c r="N1332" s="52"/>
    </row>
    <row r="1333" spans="14:14" x14ac:dyDescent="0.2">
      <c r="N1333" s="52"/>
    </row>
    <row r="1334" spans="14:14" x14ac:dyDescent="0.2">
      <c r="N1334" s="52"/>
    </row>
    <row r="1335" spans="14:14" x14ac:dyDescent="0.2">
      <c r="N1335" s="52"/>
    </row>
    <row r="1336" spans="14:14" x14ac:dyDescent="0.2">
      <c r="N1336" s="52"/>
    </row>
    <row r="1337" spans="14:14" x14ac:dyDescent="0.2">
      <c r="N1337" s="52"/>
    </row>
    <row r="1338" spans="14:14" x14ac:dyDescent="0.2">
      <c r="N1338" s="52"/>
    </row>
    <row r="1339" spans="14:14" x14ac:dyDescent="0.2">
      <c r="N1339" s="52"/>
    </row>
    <row r="1340" spans="14:14" x14ac:dyDescent="0.2">
      <c r="N1340" s="52"/>
    </row>
    <row r="1341" spans="14:14" x14ac:dyDescent="0.2">
      <c r="N1341" s="52"/>
    </row>
    <row r="1342" spans="14:14" x14ac:dyDescent="0.2">
      <c r="N1342" s="52"/>
    </row>
    <row r="1343" spans="14:14" x14ac:dyDescent="0.2">
      <c r="N1343" s="52"/>
    </row>
    <row r="1344" spans="14:14" x14ac:dyDescent="0.2">
      <c r="N1344" s="52"/>
    </row>
    <row r="1345" spans="14:14" x14ac:dyDescent="0.2">
      <c r="N1345" s="52"/>
    </row>
    <row r="1346" spans="14:14" x14ac:dyDescent="0.2">
      <c r="N1346" s="52"/>
    </row>
    <row r="1347" spans="14:14" x14ac:dyDescent="0.2">
      <c r="N1347" s="52"/>
    </row>
    <row r="1348" spans="14:14" x14ac:dyDescent="0.2">
      <c r="N1348" s="52"/>
    </row>
    <row r="1349" spans="14:14" x14ac:dyDescent="0.2">
      <c r="N1349" s="52"/>
    </row>
    <row r="1350" spans="14:14" x14ac:dyDescent="0.2">
      <c r="N1350" s="52"/>
    </row>
    <row r="1351" spans="14:14" x14ac:dyDescent="0.2">
      <c r="N1351" s="52"/>
    </row>
    <row r="1352" spans="14:14" x14ac:dyDescent="0.2">
      <c r="N1352" s="52"/>
    </row>
    <row r="1353" spans="14:14" x14ac:dyDescent="0.2">
      <c r="N1353" s="52"/>
    </row>
    <row r="1354" spans="14:14" x14ac:dyDescent="0.2">
      <c r="N1354" s="52"/>
    </row>
    <row r="1355" spans="14:14" x14ac:dyDescent="0.2">
      <c r="N1355" s="52"/>
    </row>
    <row r="1356" spans="14:14" x14ac:dyDescent="0.2">
      <c r="N1356" s="52"/>
    </row>
    <row r="1357" spans="14:14" x14ac:dyDescent="0.2">
      <c r="N1357" s="52"/>
    </row>
    <row r="1358" spans="14:14" x14ac:dyDescent="0.2">
      <c r="N1358" s="52"/>
    </row>
    <row r="1359" spans="14:14" x14ac:dyDescent="0.2">
      <c r="N1359" s="52"/>
    </row>
    <row r="1360" spans="14:14" x14ac:dyDescent="0.2">
      <c r="N1360" s="52"/>
    </row>
    <row r="1361" spans="14:14" x14ac:dyDescent="0.2">
      <c r="N1361" s="52"/>
    </row>
    <row r="1362" spans="14:14" x14ac:dyDescent="0.2">
      <c r="N1362" s="52"/>
    </row>
    <row r="1363" spans="14:14" x14ac:dyDescent="0.2">
      <c r="N1363" s="52"/>
    </row>
    <row r="1364" spans="14:14" x14ac:dyDescent="0.2">
      <c r="N1364" s="52"/>
    </row>
    <row r="1365" spans="14:14" x14ac:dyDescent="0.2">
      <c r="N1365" s="52"/>
    </row>
    <row r="1366" spans="14:14" x14ac:dyDescent="0.2">
      <c r="N1366" s="52"/>
    </row>
    <row r="1367" spans="14:14" x14ac:dyDescent="0.2">
      <c r="N1367" s="52"/>
    </row>
    <row r="1368" spans="14:14" x14ac:dyDescent="0.2">
      <c r="N1368" s="52"/>
    </row>
    <row r="1369" spans="14:14" x14ac:dyDescent="0.2">
      <c r="N1369" s="52"/>
    </row>
    <row r="1370" spans="14:14" x14ac:dyDescent="0.2">
      <c r="N1370" s="52"/>
    </row>
    <row r="1371" spans="14:14" x14ac:dyDescent="0.2">
      <c r="N1371" s="52"/>
    </row>
    <row r="1372" spans="14:14" x14ac:dyDescent="0.2">
      <c r="N1372" s="52"/>
    </row>
    <row r="1373" spans="14:14" x14ac:dyDescent="0.2">
      <c r="N1373" s="52"/>
    </row>
    <row r="1374" spans="14:14" x14ac:dyDescent="0.2">
      <c r="N1374" s="52"/>
    </row>
    <row r="1375" spans="14:14" x14ac:dyDescent="0.2">
      <c r="N1375" s="52"/>
    </row>
    <row r="1376" spans="14:14" x14ac:dyDescent="0.2">
      <c r="N1376" s="52"/>
    </row>
    <row r="1377" spans="14:14" x14ac:dyDescent="0.2">
      <c r="N1377" s="52"/>
    </row>
    <row r="1378" spans="14:14" x14ac:dyDescent="0.2">
      <c r="N1378" s="52"/>
    </row>
    <row r="1379" spans="14:14" x14ac:dyDescent="0.2">
      <c r="N1379" s="52"/>
    </row>
    <row r="1380" spans="14:14" x14ac:dyDescent="0.2">
      <c r="N1380" s="52"/>
    </row>
    <row r="1381" spans="14:14" x14ac:dyDescent="0.2">
      <c r="N1381" s="52"/>
    </row>
    <row r="1382" spans="14:14" x14ac:dyDescent="0.2">
      <c r="N1382" s="52"/>
    </row>
    <row r="1383" spans="14:14" x14ac:dyDescent="0.2">
      <c r="N1383" s="52"/>
    </row>
    <row r="1384" spans="14:14" x14ac:dyDescent="0.2">
      <c r="N1384" s="52"/>
    </row>
    <row r="1385" spans="14:14" x14ac:dyDescent="0.2">
      <c r="N1385" s="52"/>
    </row>
    <row r="1386" spans="14:14" x14ac:dyDescent="0.2">
      <c r="N1386" s="52"/>
    </row>
    <row r="1387" spans="14:14" x14ac:dyDescent="0.2">
      <c r="N1387" s="52"/>
    </row>
    <row r="1388" spans="14:14" x14ac:dyDescent="0.2">
      <c r="N1388" s="52"/>
    </row>
    <row r="1389" spans="14:14" x14ac:dyDescent="0.2">
      <c r="N1389" s="52"/>
    </row>
    <row r="1390" spans="14:14" x14ac:dyDescent="0.2">
      <c r="N1390" s="52"/>
    </row>
    <row r="1391" spans="14:14" x14ac:dyDescent="0.2">
      <c r="N1391" s="52"/>
    </row>
    <row r="1392" spans="14:14" x14ac:dyDescent="0.2">
      <c r="N1392" s="52"/>
    </row>
    <row r="1393" spans="14:14" x14ac:dyDescent="0.2">
      <c r="N1393" s="52"/>
    </row>
    <row r="1394" spans="14:14" x14ac:dyDescent="0.2">
      <c r="N1394" s="52"/>
    </row>
    <row r="1395" spans="14:14" x14ac:dyDescent="0.2">
      <c r="N1395" s="52"/>
    </row>
    <row r="1396" spans="14:14" x14ac:dyDescent="0.2">
      <c r="N1396" s="52"/>
    </row>
    <row r="1397" spans="14:14" x14ac:dyDescent="0.2">
      <c r="N1397" s="52"/>
    </row>
    <row r="1398" spans="14:14" x14ac:dyDescent="0.2">
      <c r="N1398" s="52"/>
    </row>
    <row r="1399" spans="14:14" x14ac:dyDescent="0.2">
      <c r="N1399" s="52"/>
    </row>
    <row r="1400" spans="14:14" x14ac:dyDescent="0.2">
      <c r="N1400" s="52"/>
    </row>
    <row r="1401" spans="14:14" x14ac:dyDescent="0.2">
      <c r="N1401" s="52"/>
    </row>
    <row r="1402" spans="14:14" x14ac:dyDescent="0.2">
      <c r="N1402" s="52"/>
    </row>
    <row r="1403" spans="14:14" x14ac:dyDescent="0.2">
      <c r="N1403" s="52"/>
    </row>
    <row r="1404" spans="14:14" x14ac:dyDescent="0.2">
      <c r="N1404" s="52"/>
    </row>
    <row r="1405" spans="14:14" x14ac:dyDescent="0.2">
      <c r="N1405" s="52"/>
    </row>
    <row r="1406" spans="14:14" x14ac:dyDescent="0.2">
      <c r="N1406" s="52"/>
    </row>
    <row r="1407" spans="14:14" x14ac:dyDescent="0.2">
      <c r="N1407" s="52"/>
    </row>
    <row r="1408" spans="14:14" x14ac:dyDescent="0.2">
      <c r="N1408" s="52"/>
    </row>
    <row r="1409" spans="14:14" x14ac:dyDescent="0.2">
      <c r="N1409" s="52"/>
    </row>
    <row r="1410" spans="14:14" x14ac:dyDescent="0.2">
      <c r="N1410" s="52"/>
    </row>
    <row r="1411" spans="14:14" x14ac:dyDescent="0.2">
      <c r="N1411" s="52"/>
    </row>
    <row r="1412" spans="14:14" x14ac:dyDescent="0.2">
      <c r="N1412" s="52"/>
    </row>
    <row r="1413" spans="14:14" x14ac:dyDescent="0.2">
      <c r="N1413" s="52"/>
    </row>
    <row r="1414" spans="14:14" x14ac:dyDescent="0.2">
      <c r="N1414" s="52"/>
    </row>
    <row r="1415" spans="14:14" x14ac:dyDescent="0.2">
      <c r="N1415" s="52"/>
    </row>
    <row r="1416" spans="14:14" x14ac:dyDescent="0.2">
      <c r="N1416" s="52"/>
    </row>
    <row r="1417" spans="14:14" x14ac:dyDescent="0.2">
      <c r="N1417" s="52"/>
    </row>
    <row r="1418" spans="14:14" x14ac:dyDescent="0.2">
      <c r="N1418" s="52"/>
    </row>
    <row r="1419" spans="14:14" x14ac:dyDescent="0.2">
      <c r="N1419" s="52"/>
    </row>
    <row r="1420" spans="14:14" x14ac:dyDescent="0.2">
      <c r="N1420" s="52"/>
    </row>
    <row r="1421" spans="14:14" x14ac:dyDescent="0.2">
      <c r="N1421" s="52"/>
    </row>
    <row r="1422" spans="14:14" x14ac:dyDescent="0.2">
      <c r="N1422" s="52"/>
    </row>
    <row r="1423" spans="14:14" x14ac:dyDescent="0.2">
      <c r="N1423" s="52"/>
    </row>
    <row r="1424" spans="14:14" x14ac:dyDescent="0.2">
      <c r="N1424" s="52"/>
    </row>
    <row r="1425" spans="14:14" x14ac:dyDescent="0.2">
      <c r="N1425" s="52"/>
    </row>
    <row r="1426" spans="14:14" x14ac:dyDescent="0.2">
      <c r="N1426" s="52"/>
    </row>
    <row r="1427" spans="14:14" x14ac:dyDescent="0.2">
      <c r="N1427" s="52"/>
    </row>
    <row r="1428" spans="14:14" x14ac:dyDescent="0.2">
      <c r="N1428" s="52"/>
    </row>
    <row r="1429" spans="14:14" x14ac:dyDescent="0.2">
      <c r="N1429" s="52"/>
    </row>
    <row r="1430" spans="14:14" x14ac:dyDescent="0.2">
      <c r="N1430" s="52"/>
    </row>
    <row r="1431" spans="14:14" x14ac:dyDescent="0.2">
      <c r="N1431" s="52"/>
    </row>
    <row r="1432" spans="14:14" x14ac:dyDescent="0.2">
      <c r="N1432" s="52"/>
    </row>
    <row r="1433" spans="14:14" x14ac:dyDescent="0.2">
      <c r="N1433" s="52"/>
    </row>
    <row r="1434" spans="14:14" x14ac:dyDescent="0.2">
      <c r="N1434" s="52"/>
    </row>
    <row r="1435" spans="14:14" x14ac:dyDescent="0.2">
      <c r="N1435" s="52"/>
    </row>
    <row r="1436" spans="14:14" x14ac:dyDescent="0.2">
      <c r="N1436" s="52"/>
    </row>
    <row r="1437" spans="14:14" x14ac:dyDescent="0.2">
      <c r="N1437" s="52"/>
    </row>
    <row r="1438" spans="14:14" x14ac:dyDescent="0.2">
      <c r="N1438" s="52"/>
    </row>
    <row r="1439" spans="14:14" x14ac:dyDescent="0.2">
      <c r="N1439" s="52"/>
    </row>
    <row r="1440" spans="14:14" x14ac:dyDescent="0.2">
      <c r="N1440" s="52"/>
    </row>
    <row r="1441" spans="14:14" x14ac:dyDescent="0.2">
      <c r="N1441" s="52"/>
    </row>
    <row r="1442" spans="14:14" x14ac:dyDescent="0.2">
      <c r="N1442" s="52"/>
    </row>
    <row r="1443" spans="14:14" x14ac:dyDescent="0.2">
      <c r="N1443" s="52"/>
    </row>
    <row r="1444" spans="14:14" x14ac:dyDescent="0.2">
      <c r="N1444" s="52"/>
    </row>
    <row r="1445" spans="14:14" x14ac:dyDescent="0.2">
      <c r="N1445" s="52"/>
    </row>
    <row r="1446" spans="14:14" x14ac:dyDescent="0.2">
      <c r="N1446" s="52"/>
    </row>
    <row r="1447" spans="14:14" x14ac:dyDescent="0.2">
      <c r="N1447" s="52"/>
    </row>
    <row r="1448" spans="14:14" x14ac:dyDescent="0.2">
      <c r="N1448" s="52"/>
    </row>
    <row r="1449" spans="14:14" x14ac:dyDescent="0.2">
      <c r="N1449" s="52"/>
    </row>
    <row r="1450" spans="14:14" x14ac:dyDescent="0.2">
      <c r="N1450" s="52"/>
    </row>
    <row r="1451" spans="14:14" x14ac:dyDescent="0.2">
      <c r="N1451" s="52"/>
    </row>
    <row r="1452" spans="14:14" x14ac:dyDescent="0.2">
      <c r="N1452" s="52"/>
    </row>
    <row r="1453" spans="14:14" x14ac:dyDescent="0.2">
      <c r="N1453" s="52"/>
    </row>
    <row r="1454" spans="14:14" x14ac:dyDescent="0.2">
      <c r="N1454" s="52"/>
    </row>
    <row r="1455" spans="14:14" x14ac:dyDescent="0.2">
      <c r="N1455" s="52"/>
    </row>
    <row r="1456" spans="14:14" x14ac:dyDescent="0.2">
      <c r="N1456" s="52"/>
    </row>
    <row r="1457" spans="14:14" x14ac:dyDescent="0.2">
      <c r="N1457" s="52"/>
    </row>
    <row r="1458" spans="14:14" x14ac:dyDescent="0.2">
      <c r="N1458" s="52"/>
    </row>
    <row r="1459" spans="14:14" x14ac:dyDescent="0.2">
      <c r="N1459" s="52"/>
    </row>
    <row r="1460" spans="14:14" x14ac:dyDescent="0.2">
      <c r="N1460" s="52"/>
    </row>
    <row r="1461" spans="14:14" x14ac:dyDescent="0.2">
      <c r="N1461" s="52"/>
    </row>
    <row r="1462" spans="14:14" x14ac:dyDescent="0.2">
      <c r="N1462" s="52"/>
    </row>
    <row r="1463" spans="14:14" x14ac:dyDescent="0.2">
      <c r="N1463" s="52"/>
    </row>
    <row r="1464" spans="14:14" x14ac:dyDescent="0.2">
      <c r="N1464" s="52"/>
    </row>
    <row r="1465" spans="14:14" x14ac:dyDescent="0.2">
      <c r="N1465" s="52"/>
    </row>
    <row r="1466" spans="14:14" x14ac:dyDescent="0.2">
      <c r="N1466" s="52"/>
    </row>
    <row r="1467" spans="14:14" x14ac:dyDescent="0.2">
      <c r="N1467" s="52"/>
    </row>
    <row r="1468" spans="14:14" x14ac:dyDescent="0.2">
      <c r="N1468" s="52"/>
    </row>
    <row r="1469" spans="14:14" x14ac:dyDescent="0.2">
      <c r="N1469" s="52"/>
    </row>
    <row r="1470" spans="14:14" x14ac:dyDescent="0.2">
      <c r="N1470" s="52"/>
    </row>
    <row r="1471" spans="14:14" x14ac:dyDescent="0.2">
      <c r="N1471" s="52"/>
    </row>
    <row r="1472" spans="14:14" x14ac:dyDescent="0.2">
      <c r="N1472" s="52"/>
    </row>
    <row r="1473" spans="14:14" x14ac:dyDescent="0.2">
      <c r="N1473" s="52"/>
    </row>
    <row r="1474" spans="14:14" x14ac:dyDescent="0.2">
      <c r="N1474" s="52"/>
    </row>
    <row r="1475" spans="14:14" x14ac:dyDescent="0.2">
      <c r="N1475" s="52"/>
    </row>
    <row r="1476" spans="14:14" x14ac:dyDescent="0.2">
      <c r="N1476" s="52"/>
    </row>
    <row r="1477" spans="14:14" x14ac:dyDescent="0.2">
      <c r="N1477" s="52"/>
    </row>
    <row r="1478" spans="14:14" x14ac:dyDescent="0.2">
      <c r="N1478" s="52"/>
    </row>
    <row r="1479" spans="14:14" x14ac:dyDescent="0.2">
      <c r="N1479" s="52"/>
    </row>
    <row r="1480" spans="14:14" x14ac:dyDescent="0.2">
      <c r="N1480" s="52"/>
    </row>
    <row r="1481" spans="14:14" x14ac:dyDescent="0.2">
      <c r="N1481" s="52"/>
    </row>
    <row r="1482" spans="14:14" x14ac:dyDescent="0.2">
      <c r="N1482" s="52"/>
    </row>
    <row r="1483" spans="14:14" x14ac:dyDescent="0.2">
      <c r="N1483" s="52"/>
    </row>
    <row r="1484" spans="14:14" x14ac:dyDescent="0.2">
      <c r="N1484" s="52"/>
    </row>
    <row r="1485" spans="14:14" x14ac:dyDescent="0.2">
      <c r="N1485" s="52"/>
    </row>
    <row r="1486" spans="14:14" x14ac:dyDescent="0.2">
      <c r="N1486" s="52"/>
    </row>
    <row r="1487" spans="14:14" x14ac:dyDescent="0.2">
      <c r="N1487" s="52"/>
    </row>
    <row r="1488" spans="14:14" x14ac:dyDescent="0.2">
      <c r="N1488" s="52"/>
    </row>
    <row r="1489" spans="14:14" x14ac:dyDescent="0.2">
      <c r="N1489" s="52"/>
    </row>
    <row r="1490" spans="14:14" x14ac:dyDescent="0.2">
      <c r="N1490" s="52"/>
    </row>
    <row r="1491" spans="14:14" x14ac:dyDescent="0.2">
      <c r="N1491" s="52"/>
    </row>
    <row r="1492" spans="14:14" x14ac:dyDescent="0.2">
      <c r="N1492" s="52"/>
    </row>
    <row r="1493" spans="14:14" x14ac:dyDescent="0.2">
      <c r="N1493" s="52"/>
    </row>
    <row r="1494" spans="14:14" x14ac:dyDescent="0.2">
      <c r="N1494" s="52"/>
    </row>
    <row r="1495" spans="14:14" x14ac:dyDescent="0.2">
      <c r="N1495" s="52"/>
    </row>
    <row r="1496" spans="14:14" x14ac:dyDescent="0.2">
      <c r="N1496" s="52"/>
    </row>
    <row r="1497" spans="14:14" x14ac:dyDescent="0.2">
      <c r="N1497" s="52"/>
    </row>
    <row r="1498" spans="14:14" x14ac:dyDescent="0.2">
      <c r="N1498" s="52"/>
    </row>
    <row r="1499" spans="14:14" x14ac:dyDescent="0.2">
      <c r="N1499" s="52"/>
    </row>
    <row r="1500" spans="14:14" x14ac:dyDescent="0.2">
      <c r="N1500" s="52"/>
    </row>
    <row r="1501" spans="14:14" x14ac:dyDescent="0.2">
      <c r="N1501" s="52"/>
    </row>
    <row r="1502" spans="14:14" x14ac:dyDescent="0.2">
      <c r="N1502" s="52"/>
    </row>
    <row r="1503" spans="14:14" x14ac:dyDescent="0.2">
      <c r="N1503" s="52"/>
    </row>
    <row r="1504" spans="14:14" x14ac:dyDescent="0.2">
      <c r="N1504" s="52"/>
    </row>
    <row r="1505" spans="14:14" x14ac:dyDescent="0.2">
      <c r="N1505" s="52"/>
    </row>
    <row r="1506" spans="14:14" x14ac:dyDescent="0.2">
      <c r="N1506" s="52"/>
    </row>
    <row r="1507" spans="14:14" x14ac:dyDescent="0.2">
      <c r="N1507" s="52"/>
    </row>
    <row r="1508" spans="14:14" x14ac:dyDescent="0.2">
      <c r="N1508" s="52"/>
    </row>
    <row r="1509" spans="14:14" x14ac:dyDescent="0.2">
      <c r="N1509" s="52"/>
    </row>
    <row r="1510" spans="14:14" x14ac:dyDescent="0.2">
      <c r="N1510" s="52"/>
    </row>
    <row r="1511" spans="14:14" x14ac:dyDescent="0.2">
      <c r="N1511" s="52"/>
    </row>
    <row r="1512" spans="14:14" x14ac:dyDescent="0.2">
      <c r="N1512" s="52"/>
    </row>
    <row r="1513" spans="14:14" x14ac:dyDescent="0.2">
      <c r="N1513" s="52"/>
    </row>
    <row r="1514" spans="14:14" x14ac:dyDescent="0.2">
      <c r="N1514" s="52"/>
    </row>
    <row r="1515" spans="14:14" x14ac:dyDescent="0.2">
      <c r="N1515" s="52"/>
    </row>
    <row r="1516" spans="14:14" x14ac:dyDescent="0.2">
      <c r="N1516" s="52"/>
    </row>
    <row r="1517" spans="14:14" x14ac:dyDescent="0.2">
      <c r="N1517" s="52"/>
    </row>
    <row r="1518" spans="14:14" x14ac:dyDescent="0.2">
      <c r="N1518" s="52"/>
    </row>
    <row r="1519" spans="14:14" x14ac:dyDescent="0.2">
      <c r="N1519" s="52"/>
    </row>
    <row r="1520" spans="14:14" x14ac:dyDescent="0.2">
      <c r="N1520" s="52"/>
    </row>
    <row r="1521" spans="14:14" x14ac:dyDescent="0.2">
      <c r="N1521" s="52"/>
    </row>
    <row r="1522" spans="14:14" x14ac:dyDescent="0.2">
      <c r="N1522" s="52"/>
    </row>
    <row r="1523" spans="14:14" x14ac:dyDescent="0.2">
      <c r="N1523" s="52"/>
    </row>
    <row r="1524" spans="14:14" x14ac:dyDescent="0.2">
      <c r="N1524" s="52"/>
    </row>
    <row r="1525" spans="14:14" x14ac:dyDescent="0.2">
      <c r="N1525" s="52"/>
    </row>
    <row r="1526" spans="14:14" x14ac:dyDescent="0.2">
      <c r="N1526" s="52"/>
    </row>
    <row r="1527" spans="14:14" x14ac:dyDescent="0.2">
      <c r="N1527" s="52"/>
    </row>
    <row r="1528" spans="14:14" x14ac:dyDescent="0.2">
      <c r="N1528" s="52"/>
    </row>
    <row r="1529" spans="14:14" x14ac:dyDescent="0.2">
      <c r="N1529" s="52"/>
    </row>
    <row r="1530" spans="14:14" x14ac:dyDescent="0.2">
      <c r="N1530" s="52"/>
    </row>
    <row r="1531" spans="14:14" x14ac:dyDescent="0.2">
      <c r="N1531" s="52"/>
    </row>
    <row r="1532" spans="14:14" x14ac:dyDescent="0.2">
      <c r="N1532" s="52"/>
    </row>
    <row r="1533" spans="14:14" x14ac:dyDescent="0.2">
      <c r="N1533" s="52"/>
    </row>
    <row r="1534" spans="14:14" x14ac:dyDescent="0.2">
      <c r="N1534" s="52"/>
    </row>
    <row r="1535" spans="14:14" x14ac:dyDescent="0.2">
      <c r="N1535" s="52"/>
    </row>
    <row r="1536" spans="14:14" x14ac:dyDescent="0.2">
      <c r="N1536" s="52"/>
    </row>
    <row r="1537" spans="14:14" x14ac:dyDescent="0.2">
      <c r="N1537" s="52"/>
    </row>
    <row r="1538" spans="14:14" x14ac:dyDescent="0.2">
      <c r="N1538" s="52"/>
    </row>
    <row r="1539" spans="14:14" x14ac:dyDescent="0.2">
      <c r="N1539" s="52"/>
    </row>
    <row r="1540" spans="14:14" x14ac:dyDescent="0.2">
      <c r="N1540" s="52"/>
    </row>
    <row r="1541" spans="14:14" x14ac:dyDescent="0.2">
      <c r="N1541" s="52"/>
    </row>
    <row r="1542" spans="14:14" x14ac:dyDescent="0.2">
      <c r="N1542" s="52"/>
    </row>
    <row r="1543" spans="14:14" x14ac:dyDescent="0.2">
      <c r="N1543" s="52"/>
    </row>
    <row r="1544" spans="14:14" x14ac:dyDescent="0.2">
      <c r="N1544" s="52"/>
    </row>
    <row r="1545" spans="14:14" x14ac:dyDescent="0.2">
      <c r="N1545" s="52"/>
    </row>
    <row r="1546" spans="14:14" x14ac:dyDescent="0.2">
      <c r="N1546" s="52"/>
    </row>
    <row r="1547" spans="14:14" x14ac:dyDescent="0.2">
      <c r="N1547" s="52"/>
    </row>
    <row r="1548" spans="14:14" x14ac:dyDescent="0.2">
      <c r="N1548" s="52"/>
    </row>
    <row r="1549" spans="14:14" x14ac:dyDescent="0.2">
      <c r="N1549" s="52"/>
    </row>
    <row r="1550" spans="14:14" x14ac:dyDescent="0.2">
      <c r="N1550" s="52"/>
    </row>
    <row r="1551" spans="14:14" x14ac:dyDescent="0.2">
      <c r="N1551" s="52"/>
    </row>
    <row r="1552" spans="14:14" x14ac:dyDescent="0.2">
      <c r="N1552" s="52"/>
    </row>
    <row r="1553" spans="14:14" x14ac:dyDescent="0.2">
      <c r="N1553" s="52"/>
    </row>
    <row r="1554" spans="14:14" x14ac:dyDescent="0.2">
      <c r="N1554" s="52"/>
    </row>
    <row r="1555" spans="14:14" x14ac:dyDescent="0.2">
      <c r="N1555" s="52"/>
    </row>
    <row r="1556" spans="14:14" x14ac:dyDescent="0.2">
      <c r="N1556" s="52"/>
    </row>
    <row r="1557" spans="14:14" x14ac:dyDescent="0.2">
      <c r="N1557" s="52"/>
    </row>
    <row r="1558" spans="14:14" x14ac:dyDescent="0.2">
      <c r="N1558" s="52"/>
    </row>
    <row r="1559" spans="14:14" x14ac:dyDescent="0.2">
      <c r="N1559" s="52"/>
    </row>
    <row r="1560" spans="14:14" x14ac:dyDescent="0.2">
      <c r="N1560" s="52"/>
    </row>
    <row r="1561" spans="14:14" x14ac:dyDescent="0.2">
      <c r="N1561" s="52"/>
    </row>
    <row r="1562" spans="14:14" x14ac:dyDescent="0.2">
      <c r="N1562" s="52"/>
    </row>
    <row r="1563" spans="14:14" x14ac:dyDescent="0.2">
      <c r="N1563" s="52"/>
    </row>
    <row r="1564" spans="14:14" x14ac:dyDescent="0.2">
      <c r="N1564" s="52"/>
    </row>
    <row r="1565" spans="14:14" x14ac:dyDescent="0.2">
      <c r="N1565" s="52"/>
    </row>
    <row r="1566" spans="14:14" x14ac:dyDescent="0.2">
      <c r="N1566" s="52"/>
    </row>
    <row r="1567" spans="14:14" x14ac:dyDescent="0.2">
      <c r="N1567" s="52"/>
    </row>
    <row r="1568" spans="14:14" x14ac:dyDescent="0.2">
      <c r="N1568" s="52"/>
    </row>
    <row r="1569" spans="14:14" x14ac:dyDescent="0.2">
      <c r="N1569" s="52"/>
    </row>
    <row r="1570" spans="14:14" x14ac:dyDescent="0.2">
      <c r="N1570" s="52"/>
    </row>
    <row r="1571" spans="14:14" x14ac:dyDescent="0.2">
      <c r="N1571" s="52"/>
    </row>
    <row r="1572" spans="14:14" x14ac:dyDescent="0.2">
      <c r="N1572" s="52"/>
    </row>
    <row r="1573" spans="14:14" x14ac:dyDescent="0.2">
      <c r="N1573" s="52"/>
    </row>
    <row r="1574" spans="14:14" x14ac:dyDescent="0.2">
      <c r="N1574" s="52"/>
    </row>
    <row r="1575" spans="14:14" x14ac:dyDescent="0.2">
      <c r="N1575" s="52"/>
    </row>
    <row r="1576" spans="14:14" x14ac:dyDescent="0.2">
      <c r="N1576" s="52"/>
    </row>
    <row r="1577" spans="14:14" x14ac:dyDescent="0.2">
      <c r="N1577" s="52"/>
    </row>
    <row r="1578" spans="14:14" x14ac:dyDescent="0.2">
      <c r="N1578" s="52"/>
    </row>
    <row r="1579" spans="14:14" x14ac:dyDescent="0.2">
      <c r="N1579" s="52"/>
    </row>
    <row r="1580" spans="14:14" x14ac:dyDescent="0.2">
      <c r="N1580" s="52"/>
    </row>
    <row r="1581" spans="14:14" x14ac:dyDescent="0.2">
      <c r="N1581" s="52"/>
    </row>
    <row r="1582" spans="14:14" x14ac:dyDescent="0.2">
      <c r="N1582" s="52"/>
    </row>
    <row r="1583" spans="14:14" x14ac:dyDescent="0.2">
      <c r="N1583" s="52"/>
    </row>
    <row r="1584" spans="14:14" x14ac:dyDescent="0.2">
      <c r="N1584" s="52"/>
    </row>
    <row r="1585" spans="14:14" x14ac:dyDescent="0.2">
      <c r="N1585" s="52"/>
    </row>
    <row r="1586" spans="14:14" x14ac:dyDescent="0.2">
      <c r="N1586" s="52"/>
    </row>
    <row r="1587" spans="14:14" x14ac:dyDescent="0.2">
      <c r="N1587" s="52"/>
    </row>
    <row r="1588" spans="14:14" x14ac:dyDescent="0.2">
      <c r="N1588" s="52"/>
    </row>
    <row r="1589" spans="14:14" x14ac:dyDescent="0.2">
      <c r="N1589" s="52"/>
    </row>
    <row r="1590" spans="14:14" x14ac:dyDescent="0.2">
      <c r="N1590" s="52"/>
    </row>
    <row r="1591" spans="14:14" x14ac:dyDescent="0.2">
      <c r="N1591" s="52"/>
    </row>
    <row r="1592" spans="14:14" x14ac:dyDescent="0.2">
      <c r="N1592" s="52"/>
    </row>
    <row r="1593" spans="14:14" x14ac:dyDescent="0.2">
      <c r="N1593" s="52"/>
    </row>
    <row r="1594" spans="14:14" x14ac:dyDescent="0.2">
      <c r="N1594" s="52"/>
    </row>
    <row r="1595" spans="14:14" x14ac:dyDescent="0.2">
      <c r="N1595" s="52"/>
    </row>
    <row r="1596" spans="14:14" x14ac:dyDescent="0.2">
      <c r="N1596" s="52"/>
    </row>
    <row r="1597" spans="14:14" x14ac:dyDescent="0.2">
      <c r="N1597" s="52"/>
    </row>
    <row r="1598" spans="14:14" x14ac:dyDescent="0.2">
      <c r="N1598" s="52"/>
    </row>
    <row r="1599" spans="14:14" x14ac:dyDescent="0.2">
      <c r="N1599" s="52"/>
    </row>
    <row r="1600" spans="14:14" x14ac:dyDescent="0.2">
      <c r="N1600" s="52"/>
    </row>
    <row r="1601" spans="14:14" x14ac:dyDescent="0.2">
      <c r="N1601" s="52"/>
    </row>
    <row r="1602" spans="14:14" x14ac:dyDescent="0.2">
      <c r="N1602" s="52"/>
    </row>
    <row r="1603" spans="14:14" x14ac:dyDescent="0.2">
      <c r="N1603" s="52"/>
    </row>
    <row r="1604" spans="14:14" x14ac:dyDescent="0.2">
      <c r="N1604" s="52"/>
    </row>
    <row r="1605" spans="14:14" x14ac:dyDescent="0.2">
      <c r="N1605" s="52"/>
    </row>
    <row r="1606" spans="14:14" x14ac:dyDescent="0.2">
      <c r="N1606" s="52"/>
    </row>
    <row r="1607" spans="14:14" x14ac:dyDescent="0.2">
      <c r="N1607" s="52"/>
    </row>
    <row r="1608" spans="14:14" x14ac:dyDescent="0.2">
      <c r="N1608" s="52"/>
    </row>
    <row r="1609" spans="14:14" x14ac:dyDescent="0.2">
      <c r="N1609" s="52"/>
    </row>
    <row r="1610" spans="14:14" x14ac:dyDescent="0.2">
      <c r="N1610" s="52"/>
    </row>
    <row r="1611" spans="14:14" x14ac:dyDescent="0.2">
      <c r="N1611" s="52"/>
    </row>
    <row r="1612" spans="14:14" x14ac:dyDescent="0.2">
      <c r="N1612" s="52"/>
    </row>
    <row r="1613" spans="14:14" x14ac:dyDescent="0.2">
      <c r="N1613" s="52"/>
    </row>
    <row r="1614" spans="14:14" x14ac:dyDescent="0.2">
      <c r="N1614" s="52"/>
    </row>
    <row r="1615" spans="14:14" x14ac:dyDescent="0.2">
      <c r="N1615" s="52"/>
    </row>
    <row r="1616" spans="14:14" x14ac:dyDescent="0.2">
      <c r="N1616" s="52"/>
    </row>
    <row r="1617" spans="14:14" x14ac:dyDescent="0.2">
      <c r="N1617" s="52"/>
    </row>
    <row r="1618" spans="14:14" x14ac:dyDescent="0.2">
      <c r="N1618" s="52"/>
    </row>
    <row r="1619" spans="14:14" x14ac:dyDescent="0.2">
      <c r="N1619" s="52"/>
    </row>
    <row r="1620" spans="14:14" x14ac:dyDescent="0.2">
      <c r="N1620" s="52"/>
    </row>
    <row r="1621" spans="14:14" x14ac:dyDescent="0.2">
      <c r="N1621" s="52"/>
    </row>
    <row r="1622" spans="14:14" x14ac:dyDescent="0.2">
      <c r="N1622" s="52"/>
    </row>
    <row r="1623" spans="14:14" x14ac:dyDescent="0.2">
      <c r="N1623" s="52"/>
    </row>
    <row r="1624" spans="14:14" x14ac:dyDescent="0.2">
      <c r="N1624" s="52"/>
    </row>
    <row r="1625" spans="14:14" x14ac:dyDescent="0.2">
      <c r="N1625" s="52"/>
    </row>
    <row r="1626" spans="14:14" x14ac:dyDescent="0.2">
      <c r="N1626" s="52"/>
    </row>
    <row r="1627" spans="14:14" x14ac:dyDescent="0.2">
      <c r="N1627" s="52"/>
    </row>
    <row r="1628" spans="14:14" x14ac:dyDescent="0.2">
      <c r="N1628" s="52"/>
    </row>
    <row r="1629" spans="14:14" x14ac:dyDescent="0.2">
      <c r="N1629" s="52"/>
    </row>
    <row r="1630" spans="14:14" x14ac:dyDescent="0.2">
      <c r="N1630" s="52"/>
    </row>
    <row r="1631" spans="14:14" x14ac:dyDescent="0.2">
      <c r="N1631" s="52"/>
    </row>
    <row r="1632" spans="14:14" x14ac:dyDescent="0.2">
      <c r="N1632" s="52"/>
    </row>
    <row r="1633" spans="14:14" x14ac:dyDescent="0.2">
      <c r="N1633" s="52"/>
    </row>
    <row r="1634" spans="14:14" x14ac:dyDescent="0.2">
      <c r="N1634" s="52"/>
    </row>
    <row r="1635" spans="14:14" x14ac:dyDescent="0.2">
      <c r="N1635" s="52"/>
    </row>
    <row r="1636" spans="14:14" x14ac:dyDescent="0.2">
      <c r="N1636" s="52"/>
    </row>
    <row r="1637" spans="14:14" x14ac:dyDescent="0.2">
      <c r="N1637" s="52"/>
    </row>
    <row r="1638" spans="14:14" x14ac:dyDescent="0.2">
      <c r="N1638" s="52"/>
    </row>
    <row r="1639" spans="14:14" x14ac:dyDescent="0.2">
      <c r="N1639" s="52"/>
    </row>
    <row r="1640" spans="14:14" x14ac:dyDescent="0.2">
      <c r="N1640" s="52"/>
    </row>
    <row r="1641" spans="14:14" x14ac:dyDescent="0.2">
      <c r="N1641" s="52"/>
    </row>
    <row r="1642" spans="14:14" x14ac:dyDescent="0.2">
      <c r="N1642" s="52"/>
    </row>
    <row r="1643" spans="14:14" x14ac:dyDescent="0.2">
      <c r="N1643" s="52"/>
    </row>
    <row r="1644" spans="14:14" x14ac:dyDescent="0.2">
      <c r="N1644" s="52"/>
    </row>
    <row r="1645" spans="14:14" x14ac:dyDescent="0.2">
      <c r="N1645" s="52"/>
    </row>
    <row r="1646" spans="14:14" x14ac:dyDescent="0.2">
      <c r="N1646" s="52"/>
    </row>
    <row r="1647" spans="14:14" x14ac:dyDescent="0.2">
      <c r="N1647" s="52"/>
    </row>
    <row r="1648" spans="14:14" x14ac:dyDescent="0.2">
      <c r="N1648" s="52"/>
    </row>
    <row r="1649" spans="14:14" x14ac:dyDescent="0.2">
      <c r="N1649" s="52"/>
    </row>
    <row r="1650" spans="14:14" x14ac:dyDescent="0.2">
      <c r="N1650" s="52"/>
    </row>
    <row r="1651" spans="14:14" x14ac:dyDescent="0.2">
      <c r="N1651" s="52"/>
    </row>
    <row r="1652" spans="14:14" x14ac:dyDescent="0.2">
      <c r="N1652" s="52"/>
    </row>
    <row r="1653" spans="14:14" x14ac:dyDescent="0.2">
      <c r="N1653" s="52"/>
    </row>
    <row r="1654" spans="14:14" x14ac:dyDescent="0.2">
      <c r="N1654" s="52"/>
    </row>
    <row r="1655" spans="14:14" x14ac:dyDescent="0.2">
      <c r="N1655" s="52"/>
    </row>
    <row r="1656" spans="14:14" x14ac:dyDescent="0.2">
      <c r="N1656" s="52"/>
    </row>
    <row r="1657" spans="14:14" x14ac:dyDescent="0.2">
      <c r="N1657" s="52"/>
    </row>
    <row r="1658" spans="14:14" x14ac:dyDescent="0.2">
      <c r="N1658" s="52"/>
    </row>
    <row r="1659" spans="14:14" x14ac:dyDescent="0.2">
      <c r="N1659" s="52"/>
    </row>
    <row r="1660" spans="14:14" x14ac:dyDescent="0.2">
      <c r="N1660" s="52"/>
    </row>
    <row r="1661" spans="14:14" x14ac:dyDescent="0.2">
      <c r="N1661" s="52"/>
    </row>
    <row r="1662" spans="14:14" x14ac:dyDescent="0.2">
      <c r="N1662" s="52"/>
    </row>
    <row r="1663" spans="14:14" x14ac:dyDescent="0.2">
      <c r="N1663" s="52"/>
    </row>
    <row r="1664" spans="14:14" x14ac:dyDescent="0.2">
      <c r="N1664" s="52"/>
    </row>
    <row r="1665" spans="14:14" x14ac:dyDescent="0.2">
      <c r="N1665" s="52"/>
    </row>
    <row r="1666" spans="14:14" x14ac:dyDescent="0.2">
      <c r="N1666" s="52"/>
    </row>
    <row r="1667" spans="14:14" x14ac:dyDescent="0.2">
      <c r="N1667" s="52"/>
    </row>
    <row r="1668" spans="14:14" x14ac:dyDescent="0.2">
      <c r="N1668" s="52"/>
    </row>
    <row r="1669" spans="14:14" x14ac:dyDescent="0.2">
      <c r="N1669" s="52"/>
    </row>
    <row r="1670" spans="14:14" x14ac:dyDescent="0.2">
      <c r="N1670" s="52"/>
    </row>
    <row r="1671" spans="14:14" x14ac:dyDescent="0.2">
      <c r="N1671" s="52"/>
    </row>
    <row r="1672" spans="14:14" x14ac:dyDescent="0.2">
      <c r="N1672" s="52"/>
    </row>
    <row r="1673" spans="14:14" x14ac:dyDescent="0.2">
      <c r="N1673" s="52"/>
    </row>
    <row r="1674" spans="14:14" x14ac:dyDescent="0.2">
      <c r="N1674" s="52"/>
    </row>
    <row r="1675" spans="14:14" x14ac:dyDescent="0.2">
      <c r="N1675" s="52"/>
    </row>
    <row r="1676" spans="14:14" x14ac:dyDescent="0.2">
      <c r="N1676" s="52"/>
    </row>
    <row r="1677" spans="14:14" x14ac:dyDescent="0.2">
      <c r="N1677" s="52"/>
    </row>
    <row r="1678" spans="14:14" x14ac:dyDescent="0.2">
      <c r="N1678" s="52"/>
    </row>
    <row r="1679" spans="14:14" x14ac:dyDescent="0.2">
      <c r="N1679" s="52"/>
    </row>
    <row r="1680" spans="14:14" x14ac:dyDescent="0.2">
      <c r="N1680" s="52"/>
    </row>
    <row r="1681" spans="14:14" x14ac:dyDescent="0.2">
      <c r="N1681" s="52"/>
    </row>
    <row r="1682" spans="14:14" x14ac:dyDescent="0.2">
      <c r="N1682" s="52"/>
    </row>
    <row r="1683" spans="14:14" x14ac:dyDescent="0.2">
      <c r="N1683" s="52"/>
    </row>
    <row r="1684" spans="14:14" x14ac:dyDescent="0.2">
      <c r="N1684" s="52"/>
    </row>
    <row r="1685" spans="14:14" x14ac:dyDescent="0.2">
      <c r="N1685" s="52"/>
    </row>
    <row r="1686" spans="14:14" x14ac:dyDescent="0.2">
      <c r="N1686" s="52"/>
    </row>
    <row r="1687" spans="14:14" x14ac:dyDescent="0.2">
      <c r="N1687" s="52"/>
    </row>
    <row r="1688" spans="14:14" x14ac:dyDescent="0.2">
      <c r="N1688" s="52"/>
    </row>
    <row r="1689" spans="14:14" x14ac:dyDescent="0.2">
      <c r="N1689" s="52"/>
    </row>
    <row r="1690" spans="14:14" x14ac:dyDescent="0.2">
      <c r="N1690" s="52"/>
    </row>
    <row r="1691" spans="14:14" x14ac:dyDescent="0.2">
      <c r="N1691" s="52"/>
    </row>
    <row r="1692" spans="14:14" x14ac:dyDescent="0.2">
      <c r="N1692" s="52"/>
    </row>
    <row r="1693" spans="14:14" x14ac:dyDescent="0.2">
      <c r="N1693" s="52"/>
    </row>
    <row r="1694" spans="14:14" x14ac:dyDescent="0.2">
      <c r="N1694" s="52"/>
    </row>
    <row r="1695" spans="14:14" x14ac:dyDescent="0.2">
      <c r="N1695" s="52"/>
    </row>
    <row r="1696" spans="14:14" x14ac:dyDescent="0.2">
      <c r="N1696" s="52"/>
    </row>
    <row r="1697" spans="14:14" x14ac:dyDescent="0.2">
      <c r="N1697" s="52"/>
    </row>
    <row r="1698" spans="14:14" x14ac:dyDescent="0.2">
      <c r="N1698" s="52"/>
    </row>
    <row r="1699" spans="14:14" x14ac:dyDescent="0.2">
      <c r="N1699" s="52"/>
    </row>
    <row r="1700" spans="14:14" x14ac:dyDescent="0.2">
      <c r="N1700" s="52"/>
    </row>
    <row r="1701" spans="14:14" x14ac:dyDescent="0.2">
      <c r="N1701" s="52"/>
    </row>
    <row r="1702" spans="14:14" x14ac:dyDescent="0.2">
      <c r="N1702" s="52"/>
    </row>
    <row r="1703" spans="14:14" x14ac:dyDescent="0.2">
      <c r="N1703" s="52"/>
    </row>
    <row r="1704" spans="14:14" x14ac:dyDescent="0.2">
      <c r="N1704" s="52"/>
    </row>
    <row r="1705" spans="14:14" x14ac:dyDescent="0.2">
      <c r="N1705" s="52"/>
    </row>
    <row r="1706" spans="14:14" x14ac:dyDescent="0.2">
      <c r="N1706" s="52"/>
    </row>
    <row r="1707" spans="14:14" x14ac:dyDescent="0.2">
      <c r="N1707" s="52"/>
    </row>
    <row r="1708" spans="14:14" x14ac:dyDescent="0.2">
      <c r="N1708" s="52"/>
    </row>
    <row r="1709" spans="14:14" x14ac:dyDescent="0.2">
      <c r="N1709" s="52"/>
    </row>
    <row r="1710" spans="14:14" x14ac:dyDescent="0.2">
      <c r="N1710" s="52"/>
    </row>
    <row r="1711" spans="14:14" x14ac:dyDescent="0.2">
      <c r="N1711" s="52"/>
    </row>
    <row r="1712" spans="14:14" x14ac:dyDescent="0.2">
      <c r="N1712" s="52"/>
    </row>
    <row r="1713" spans="14:14" x14ac:dyDescent="0.2">
      <c r="N1713" s="52"/>
    </row>
    <row r="1714" spans="14:14" x14ac:dyDescent="0.2">
      <c r="N1714" s="52"/>
    </row>
    <row r="1715" spans="14:14" x14ac:dyDescent="0.2">
      <c r="N1715" s="52"/>
    </row>
    <row r="1716" spans="14:14" x14ac:dyDescent="0.2">
      <c r="N1716" s="52"/>
    </row>
    <row r="1717" spans="14:14" x14ac:dyDescent="0.2">
      <c r="N1717" s="52"/>
    </row>
    <row r="1718" spans="14:14" x14ac:dyDescent="0.2">
      <c r="N1718" s="52"/>
    </row>
    <row r="1719" spans="14:14" x14ac:dyDescent="0.2">
      <c r="N1719" s="52"/>
    </row>
    <row r="1720" spans="14:14" x14ac:dyDescent="0.2">
      <c r="N1720" s="52"/>
    </row>
    <row r="1721" spans="14:14" x14ac:dyDescent="0.2">
      <c r="N1721" s="52"/>
    </row>
    <row r="1722" spans="14:14" x14ac:dyDescent="0.2">
      <c r="N1722" s="52"/>
    </row>
    <row r="1723" spans="14:14" x14ac:dyDescent="0.2">
      <c r="N1723" s="52"/>
    </row>
    <row r="1724" spans="14:14" x14ac:dyDescent="0.2">
      <c r="N1724" s="52"/>
    </row>
    <row r="1725" spans="14:14" x14ac:dyDescent="0.2">
      <c r="N1725" s="52"/>
    </row>
    <row r="1726" spans="14:14" x14ac:dyDescent="0.2">
      <c r="N1726" s="52"/>
    </row>
    <row r="1727" spans="14:14" x14ac:dyDescent="0.2">
      <c r="N1727" s="52"/>
    </row>
    <row r="1728" spans="14:14" x14ac:dyDescent="0.2">
      <c r="N1728" s="52"/>
    </row>
    <row r="1729" spans="14:14" x14ac:dyDescent="0.2">
      <c r="N1729" s="52"/>
    </row>
    <row r="1730" spans="14:14" x14ac:dyDescent="0.2">
      <c r="N1730" s="52"/>
    </row>
    <row r="1731" spans="14:14" x14ac:dyDescent="0.2">
      <c r="N1731" s="52"/>
    </row>
    <row r="1732" spans="14:14" x14ac:dyDescent="0.2">
      <c r="N1732" s="52"/>
    </row>
    <row r="1733" spans="14:14" x14ac:dyDescent="0.2">
      <c r="N1733" s="52"/>
    </row>
    <row r="1734" spans="14:14" x14ac:dyDescent="0.2">
      <c r="N1734" s="52"/>
    </row>
    <row r="1735" spans="14:14" x14ac:dyDescent="0.2">
      <c r="N1735" s="52"/>
    </row>
    <row r="1736" spans="14:14" x14ac:dyDescent="0.2">
      <c r="N1736" s="52"/>
    </row>
    <row r="1737" spans="14:14" x14ac:dyDescent="0.2">
      <c r="N1737" s="52"/>
    </row>
    <row r="1738" spans="14:14" x14ac:dyDescent="0.2">
      <c r="N1738" s="52"/>
    </row>
    <row r="1739" spans="14:14" x14ac:dyDescent="0.2">
      <c r="N1739" s="52"/>
    </row>
    <row r="1740" spans="14:14" x14ac:dyDescent="0.2">
      <c r="N1740" s="52"/>
    </row>
    <row r="1741" spans="14:14" x14ac:dyDescent="0.2">
      <c r="N1741" s="52"/>
    </row>
    <row r="1742" spans="14:14" x14ac:dyDescent="0.2">
      <c r="N1742" s="52"/>
    </row>
    <row r="1743" spans="14:14" x14ac:dyDescent="0.2">
      <c r="N1743" s="52"/>
    </row>
    <row r="1744" spans="14:14" x14ac:dyDescent="0.2">
      <c r="N1744" s="52"/>
    </row>
    <row r="1745" spans="14:14" x14ac:dyDescent="0.2">
      <c r="N1745" s="52"/>
    </row>
    <row r="1746" spans="14:14" x14ac:dyDescent="0.2">
      <c r="N1746" s="52"/>
    </row>
    <row r="1747" spans="14:14" x14ac:dyDescent="0.2">
      <c r="N1747" s="52"/>
    </row>
    <row r="1748" spans="14:14" x14ac:dyDescent="0.2">
      <c r="N1748" s="52"/>
    </row>
    <row r="1749" spans="14:14" x14ac:dyDescent="0.2">
      <c r="N1749" s="52"/>
    </row>
    <row r="1750" spans="14:14" x14ac:dyDescent="0.2">
      <c r="N1750" s="52"/>
    </row>
    <row r="1751" spans="14:14" x14ac:dyDescent="0.2">
      <c r="N1751" s="52"/>
    </row>
    <row r="1752" spans="14:14" x14ac:dyDescent="0.2">
      <c r="N1752" s="52"/>
    </row>
    <row r="1753" spans="14:14" x14ac:dyDescent="0.2">
      <c r="N1753" s="52"/>
    </row>
    <row r="1754" spans="14:14" x14ac:dyDescent="0.2">
      <c r="N1754" s="52"/>
    </row>
    <row r="1755" spans="14:14" x14ac:dyDescent="0.2">
      <c r="N1755" s="52"/>
    </row>
    <row r="1756" spans="14:14" x14ac:dyDescent="0.2">
      <c r="N1756" s="52"/>
    </row>
    <row r="1757" spans="14:14" x14ac:dyDescent="0.2">
      <c r="N1757" s="52"/>
    </row>
    <row r="1758" spans="14:14" x14ac:dyDescent="0.2">
      <c r="N1758" s="52"/>
    </row>
    <row r="1759" spans="14:14" x14ac:dyDescent="0.2">
      <c r="N1759" s="52"/>
    </row>
    <row r="1760" spans="14:14" x14ac:dyDescent="0.2">
      <c r="N1760" s="52"/>
    </row>
    <row r="1761" spans="14:14" x14ac:dyDescent="0.2">
      <c r="N1761" s="52"/>
    </row>
    <row r="1762" spans="14:14" x14ac:dyDescent="0.2">
      <c r="N1762" s="52"/>
    </row>
    <row r="1763" spans="14:14" x14ac:dyDescent="0.2">
      <c r="N1763" s="52"/>
    </row>
    <row r="1764" spans="14:14" x14ac:dyDescent="0.2">
      <c r="N1764" s="52"/>
    </row>
    <row r="1765" spans="14:14" x14ac:dyDescent="0.2">
      <c r="N1765" s="52"/>
    </row>
    <row r="1766" spans="14:14" x14ac:dyDescent="0.2">
      <c r="N1766" s="52"/>
    </row>
    <row r="1767" spans="14:14" x14ac:dyDescent="0.2">
      <c r="N1767" s="52"/>
    </row>
    <row r="1768" spans="14:14" x14ac:dyDescent="0.2">
      <c r="N1768" s="52"/>
    </row>
    <row r="1769" spans="14:14" x14ac:dyDescent="0.2">
      <c r="N1769" s="52"/>
    </row>
    <row r="1770" spans="14:14" x14ac:dyDescent="0.2">
      <c r="N1770" s="52"/>
    </row>
    <row r="1771" spans="14:14" x14ac:dyDescent="0.2">
      <c r="N1771" s="52"/>
    </row>
    <row r="1772" spans="14:14" x14ac:dyDescent="0.2">
      <c r="N1772" s="52"/>
    </row>
    <row r="1773" spans="14:14" x14ac:dyDescent="0.2">
      <c r="N1773" s="52"/>
    </row>
    <row r="1774" spans="14:14" x14ac:dyDescent="0.2">
      <c r="N1774" s="52"/>
    </row>
    <row r="1775" spans="14:14" x14ac:dyDescent="0.2">
      <c r="N1775" s="52"/>
    </row>
    <row r="1776" spans="14:14" x14ac:dyDescent="0.2">
      <c r="N1776" s="52"/>
    </row>
    <row r="1777" spans="14:14" x14ac:dyDescent="0.2">
      <c r="N1777" s="52"/>
    </row>
    <row r="1778" spans="14:14" x14ac:dyDescent="0.2">
      <c r="N1778" s="52"/>
    </row>
    <row r="1779" spans="14:14" x14ac:dyDescent="0.2">
      <c r="N1779" s="52"/>
    </row>
    <row r="1780" spans="14:14" x14ac:dyDescent="0.2">
      <c r="N1780" s="52"/>
    </row>
    <row r="1781" spans="14:14" x14ac:dyDescent="0.2">
      <c r="N1781" s="52"/>
    </row>
    <row r="1782" spans="14:14" x14ac:dyDescent="0.2">
      <c r="N1782" s="52"/>
    </row>
    <row r="1783" spans="14:14" x14ac:dyDescent="0.2">
      <c r="N1783" s="52"/>
    </row>
    <row r="1784" spans="14:14" x14ac:dyDescent="0.2">
      <c r="N1784" s="52"/>
    </row>
    <row r="1785" spans="14:14" x14ac:dyDescent="0.2">
      <c r="N1785" s="52"/>
    </row>
    <row r="1786" spans="14:14" x14ac:dyDescent="0.2">
      <c r="N1786" s="52"/>
    </row>
    <row r="1787" spans="14:14" x14ac:dyDescent="0.2">
      <c r="N1787" s="52"/>
    </row>
    <row r="1788" spans="14:14" x14ac:dyDescent="0.2">
      <c r="N1788" s="52"/>
    </row>
    <row r="1789" spans="14:14" x14ac:dyDescent="0.2">
      <c r="N1789" s="52"/>
    </row>
    <row r="1790" spans="14:14" x14ac:dyDescent="0.2">
      <c r="N1790" s="52"/>
    </row>
    <row r="1791" spans="14:14" x14ac:dyDescent="0.2">
      <c r="N1791" s="52"/>
    </row>
    <row r="1792" spans="14:14" x14ac:dyDescent="0.2">
      <c r="N1792" s="52"/>
    </row>
    <row r="1793" spans="14:14" x14ac:dyDescent="0.2">
      <c r="N1793" s="52"/>
    </row>
    <row r="1794" spans="14:14" x14ac:dyDescent="0.2">
      <c r="N1794" s="52"/>
    </row>
    <row r="1795" spans="14:14" x14ac:dyDescent="0.2">
      <c r="N1795" s="52"/>
    </row>
    <row r="1796" spans="14:14" x14ac:dyDescent="0.2">
      <c r="N1796" s="52"/>
    </row>
    <row r="1797" spans="14:14" x14ac:dyDescent="0.2">
      <c r="N1797" s="52"/>
    </row>
    <row r="1798" spans="14:14" x14ac:dyDescent="0.2">
      <c r="N1798" s="52"/>
    </row>
    <row r="1799" spans="14:14" x14ac:dyDescent="0.2">
      <c r="N1799" s="52"/>
    </row>
    <row r="1800" spans="14:14" x14ac:dyDescent="0.2">
      <c r="N1800" s="52"/>
    </row>
    <row r="1801" spans="14:14" x14ac:dyDescent="0.2">
      <c r="N1801" s="52"/>
    </row>
    <row r="1802" spans="14:14" x14ac:dyDescent="0.2">
      <c r="N1802" s="52"/>
    </row>
    <row r="1803" spans="14:14" x14ac:dyDescent="0.2">
      <c r="N1803" s="52"/>
    </row>
    <row r="1804" spans="14:14" x14ac:dyDescent="0.2">
      <c r="N1804" s="52"/>
    </row>
    <row r="1805" spans="14:14" x14ac:dyDescent="0.2">
      <c r="N1805" s="52"/>
    </row>
    <row r="1806" spans="14:14" x14ac:dyDescent="0.2">
      <c r="N1806" s="52"/>
    </row>
    <row r="1807" spans="14:14" x14ac:dyDescent="0.2">
      <c r="N1807" s="52"/>
    </row>
    <row r="1808" spans="14:14" x14ac:dyDescent="0.2">
      <c r="N1808" s="52"/>
    </row>
    <row r="1809" spans="14:14" x14ac:dyDescent="0.2">
      <c r="N1809" s="52"/>
    </row>
    <row r="1810" spans="14:14" x14ac:dyDescent="0.2">
      <c r="N1810" s="52"/>
    </row>
    <row r="1811" spans="14:14" x14ac:dyDescent="0.2">
      <c r="N1811" s="52"/>
    </row>
    <row r="1812" spans="14:14" x14ac:dyDescent="0.2">
      <c r="N1812" s="52"/>
    </row>
    <row r="1813" spans="14:14" x14ac:dyDescent="0.2">
      <c r="N1813" s="52"/>
    </row>
    <row r="1814" spans="14:14" x14ac:dyDescent="0.2">
      <c r="N1814" s="52"/>
    </row>
    <row r="1815" spans="14:14" x14ac:dyDescent="0.2">
      <c r="N1815" s="52"/>
    </row>
    <row r="1816" spans="14:14" x14ac:dyDescent="0.2">
      <c r="N1816" s="52"/>
    </row>
    <row r="1817" spans="14:14" x14ac:dyDescent="0.2">
      <c r="N1817" s="52"/>
    </row>
    <row r="1818" spans="14:14" x14ac:dyDescent="0.2">
      <c r="N1818" s="52"/>
    </row>
    <row r="1819" spans="14:14" x14ac:dyDescent="0.2">
      <c r="N1819" s="52"/>
    </row>
    <row r="1820" spans="14:14" x14ac:dyDescent="0.2">
      <c r="N1820" s="52"/>
    </row>
    <row r="1821" spans="14:14" x14ac:dyDescent="0.2">
      <c r="N1821" s="52"/>
    </row>
    <row r="1822" spans="14:14" x14ac:dyDescent="0.2">
      <c r="N1822" s="52"/>
    </row>
    <row r="1823" spans="14:14" x14ac:dyDescent="0.2">
      <c r="N1823" s="52"/>
    </row>
    <row r="1824" spans="14:14" x14ac:dyDescent="0.2">
      <c r="N1824" s="52"/>
    </row>
    <row r="1825" spans="14:14" x14ac:dyDescent="0.2">
      <c r="N1825" s="52"/>
    </row>
    <row r="1826" spans="14:14" x14ac:dyDescent="0.2">
      <c r="N1826" s="52"/>
    </row>
    <row r="1827" spans="14:14" x14ac:dyDescent="0.2">
      <c r="N1827" s="52"/>
    </row>
    <row r="1828" spans="14:14" x14ac:dyDescent="0.2">
      <c r="N1828" s="52"/>
    </row>
    <row r="1829" spans="14:14" x14ac:dyDescent="0.2">
      <c r="N1829" s="52"/>
    </row>
    <row r="1830" spans="14:14" x14ac:dyDescent="0.2">
      <c r="N1830" s="52"/>
    </row>
    <row r="1831" spans="14:14" x14ac:dyDescent="0.2">
      <c r="N1831" s="52"/>
    </row>
    <row r="1832" spans="14:14" x14ac:dyDescent="0.2">
      <c r="N1832" s="52"/>
    </row>
    <row r="1833" spans="14:14" x14ac:dyDescent="0.2">
      <c r="N1833" s="52"/>
    </row>
    <row r="1834" spans="14:14" x14ac:dyDescent="0.2">
      <c r="N1834" s="52"/>
    </row>
    <row r="1835" spans="14:14" x14ac:dyDescent="0.2">
      <c r="N1835" s="52"/>
    </row>
    <row r="1836" spans="14:14" x14ac:dyDescent="0.2">
      <c r="N1836" s="52"/>
    </row>
    <row r="1837" spans="14:14" x14ac:dyDescent="0.2">
      <c r="N1837" s="52"/>
    </row>
    <row r="1838" spans="14:14" x14ac:dyDescent="0.2">
      <c r="N1838" s="52"/>
    </row>
    <row r="1839" spans="14:14" x14ac:dyDescent="0.2">
      <c r="N1839" s="52"/>
    </row>
    <row r="1840" spans="14:14" x14ac:dyDescent="0.2">
      <c r="N1840" s="52"/>
    </row>
    <row r="1841" spans="14:14" x14ac:dyDescent="0.2">
      <c r="N1841" s="52"/>
    </row>
    <row r="1842" spans="14:14" x14ac:dyDescent="0.2">
      <c r="N1842" s="52"/>
    </row>
    <row r="1843" spans="14:14" x14ac:dyDescent="0.2">
      <c r="N1843" s="52"/>
    </row>
    <row r="1844" spans="14:14" x14ac:dyDescent="0.2">
      <c r="N1844" s="52"/>
    </row>
    <row r="1845" spans="14:14" x14ac:dyDescent="0.2">
      <c r="N1845" s="52"/>
    </row>
    <row r="1846" spans="14:14" x14ac:dyDescent="0.2">
      <c r="N1846" s="52"/>
    </row>
    <row r="1847" spans="14:14" x14ac:dyDescent="0.2">
      <c r="N1847" s="52"/>
    </row>
    <row r="1848" spans="14:14" x14ac:dyDescent="0.2">
      <c r="N1848" s="52"/>
    </row>
    <row r="1849" spans="14:14" x14ac:dyDescent="0.2">
      <c r="N1849" s="52"/>
    </row>
    <row r="1850" spans="14:14" x14ac:dyDescent="0.2">
      <c r="N1850" s="52"/>
    </row>
    <row r="1851" spans="14:14" x14ac:dyDescent="0.2">
      <c r="N1851" s="52"/>
    </row>
    <row r="1852" spans="14:14" x14ac:dyDescent="0.2">
      <c r="N1852" s="52"/>
    </row>
    <row r="1853" spans="14:14" x14ac:dyDescent="0.2">
      <c r="N1853" s="52"/>
    </row>
    <row r="1854" spans="14:14" x14ac:dyDescent="0.2">
      <c r="N1854" s="52"/>
    </row>
    <row r="1855" spans="14:14" x14ac:dyDescent="0.2">
      <c r="N1855" s="52"/>
    </row>
    <row r="1856" spans="14:14" x14ac:dyDescent="0.2">
      <c r="N1856" s="52"/>
    </row>
    <row r="1857" spans="14:14" x14ac:dyDescent="0.2">
      <c r="N1857" s="52"/>
    </row>
    <row r="1858" spans="14:14" x14ac:dyDescent="0.2">
      <c r="N1858" s="52"/>
    </row>
    <row r="1859" spans="14:14" x14ac:dyDescent="0.2">
      <c r="N1859" s="52"/>
    </row>
    <row r="1860" spans="14:14" x14ac:dyDescent="0.2">
      <c r="N1860" s="52"/>
    </row>
    <row r="1861" spans="14:14" x14ac:dyDescent="0.2">
      <c r="N1861" s="52"/>
    </row>
    <row r="1862" spans="14:14" x14ac:dyDescent="0.2">
      <c r="N1862" s="52"/>
    </row>
    <row r="1863" spans="14:14" x14ac:dyDescent="0.2">
      <c r="N1863" s="52"/>
    </row>
    <row r="1864" spans="14:14" x14ac:dyDescent="0.2">
      <c r="N1864" s="52"/>
    </row>
    <row r="1865" spans="14:14" x14ac:dyDescent="0.2">
      <c r="N1865" s="52"/>
    </row>
    <row r="1866" spans="14:14" x14ac:dyDescent="0.2">
      <c r="N1866" s="52"/>
    </row>
    <row r="1867" spans="14:14" x14ac:dyDescent="0.2">
      <c r="N1867" s="52"/>
    </row>
    <row r="1868" spans="14:14" x14ac:dyDescent="0.2">
      <c r="N1868" s="52"/>
    </row>
    <row r="1869" spans="14:14" x14ac:dyDescent="0.2">
      <c r="N1869" s="52"/>
    </row>
    <row r="1870" spans="14:14" x14ac:dyDescent="0.2">
      <c r="N1870" s="52"/>
    </row>
    <row r="1871" spans="14:14" x14ac:dyDescent="0.2">
      <c r="N1871" s="52"/>
    </row>
    <row r="1872" spans="14:14" x14ac:dyDescent="0.2">
      <c r="N1872" s="52"/>
    </row>
    <row r="1873" spans="14:14" x14ac:dyDescent="0.2">
      <c r="N1873" s="52"/>
    </row>
    <row r="1874" spans="14:14" x14ac:dyDescent="0.2">
      <c r="N1874" s="52"/>
    </row>
    <row r="1875" spans="14:14" x14ac:dyDescent="0.2">
      <c r="N1875" s="52"/>
    </row>
    <row r="1876" spans="14:14" x14ac:dyDescent="0.2">
      <c r="N1876" s="52"/>
    </row>
    <row r="1877" spans="14:14" x14ac:dyDescent="0.2">
      <c r="N1877" s="52"/>
    </row>
    <row r="1878" spans="14:14" x14ac:dyDescent="0.2">
      <c r="N1878" s="52"/>
    </row>
    <row r="1879" spans="14:14" x14ac:dyDescent="0.2">
      <c r="N1879" s="52"/>
    </row>
    <row r="1880" spans="14:14" x14ac:dyDescent="0.2">
      <c r="N1880" s="52"/>
    </row>
    <row r="1881" spans="14:14" x14ac:dyDescent="0.2">
      <c r="N1881" s="52"/>
    </row>
    <row r="1882" spans="14:14" x14ac:dyDescent="0.2">
      <c r="N1882" s="52"/>
    </row>
    <row r="1883" spans="14:14" x14ac:dyDescent="0.2">
      <c r="N1883" s="52"/>
    </row>
    <row r="1884" spans="14:14" x14ac:dyDescent="0.2">
      <c r="N1884" s="52"/>
    </row>
    <row r="1885" spans="14:14" x14ac:dyDescent="0.2">
      <c r="N1885" s="52"/>
    </row>
    <row r="1886" spans="14:14" x14ac:dyDescent="0.2">
      <c r="N1886" s="52"/>
    </row>
    <row r="1887" spans="14:14" x14ac:dyDescent="0.2">
      <c r="N1887" s="52"/>
    </row>
    <row r="1888" spans="14:14" x14ac:dyDescent="0.2">
      <c r="N1888" s="52"/>
    </row>
    <row r="1889" spans="14:14" x14ac:dyDescent="0.2">
      <c r="N1889" s="52"/>
    </row>
    <row r="1890" spans="14:14" x14ac:dyDescent="0.2">
      <c r="N1890" s="52"/>
    </row>
    <row r="1891" spans="14:14" x14ac:dyDescent="0.2">
      <c r="N1891" s="52"/>
    </row>
    <row r="1892" spans="14:14" x14ac:dyDescent="0.2">
      <c r="N1892" s="52"/>
    </row>
    <row r="1893" spans="14:14" x14ac:dyDescent="0.2">
      <c r="N1893" s="52"/>
    </row>
    <row r="1894" spans="14:14" x14ac:dyDescent="0.2">
      <c r="N1894" s="52"/>
    </row>
    <row r="1895" spans="14:14" x14ac:dyDescent="0.2">
      <c r="N1895" s="52"/>
    </row>
    <row r="1896" spans="14:14" x14ac:dyDescent="0.2">
      <c r="N1896" s="52"/>
    </row>
    <row r="1897" spans="14:14" x14ac:dyDescent="0.2">
      <c r="N1897" s="52"/>
    </row>
    <row r="1898" spans="14:14" x14ac:dyDescent="0.2">
      <c r="N1898" s="52"/>
    </row>
    <row r="1899" spans="14:14" x14ac:dyDescent="0.2">
      <c r="N1899" s="52"/>
    </row>
    <row r="1900" spans="14:14" x14ac:dyDescent="0.2">
      <c r="N1900" s="52"/>
    </row>
    <row r="1901" spans="14:14" x14ac:dyDescent="0.2">
      <c r="N1901" s="52"/>
    </row>
    <row r="1902" spans="14:14" x14ac:dyDescent="0.2">
      <c r="N1902" s="52"/>
    </row>
    <row r="1903" spans="14:14" x14ac:dyDescent="0.2">
      <c r="N1903" s="52"/>
    </row>
    <row r="1904" spans="14:14" x14ac:dyDescent="0.2">
      <c r="N1904" s="52"/>
    </row>
    <row r="1905" spans="14:14" x14ac:dyDescent="0.2">
      <c r="N1905" s="52"/>
    </row>
    <row r="1906" spans="14:14" x14ac:dyDescent="0.2">
      <c r="N1906" s="52"/>
    </row>
    <row r="1907" spans="14:14" x14ac:dyDescent="0.2">
      <c r="N1907" s="52"/>
    </row>
    <row r="1908" spans="14:14" x14ac:dyDescent="0.2">
      <c r="N1908" s="52"/>
    </row>
    <row r="1909" spans="14:14" x14ac:dyDescent="0.2">
      <c r="N1909" s="52"/>
    </row>
    <row r="1910" spans="14:14" x14ac:dyDescent="0.2">
      <c r="N1910" s="52"/>
    </row>
    <row r="1911" spans="14:14" x14ac:dyDescent="0.2">
      <c r="N1911" s="52"/>
    </row>
    <row r="1912" spans="14:14" x14ac:dyDescent="0.2">
      <c r="N1912" s="52"/>
    </row>
    <row r="1913" spans="14:14" x14ac:dyDescent="0.2">
      <c r="N1913" s="52"/>
    </row>
    <row r="1914" spans="14:14" x14ac:dyDescent="0.2">
      <c r="N1914" s="52"/>
    </row>
    <row r="1915" spans="14:14" x14ac:dyDescent="0.2">
      <c r="N1915" s="52"/>
    </row>
    <row r="1916" spans="14:14" x14ac:dyDescent="0.2">
      <c r="N1916" s="52"/>
    </row>
    <row r="1917" spans="14:14" x14ac:dyDescent="0.2">
      <c r="N1917" s="52"/>
    </row>
    <row r="1918" spans="14:14" x14ac:dyDescent="0.2">
      <c r="N1918" s="52"/>
    </row>
    <row r="1919" spans="14:14" x14ac:dyDescent="0.2">
      <c r="N1919" s="52"/>
    </row>
    <row r="1920" spans="14:14" x14ac:dyDescent="0.2">
      <c r="N1920" s="52"/>
    </row>
    <row r="1921" spans="14:14" x14ac:dyDescent="0.2">
      <c r="N1921" s="52"/>
    </row>
    <row r="1922" spans="14:14" x14ac:dyDescent="0.2">
      <c r="N1922" s="52"/>
    </row>
    <row r="1923" spans="14:14" x14ac:dyDescent="0.2">
      <c r="N1923" s="52"/>
    </row>
    <row r="1924" spans="14:14" x14ac:dyDescent="0.2">
      <c r="N1924" s="52"/>
    </row>
    <row r="1925" spans="14:14" x14ac:dyDescent="0.2">
      <c r="N1925" s="52"/>
    </row>
    <row r="1926" spans="14:14" x14ac:dyDescent="0.2">
      <c r="N1926" s="52"/>
    </row>
    <row r="1927" spans="14:14" x14ac:dyDescent="0.2">
      <c r="N1927" s="52"/>
    </row>
    <row r="1928" spans="14:14" x14ac:dyDescent="0.2">
      <c r="N1928" s="52"/>
    </row>
    <row r="1929" spans="14:14" x14ac:dyDescent="0.2">
      <c r="N1929" s="52"/>
    </row>
    <row r="1930" spans="14:14" x14ac:dyDescent="0.2">
      <c r="N1930" s="52"/>
    </row>
    <row r="1931" spans="14:14" x14ac:dyDescent="0.2">
      <c r="N1931" s="52"/>
    </row>
    <row r="1932" spans="14:14" x14ac:dyDescent="0.2">
      <c r="N1932" s="52"/>
    </row>
    <row r="1933" spans="14:14" x14ac:dyDescent="0.2">
      <c r="N1933" s="52"/>
    </row>
    <row r="1934" spans="14:14" x14ac:dyDescent="0.2">
      <c r="N1934" s="52"/>
    </row>
    <row r="1935" spans="14:14" x14ac:dyDescent="0.2">
      <c r="N1935" s="52"/>
    </row>
    <row r="1936" spans="14:14" x14ac:dyDescent="0.2">
      <c r="N1936" s="52"/>
    </row>
    <row r="1937" spans="14:14" x14ac:dyDescent="0.2">
      <c r="N1937" s="52"/>
    </row>
    <row r="1938" spans="14:14" x14ac:dyDescent="0.2">
      <c r="N1938" s="52"/>
    </row>
    <row r="1939" spans="14:14" x14ac:dyDescent="0.2">
      <c r="N1939" s="52"/>
    </row>
    <row r="1940" spans="14:14" x14ac:dyDescent="0.2">
      <c r="N1940" s="52"/>
    </row>
    <row r="1941" spans="14:14" x14ac:dyDescent="0.2">
      <c r="N1941" s="52"/>
    </row>
    <row r="1942" spans="14:14" x14ac:dyDescent="0.2">
      <c r="N1942" s="52"/>
    </row>
    <row r="1943" spans="14:14" x14ac:dyDescent="0.2">
      <c r="N1943" s="52"/>
    </row>
    <row r="1944" spans="14:14" x14ac:dyDescent="0.2">
      <c r="N1944" s="52"/>
    </row>
    <row r="1945" spans="14:14" x14ac:dyDescent="0.2">
      <c r="N1945" s="52"/>
    </row>
    <row r="1946" spans="14:14" x14ac:dyDescent="0.2">
      <c r="N1946" s="52"/>
    </row>
    <row r="1947" spans="14:14" x14ac:dyDescent="0.2">
      <c r="N1947" s="52"/>
    </row>
    <row r="1948" spans="14:14" x14ac:dyDescent="0.2">
      <c r="N1948" s="52"/>
    </row>
    <row r="1949" spans="14:14" x14ac:dyDescent="0.2">
      <c r="N1949" s="52"/>
    </row>
    <row r="1950" spans="14:14" x14ac:dyDescent="0.2">
      <c r="N1950" s="52"/>
    </row>
    <row r="1951" spans="14:14" x14ac:dyDescent="0.2">
      <c r="N1951" s="52"/>
    </row>
    <row r="1952" spans="14:14" x14ac:dyDescent="0.2">
      <c r="N1952" s="52"/>
    </row>
    <row r="1953" spans="14:14" x14ac:dyDescent="0.2">
      <c r="N1953" s="52"/>
    </row>
    <row r="1954" spans="14:14" x14ac:dyDescent="0.2">
      <c r="N1954" s="52"/>
    </row>
    <row r="1955" spans="14:14" x14ac:dyDescent="0.2">
      <c r="N1955" s="52"/>
    </row>
    <row r="1956" spans="14:14" x14ac:dyDescent="0.2">
      <c r="N1956" s="52"/>
    </row>
    <row r="1957" spans="14:14" x14ac:dyDescent="0.2">
      <c r="N1957" s="52"/>
    </row>
    <row r="1958" spans="14:14" x14ac:dyDescent="0.2">
      <c r="N1958" s="52"/>
    </row>
    <row r="1959" spans="14:14" x14ac:dyDescent="0.2">
      <c r="N1959" s="52"/>
    </row>
    <row r="1960" spans="14:14" x14ac:dyDescent="0.2">
      <c r="N1960" s="52"/>
    </row>
    <row r="1961" spans="14:14" x14ac:dyDescent="0.2">
      <c r="N1961" s="52"/>
    </row>
    <row r="1962" spans="14:14" x14ac:dyDescent="0.2">
      <c r="N1962" s="52"/>
    </row>
    <row r="1963" spans="14:14" x14ac:dyDescent="0.2">
      <c r="N1963" s="52"/>
    </row>
    <row r="1964" spans="14:14" x14ac:dyDescent="0.2">
      <c r="N1964" s="52"/>
    </row>
    <row r="1965" spans="14:14" x14ac:dyDescent="0.2">
      <c r="N1965" s="52"/>
    </row>
    <row r="1966" spans="14:14" x14ac:dyDescent="0.2">
      <c r="N1966" s="52"/>
    </row>
    <row r="1967" spans="14:14" x14ac:dyDescent="0.2">
      <c r="N1967" s="52"/>
    </row>
    <row r="1968" spans="14:14" x14ac:dyDescent="0.2">
      <c r="N1968" s="52"/>
    </row>
    <row r="1969" spans="14:14" x14ac:dyDescent="0.2">
      <c r="N1969" s="52"/>
    </row>
    <row r="1970" spans="14:14" x14ac:dyDescent="0.2">
      <c r="N1970" s="52"/>
    </row>
    <row r="1971" spans="14:14" x14ac:dyDescent="0.2">
      <c r="N1971" s="52"/>
    </row>
    <row r="1972" spans="14:14" x14ac:dyDescent="0.2">
      <c r="N1972" s="52"/>
    </row>
    <row r="1973" spans="14:14" x14ac:dyDescent="0.2">
      <c r="N1973" s="52"/>
    </row>
    <row r="1974" spans="14:14" x14ac:dyDescent="0.2">
      <c r="N1974" s="52"/>
    </row>
    <row r="1975" spans="14:14" x14ac:dyDescent="0.2">
      <c r="N1975" s="52"/>
    </row>
    <row r="1976" spans="14:14" x14ac:dyDescent="0.2">
      <c r="N1976" s="52"/>
    </row>
    <row r="1977" spans="14:14" x14ac:dyDescent="0.2">
      <c r="N1977" s="52"/>
    </row>
    <row r="1978" spans="14:14" x14ac:dyDescent="0.2">
      <c r="N1978" s="52"/>
    </row>
    <row r="1979" spans="14:14" x14ac:dyDescent="0.2">
      <c r="N1979" s="52"/>
    </row>
    <row r="1980" spans="14:14" x14ac:dyDescent="0.2">
      <c r="N1980" s="52"/>
    </row>
    <row r="1981" spans="14:14" x14ac:dyDescent="0.2">
      <c r="N1981" s="52"/>
    </row>
    <row r="1982" spans="14:14" x14ac:dyDescent="0.2">
      <c r="N1982" s="52"/>
    </row>
    <row r="1983" spans="14:14" x14ac:dyDescent="0.2">
      <c r="N1983" s="52"/>
    </row>
    <row r="1984" spans="14:14" x14ac:dyDescent="0.2">
      <c r="N1984" s="52"/>
    </row>
    <row r="1985" spans="14:14" x14ac:dyDescent="0.2">
      <c r="N1985" s="52"/>
    </row>
    <row r="1986" spans="14:14" x14ac:dyDescent="0.2">
      <c r="N1986" s="52"/>
    </row>
    <row r="1987" spans="14:14" x14ac:dyDescent="0.2">
      <c r="N1987" s="52"/>
    </row>
    <row r="1988" spans="14:14" x14ac:dyDescent="0.2">
      <c r="N1988" s="52"/>
    </row>
    <row r="1989" spans="14:14" x14ac:dyDescent="0.2">
      <c r="N1989" s="52"/>
    </row>
    <row r="1990" spans="14:14" x14ac:dyDescent="0.2">
      <c r="N1990" s="52"/>
    </row>
    <row r="1991" spans="14:14" x14ac:dyDescent="0.2">
      <c r="N1991" s="52"/>
    </row>
    <row r="1992" spans="14:14" x14ac:dyDescent="0.2">
      <c r="N1992" s="52"/>
    </row>
    <row r="1993" spans="14:14" x14ac:dyDescent="0.2">
      <c r="N1993" s="52"/>
    </row>
    <row r="1994" spans="14:14" x14ac:dyDescent="0.2">
      <c r="N1994" s="52"/>
    </row>
    <row r="1995" spans="14:14" x14ac:dyDescent="0.2">
      <c r="N1995" s="52"/>
    </row>
    <row r="1996" spans="14:14" x14ac:dyDescent="0.2">
      <c r="N1996" s="52"/>
    </row>
    <row r="1997" spans="14:14" x14ac:dyDescent="0.2">
      <c r="N1997" s="52"/>
    </row>
    <row r="1998" spans="14:14" x14ac:dyDescent="0.2">
      <c r="N1998" s="52"/>
    </row>
    <row r="1999" spans="14:14" x14ac:dyDescent="0.2">
      <c r="N1999" s="52"/>
    </row>
    <row r="2000" spans="14:14" x14ac:dyDescent="0.2">
      <c r="N2000" s="52"/>
    </row>
    <row r="2001" spans="14:14" x14ac:dyDescent="0.2">
      <c r="N2001" s="52"/>
    </row>
    <row r="2002" spans="14:14" x14ac:dyDescent="0.2">
      <c r="N2002" s="52"/>
    </row>
    <row r="2003" spans="14:14" x14ac:dyDescent="0.2">
      <c r="N2003" s="52"/>
    </row>
    <row r="2004" spans="14:14" x14ac:dyDescent="0.2">
      <c r="N2004" s="52"/>
    </row>
    <row r="2005" spans="14:14" x14ac:dyDescent="0.2">
      <c r="N2005" s="52"/>
    </row>
    <row r="2006" spans="14:14" x14ac:dyDescent="0.2">
      <c r="N2006" s="52"/>
    </row>
    <row r="2007" spans="14:14" x14ac:dyDescent="0.2">
      <c r="N2007" s="52"/>
    </row>
    <row r="2008" spans="14:14" x14ac:dyDescent="0.2">
      <c r="N2008" s="52"/>
    </row>
    <row r="2009" spans="14:14" x14ac:dyDescent="0.2">
      <c r="N2009" s="52"/>
    </row>
    <row r="2010" spans="14:14" x14ac:dyDescent="0.2">
      <c r="N2010" s="52"/>
    </row>
    <row r="2011" spans="14:14" x14ac:dyDescent="0.2">
      <c r="N2011" s="52"/>
    </row>
    <row r="2012" spans="14:14" x14ac:dyDescent="0.2">
      <c r="N2012" s="52"/>
    </row>
    <row r="2013" spans="14:14" x14ac:dyDescent="0.2">
      <c r="N2013" s="52"/>
    </row>
    <row r="2014" spans="14:14" x14ac:dyDescent="0.2">
      <c r="N2014" s="52"/>
    </row>
    <row r="2015" spans="14:14" x14ac:dyDescent="0.2">
      <c r="N2015" s="52"/>
    </row>
    <row r="2016" spans="14:14" x14ac:dyDescent="0.2">
      <c r="N2016" s="52"/>
    </row>
    <row r="2017" spans="14:14" x14ac:dyDescent="0.2">
      <c r="N2017" s="52"/>
    </row>
    <row r="2018" spans="14:14" x14ac:dyDescent="0.2">
      <c r="N2018" s="52"/>
    </row>
    <row r="2019" spans="14:14" x14ac:dyDescent="0.2">
      <c r="N2019" s="52"/>
    </row>
    <row r="2020" spans="14:14" x14ac:dyDescent="0.2">
      <c r="N2020" s="52"/>
    </row>
    <row r="2021" spans="14:14" x14ac:dyDescent="0.2">
      <c r="N2021" s="52"/>
    </row>
    <row r="2022" spans="14:14" x14ac:dyDescent="0.2">
      <c r="N2022" s="52"/>
    </row>
    <row r="2023" spans="14:14" x14ac:dyDescent="0.2">
      <c r="N2023" s="52"/>
    </row>
    <row r="2024" spans="14:14" x14ac:dyDescent="0.2">
      <c r="N2024" s="52"/>
    </row>
    <row r="2025" spans="14:14" x14ac:dyDescent="0.2">
      <c r="N2025" s="52"/>
    </row>
    <row r="2026" spans="14:14" x14ac:dyDescent="0.2">
      <c r="N2026" s="52"/>
    </row>
    <row r="2027" spans="14:14" x14ac:dyDescent="0.2">
      <c r="N2027" s="52"/>
    </row>
    <row r="2028" spans="14:14" x14ac:dyDescent="0.2">
      <c r="N2028" s="52"/>
    </row>
    <row r="2029" spans="14:14" x14ac:dyDescent="0.2">
      <c r="N2029" s="52"/>
    </row>
    <row r="2030" spans="14:14" x14ac:dyDescent="0.2">
      <c r="N2030" s="52"/>
    </row>
    <row r="2031" spans="14:14" x14ac:dyDescent="0.2">
      <c r="N2031" s="52"/>
    </row>
    <row r="2032" spans="14:14" x14ac:dyDescent="0.2">
      <c r="N2032" s="52"/>
    </row>
    <row r="2033" spans="14:14" x14ac:dyDescent="0.2">
      <c r="N2033" s="52"/>
    </row>
    <row r="2034" spans="14:14" x14ac:dyDescent="0.2">
      <c r="N2034" s="52"/>
    </row>
    <row r="2035" spans="14:14" x14ac:dyDescent="0.2">
      <c r="N2035" s="52"/>
    </row>
    <row r="2036" spans="14:14" x14ac:dyDescent="0.2">
      <c r="N2036" s="52"/>
    </row>
    <row r="2037" spans="14:14" x14ac:dyDescent="0.2">
      <c r="N2037" s="52"/>
    </row>
    <row r="2038" spans="14:14" x14ac:dyDescent="0.2">
      <c r="N2038" s="52"/>
    </row>
    <row r="2039" spans="14:14" x14ac:dyDescent="0.2">
      <c r="N2039" s="52"/>
    </row>
    <row r="2040" spans="14:14" x14ac:dyDescent="0.2">
      <c r="N2040" s="52"/>
    </row>
    <row r="2041" spans="14:14" x14ac:dyDescent="0.2">
      <c r="N2041" s="52"/>
    </row>
    <row r="2042" spans="14:14" x14ac:dyDescent="0.2">
      <c r="N2042" s="52"/>
    </row>
    <row r="2043" spans="14:14" x14ac:dyDescent="0.2">
      <c r="N2043" s="52"/>
    </row>
    <row r="2044" spans="14:14" x14ac:dyDescent="0.2">
      <c r="N2044" s="52"/>
    </row>
    <row r="2045" spans="14:14" x14ac:dyDescent="0.2">
      <c r="N2045" s="52"/>
    </row>
    <row r="2046" spans="14:14" x14ac:dyDescent="0.2">
      <c r="N2046" s="52"/>
    </row>
    <row r="2047" spans="14:14" x14ac:dyDescent="0.2">
      <c r="N2047" s="52"/>
    </row>
    <row r="2048" spans="14:14" x14ac:dyDescent="0.2">
      <c r="N2048" s="52"/>
    </row>
    <row r="2049" spans="14:14" x14ac:dyDescent="0.2">
      <c r="N2049" s="52"/>
    </row>
    <row r="2050" spans="14:14" x14ac:dyDescent="0.2">
      <c r="N2050" s="52"/>
    </row>
    <row r="2051" spans="14:14" x14ac:dyDescent="0.2">
      <c r="N2051" s="52"/>
    </row>
    <row r="2052" spans="14:14" x14ac:dyDescent="0.2">
      <c r="N2052" s="52"/>
    </row>
    <row r="2053" spans="14:14" x14ac:dyDescent="0.2">
      <c r="N2053" s="52"/>
    </row>
    <row r="2054" spans="14:14" x14ac:dyDescent="0.2">
      <c r="N2054" s="52"/>
    </row>
    <row r="2055" spans="14:14" x14ac:dyDescent="0.2">
      <c r="N2055" s="52"/>
    </row>
    <row r="2056" spans="14:14" x14ac:dyDescent="0.2">
      <c r="N2056" s="52"/>
    </row>
    <row r="2057" spans="14:14" x14ac:dyDescent="0.2">
      <c r="N2057" s="52"/>
    </row>
    <row r="2058" spans="14:14" x14ac:dyDescent="0.2">
      <c r="N2058" s="52"/>
    </row>
    <row r="2059" spans="14:14" x14ac:dyDescent="0.2">
      <c r="N2059" s="52"/>
    </row>
    <row r="2060" spans="14:14" x14ac:dyDescent="0.2">
      <c r="N2060" s="52"/>
    </row>
    <row r="2061" spans="14:14" x14ac:dyDescent="0.2">
      <c r="N2061" s="52"/>
    </row>
    <row r="2062" spans="14:14" x14ac:dyDescent="0.2">
      <c r="N2062" s="52"/>
    </row>
    <row r="2063" spans="14:14" x14ac:dyDescent="0.2">
      <c r="N2063" s="52"/>
    </row>
    <row r="2064" spans="14:14" x14ac:dyDescent="0.2">
      <c r="N2064" s="52"/>
    </row>
    <row r="2065" spans="14:14" x14ac:dyDescent="0.2">
      <c r="N2065" s="52"/>
    </row>
    <row r="2066" spans="14:14" x14ac:dyDescent="0.2">
      <c r="N2066" s="52"/>
    </row>
    <row r="2067" spans="14:14" x14ac:dyDescent="0.2">
      <c r="N2067" s="52"/>
    </row>
    <row r="2068" spans="14:14" x14ac:dyDescent="0.2">
      <c r="N2068" s="52"/>
    </row>
    <row r="2069" spans="14:14" x14ac:dyDescent="0.2">
      <c r="N2069" s="52"/>
    </row>
    <row r="2070" spans="14:14" x14ac:dyDescent="0.2">
      <c r="N2070" s="52"/>
    </row>
    <row r="2071" spans="14:14" x14ac:dyDescent="0.2">
      <c r="N2071" s="52"/>
    </row>
    <row r="2072" spans="14:14" x14ac:dyDescent="0.2">
      <c r="N2072" s="52"/>
    </row>
    <row r="2073" spans="14:14" x14ac:dyDescent="0.2">
      <c r="N2073" s="52"/>
    </row>
    <row r="2074" spans="14:14" x14ac:dyDescent="0.2">
      <c r="N2074" s="52"/>
    </row>
    <row r="2075" spans="14:14" x14ac:dyDescent="0.2">
      <c r="N2075" s="52"/>
    </row>
    <row r="2076" spans="14:14" x14ac:dyDescent="0.2">
      <c r="N2076" s="52"/>
    </row>
    <row r="2077" spans="14:14" x14ac:dyDescent="0.2">
      <c r="N2077" s="52"/>
    </row>
    <row r="2078" spans="14:14" x14ac:dyDescent="0.2">
      <c r="N2078" s="52"/>
    </row>
    <row r="2079" spans="14:14" x14ac:dyDescent="0.2">
      <c r="N2079" s="52"/>
    </row>
    <row r="2080" spans="14:14" x14ac:dyDescent="0.2">
      <c r="N2080" s="52"/>
    </row>
    <row r="2081" spans="14:14" x14ac:dyDescent="0.2">
      <c r="N2081" s="52"/>
    </row>
    <row r="2082" spans="14:14" x14ac:dyDescent="0.2">
      <c r="N2082" s="52"/>
    </row>
    <row r="2083" spans="14:14" x14ac:dyDescent="0.2">
      <c r="N2083" s="52"/>
    </row>
    <row r="2084" spans="14:14" x14ac:dyDescent="0.2">
      <c r="N2084" s="52"/>
    </row>
    <row r="2085" spans="14:14" x14ac:dyDescent="0.2">
      <c r="N2085" s="52"/>
    </row>
    <row r="2086" spans="14:14" x14ac:dyDescent="0.2">
      <c r="N2086" s="52"/>
    </row>
    <row r="2087" spans="14:14" x14ac:dyDescent="0.2">
      <c r="N2087" s="52"/>
    </row>
    <row r="2088" spans="14:14" x14ac:dyDescent="0.2">
      <c r="N2088" s="52"/>
    </row>
    <row r="2089" spans="14:14" x14ac:dyDescent="0.2">
      <c r="N2089" s="52"/>
    </row>
    <row r="2090" spans="14:14" x14ac:dyDescent="0.2">
      <c r="N2090" s="52"/>
    </row>
    <row r="2091" spans="14:14" x14ac:dyDescent="0.2">
      <c r="N2091" s="52"/>
    </row>
    <row r="2092" spans="14:14" x14ac:dyDescent="0.2">
      <c r="N2092" s="52"/>
    </row>
    <row r="2093" spans="14:14" x14ac:dyDescent="0.2">
      <c r="N2093" s="52"/>
    </row>
    <row r="2094" spans="14:14" x14ac:dyDescent="0.2">
      <c r="N2094" s="52"/>
    </row>
    <row r="2095" spans="14:14" x14ac:dyDescent="0.2">
      <c r="N2095" s="52"/>
    </row>
    <row r="2096" spans="14:14" x14ac:dyDescent="0.2">
      <c r="N2096" s="52"/>
    </row>
    <row r="2097" spans="14:14" x14ac:dyDescent="0.2">
      <c r="N2097" s="52"/>
    </row>
    <row r="2098" spans="14:14" x14ac:dyDescent="0.2">
      <c r="N2098" s="52"/>
    </row>
    <row r="2099" spans="14:14" x14ac:dyDescent="0.2">
      <c r="N2099" s="52"/>
    </row>
    <row r="2100" spans="14:14" x14ac:dyDescent="0.2">
      <c r="N2100" s="52"/>
    </row>
    <row r="2101" spans="14:14" x14ac:dyDescent="0.2">
      <c r="N2101" s="52"/>
    </row>
    <row r="2102" spans="14:14" x14ac:dyDescent="0.2">
      <c r="N2102" s="52"/>
    </row>
    <row r="2103" spans="14:14" x14ac:dyDescent="0.2">
      <c r="N2103" s="52"/>
    </row>
    <row r="2104" spans="14:14" x14ac:dyDescent="0.2">
      <c r="N2104" s="52"/>
    </row>
    <row r="2105" spans="14:14" x14ac:dyDescent="0.2">
      <c r="N2105" s="52"/>
    </row>
    <row r="2106" spans="14:14" x14ac:dyDescent="0.2">
      <c r="N2106" s="52"/>
    </row>
    <row r="2107" spans="14:14" x14ac:dyDescent="0.2">
      <c r="N2107" s="52"/>
    </row>
    <row r="2108" spans="14:14" x14ac:dyDescent="0.2">
      <c r="N2108" s="52"/>
    </row>
    <row r="2109" spans="14:14" x14ac:dyDescent="0.2">
      <c r="N2109" s="52"/>
    </row>
    <row r="2110" spans="14:14" x14ac:dyDescent="0.2">
      <c r="N2110" s="52"/>
    </row>
    <row r="2111" spans="14:14" x14ac:dyDescent="0.2">
      <c r="N2111" s="52"/>
    </row>
    <row r="2112" spans="14:14" x14ac:dyDescent="0.2">
      <c r="N2112" s="52"/>
    </row>
    <row r="2113" spans="14:14" x14ac:dyDescent="0.2">
      <c r="N2113" s="52"/>
    </row>
    <row r="2114" spans="14:14" x14ac:dyDescent="0.2">
      <c r="N2114" s="52"/>
    </row>
    <row r="2115" spans="14:14" x14ac:dyDescent="0.2">
      <c r="N2115" s="52"/>
    </row>
    <row r="2116" spans="14:14" x14ac:dyDescent="0.2">
      <c r="N2116" s="52"/>
    </row>
    <row r="2117" spans="14:14" x14ac:dyDescent="0.2">
      <c r="N2117" s="52"/>
    </row>
    <row r="2118" spans="14:14" x14ac:dyDescent="0.2">
      <c r="N2118" s="52"/>
    </row>
    <row r="2119" spans="14:14" x14ac:dyDescent="0.2">
      <c r="N2119" s="52"/>
    </row>
    <row r="2120" spans="14:14" x14ac:dyDescent="0.2">
      <c r="N2120" s="52"/>
    </row>
    <row r="2121" spans="14:14" x14ac:dyDescent="0.2">
      <c r="N2121" s="52"/>
    </row>
    <row r="2122" spans="14:14" x14ac:dyDescent="0.2">
      <c r="N2122" s="52"/>
    </row>
    <row r="2123" spans="14:14" x14ac:dyDescent="0.2">
      <c r="N2123" s="52"/>
    </row>
    <row r="2124" spans="14:14" x14ac:dyDescent="0.2">
      <c r="N2124" s="52"/>
    </row>
    <row r="2125" spans="14:14" x14ac:dyDescent="0.2">
      <c r="N2125" s="52"/>
    </row>
    <row r="2126" spans="14:14" x14ac:dyDescent="0.2">
      <c r="N2126" s="52"/>
    </row>
    <row r="2127" spans="14:14" x14ac:dyDescent="0.2">
      <c r="N2127" s="52"/>
    </row>
    <row r="2128" spans="14:14" x14ac:dyDescent="0.2">
      <c r="N2128" s="52"/>
    </row>
    <row r="2129" spans="14:14" x14ac:dyDescent="0.2">
      <c r="N2129" s="52"/>
    </row>
    <row r="2130" spans="14:14" x14ac:dyDescent="0.2">
      <c r="N2130" s="52"/>
    </row>
    <row r="2131" spans="14:14" x14ac:dyDescent="0.2">
      <c r="N2131" s="52"/>
    </row>
    <row r="2132" spans="14:14" x14ac:dyDescent="0.2">
      <c r="N2132" s="52"/>
    </row>
    <row r="2133" spans="14:14" x14ac:dyDescent="0.2">
      <c r="N2133" s="52"/>
    </row>
    <row r="2134" spans="14:14" x14ac:dyDescent="0.2">
      <c r="N2134" s="52"/>
    </row>
    <row r="2135" spans="14:14" x14ac:dyDescent="0.2">
      <c r="N2135" s="52"/>
    </row>
    <row r="2136" spans="14:14" x14ac:dyDescent="0.2">
      <c r="N2136" s="52"/>
    </row>
    <row r="2137" spans="14:14" x14ac:dyDescent="0.2">
      <c r="N2137" s="52"/>
    </row>
    <row r="2138" spans="14:14" x14ac:dyDescent="0.2">
      <c r="N2138" s="52"/>
    </row>
    <row r="2139" spans="14:14" x14ac:dyDescent="0.2">
      <c r="N2139" s="52"/>
    </row>
    <row r="2140" spans="14:14" x14ac:dyDescent="0.2">
      <c r="N2140" s="52"/>
    </row>
    <row r="2141" spans="14:14" x14ac:dyDescent="0.2">
      <c r="N2141" s="52"/>
    </row>
    <row r="2142" spans="14:14" x14ac:dyDescent="0.2">
      <c r="N2142" s="52"/>
    </row>
    <row r="2143" spans="14:14" x14ac:dyDescent="0.2">
      <c r="N2143" s="52"/>
    </row>
    <row r="2144" spans="14:14" x14ac:dyDescent="0.2">
      <c r="N2144" s="52"/>
    </row>
    <row r="2145" spans="14:14" x14ac:dyDescent="0.2">
      <c r="N2145" s="52"/>
    </row>
    <row r="2146" spans="14:14" x14ac:dyDescent="0.2">
      <c r="N2146" s="52"/>
    </row>
    <row r="2147" spans="14:14" x14ac:dyDescent="0.2">
      <c r="N2147" s="52"/>
    </row>
    <row r="2148" spans="14:14" x14ac:dyDescent="0.2">
      <c r="N2148" s="52"/>
    </row>
    <row r="2149" spans="14:14" x14ac:dyDescent="0.2">
      <c r="N2149" s="52"/>
    </row>
    <row r="2150" spans="14:14" x14ac:dyDescent="0.2">
      <c r="N2150" s="52"/>
    </row>
    <row r="2151" spans="14:14" x14ac:dyDescent="0.2">
      <c r="N2151" s="52"/>
    </row>
    <row r="2152" spans="14:14" x14ac:dyDescent="0.2">
      <c r="N2152" s="52"/>
    </row>
    <row r="2153" spans="14:14" x14ac:dyDescent="0.2">
      <c r="N2153" s="52"/>
    </row>
    <row r="2154" spans="14:14" x14ac:dyDescent="0.2">
      <c r="N2154" s="52"/>
    </row>
    <row r="2155" spans="14:14" x14ac:dyDescent="0.2">
      <c r="N2155" s="52"/>
    </row>
    <row r="2156" spans="14:14" x14ac:dyDescent="0.2">
      <c r="N2156" s="52"/>
    </row>
    <row r="2157" spans="14:14" x14ac:dyDescent="0.2">
      <c r="N2157" s="52"/>
    </row>
    <row r="2158" spans="14:14" x14ac:dyDescent="0.2">
      <c r="N2158" s="52"/>
    </row>
    <row r="2159" spans="14:14" x14ac:dyDescent="0.2">
      <c r="N2159" s="52"/>
    </row>
    <row r="2160" spans="14:14" x14ac:dyDescent="0.2">
      <c r="N2160" s="52"/>
    </row>
    <row r="2161" spans="14:14" x14ac:dyDescent="0.2">
      <c r="N2161" s="52"/>
    </row>
    <row r="2162" spans="14:14" x14ac:dyDescent="0.2">
      <c r="N2162" s="52"/>
    </row>
    <row r="2163" spans="14:14" x14ac:dyDescent="0.2">
      <c r="N2163" s="52"/>
    </row>
    <row r="2164" spans="14:14" x14ac:dyDescent="0.2">
      <c r="N2164" s="52"/>
    </row>
    <row r="2165" spans="14:14" x14ac:dyDescent="0.2">
      <c r="N2165" s="52"/>
    </row>
    <row r="2166" spans="14:14" x14ac:dyDescent="0.2">
      <c r="N2166" s="52"/>
    </row>
    <row r="2167" spans="14:14" x14ac:dyDescent="0.2">
      <c r="N2167" s="52"/>
    </row>
    <row r="2168" spans="14:14" x14ac:dyDescent="0.2">
      <c r="N2168" s="52"/>
    </row>
    <row r="2169" spans="14:14" x14ac:dyDescent="0.2">
      <c r="N2169" s="52"/>
    </row>
    <row r="2170" spans="14:14" x14ac:dyDescent="0.2">
      <c r="N2170" s="52"/>
    </row>
    <row r="2171" spans="14:14" x14ac:dyDescent="0.2">
      <c r="N2171" s="52"/>
    </row>
    <row r="2172" spans="14:14" x14ac:dyDescent="0.2">
      <c r="N2172" s="52"/>
    </row>
    <row r="2173" spans="14:14" x14ac:dyDescent="0.2">
      <c r="N2173" s="52"/>
    </row>
    <row r="2174" spans="14:14" x14ac:dyDescent="0.2">
      <c r="N2174" s="52"/>
    </row>
    <row r="2175" spans="14:14" x14ac:dyDescent="0.2">
      <c r="N2175" s="52"/>
    </row>
    <row r="2176" spans="14:14" x14ac:dyDescent="0.2">
      <c r="N2176" s="52"/>
    </row>
    <row r="2177" spans="14:14" x14ac:dyDescent="0.2">
      <c r="N2177" s="52"/>
    </row>
    <row r="2178" spans="14:14" x14ac:dyDescent="0.2">
      <c r="N2178" s="52"/>
    </row>
    <row r="2179" spans="14:14" x14ac:dyDescent="0.2">
      <c r="N2179" s="52"/>
    </row>
    <row r="2180" spans="14:14" x14ac:dyDescent="0.2">
      <c r="N2180" s="52"/>
    </row>
    <row r="2181" spans="14:14" x14ac:dyDescent="0.2">
      <c r="N2181" s="52"/>
    </row>
    <row r="2182" spans="14:14" x14ac:dyDescent="0.2">
      <c r="N2182" s="52"/>
    </row>
    <row r="2183" spans="14:14" x14ac:dyDescent="0.2">
      <c r="N2183" s="52"/>
    </row>
    <row r="2184" spans="14:14" x14ac:dyDescent="0.2">
      <c r="N2184" s="52"/>
    </row>
    <row r="2185" spans="14:14" x14ac:dyDescent="0.2">
      <c r="N2185" s="52"/>
    </row>
    <row r="2186" spans="14:14" x14ac:dyDescent="0.2">
      <c r="N2186" s="52"/>
    </row>
    <row r="2187" spans="14:14" x14ac:dyDescent="0.2">
      <c r="N2187" s="52"/>
    </row>
    <row r="2188" spans="14:14" x14ac:dyDescent="0.2">
      <c r="N2188" s="52"/>
    </row>
    <row r="2189" spans="14:14" x14ac:dyDescent="0.2">
      <c r="N2189" s="52"/>
    </row>
    <row r="2190" spans="14:14" x14ac:dyDescent="0.2">
      <c r="N2190" s="52"/>
    </row>
    <row r="2191" spans="14:14" x14ac:dyDescent="0.2">
      <c r="N2191" s="52"/>
    </row>
    <row r="2192" spans="14:14" x14ac:dyDescent="0.2">
      <c r="N2192" s="52"/>
    </row>
    <row r="2193" spans="14:14" x14ac:dyDescent="0.2">
      <c r="N2193" s="52"/>
    </row>
    <row r="2194" spans="14:14" x14ac:dyDescent="0.2">
      <c r="N2194" s="52"/>
    </row>
    <row r="2195" spans="14:14" x14ac:dyDescent="0.2">
      <c r="N2195" s="52"/>
    </row>
    <row r="2196" spans="14:14" x14ac:dyDescent="0.2">
      <c r="N2196" s="52"/>
    </row>
    <row r="2197" spans="14:14" x14ac:dyDescent="0.2">
      <c r="N2197" s="52"/>
    </row>
    <row r="2198" spans="14:14" x14ac:dyDescent="0.2">
      <c r="N2198" s="52"/>
    </row>
    <row r="2199" spans="14:14" x14ac:dyDescent="0.2">
      <c r="N2199" s="52"/>
    </row>
    <row r="2200" spans="14:14" x14ac:dyDescent="0.2">
      <c r="N2200" s="52"/>
    </row>
    <row r="2201" spans="14:14" x14ac:dyDescent="0.2">
      <c r="N2201" s="52"/>
    </row>
    <row r="2202" spans="14:14" x14ac:dyDescent="0.2">
      <c r="N2202" s="52"/>
    </row>
    <row r="2203" spans="14:14" x14ac:dyDescent="0.2">
      <c r="N2203" s="52"/>
    </row>
    <row r="2204" spans="14:14" x14ac:dyDescent="0.2">
      <c r="N2204" s="52"/>
    </row>
    <row r="2205" spans="14:14" x14ac:dyDescent="0.2">
      <c r="N2205" s="52"/>
    </row>
    <row r="2206" spans="14:14" x14ac:dyDescent="0.2">
      <c r="N2206" s="52"/>
    </row>
    <row r="2207" spans="14:14" x14ac:dyDescent="0.2">
      <c r="N2207" s="52"/>
    </row>
    <row r="2208" spans="14:14" x14ac:dyDescent="0.2">
      <c r="N2208" s="52"/>
    </row>
    <row r="2209" spans="14:14" x14ac:dyDescent="0.2">
      <c r="N2209" s="52"/>
    </row>
    <row r="2210" spans="14:14" x14ac:dyDescent="0.2">
      <c r="N2210" s="52"/>
    </row>
    <row r="2211" spans="14:14" x14ac:dyDescent="0.2">
      <c r="N2211" s="52"/>
    </row>
    <row r="2212" spans="14:14" x14ac:dyDescent="0.2">
      <c r="N2212" s="52"/>
    </row>
    <row r="2213" spans="14:14" x14ac:dyDescent="0.2">
      <c r="N2213" s="52"/>
    </row>
    <row r="2214" spans="14:14" x14ac:dyDescent="0.2">
      <c r="N2214" s="52"/>
    </row>
    <row r="2215" spans="14:14" x14ac:dyDescent="0.2">
      <c r="N2215" s="52"/>
    </row>
    <row r="2216" spans="14:14" x14ac:dyDescent="0.2">
      <c r="N2216" s="52"/>
    </row>
    <row r="2217" spans="14:14" x14ac:dyDescent="0.2">
      <c r="N2217" s="52"/>
    </row>
    <row r="2218" spans="14:14" x14ac:dyDescent="0.2">
      <c r="N2218" s="52"/>
    </row>
    <row r="2219" spans="14:14" x14ac:dyDescent="0.2">
      <c r="N2219" s="52"/>
    </row>
    <row r="2220" spans="14:14" x14ac:dyDescent="0.2">
      <c r="N2220" s="52"/>
    </row>
    <row r="2221" spans="14:14" x14ac:dyDescent="0.2">
      <c r="N2221" s="52"/>
    </row>
    <row r="2222" spans="14:14" x14ac:dyDescent="0.2">
      <c r="N2222" s="52"/>
    </row>
    <row r="2223" spans="14:14" x14ac:dyDescent="0.2">
      <c r="N2223" s="52"/>
    </row>
    <row r="2224" spans="14:14" x14ac:dyDescent="0.2">
      <c r="N2224" s="52"/>
    </row>
    <row r="2225" spans="14:14" x14ac:dyDescent="0.2">
      <c r="N2225" s="52"/>
    </row>
    <row r="2226" spans="14:14" x14ac:dyDescent="0.2">
      <c r="N2226" s="52"/>
    </row>
    <row r="2227" spans="14:14" x14ac:dyDescent="0.2">
      <c r="N2227" s="52"/>
    </row>
    <row r="2228" spans="14:14" x14ac:dyDescent="0.2">
      <c r="N2228" s="52"/>
    </row>
    <row r="2229" spans="14:14" x14ac:dyDescent="0.2">
      <c r="N2229" s="52"/>
    </row>
    <row r="2230" spans="14:14" x14ac:dyDescent="0.2">
      <c r="N2230" s="52"/>
    </row>
    <row r="2231" spans="14:14" x14ac:dyDescent="0.2">
      <c r="N2231" s="52"/>
    </row>
    <row r="2232" spans="14:14" x14ac:dyDescent="0.2">
      <c r="N2232" s="52"/>
    </row>
    <row r="2233" spans="14:14" x14ac:dyDescent="0.2">
      <c r="N2233" s="52"/>
    </row>
    <row r="2234" spans="14:14" x14ac:dyDescent="0.2">
      <c r="N2234" s="52"/>
    </row>
    <row r="2235" spans="14:14" x14ac:dyDescent="0.2">
      <c r="N2235" s="52"/>
    </row>
    <row r="2236" spans="14:14" x14ac:dyDescent="0.2">
      <c r="N2236" s="52"/>
    </row>
    <row r="2237" spans="14:14" x14ac:dyDescent="0.2">
      <c r="N2237" s="52"/>
    </row>
    <row r="2238" spans="14:14" x14ac:dyDescent="0.2">
      <c r="N2238" s="52"/>
    </row>
    <row r="2239" spans="14:14" x14ac:dyDescent="0.2">
      <c r="N2239" s="52"/>
    </row>
    <row r="2240" spans="14:14" x14ac:dyDescent="0.2">
      <c r="N2240" s="52"/>
    </row>
    <row r="2241" spans="14:14" x14ac:dyDescent="0.2">
      <c r="N2241" s="52"/>
    </row>
    <row r="2242" spans="14:14" x14ac:dyDescent="0.2">
      <c r="N2242" s="52"/>
    </row>
    <row r="2243" spans="14:14" x14ac:dyDescent="0.2">
      <c r="N2243" s="52"/>
    </row>
    <row r="2244" spans="14:14" x14ac:dyDescent="0.2">
      <c r="N2244" s="52"/>
    </row>
    <row r="2245" spans="14:14" x14ac:dyDescent="0.2">
      <c r="N2245" s="52"/>
    </row>
    <row r="2246" spans="14:14" x14ac:dyDescent="0.2">
      <c r="N2246" s="52"/>
    </row>
    <row r="2247" spans="14:14" x14ac:dyDescent="0.2">
      <c r="N2247" s="52"/>
    </row>
    <row r="2248" spans="14:14" x14ac:dyDescent="0.2">
      <c r="N2248" s="52"/>
    </row>
    <row r="2249" spans="14:14" x14ac:dyDescent="0.2">
      <c r="N2249" s="52"/>
    </row>
    <row r="2250" spans="14:14" x14ac:dyDescent="0.2">
      <c r="N2250" s="52"/>
    </row>
    <row r="2251" spans="14:14" x14ac:dyDescent="0.2">
      <c r="N2251" s="52"/>
    </row>
    <row r="2252" spans="14:14" x14ac:dyDescent="0.2">
      <c r="N2252" s="52"/>
    </row>
    <row r="2253" spans="14:14" x14ac:dyDescent="0.2">
      <c r="N2253" s="52"/>
    </row>
    <row r="2254" spans="14:14" x14ac:dyDescent="0.2">
      <c r="N2254" s="52"/>
    </row>
    <row r="2255" spans="14:14" x14ac:dyDescent="0.2">
      <c r="N2255" s="52"/>
    </row>
    <row r="2256" spans="14:14" x14ac:dyDescent="0.2">
      <c r="N2256" s="52"/>
    </row>
    <row r="2257" spans="14:14" x14ac:dyDescent="0.2">
      <c r="N2257" s="52"/>
    </row>
    <row r="2258" spans="14:14" x14ac:dyDescent="0.2">
      <c r="N2258" s="52"/>
    </row>
    <row r="2259" spans="14:14" x14ac:dyDescent="0.2">
      <c r="N2259" s="52"/>
    </row>
    <row r="2260" spans="14:14" x14ac:dyDescent="0.2">
      <c r="N2260" s="52"/>
    </row>
    <row r="2261" spans="14:14" x14ac:dyDescent="0.2">
      <c r="N2261" s="52"/>
    </row>
    <row r="2262" spans="14:14" x14ac:dyDescent="0.2">
      <c r="N2262" s="52"/>
    </row>
    <row r="2263" spans="14:14" x14ac:dyDescent="0.2">
      <c r="N2263" s="52"/>
    </row>
    <row r="2264" spans="14:14" x14ac:dyDescent="0.2">
      <c r="N2264" s="52"/>
    </row>
    <row r="2265" spans="14:14" x14ac:dyDescent="0.2">
      <c r="N2265" s="52"/>
    </row>
    <row r="2266" spans="14:14" x14ac:dyDescent="0.2">
      <c r="N2266" s="52"/>
    </row>
    <row r="2267" spans="14:14" x14ac:dyDescent="0.2">
      <c r="N2267" s="52"/>
    </row>
    <row r="2268" spans="14:14" x14ac:dyDescent="0.2">
      <c r="N2268" s="52"/>
    </row>
    <row r="2269" spans="14:14" x14ac:dyDescent="0.2">
      <c r="N2269" s="52"/>
    </row>
    <row r="2270" spans="14:14" x14ac:dyDescent="0.2">
      <c r="N2270" s="52"/>
    </row>
    <row r="2271" spans="14:14" x14ac:dyDescent="0.2">
      <c r="N2271" s="52"/>
    </row>
    <row r="2272" spans="14:14" x14ac:dyDescent="0.2">
      <c r="N2272" s="52"/>
    </row>
    <row r="2273" spans="14:14" x14ac:dyDescent="0.2">
      <c r="N2273" s="52"/>
    </row>
    <row r="2274" spans="14:14" x14ac:dyDescent="0.2">
      <c r="N2274" s="52"/>
    </row>
    <row r="2275" spans="14:14" x14ac:dyDescent="0.2">
      <c r="N2275" s="52"/>
    </row>
    <row r="2276" spans="14:14" x14ac:dyDescent="0.2">
      <c r="N2276" s="52"/>
    </row>
    <row r="2277" spans="14:14" x14ac:dyDescent="0.2">
      <c r="N2277" s="52"/>
    </row>
    <row r="2278" spans="14:14" x14ac:dyDescent="0.2">
      <c r="N2278" s="52"/>
    </row>
    <row r="2279" spans="14:14" x14ac:dyDescent="0.2">
      <c r="N2279" s="52"/>
    </row>
    <row r="2280" spans="14:14" x14ac:dyDescent="0.2">
      <c r="N2280" s="52"/>
    </row>
    <row r="2281" spans="14:14" x14ac:dyDescent="0.2">
      <c r="N2281" s="52"/>
    </row>
    <row r="2282" spans="14:14" x14ac:dyDescent="0.2">
      <c r="N2282" s="52"/>
    </row>
    <row r="2283" spans="14:14" x14ac:dyDescent="0.2">
      <c r="N2283" s="52"/>
    </row>
    <row r="2284" spans="14:14" x14ac:dyDescent="0.2">
      <c r="N2284" s="52"/>
    </row>
    <row r="2285" spans="14:14" x14ac:dyDescent="0.2">
      <c r="N2285" s="52"/>
    </row>
    <row r="2286" spans="14:14" x14ac:dyDescent="0.2">
      <c r="N2286" s="52"/>
    </row>
    <row r="2287" spans="14:14" x14ac:dyDescent="0.2">
      <c r="N2287" s="52"/>
    </row>
    <row r="2288" spans="14:14" x14ac:dyDescent="0.2">
      <c r="N2288" s="52"/>
    </row>
    <row r="2289" spans="14:14" x14ac:dyDescent="0.2">
      <c r="N2289" s="52"/>
    </row>
    <row r="2290" spans="14:14" x14ac:dyDescent="0.2">
      <c r="N2290" s="52"/>
    </row>
    <row r="2291" spans="14:14" x14ac:dyDescent="0.2">
      <c r="N2291" s="52"/>
    </row>
    <row r="2292" spans="14:14" x14ac:dyDescent="0.2">
      <c r="N2292" s="52"/>
    </row>
    <row r="2293" spans="14:14" x14ac:dyDescent="0.2">
      <c r="N2293" s="52"/>
    </row>
    <row r="2294" spans="14:14" x14ac:dyDescent="0.2">
      <c r="N2294" s="52"/>
    </row>
    <row r="2295" spans="14:14" x14ac:dyDescent="0.2">
      <c r="N2295" s="52"/>
    </row>
    <row r="2296" spans="14:14" x14ac:dyDescent="0.2">
      <c r="N2296" s="52"/>
    </row>
    <row r="2297" spans="14:14" x14ac:dyDescent="0.2">
      <c r="N2297" s="52"/>
    </row>
    <row r="2298" spans="14:14" x14ac:dyDescent="0.2">
      <c r="N2298" s="52"/>
    </row>
    <row r="2299" spans="14:14" x14ac:dyDescent="0.2">
      <c r="N2299" s="52"/>
    </row>
    <row r="2300" spans="14:14" x14ac:dyDescent="0.2">
      <c r="N2300" s="52"/>
    </row>
    <row r="2301" spans="14:14" x14ac:dyDescent="0.2">
      <c r="N2301" s="52"/>
    </row>
    <row r="2302" spans="14:14" x14ac:dyDescent="0.2">
      <c r="N2302" s="52"/>
    </row>
    <row r="2303" spans="14:14" x14ac:dyDescent="0.2">
      <c r="N2303" s="52"/>
    </row>
    <row r="2304" spans="14:14" x14ac:dyDescent="0.2">
      <c r="N2304" s="52"/>
    </row>
    <row r="2305" spans="14:14" x14ac:dyDescent="0.2">
      <c r="N2305" s="52"/>
    </row>
    <row r="2306" spans="14:14" x14ac:dyDescent="0.2">
      <c r="N2306" s="52"/>
    </row>
    <row r="2307" spans="14:14" x14ac:dyDescent="0.2">
      <c r="N2307" s="52"/>
    </row>
    <row r="2308" spans="14:14" x14ac:dyDescent="0.2">
      <c r="N2308" s="52"/>
    </row>
    <row r="2309" spans="14:14" x14ac:dyDescent="0.2">
      <c r="N2309" s="52"/>
    </row>
    <row r="2310" spans="14:14" x14ac:dyDescent="0.2">
      <c r="N2310" s="52"/>
    </row>
    <row r="2311" spans="14:14" x14ac:dyDescent="0.2">
      <c r="N2311" s="52"/>
    </row>
    <row r="2312" spans="14:14" x14ac:dyDescent="0.2">
      <c r="N2312" s="52"/>
    </row>
    <row r="2313" spans="14:14" x14ac:dyDescent="0.2">
      <c r="N2313" s="52"/>
    </row>
    <row r="2314" spans="14:14" x14ac:dyDescent="0.2">
      <c r="N2314" s="52"/>
    </row>
    <row r="2315" spans="14:14" x14ac:dyDescent="0.2">
      <c r="N2315" s="52"/>
    </row>
    <row r="2316" spans="14:14" x14ac:dyDescent="0.2">
      <c r="N2316" s="52"/>
    </row>
    <row r="2317" spans="14:14" x14ac:dyDescent="0.2">
      <c r="N2317" s="52"/>
    </row>
    <row r="2318" spans="14:14" x14ac:dyDescent="0.2">
      <c r="N2318" s="52"/>
    </row>
    <row r="2319" spans="14:14" x14ac:dyDescent="0.2">
      <c r="N2319" s="52"/>
    </row>
    <row r="2320" spans="14:14" x14ac:dyDescent="0.2">
      <c r="N2320" s="52"/>
    </row>
    <row r="2321" spans="14:14" x14ac:dyDescent="0.2">
      <c r="N2321" s="52"/>
    </row>
    <row r="2322" spans="14:14" x14ac:dyDescent="0.2">
      <c r="N2322" s="52"/>
    </row>
    <row r="2323" spans="14:14" x14ac:dyDescent="0.2">
      <c r="N2323" s="52"/>
    </row>
    <row r="2324" spans="14:14" x14ac:dyDescent="0.2">
      <c r="N2324" s="52"/>
    </row>
    <row r="2325" spans="14:14" x14ac:dyDescent="0.2">
      <c r="N2325" s="52"/>
    </row>
    <row r="2326" spans="14:14" x14ac:dyDescent="0.2">
      <c r="N2326" s="52"/>
    </row>
    <row r="2327" spans="14:14" x14ac:dyDescent="0.2">
      <c r="N2327" s="52"/>
    </row>
    <row r="2328" spans="14:14" x14ac:dyDescent="0.2">
      <c r="N2328" s="52"/>
    </row>
    <row r="2329" spans="14:14" x14ac:dyDescent="0.2">
      <c r="N2329" s="52"/>
    </row>
    <row r="2330" spans="14:14" x14ac:dyDescent="0.2">
      <c r="N2330" s="52"/>
    </row>
    <row r="2331" spans="14:14" x14ac:dyDescent="0.2">
      <c r="N2331" s="52"/>
    </row>
    <row r="2332" spans="14:14" x14ac:dyDescent="0.2">
      <c r="N2332" s="52"/>
    </row>
    <row r="2333" spans="14:14" x14ac:dyDescent="0.2">
      <c r="N2333" s="52"/>
    </row>
    <row r="2334" spans="14:14" x14ac:dyDescent="0.2">
      <c r="N2334" s="52"/>
    </row>
    <row r="2335" spans="14:14" x14ac:dyDescent="0.2">
      <c r="N2335" s="52"/>
    </row>
    <row r="2336" spans="14:14" x14ac:dyDescent="0.2">
      <c r="N2336" s="52"/>
    </row>
    <row r="2337" spans="14:14" x14ac:dyDescent="0.2">
      <c r="N2337" s="52"/>
    </row>
    <row r="2338" spans="14:14" x14ac:dyDescent="0.2">
      <c r="N2338" s="52"/>
    </row>
    <row r="2339" spans="14:14" x14ac:dyDescent="0.2">
      <c r="N2339" s="52"/>
    </row>
    <row r="2340" spans="14:14" x14ac:dyDescent="0.2">
      <c r="N2340" s="52"/>
    </row>
    <row r="2341" spans="14:14" x14ac:dyDescent="0.2">
      <c r="N2341" s="52"/>
    </row>
    <row r="2342" spans="14:14" x14ac:dyDescent="0.2">
      <c r="N2342" s="52"/>
    </row>
    <row r="2343" spans="14:14" x14ac:dyDescent="0.2">
      <c r="N2343" s="52"/>
    </row>
    <row r="2344" spans="14:14" x14ac:dyDescent="0.2">
      <c r="N2344" s="52"/>
    </row>
  </sheetData>
  <mergeCells count="4">
    <mergeCell ref="G3:G12"/>
    <mergeCell ref="G13:G15"/>
    <mergeCell ref="AD6:AM6"/>
    <mergeCell ref="AN6:AP6"/>
  </mergeCells>
  <phoneticPr fontId="4" type="noConversion"/>
  <hyperlinks>
    <hyperlink ref="S1" location="'Table of Content'!A1" display="Table of Content" xr:uid="{2E75701A-2E4A-43E9-940C-2C09DD2FFFCE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D6C0-97B5-4747-B568-B8DCDC08FF9C}">
  <dimension ref="A1:Y292"/>
  <sheetViews>
    <sheetView zoomScaleNormal="100" workbookViewId="0">
      <selection activeCell="A16" sqref="A16"/>
    </sheetView>
  </sheetViews>
  <sheetFormatPr defaultColWidth="8.85546875" defaultRowHeight="12.75" x14ac:dyDescent="0.2"/>
  <cols>
    <col min="1" max="1" width="32.5703125" style="20" customWidth="1"/>
    <col min="2" max="2" width="13.5703125" style="20" bestFit="1" customWidth="1"/>
    <col min="3" max="3" width="11.5703125" style="20" customWidth="1"/>
    <col min="4" max="4" width="15.85546875" style="20" customWidth="1"/>
    <col min="5" max="5" width="11.7109375" style="20" customWidth="1"/>
    <col min="6" max="6" width="11.5703125" style="20" customWidth="1"/>
    <col min="7" max="7" width="13.140625" style="20" customWidth="1"/>
    <col min="8" max="8" width="14" style="20" bestFit="1" customWidth="1"/>
    <col min="9" max="9" width="13.85546875" style="20" bestFit="1" customWidth="1"/>
    <col min="10" max="10" width="11" style="20" bestFit="1" customWidth="1"/>
    <col min="11" max="11" width="11.140625" style="20" bestFit="1" customWidth="1"/>
    <col min="12" max="14" width="8.85546875" style="20"/>
    <col min="15" max="15" width="20" style="20" customWidth="1"/>
    <col min="16" max="16" width="14.85546875" style="18" bestFit="1" customWidth="1"/>
    <col min="17" max="17" width="20" style="20" customWidth="1"/>
    <col min="18" max="18" width="14.85546875" style="18" bestFit="1" customWidth="1"/>
    <col min="19" max="19" width="9.28515625" style="20" bestFit="1" customWidth="1"/>
    <col min="20" max="20" width="9.140625" style="20" bestFit="1" customWidth="1"/>
    <col min="21" max="21" width="8.85546875" style="20" bestFit="1" customWidth="1"/>
    <col min="22" max="16384" width="8.85546875" style="20"/>
  </cols>
  <sheetData>
    <row r="1" spans="1:25" x14ac:dyDescent="0.2">
      <c r="A1" s="596" t="s">
        <v>1258</v>
      </c>
      <c r="B1" s="596"/>
      <c r="C1" s="596"/>
      <c r="D1" s="596"/>
      <c r="E1" s="596"/>
      <c r="F1" s="596"/>
      <c r="G1" s="596"/>
      <c r="H1" s="596"/>
      <c r="I1" s="596"/>
      <c r="J1" s="596"/>
      <c r="M1" s="48" t="s">
        <v>239</v>
      </c>
    </row>
    <row r="2" spans="1:25" x14ac:dyDescent="0.2">
      <c r="A2" s="18"/>
      <c r="B2" s="18"/>
      <c r="C2" s="18"/>
      <c r="D2" s="18"/>
      <c r="E2" s="18"/>
      <c r="F2" s="18"/>
      <c r="G2" s="18"/>
      <c r="H2" s="18"/>
      <c r="U2" s="18"/>
      <c r="V2" s="18"/>
      <c r="W2" s="18"/>
      <c r="X2" s="18"/>
      <c r="Y2" s="18"/>
    </row>
    <row r="3" spans="1:25" x14ac:dyDescent="0.2">
      <c r="U3" s="18"/>
      <c r="V3" s="18"/>
      <c r="W3" s="18"/>
      <c r="X3" s="18"/>
      <c r="Y3" s="18"/>
    </row>
    <row r="4" spans="1:25" ht="14.45" customHeight="1" x14ac:dyDescent="0.2">
      <c r="A4" s="555" t="s">
        <v>906</v>
      </c>
      <c r="B4" s="608"/>
      <c r="C4" s="608"/>
      <c r="D4" s="608"/>
      <c r="E4" s="608"/>
      <c r="F4" s="609"/>
    </row>
    <row r="5" spans="1:25" x14ac:dyDescent="0.2">
      <c r="A5" s="26" t="s">
        <v>244</v>
      </c>
      <c r="B5" s="26" t="s">
        <v>290</v>
      </c>
      <c r="C5" s="26" t="s">
        <v>234</v>
      </c>
      <c r="D5" s="26" t="s">
        <v>419</v>
      </c>
      <c r="E5" s="26" t="s">
        <v>289</v>
      </c>
      <c r="F5" s="26" t="s">
        <v>234</v>
      </c>
    </row>
    <row r="6" spans="1:25" x14ac:dyDescent="0.2">
      <c r="A6" s="55" t="s">
        <v>235</v>
      </c>
      <c r="B6" s="44">
        <v>3079.5408970500002</v>
      </c>
      <c r="C6" s="318">
        <f t="shared" ref="C6:C29" si="0">(B6/$B$42)*100</f>
        <v>50.897103632833463</v>
      </c>
      <c r="D6" s="55" t="s">
        <v>235</v>
      </c>
      <c r="E6" s="18">
        <v>5350.9552520799507</v>
      </c>
      <c r="F6" s="318">
        <f t="shared" ref="F6:F36" si="1">(E6/$E$42)*100</f>
        <v>79.068181017843969</v>
      </c>
      <c r="J6" s="18"/>
    </row>
    <row r="7" spans="1:25" x14ac:dyDescent="0.2">
      <c r="A7" s="21" t="s">
        <v>247</v>
      </c>
      <c r="B7" s="45">
        <v>1566.8597161500002</v>
      </c>
      <c r="C7" s="123">
        <f t="shared" si="0"/>
        <v>25.89626961193877</v>
      </c>
      <c r="D7" s="21" t="s">
        <v>247</v>
      </c>
      <c r="E7" s="18">
        <v>888.11222223000004</v>
      </c>
      <c r="F7" s="124">
        <f t="shared" si="1"/>
        <v>13.123155519595459</v>
      </c>
      <c r="J7" s="18"/>
    </row>
    <row r="8" spans="1:25" x14ac:dyDescent="0.2">
      <c r="A8" s="21" t="s">
        <v>245</v>
      </c>
      <c r="B8" s="45">
        <v>875.49404415999993</v>
      </c>
      <c r="C8" s="123">
        <f t="shared" si="0"/>
        <v>14.469725386087804</v>
      </c>
      <c r="D8" s="21" t="s">
        <v>249</v>
      </c>
      <c r="E8" s="18">
        <v>305.53464086000002</v>
      </c>
      <c r="F8" s="124">
        <f t="shared" si="1"/>
        <v>4.5147206718557458</v>
      </c>
      <c r="J8" s="18"/>
    </row>
    <row r="9" spans="1:25" x14ac:dyDescent="0.2">
      <c r="A9" s="21" t="s">
        <v>249</v>
      </c>
      <c r="B9" s="45">
        <v>229.61687519</v>
      </c>
      <c r="C9" s="123">
        <f t="shared" si="0"/>
        <v>3.7949922677071908</v>
      </c>
      <c r="D9" s="21" t="s">
        <v>623</v>
      </c>
      <c r="E9" s="18">
        <v>119.67058428</v>
      </c>
      <c r="F9" s="124">
        <f t="shared" si="1"/>
        <v>1.7683077085505805</v>
      </c>
      <c r="J9" s="18"/>
      <c r="K9" s="18"/>
      <c r="L9" s="18"/>
      <c r="M9" s="18"/>
    </row>
    <row r="10" spans="1:25" x14ac:dyDescent="0.2">
      <c r="A10" s="21" t="s">
        <v>253</v>
      </c>
      <c r="B10" s="45">
        <v>72.450877329999997</v>
      </c>
      <c r="C10" s="123">
        <f t="shared" si="0"/>
        <v>1.1974316740807494</v>
      </c>
      <c r="D10" s="21" t="s">
        <v>245</v>
      </c>
      <c r="E10" s="18">
        <v>47.91522114</v>
      </c>
      <c r="F10" s="124">
        <f t="shared" si="1"/>
        <v>0.70801739131249553</v>
      </c>
      <c r="J10" s="18"/>
      <c r="K10" s="18"/>
      <c r="L10" s="18"/>
      <c r="M10" s="18"/>
    </row>
    <row r="11" spans="1:25" x14ac:dyDescent="0.2">
      <c r="A11" s="21" t="s">
        <v>273</v>
      </c>
      <c r="B11" s="45">
        <v>64.797108379999997</v>
      </c>
      <c r="C11" s="123">
        <f t="shared" si="0"/>
        <v>1.0709340289924567</v>
      </c>
      <c r="D11" s="21" t="s">
        <v>254</v>
      </c>
      <c r="E11" s="18">
        <v>19.6742901</v>
      </c>
      <c r="F11" s="124">
        <f t="shared" si="1"/>
        <v>0.29071637824287538</v>
      </c>
      <c r="J11" s="18"/>
    </row>
    <row r="12" spans="1:25" x14ac:dyDescent="0.2">
      <c r="A12" s="21" t="s">
        <v>254</v>
      </c>
      <c r="B12" s="45">
        <v>49.996581130000003</v>
      </c>
      <c r="C12" s="123">
        <f t="shared" si="0"/>
        <v>0.82631835592721481</v>
      </c>
      <c r="D12" s="21" t="s">
        <v>277</v>
      </c>
      <c r="E12" s="18">
        <v>10.844873810000001</v>
      </c>
      <c r="F12" s="124">
        <f t="shared" si="1"/>
        <v>0.16024885373344236</v>
      </c>
      <c r="J12" s="18"/>
    </row>
    <row r="13" spans="1:25" x14ac:dyDescent="0.2">
      <c r="A13" s="21" t="s">
        <v>258</v>
      </c>
      <c r="B13" s="45">
        <v>40.279287799999999</v>
      </c>
      <c r="C13" s="123">
        <f t="shared" si="0"/>
        <v>0.66571581737303309</v>
      </c>
      <c r="D13" s="21" t="s">
        <v>253</v>
      </c>
      <c r="E13" s="18">
        <v>5.8047298700000001</v>
      </c>
      <c r="F13" s="124">
        <f t="shared" si="1"/>
        <v>8.5773363913376297E-2</v>
      </c>
      <c r="J13" s="18"/>
    </row>
    <row r="14" spans="1:25" x14ac:dyDescent="0.2">
      <c r="A14" s="21" t="s">
        <v>283</v>
      </c>
      <c r="B14" s="45">
        <v>38.46898264</v>
      </c>
      <c r="C14" s="123">
        <f t="shared" si="0"/>
        <v>0.63579600386322177</v>
      </c>
      <c r="D14" s="21" t="s">
        <v>238</v>
      </c>
      <c r="E14" s="18">
        <v>5.3423344699999999</v>
      </c>
      <c r="F14" s="124">
        <f t="shared" si="1"/>
        <v>7.8940796368580077E-2</v>
      </c>
      <c r="J14" s="18"/>
    </row>
    <row r="15" spans="1:25" x14ac:dyDescent="0.2">
      <c r="A15" s="21" t="s">
        <v>276</v>
      </c>
      <c r="B15" s="45">
        <v>12.55671607</v>
      </c>
      <c r="C15" s="123">
        <f t="shared" si="0"/>
        <v>0.20753109001249898</v>
      </c>
      <c r="D15" s="21" t="s">
        <v>272</v>
      </c>
      <c r="E15" s="18">
        <v>2.8882514700000002</v>
      </c>
      <c r="F15" s="124">
        <f t="shared" si="1"/>
        <v>4.2678134893063352E-2</v>
      </c>
      <c r="J15" s="18"/>
    </row>
    <row r="16" spans="1:25" x14ac:dyDescent="0.2">
      <c r="A16" s="21" t="s">
        <v>236</v>
      </c>
      <c r="B16" s="45">
        <v>8.8704916699999998</v>
      </c>
      <c r="C16" s="123">
        <f t="shared" si="0"/>
        <v>0.14660702646770066</v>
      </c>
      <c r="D16" s="21" t="s">
        <v>273</v>
      </c>
      <c r="E16" s="18">
        <v>2.7282051200000002</v>
      </c>
      <c r="F16" s="124">
        <f t="shared" si="1"/>
        <v>4.0313216261361785E-2</v>
      </c>
      <c r="J16" s="18"/>
    </row>
    <row r="17" spans="1:10" x14ac:dyDescent="0.2">
      <c r="A17" s="21" t="s">
        <v>272</v>
      </c>
      <c r="B17" s="45">
        <v>4.6203584299999996</v>
      </c>
      <c r="C17" s="123">
        <f t="shared" si="0"/>
        <v>7.6362961134179591E-2</v>
      </c>
      <c r="D17" s="21" t="s">
        <v>258</v>
      </c>
      <c r="E17" s="18">
        <v>2.4825305600000003</v>
      </c>
      <c r="F17" s="124">
        <f t="shared" si="1"/>
        <v>3.6683015733332977E-2</v>
      </c>
      <c r="J17" s="18"/>
    </row>
    <row r="18" spans="1:10" x14ac:dyDescent="0.2">
      <c r="A18" s="21" t="s">
        <v>295</v>
      </c>
      <c r="B18" s="45">
        <v>2.6343216800000002</v>
      </c>
      <c r="C18" s="123">
        <f t="shared" si="0"/>
        <v>4.3538744258152004E-2</v>
      </c>
      <c r="D18" s="21" t="s">
        <v>271</v>
      </c>
      <c r="E18" s="18">
        <v>1.6360265900000002</v>
      </c>
      <c r="F18" s="124">
        <f t="shared" si="1"/>
        <v>2.4174682925603583E-2</v>
      </c>
      <c r="J18" s="18"/>
    </row>
    <row r="19" spans="1:10" x14ac:dyDescent="0.2">
      <c r="A19" s="21" t="s">
        <v>271</v>
      </c>
      <c r="B19" s="45">
        <v>2.3456130000000002</v>
      </c>
      <c r="C19" s="123">
        <f t="shared" si="0"/>
        <v>3.8767112350378066E-2</v>
      </c>
      <c r="D19" s="21" t="s">
        <v>276</v>
      </c>
      <c r="E19" s="18">
        <v>0.93016188</v>
      </c>
      <c r="F19" s="124">
        <f t="shared" si="1"/>
        <v>1.3744500643160894E-2</v>
      </c>
      <c r="J19" s="18"/>
    </row>
    <row r="20" spans="1:10" x14ac:dyDescent="0.2">
      <c r="A20" s="21" t="s">
        <v>269</v>
      </c>
      <c r="B20" s="45">
        <v>0.87486543999999999</v>
      </c>
      <c r="C20" s="123">
        <f t="shared" si="0"/>
        <v>1.4459336132577256E-2</v>
      </c>
      <c r="D20" s="21" t="s">
        <v>265</v>
      </c>
      <c r="E20" s="18">
        <v>0.65945202000000003</v>
      </c>
      <c r="F20" s="124">
        <f t="shared" si="1"/>
        <v>9.744366983759592E-3</v>
      </c>
      <c r="J20" s="18"/>
    </row>
    <row r="21" spans="1:10" x14ac:dyDescent="0.2">
      <c r="A21" s="21" t="s">
        <v>265</v>
      </c>
      <c r="B21" s="45">
        <v>0.7779288299999999</v>
      </c>
      <c r="C21" s="123">
        <f t="shared" si="0"/>
        <v>1.285721657972059E-2</v>
      </c>
      <c r="D21" s="21" t="s">
        <v>281</v>
      </c>
      <c r="E21" s="18">
        <v>0.53124041</v>
      </c>
      <c r="F21" s="124">
        <f t="shared" si="1"/>
        <v>7.8498531426788396E-3</v>
      </c>
      <c r="J21" s="18"/>
    </row>
    <row r="22" spans="1:10" x14ac:dyDescent="0.2">
      <c r="A22" s="21" t="s">
        <v>275</v>
      </c>
      <c r="B22" s="45">
        <v>0.17099600000000001</v>
      </c>
      <c r="C22" s="123">
        <f t="shared" si="0"/>
        <v>2.8261359156285578E-3</v>
      </c>
      <c r="D22" s="21" t="s">
        <v>236</v>
      </c>
      <c r="E22" s="18">
        <v>0.46330030999999999</v>
      </c>
      <c r="F22" s="124">
        <f t="shared" si="1"/>
        <v>6.8459389120221117E-3</v>
      </c>
      <c r="J22" s="18"/>
    </row>
    <row r="23" spans="1:10" x14ac:dyDescent="0.2">
      <c r="A23" s="21" t="s">
        <v>311</v>
      </c>
      <c r="B23" s="45">
        <v>6.5285930000000006E-2</v>
      </c>
      <c r="C23" s="123">
        <f t="shared" si="0"/>
        <v>1.0790130269609343E-3</v>
      </c>
      <c r="D23" s="21" t="s">
        <v>269</v>
      </c>
      <c r="E23" s="18">
        <v>0.31338533000000002</v>
      </c>
      <c r="F23" s="124">
        <f t="shared" si="1"/>
        <v>4.6307260729091474E-3</v>
      </c>
      <c r="J23" s="18"/>
    </row>
    <row r="24" spans="1:10" x14ac:dyDescent="0.2">
      <c r="A24" s="21" t="s">
        <v>329</v>
      </c>
      <c r="B24" s="45">
        <v>4.1568599999999997E-2</v>
      </c>
      <c r="C24" s="123">
        <f t="shared" si="0"/>
        <v>6.870249211817659E-4</v>
      </c>
      <c r="D24" s="21" t="s">
        <v>287</v>
      </c>
      <c r="E24" s="18">
        <v>0.24782326000000002</v>
      </c>
      <c r="F24" s="124">
        <f t="shared" si="1"/>
        <v>3.6619507095477081E-3</v>
      </c>
      <c r="J24" s="18"/>
    </row>
    <row r="25" spans="1:10" x14ac:dyDescent="0.2">
      <c r="A25" s="21" t="s">
        <v>278</v>
      </c>
      <c r="B25" s="45">
        <v>4.0628279999999996E-2</v>
      </c>
      <c r="C25" s="123">
        <f t="shared" si="0"/>
        <v>6.7148378499037051E-4</v>
      </c>
      <c r="D25" s="21" t="s">
        <v>283</v>
      </c>
      <c r="E25" s="18">
        <v>0.22836689000000002</v>
      </c>
      <c r="F25" s="124">
        <f t="shared" si="1"/>
        <v>3.3744544191400892E-3</v>
      </c>
      <c r="J25" s="18"/>
    </row>
    <row r="26" spans="1:10" x14ac:dyDescent="0.2">
      <c r="A26" s="21" t="s">
        <v>324</v>
      </c>
      <c r="B26" s="45">
        <v>1.8778509999999998E-2</v>
      </c>
      <c r="C26" s="123">
        <f t="shared" si="0"/>
        <v>3.1036177193027918E-4</v>
      </c>
      <c r="D26" s="21" t="s">
        <v>288</v>
      </c>
      <c r="E26" s="18">
        <v>0.10210722999999999</v>
      </c>
      <c r="F26" s="124">
        <f t="shared" si="1"/>
        <v>1.5087834908977106E-3</v>
      </c>
      <c r="J26" s="18"/>
    </row>
    <row r="27" spans="1:10" x14ac:dyDescent="0.2">
      <c r="A27" s="21" t="s">
        <v>268</v>
      </c>
      <c r="B27" s="45">
        <v>7.8083000000000004E-4</v>
      </c>
      <c r="C27" s="123">
        <f t="shared" si="0"/>
        <v>1.2905165658847262E-5</v>
      </c>
      <c r="D27" s="21" t="s">
        <v>275</v>
      </c>
      <c r="E27" s="18">
        <v>9.7033679999999997E-2</v>
      </c>
      <c r="F27" s="124">
        <f t="shared" si="1"/>
        <v>1.4338143777384948E-3</v>
      </c>
      <c r="J27" s="18"/>
    </row>
    <row r="28" spans="1:10" x14ac:dyDescent="0.2">
      <c r="A28" s="21" t="s">
        <v>282</v>
      </c>
      <c r="B28" s="45">
        <v>1E-4</v>
      </c>
      <c r="C28" s="123">
        <f t="shared" si="0"/>
        <v>1.6527497225833105E-6</v>
      </c>
      <c r="D28" s="21" t="s">
        <v>286</v>
      </c>
      <c r="E28" s="18">
        <v>8.814574E-2</v>
      </c>
      <c r="F28" s="124">
        <f t="shared" si="1"/>
        <v>1.3024820799169851E-3</v>
      </c>
      <c r="J28" s="18"/>
    </row>
    <row r="29" spans="1:10" x14ac:dyDescent="0.2">
      <c r="A29" s="21" t="s">
        <v>287</v>
      </c>
      <c r="B29" s="45">
        <v>6.9999999999999994E-5</v>
      </c>
      <c r="C29" s="123">
        <f t="shared" si="0"/>
        <v>1.1569248058083172E-6</v>
      </c>
      <c r="D29" s="21" t="s">
        <v>282</v>
      </c>
      <c r="E29" s="18">
        <v>8.141719E-2</v>
      </c>
      <c r="F29" s="124">
        <f t="shared" si="1"/>
        <v>1.2030579239813105E-3</v>
      </c>
      <c r="J29" s="18"/>
    </row>
    <row r="30" spans="1:10" x14ac:dyDescent="0.2">
      <c r="A30" s="21"/>
      <c r="B30" s="45"/>
      <c r="C30" s="123"/>
      <c r="D30" s="21" t="s">
        <v>278</v>
      </c>
      <c r="E30" s="18">
        <v>7.6247509999999991E-2</v>
      </c>
      <c r="F30" s="124">
        <f t="shared" si="1"/>
        <v>1.1266683496365349E-3</v>
      </c>
      <c r="J30" s="18"/>
    </row>
    <row r="31" spans="1:10" x14ac:dyDescent="0.2">
      <c r="A31" s="21"/>
      <c r="B31" s="45"/>
      <c r="C31" s="123"/>
      <c r="D31" s="21" t="s">
        <v>280</v>
      </c>
      <c r="E31" s="18">
        <v>5.3818809999999995E-2</v>
      </c>
      <c r="F31" s="124">
        <f t="shared" si="1"/>
        <v>7.9525154122544127E-4</v>
      </c>
      <c r="J31" s="18"/>
    </row>
    <row r="32" spans="1:10" x14ac:dyDescent="0.2">
      <c r="A32" s="21"/>
      <c r="B32" s="45"/>
      <c r="C32" s="123"/>
      <c r="D32" s="21" t="s">
        <v>268</v>
      </c>
      <c r="E32" s="18">
        <v>2.0725759999999999E-2</v>
      </c>
      <c r="F32" s="124">
        <f t="shared" si="1"/>
        <v>3.0625338209946674E-4</v>
      </c>
      <c r="J32" s="18"/>
    </row>
    <row r="33" spans="1:18" x14ac:dyDescent="0.2">
      <c r="A33" s="21"/>
      <c r="B33" s="45"/>
      <c r="C33" s="123"/>
      <c r="D33" s="21" t="s">
        <v>328</v>
      </c>
      <c r="E33" s="18">
        <v>1.217063E-2</v>
      </c>
      <c r="F33" s="124">
        <f t="shared" si="1"/>
        <v>1.7983883822746347E-4</v>
      </c>
      <c r="J33" s="18"/>
    </row>
    <row r="34" spans="1:18" x14ac:dyDescent="0.2">
      <c r="A34" s="21"/>
      <c r="B34" s="45"/>
      <c r="C34" s="123"/>
      <c r="D34" s="21" t="s">
        <v>274</v>
      </c>
      <c r="E34" s="18">
        <v>8.5240300000000001E-3</v>
      </c>
      <c r="F34" s="124">
        <f t="shared" si="1"/>
        <v>1.2595499593825836E-4</v>
      </c>
      <c r="H34" s="38"/>
      <c r="I34" s="38"/>
      <c r="J34" s="18"/>
    </row>
    <row r="35" spans="1:18" x14ac:dyDescent="0.2">
      <c r="A35" s="21"/>
      <c r="B35" s="45"/>
      <c r="C35" s="116"/>
      <c r="D35" s="21" t="s">
        <v>279</v>
      </c>
      <c r="E35" s="18">
        <v>7.2093399999999998E-3</v>
      </c>
      <c r="F35" s="124">
        <f t="shared" si="1"/>
        <v>1.06528530567997E-4</v>
      </c>
      <c r="J35" s="18"/>
    </row>
    <row r="36" spans="1:18" x14ac:dyDescent="0.2">
      <c r="A36" s="116"/>
      <c r="B36" s="116"/>
      <c r="C36" s="116"/>
      <c r="D36" s="21" t="s">
        <v>587</v>
      </c>
      <c r="E36" s="18">
        <v>3.59743E-3</v>
      </c>
      <c r="F36" s="124">
        <f t="shared" si="1"/>
        <v>5.3157283707139554E-5</v>
      </c>
      <c r="J36" s="18"/>
    </row>
    <row r="37" spans="1:18" x14ac:dyDescent="0.2">
      <c r="A37" s="116"/>
      <c r="B37" s="116"/>
      <c r="C37" s="116"/>
      <c r="D37" s="21" t="s">
        <v>921</v>
      </c>
      <c r="E37" s="18">
        <v>3.0257399999999999E-3</v>
      </c>
      <c r="F37" s="124">
        <f t="shared" ref="F37:F40" si="2">(E37/$E$42)*100</f>
        <v>4.470972877972342E-5</v>
      </c>
      <c r="J37" s="18"/>
    </row>
    <row r="38" spans="1:18" x14ac:dyDescent="0.2">
      <c r="A38" s="116"/>
      <c r="B38" s="116"/>
      <c r="C38" s="116"/>
      <c r="D38" s="21" t="s">
        <v>329</v>
      </c>
      <c r="E38" s="18">
        <v>2.0570300000000001E-3</v>
      </c>
      <c r="F38" s="124">
        <f t="shared" si="2"/>
        <v>3.0395623348917781E-5</v>
      </c>
      <c r="J38" s="18"/>
    </row>
    <row r="39" spans="1:18" x14ac:dyDescent="0.2">
      <c r="A39" s="116"/>
      <c r="B39" s="116"/>
      <c r="C39" s="116"/>
      <c r="D39" s="21" t="s">
        <v>324</v>
      </c>
      <c r="E39" s="18">
        <v>1.1383399999999998E-3</v>
      </c>
      <c r="F39" s="124">
        <f t="shared" si="2"/>
        <v>1.6820636491935975E-5</v>
      </c>
      <c r="J39" s="18"/>
    </row>
    <row r="40" spans="1:18" x14ac:dyDescent="0.2">
      <c r="A40" s="116"/>
      <c r="B40" s="116"/>
      <c r="C40" s="116"/>
      <c r="D40" s="21" t="s">
        <v>920</v>
      </c>
      <c r="E40" s="18">
        <v>1.449E-4</v>
      </c>
      <c r="F40" s="124">
        <f t="shared" si="2"/>
        <v>2.1411091832682004E-6</v>
      </c>
      <c r="J40" s="18"/>
    </row>
    <row r="41" spans="1:18" x14ac:dyDescent="0.2">
      <c r="A41" s="116"/>
      <c r="B41" s="116"/>
      <c r="C41" s="116"/>
      <c r="D41" s="21" t="s">
        <v>884</v>
      </c>
      <c r="E41" s="18">
        <v>1.0828E-4</v>
      </c>
      <c r="F41" s="124">
        <f>(E41/$E$42)*100</f>
        <v>1.5999951853987629E-6</v>
      </c>
      <c r="H41" s="530"/>
      <c r="I41" s="530"/>
      <c r="J41" s="18"/>
    </row>
    <row r="42" spans="1:18" s="11" customFormat="1" ht="14.25" x14ac:dyDescent="0.2">
      <c r="A42" s="382" t="s">
        <v>217</v>
      </c>
      <c r="B42" s="382">
        <f>SUM(B6:B41)</f>
        <v>6050.5228731000007</v>
      </c>
      <c r="C42" s="382">
        <f>SUM(C6:C41)</f>
        <v>99.999999999999957</v>
      </c>
      <c r="D42" s="382"/>
      <c r="E42" s="244">
        <f>SUM(E6:E41)</f>
        <v>6767.5203643199493</v>
      </c>
      <c r="F42" s="245">
        <f>SUM(F6:F41)</f>
        <v>100.00000000000001</v>
      </c>
      <c r="H42" s="417"/>
      <c r="I42" s="416"/>
      <c r="J42" s="83"/>
      <c r="O42" s="20"/>
      <c r="P42" s="18"/>
      <c r="Q42" s="20"/>
      <c r="R42" s="18"/>
    </row>
    <row r="43" spans="1:18" x14ac:dyDescent="0.2">
      <c r="H43" s="34"/>
      <c r="J43" s="18"/>
    </row>
    <row r="44" spans="1:18" x14ac:dyDescent="0.2">
      <c r="A44" s="555" t="s">
        <v>907</v>
      </c>
      <c r="B44" s="608"/>
      <c r="C44" s="608"/>
      <c r="D44" s="608"/>
      <c r="E44" s="608"/>
      <c r="F44" s="609"/>
      <c r="J44" s="18"/>
    </row>
    <row r="45" spans="1:18" x14ac:dyDescent="0.2">
      <c r="A45" s="26" t="s">
        <v>418</v>
      </c>
      <c r="B45" s="26" t="s">
        <v>290</v>
      </c>
      <c r="C45" s="26" t="s">
        <v>234</v>
      </c>
      <c r="D45" s="26" t="s">
        <v>418</v>
      </c>
      <c r="E45" s="26" t="s">
        <v>289</v>
      </c>
      <c r="F45" s="26" t="s">
        <v>234</v>
      </c>
      <c r="J45" s="18"/>
    </row>
    <row r="46" spans="1:18" x14ac:dyDescent="0.2">
      <c r="A46" s="36" t="s">
        <v>216</v>
      </c>
      <c r="B46" s="45">
        <v>2128.7990927599999</v>
      </c>
      <c r="C46" s="124">
        <f t="shared" ref="C46:C109" si="3">(B46/$B$292)*100</f>
        <v>35.183721099946958</v>
      </c>
      <c r="D46" s="21" t="s">
        <v>52</v>
      </c>
      <c r="E46" s="45">
        <v>834.15227864999997</v>
      </c>
      <c r="F46" s="128">
        <f t="shared" ref="F46:F109" si="4">(E46/$E$292)*100</f>
        <v>12.325818523544489</v>
      </c>
      <c r="J46" s="18"/>
    </row>
    <row r="47" spans="1:18" x14ac:dyDescent="0.2">
      <c r="A47" s="36" t="s">
        <v>8</v>
      </c>
      <c r="B47" s="45">
        <v>589.5334346300009</v>
      </c>
      <c r="C47" s="124">
        <f t="shared" si="3"/>
        <v>9.7435122053832099</v>
      </c>
      <c r="D47" s="21" t="s">
        <v>179</v>
      </c>
      <c r="E47" s="45">
        <v>527.05568936999998</v>
      </c>
      <c r="F47" s="128">
        <f t="shared" si="4"/>
        <v>7.7880177819451388</v>
      </c>
    </row>
    <row r="48" spans="1:18" x14ac:dyDescent="0.2">
      <c r="A48" s="36" t="s">
        <v>121</v>
      </c>
      <c r="B48" s="45">
        <v>574.93633120000004</v>
      </c>
      <c r="C48" s="124">
        <f t="shared" si="3"/>
        <v>9.5022586189386722</v>
      </c>
      <c r="D48" s="21" t="s">
        <v>54</v>
      </c>
      <c r="E48" s="45">
        <v>306.06386093000003</v>
      </c>
      <c r="F48" s="128">
        <f t="shared" si="4"/>
        <v>4.5225406715233927</v>
      </c>
    </row>
    <row r="49" spans="1:6" x14ac:dyDescent="0.2">
      <c r="A49" s="36" t="s">
        <v>62</v>
      </c>
      <c r="B49" s="45">
        <v>462.69892423000005</v>
      </c>
      <c r="C49" s="124">
        <f t="shared" si="3"/>
        <v>7.6472551866072935</v>
      </c>
      <c r="D49" s="21" t="s">
        <v>351</v>
      </c>
      <c r="E49" s="45">
        <v>162.55459500999999</v>
      </c>
      <c r="F49" s="128">
        <f t="shared" si="4"/>
        <v>2.4019816159996656</v>
      </c>
    </row>
    <row r="50" spans="1:6" x14ac:dyDescent="0.2">
      <c r="A50" s="36" t="s">
        <v>113</v>
      </c>
      <c r="B50" s="45">
        <v>234.11598337999999</v>
      </c>
      <c r="C50" s="124">
        <f t="shared" si="3"/>
        <v>3.869351265836142</v>
      </c>
      <c r="D50" s="21" t="s">
        <v>21</v>
      </c>
      <c r="E50" s="45">
        <v>146.85225399999999</v>
      </c>
      <c r="F50" s="128">
        <f t="shared" si="4"/>
        <v>2.1699565881506691</v>
      </c>
    </row>
    <row r="51" spans="1:6" x14ac:dyDescent="0.2">
      <c r="A51" s="36" t="s">
        <v>0</v>
      </c>
      <c r="B51" s="45">
        <v>233.83549183000002</v>
      </c>
      <c r="C51" s="124">
        <f t="shared" si="3"/>
        <v>3.8647154425216481</v>
      </c>
      <c r="D51" s="21" t="s">
        <v>145</v>
      </c>
      <c r="E51" s="45">
        <v>140.36868150999999</v>
      </c>
      <c r="F51" s="128">
        <f t="shared" si="4"/>
        <v>2.0741523328109595</v>
      </c>
    </row>
    <row r="52" spans="1:6" x14ac:dyDescent="0.2">
      <c r="A52" s="36" t="s">
        <v>96</v>
      </c>
      <c r="B52" s="45">
        <v>201.57194804</v>
      </c>
      <c r="C52" s="124">
        <f t="shared" si="3"/>
        <v>3.3314798120368776</v>
      </c>
      <c r="D52" s="21" t="s">
        <v>28</v>
      </c>
      <c r="E52" s="45">
        <v>136.75113173</v>
      </c>
      <c r="F52" s="128">
        <f t="shared" si="4"/>
        <v>2.0206977499614922</v>
      </c>
    </row>
    <row r="53" spans="1:6" x14ac:dyDescent="0.2">
      <c r="A53" s="36" t="s">
        <v>85</v>
      </c>
      <c r="B53" s="45">
        <v>177.76196568</v>
      </c>
      <c r="C53" s="124">
        <f t="shared" si="3"/>
        <v>2.937960394634842</v>
      </c>
      <c r="D53" s="21" t="s">
        <v>12</v>
      </c>
      <c r="E53" s="45">
        <v>133.64449257999999</v>
      </c>
      <c r="F53" s="128">
        <f t="shared" si="4"/>
        <v>1.9747926180555881</v>
      </c>
    </row>
    <row r="54" spans="1:6" x14ac:dyDescent="0.2">
      <c r="A54" s="36" t="s">
        <v>54</v>
      </c>
      <c r="B54" s="45">
        <v>175.25573169999998</v>
      </c>
      <c r="C54" s="124">
        <f t="shared" si="3"/>
        <v>2.8965386194831031</v>
      </c>
      <c r="D54" s="21" t="s">
        <v>151</v>
      </c>
      <c r="E54" s="45">
        <v>125.76767709000001</v>
      </c>
      <c r="F54" s="128">
        <f t="shared" si="4"/>
        <v>1.8584011620131586</v>
      </c>
    </row>
    <row r="55" spans="1:6" x14ac:dyDescent="0.2">
      <c r="A55" s="36" t="s">
        <v>46</v>
      </c>
      <c r="B55" s="45">
        <v>123.1159431</v>
      </c>
      <c r="C55" s="124">
        <f t="shared" si="3"/>
        <v>2.0347984080410777</v>
      </c>
      <c r="D55" s="21" t="s">
        <v>30</v>
      </c>
      <c r="E55" s="45">
        <v>121.32423862</v>
      </c>
      <c r="F55" s="128">
        <f t="shared" si="4"/>
        <v>1.7927428672346621</v>
      </c>
    </row>
    <row r="56" spans="1:6" x14ac:dyDescent="0.2">
      <c r="A56" s="36" t="s">
        <v>178</v>
      </c>
      <c r="B56" s="45">
        <v>116.13060295999999</v>
      </c>
      <c r="C56" s="124">
        <f t="shared" si="3"/>
        <v>1.9193482182557273</v>
      </c>
      <c r="D56" s="21" t="s">
        <v>83</v>
      </c>
      <c r="E56" s="45">
        <v>116.15615335</v>
      </c>
      <c r="F56" s="128">
        <f t="shared" si="4"/>
        <v>1.7163768573553655</v>
      </c>
    </row>
    <row r="57" spans="1:6" x14ac:dyDescent="0.2">
      <c r="A57" s="36" t="s">
        <v>101</v>
      </c>
      <c r="B57" s="45">
        <v>88.325168050000002</v>
      </c>
      <c r="C57" s="124">
        <f t="shared" si="3"/>
        <v>1.459793969917619</v>
      </c>
      <c r="D57" s="21" t="s">
        <v>81</v>
      </c>
      <c r="E57" s="45">
        <v>112.0280374</v>
      </c>
      <c r="F57" s="128">
        <f t="shared" si="4"/>
        <v>1.6553779134620541</v>
      </c>
    </row>
    <row r="58" spans="1:6" x14ac:dyDescent="0.2">
      <c r="A58" s="36" t="s">
        <v>30</v>
      </c>
      <c r="B58" s="45">
        <v>69.462696719999997</v>
      </c>
      <c r="C58" s="124">
        <f t="shared" si="3"/>
        <v>1.1480445273386872</v>
      </c>
      <c r="D58" s="21" t="s">
        <v>208</v>
      </c>
      <c r="E58" s="45">
        <v>109.87003290000001</v>
      </c>
      <c r="F58" s="128">
        <f t="shared" si="4"/>
        <v>1.6234902443627852</v>
      </c>
    </row>
    <row r="59" spans="1:6" x14ac:dyDescent="0.2">
      <c r="A59" s="36" t="s">
        <v>48</v>
      </c>
      <c r="B59" s="45">
        <v>69.102114749999998</v>
      </c>
      <c r="C59" s="124">
        <f t="shared" si="3"/>
        <v>1.142085009829827</v>
      </c>
      <c r="D59" s="21" t="s">
        <v>84</v>
      </c>
      <c r="E59" s="45">
        <v>108.47628520000001</v>
      </c>
      <c r="F59" s="128">
        <f t="shared" si="4"/>
        <v>1.6028955859802529</v>
      </c>
    </row>
    <row r="60" spans="1:6" x14ac:dyDescent="0.2">
      <c r="A60" s="36" t="s">
        <v>179</v>
      </c>
      <c r="B60" s="45">
        <v>47.622459020000001</v>
      </c>
      <c r="C60" s="124">
        <f t="shared" si="3"/>
        <v>0.78708005934040137</v>
      </c>
      <c r="D60" s="21" t="s">
        <v>96</v>
      </c>
      <c r="E60" s="45">
        <v>102.11287421999999</v>
      </c>
      <c r="F60" s="128">
        <f t="shared" si="4"/>
        <v>1.508866892493796</v>
      </c>
    </row>
    <row r="61" spans="1:6" x14ac:dyDescent="0.2">
      <c r="A61" s="36" t="s">
        <v>2</v>
      </c>
      <c r="B61" s="45">
        <v>46.185861109999998</v>
      </c>
      <c r="C61" s="124">
        <f t="shared" si="3"/>
        <v>0.76333669136823867</v>
      </c>
      <c r="D61" s="21" t="s">
        <v>27</v>
      </c>
      <c r="E61" s="45">
        <v>99.657559430000092</v>
      </c>
      <c r="F61" s="128">
        <f t="shared" si="4"/>
        <v>1.4725860295215185</v>
      </c>
    </row>
    <row r="62" spans="1:6" x14ac:dyDescent="0.2">
      <c r="A62" s="36" t="s">
        <v>138</v>
      </c>
      <c r="B62" s="45">
        <v>43.466708309999895</v>
      </c>
      <c r="C62" s="124">
        <f t="shared" si="3"/>
        <v>0.71839590100962059</v>
      </c>
      <c r="D62" s="21" t="s">
        <v>66</v>
      </c>
      <c r="E62" s="45">
        <v>99.04446243000001</v>
      </c>
      <c r="F62" s="128">
        <f t="shared" si="4"/>
        <v>1.4635266256779413</v>
      </c>
    </row>
    <row r="63" spans="1:6" x14ac:dyDescent="0.2">
      <c r="A63" s="36" t="s">
        <v>146</v>
      </c>
      <c r="B63" s="45">
        <v>42.344755200000002</v>
      </c>
      <c r="C63" s="124">
        <f t="shared" si="3"/>
        <v>0.69985282409658256</v>
      </c>
      <c r="D63" s="21" t="s">
        <v>15</v>
      </c>
      <c r="E63" s="45">
        <v>84.384755950000113</v>
      </c>
      <c r="F63" s="128">
        <f t="shared" si="4"/>
        <v>1.2469080461862652</v>
      </c>
    </row>
    <row r="64" spans="1:6" x14ac:dyDescent="0.2">
      <c r="A64" s="36" t="s">
        <v>125</v>
      </c>
      <c r="B64" s="45">
        <v>42.210503810000006</v>
      </c>
      <c r="C64" s="124">
        <f t="shared" si="3"/>
        <v>0.69763398462079329</v>
      </c>
      <c r="D64" s="21" t="s">
        <v>138</v>
      </c>
      <c r="E64" s="45">
        <v>83.925143740000394</v>
      </c>
      <c r="F64" s="128">
        <f t="shared" si="4"/>
        <v>1.2401166043396634</v>
      </c>
    </row>
    <row r="65" spans="1:6" x14ac:dyDescent="0.2">
      <c r="A65" s="36" t="s">
        <v>28</v>
      </c>
      <c r="B65" s="45">
        <v>38.982692819999997</v>
      </c>
      <c r="C65" s="124">
        <f t="shared" si="3"/>
        <v>0.64428634743805457</v>
      </c>
      <c r="D65" s="21" t="s">
        <v>125</v>
      </c>
      <c r="E65" s="45">
        <v>78.600487490000106</v>
      </c>
      <c r="F65" s="128">
        <f t="shared" si="4"/>
        <v>1.161437029497552</v>
      </c>
    </row>
    <row r="66" spans="1:6" x14ac:dyDescent="0.2">
      <c r="A66" s="36" t="s">
        <v>141</v>
      </c>
      <c r="B66" s="45">
        <v>37.626348579999998</v>
      </c>
      <c r="C66" s="124">
        <f t="shared" si="3"/>
        <v>0.62186937177417989</v>
      </c>
      <c r="D66" s="21" t="s">
        <v>62</v>
      </c>
      <c r="E66" s="45">
        <v>77.919154969999994</v>
      </c>
      <c r="F66" s="128">
        <f t="shared" si="4"/>
        <v>1.1513693461612409</v>
      </c>
    </row>
    <row r="67" spans="1:6" x14ac:dyDescent="0.2">
      <c r="A67" s="36" t="s">
        <v>18</v>
      </c>
      <c r="B67" s="45">
        <v>37.35952082</v>
      </c>
      <c r="C67" s="124">
        <f t="shared" si="3"/>
        <v>0.61745937671100459</v>
      </c>
      <c r="D67" s="21" t="s">
        <v>174</v>
      </c>
      <c r="E67" s="45">
        <v>76.727014580000002</v>
      </c>
      <c r="F67" s="128">
        <f t="shared" si="4"/>
        <v>1.1337537303104892</v>
      </c>
    </row>
    <row r="68" spans="1:6" x14ac:dyDescent="0.2">
      <c r="A68" s="36" t="s">
        <v>88</v>
      </c>
      <c r="B68" s="45">
        <v>32.833562909999998</v>
      </c>
      <c r="C68" s="124">
        <f t="shared" si="3"/>
        <v>0.54265661990924208</v>
      </c>
      <c r="D68" s="21" t="s">
        <v>189</v>
      </c>
      <c r="E68" s="45">
        <v>74.7714095299999</v>
      </c>
      <c r="F68" s="128">
        <f t="shared" si="4"/>
        <v>1.1048568087687303</v>
      </c>
    </row>
    <row r="69" spans="1:6" x14ac:dyDescent="0.2">
      <c r="A69" s="36" t="s">
        <v>177</v>
      </c>
      <c r="B69" s="45">
        <v>30.752558319999999</v>
      </c>
      <c r="C69" s="124">
        <f t="shared" si="3"/>
        <v>0.50826282232107112</v>
      </c>
      <c r="D69" s="21" t="s">
        <v>105</v>
      </c>
      <c r="E69" s="45">
        <v>72.168555130000001</v>
      </c>
      <c r="F69" s="128">
        <f t="shared" si="4"/>
        <v>1.0663958325192493</v>
      </c>
    </row>
    <row r="70" spans="1:6" x14ac:dyDescent="0.2">
      <c r="A70" s="36" t="s">
        <v>115</v>
      </c>
      <c r="B70" s="45">
        <v>27.71919797</v>
      </c>
      <c r="C70" s="124">
        <f t="shared" si="3"/>
        <v>0.45812896755149396</v>
      </c>
      <c r="D70" s="21" t="s">
        <v>146</v>
      </c>
      <c r="E70" s="45">
        <v>67.927392480000009</v>
      </c>
      <c r="F70" s="128">
        <f t="shared" si="4"/>
        <v>1.0037264584844048</v>
      </c>
    </row>
    <row r="71" spans="1:6" x14ac:dyDescent="0.2">
      <c r="A71" s="36" t="s">
        <v>55</v>
      </c>
      <c r="B71" s="45">
        <v>26.14075081</v>
      </c>
      <c r="C71" s="124">
        <f t="shared" si="3"/>
        <v>0.43204118649346984</v>
      </c>
      <c r="D71" s="21" t="s">
        <v>106</v>
      </c>
      <c r="E71" s="45">
        <v>64.79195184000001</v>
      </c>
      <c r="F71" s="128">
        <f t="shared" si="4"/>
        <v>0.95739574248788106</v>
      </c>
    </row>
    <row r="72" spans="1:6" x14ac:dyDescent="0.2">
      <c r="A72" s="36" t="s">
        <v>15</v>
      </c>
      <c r="B72" s="45">
        <v>23.647157350000001</v>
      </c>
      <c r="C72" s="124">
        <f t="shared" si="3"/>
        <v>0.39082832750096419</v>
      </c>
      <c r="D72" s="21" t="s">
        <v>113</v>
      </c>
      <c r="E72" s="45">
        <v>59.191277110000001</v>
      </c>
      <c r="F72" s="128">
        <f t="shared" si="4"/>
        <v>0.8746375913705513</v>
      </c>
    </row>
    <row r="73" spans="1:6" x14ac:dyDescent="0.2">
      <c r="A73" s="36" t="s">
        <v>36</v>
      </c>
      <c r="B73" s="45">
        <v>20.791359050000001</v>
      </c>
      <c r="C73" s="124">
        <f t="shared" si="3"/>
        <v>0.34362912902017528</v>
      </c>
      <c r="D73" s="21" t="s">
        <v>180</v>
      </c>
      <c r="E73" s="45">
        <v>57.325921010000101</v>
      </c>
      <c r="F73" s="128">
        <f t="shared" si="4"/>
        <v>0.84707422990902537</v>
      </c>
    </row>
    <row r="74" spans="1:6" x14ac:dyDescent="0.2">
      <c r="A74" s="36" t="s">
        <v>97</v>
      </c>
      <c r="B74" s="45">
        <v>19.563164520000001</v>
      </c>
      <c r="C74" s="124">
        <f t="shared" si="3"/>
        <v>0.32333014733281695</v>
      </c>
      <c r="D74" s="21" t="s">
        <v>159</v>
      </c>
      <c r="E74" s="45">
        <v>56.756300689999996</v>
      </c>
      <c r="F74" s="128">
        <f t="shared" si="4"/>
        <v>0.83865725752718701</v>
      </c>
    </row>
    <row r="75" spans="1:6" x14ac:dyDescent="0.2">
      <c r="A75" s="36" t="s">
        <v>123</v>
      </c>
      <c r="B75" s="45">
        <v>17.419156050000002</v>
      </c>
      <c r="C75" s="124">
        <f t="shared" si="3"/>
        <v>0.28789505329272919</v>
      </c>
      <c r="D75" s="21" t="s">
        <v>16</v>
      </c>
      <c r="E75" s="45">
        <v>56.397605399999904</v>
      </c>
      <c r="F75" s="128">
        <f t="shared" si="4"/>
        <v>0.83335701060231293</v>
      </c>
    </row>
    <row r="76" spans="1:6" x14ac:dyDescent="0.2">
      <c r="A76" s="36" t="s">
        <v>208</v>
      </c>
      <c r="B76" s="45">
        <v>17.296596399999999</v>
      </c>
      <c r="C76" s="124">
        <f t="shared" si="3"/>
        <v>0.28586944901735506</v>
      </c>
      <c r="D76" s="21" t="s">
        <v>29</v>
      </c>
      <c r="E76" s="45">
        <v>55.474192039999899</v>
      </c>
      <c r="F76" s="128">
        <f t="shared" si="4"/>
        <v>0.81971222920101172</v>
      </c>
    </row>
    <row r="77" spans="1:6" x14ac:dyDescent="0.2">
      <c r="A77" s="36" t="s">
        <v>84</v>
      </c>
      <c r="B77" s="45">
        <v>13.839218240000001</v>
      </c>
      <c r="C77" s="124">
        <f t="shared" si="3"/>
        <v>0.22872764106929908</v>
      </c>
      <c r="D77" s="21" t="s">
        <v>131</v>
      </c>
      <c r="E77" s="45">
        <v>55.224809360000002</v>
      </c>
      <c r="F77" s="128">
        <f t="shared" si="4"/>
        <v>0.81602723578282133</v>
      </c>
    </row>
    <row r="78" spans="1:6" x14ac:dyDescent="0.2">
      <c r="A78" s="36" t="s">
        <v>145</v>
      </c>
      <c r="B78" s="45">
        <v>12.343695</v>
      </c>
      <c r="C78" s="124">
        <f t="shared" si="3"/>
        <v>0.20401038486903014</v>
      </c>
      <c r="D78" s="21" t="s">
        <v>195</v>
      </c>
      <c r="E78" s="45">
        <v>54.488011180000093</v>
      </c>
      <c r="F78" s="128">
        <f t="shared" si="4"/>
        <v>0.80513996629066731</v>
      </c>
    </row>
    <row r="79" spans="1:6" x14ac:dyDescent="0.2">
      <c r="A79" s="36" t="s">
        <v>27</v>
      </c>
      <c r="B79" s="45">
        <v>12.07206268</v>
      </c>
      <c r="C79" s="124">
        <f t="shared" si="3"/>
        <v>0.19952098245378352</v>
      </c>
      <c r="D79" s="21" t="s">
        <v>127</v>
      </c>
      <c r="E79" s="45">
        <v>53.990996670000001</v>
      </c>
      <c r="F79" s="128">
        <f t="shared" si="4"/>
        <v>0.79779585082083493</v>
      </c>
    </row>
    <row r="80" spans="1:6" x14ac:dyDescent="0.2">
      <c r="A80" s="36" t="s">
        <v>171</v>
      </c>
      <c r="B80" s="45">
        <v>11.852700789999998</v>
      </c>
      <c r="C80" s="124">
        <f t="shared" si="3"/>
        <v>0.19589547942535498</v>
      </c>
      <c r="D80" s="21" t="s">
        <v>178</v>
      </c>
      <c r="E80" s="45">
        <v>51.688836479999999</v>
      </c>
      <c r="F80" s="128">
        <f t="shared" si="4"/>
        <v>0.76377807080590432</v>
      </c>
    </row>
    <row r="81" spans="1:6" x14ac:dyDescent="0.2">
      <c r="A81" s="36" t="s">
        <v>180</v>
      </c>
      <c r="B81" s="45">
        <v>11.819527859999999</v>
      </c>
      <c r="C81" s="124">
        <f t="shared" si="3"/>
        <v>0.19534721391680723</v>
      </c>
      <c r="D81" s="21" t="s">
        <v>85</v>
      </c>
      <c r="E81" s="45">
        <v>48.452272829999998</v>
      </c>
      <c r="F81" s="128">
        <f t="shared" si="4"/>
        <v>0.71595311460682221</v>
      </c>
    </row>
    <row r="82" spans="1:6" x14ac:dyDescent="0.2">
      <c r="A82" s="36" t="s">
        <v>11</v>
      </c>
      <c r="B82" s="45">
        <v>10.79879832</v>
      </c>
      <c r="C82" s="124">
        <f t="shared" si="3"/>
        <v>0.17847710927613133</v>
      </c>
      <c r="D82" s="21" t="s">
        <v>80</v>
      </c>
      <c r="E82" s="45">
        <v>48.202748229999997</v>
      </c>
      <c r="F82" s="128">
        <f t="shared" si="4"/>
        <v>0.71226602411330031</v>
      </c>
    </row>
    <row r="83" spans="1:6" x14ac:dyDescent="0.2">
      <c r="A83" s="36" t="s">
        <v>63</v>
      </c>
      <c r="B83" s="45">
        <v>9.5086904099999998</v>
      </c>
      <c r="C83" s="124">
        <f t="shared" si="3"/>
        <v>0.15715485437258098</v>
      </c>
      <c r="D83" s="21" t="s">
        <v>18</v>
      </c>
      <c r="E83" s="45">
        <v>47.2485456900001</v>
      </c>
      <c r="F83" s="128">
        <f t="shared" si="4"/>
        <v>0.69816628759783028</v>
      </c>
    </row>
    <row r="84" spans="1:6" x14ac:dyDescent="0.2">
      <c r="A84" s="36" t="s">
        <v>135</v>
      </c>
      <c r="B84" s="45">
        <v>9.1022112400000008</v>
      </c>
      <c r="C84" s="124">
        <f t="shared" si="3"/>
        <v>0.15043677101804703</v>
      </c>
      <c r="D84" s="21" t="s">
        <v>158</v>
      </c>
      <c r="E84" s="45">
        <v>47.008718109999997</v>
      </c>
      <c r="F84" s="128">
        <f t="shared" si="4"/>
        <v>0.69462248474110699</v>
      </c>
    </row>
    <row r="85" spans="1:6" x14ac:dyDescent="0.2">
      <c r="A85" s="36" t="s">
        <v>117</v>
      </c>
      <c r="B85" s="45">
        <v>8.8672416599999995</v>
      </c>
      <c r="C85" s="124">
        <f t="shared" si="3"/>
        <v>0.14655331193644186</v>
      </c>
      <c r="D85" s="21" t="s">
        <v>157</v>
      </c>
      <c r="E85" s="45">
        <v>45.55032027</v>
      </c>
      <c r="F85" s="128">
        <f t="shared" si="4"/>
        <v>0.67307252609319479</v>
      </c>
    </row>
    <row r="86" spans="1:6" x14ac:dyDescent="0.2">
      <c r="A86" s="36" t="s">
        <v>80</v>
      </c>
      <c r="B86" s="45">
        <v>8.6229726400000004</v>
      </c>
      <c r="C86" s="124">
        <f t="shared" si="3"/>
        <v>0.1425161563860349</v>
      </c>
      <c r="D86" s="21" t="s">
        <v>182</v>
      </c>
      <c r="E86" s="45">
        <v>43.782548689999999</v>
      </c>
      <c r="F86" s="128">
        <f t="shared" si="4"/>
        <v>0.64695111847512365</v>
      </c>
    </row>
    <row r="87" spans="1:6" x14ac:dyDescent="0.2">
      <c r="A87" s="36" t="s">
        <v>202</v>
      </c>
      <c r="B87" s="45">
        <v>8.3224349199999992</v>
      </c>
      <c r="C87" s="124">
        <f t="shared" si="3"/>
        <v>0.13754902005247666</v>
      </c>
      <c r="D87" s="21" t="s">
        <v>156</v>
      </c>
      <c r="E87" s="45">
        <v>43.194394070000001</v>
      </c>
      <c r="F87" s="128">
        <f t="shared" si="4"/>
        <v>0.63826027473417402</v>
      </c>
    </row>
    <row r="88" spans="1:6" x14ac:dyDescent="0.2">
      <c r="A88" s="36" t="s">
        <v>9</v>
      </c>
      <c r="B88" s="45">
        <v>8.0176812900000005</v>
      </c>
      <c r="C88" s="124">
        <f t="shared" si="3"/>
        <v>0.13251220527808913</v>
      </c>
      <c r="D88" s="21" t="s">
        <v>22</v>
      </c>
      <c r="E88" s="45">
        <v>42.740219200000006</v>
      </c>
      <c r="F88" s="128">
        <f t="shared" si="4"/>
        <v>0.6315491775294354</v>
      </c>
    </row>
    <row r="89" spans="1:6" x14ac:dyDescent="0.2">
      <c r="A89" s="36" t="s">
        <v>45</v>
      </c>
      <c r="B89" s="45">
        <v>6.6057945700000005</v>
      </c>
      <c r="C89" s="124">
        <f t="shared" si="3"/>
        <v>0.10917725143009847</v>
      </c>
      <c r="D89" s="21" t="s">
        <v>119</v>
      </c>
      <c r="E89" s="45">
        <v>39.431264499999997</v>
      </c>
      <c r="F89" s="128">
        <f t="shared" si="4"/>
        <v>0.58265453781108867</v>
      </c>
    </row>
    <row r="90" spans="1:6" x14ac:dyDescent="0.2">
      <c r="A90" s="36" t="s">
        <v>162</v>
      </c>
      <c r="B90" s="45">
        <v>5.2290497699999996</v>
      </c>
      <c r="C90" s="124">
        <f t="shared" si="3"/>
        <v>8.6423105567418293E-2</v>
      </c>
      <c r="D90" s="21" t="s">
        <v>176</v>
      </c>
      <c r="E90" s="45">
        <v>38.741950930000002</v>
      </c>
      <c r="F90" s="128">
        <f t="shared" si="4"/>
        <v>0.57246892280157613</v>
      </c>
    </row>
    <row r="91" spans="1:6" x14ac:dyDescent="0.2">
      <c r="A91" s="36" t="s">
        <v>50</v>
      </c>
      <c r="B91" s="45">
        <v>5.1918903499999995</v>
      </c>
      <c r="C91" s="124">
        <f t="shared" si="3"/>
        <v>8.5808953356454734E-2</v>
      </c>
      <c r="D91" s="21" t="s">
        <v>5</v>
      </c>
      <c r="E91" s="45">
        <v>38.481289719999999</v>
      </c>
      <c r="F91" s="128">
        <f t="shared" si="4"/>
        <v>0.56861727262591844</v>
      </c>
    </row>
    <row r="92" spans="1:6" x14ac:dyDescent="0.2">
      <c r="A92" s="36" t="s">
        <v>104</v>
      </c>
      <c r="B92" s="45">
        <v>4.5133543099999995</v>
      </c>
      <c r="C92" s="124">
        <f t="shared" si="3"/>
        <v>7.459445083772695E-2</v>
      </c>
      <c r="D92" s="21" t="s">
        <v>20</v>
      </c>
      <c r="E92" s="45">
        <v>37.497928590000001</v>
      </c>
      <c r="F92" s="128">
        <f t="shared" si="4"/>
        <v>0.5540866753456426</v>
      </c>
    </row>
    <row r="93" spans="1:6" x14ac:dyDescent="0.2">
      <c r="A93" s="36" t="s">
        <v>929</v>
      </c>
      <c r="B93" s="45">
        <v>4.4521390599999995</v>
      </c>
      <c r="C93" s="124">
        <f t="shared" si="3"/>
        <v>7.3582715963173256E-2</v>
      </c>
      <c r="D93" s="21" t="s">
        <v>76</v>
      </c>
      <c r="E93" s="45">
        <v>35.939460070000003</v>
      </c>
      <c r="F93" s="128">
        <f t="shared" si="4"/>
        <v>0.53105802620826248</v>
      </c>
    </row>
    <row r="94" spans="1:6" x14ac:dyDescent="0.2">
      <c r="A94" s="36" t="s">
        <v>172</v>
      </c>
      <c r="B94" s="45">
        <v>4.40853611</v>
      </c>
      <c r="C94" s="124">
        <f t="shared" si="3"/>
        <v>7.2862068328010121E-2</v>
      </c>
      <c r="D94" s="21" t="s">
        <v>17</v>
      </c>
      <c r="E94" s="45">
        <v>35.197224579999997</v>
      </c>
      <c r="F94" s="128">
        <f t="shared" si="4"/>
        <v>0.52009041251753385</v>
      </c>
    </row>
    <row r="95" spans="1:6" x14ac:dyDescent="0.2">
      <c r="A95" s="36" t="s">
        <v>71</v>
      </c>
      <c r="B95" s="45">
        <v>4.0320210000000003</v>
      </c>
      <c r="C95" s="124">
        <f t="shared" si="3"/>
        <v>6.6639215892000878E-2</v>
      </c>
      <c r="D95" s="21" t="s">
        <v>103</v>
      </c>
      <c r="E95" s="45">
        <v>34.849486240000004</v>
      </c>
      <c r="F95" s="128">
        <f t="shared" si="4"/>
        <v>0.51495207053583325</v>
      </c>
    </row>
    <row r="96" spans="1:6" x14ac:dyDescent="0.2">
      <c r="A96" s="36" t="s">
        <v>127</v>
      </c>
      <c r="B96" s="45">
        <v>3.75321113</v>
      </c>
      <c r="C96" s="124">
        <f t="shared" si="3"/>
        <v>6.2031186539040988E-2</v>
      </c>
      <c r="D96" s="21" t="s">
        <v>172</v>
      </c>
      <c r="E96" s="45">
        <v>33.886339090000007</v>
      </c>
      <c r="F96" s="128">
        <f t="shared" si="4"/>
        <v>0.50072016434050148</v>
      </c>
    </row>
    <row r="97" spans="1:6" x14ac:dyDescent="0.2">
      <c r="A97" s="36" t="s">
        <v>200</v>
      </c>
      <c r="B97" s="45">
        <v>3.2730097799999998</v>
      </c>
      <c r="C97" s="124">
        <f t="shared" si="3"/>
        <v>5.4094660059074658E-2</v>
      </c>
      <c r="D97" s="21" t="s">
        <v>79</v>
      </c>
      <c r="E97" s="45">
        <v>33.409904500000003</v>
      </c>
      <c r="F97" s="128">
        <f t="shared" si="4"/>
        <v>0.49368014725371323</v>
      </c>
    </row>
    <row r="98" spans="1:6" x14ac:dyDescent="0.2">
      <c r="A98" s="36" t="s">
        <v>215</v>
      </c>
      <c r="B98" s="45">
        <v>3.2400485299999997</v>
      </c>
      <c r="C98" s="124">
        <f t="shared" si="3"/>
        <v>5.3549893091139673E-2</v>
      </c>
      <c r="D98" s="21" t="s">
        <v>214</v>
      </c>
      <c r="E98" s="45">
        <v>33.30276258</v>
      </c>
      <c r="F98" s="128">
        <f t="shared" si="4"/>
        <v>0.49209696886292653</v>
      </c>
    </row>
    <row r="99" spans="1:6" x14ac:dyDescent="0.2">
      <c r="A99" s="36" t="s">
        <v>189</v>
      </c>
      <c r="B99" s="45">
        <v>3.1914879599999999</v>
      </c>
      <c r="C99" s="124">
        <f t="shared" si="3"/>
        <v>5.2747308405179792E-2</v>
      </c>
      <c r="D99" s="21" t="s">
        <v>124</v>
      </c>
      <c r="E99" s="45">
        <v>33.237099020000002</v>
      </c>
      <c r="F99" s="128">
        <f t="shared" si="4"/>
        <v>0.49112669383654922</v>
      </c>
    </row>
    <row r="100" spans="1:6" x14ac:dyDescent="0.2">
      <c r="A100" s="36" t="s">
        <v>10</v>
      </c>
      <c r="B100" s="45">
        <v>2.9684197700000001</v>
      </c>
      <c r="C100" s="124">
        <f t="shared" si="3"/>
        <v>4.9060549513783185E-2</v>
      </c>
      <c r="D100" s="21" t="s">
        <v>171</v>
      </c>
      <c r="E100" s="45">
        <v>33.082029130000002</v>
      </c>
      <c r="F100" s="128">
        <f t="shared" si="4"/>
        <v>0.48883530967141886</v>
      </c>
    </row>
    <row r="101" spans="1:6" x14ac:dyDescent="0.2">
      <c r="A101" s="36" t="s">
        <v>158</v>
      </c>
      <c r="B101" s="45">
        <v>2.9640217799999999</v>
      </c>
      <c r="C101" s="124">
        <f t="shared" si="3"/>
        <v>4.8987861746258944E-2</v>
      </c>
      <c r="D101" s="21" t="s">
        <v>82</v>
      </c>
      <c r="E101" s="45">
        <v>31.524484640000001</v>
      </c>
      <c r="F101" s="128">
        <f t="shared" si="4"/>
        <v>0.4658203144271969</v>
      </c>
    </row>
    <row r="102" spans="1:6" x14ac:dyDescent="0.2">
      <c r="A102" s="36" t="s">
        <v>374</v>
      </c>
      <c r="B102" s="45">
        <v>2.7617713399999997</v>
      </c>
      <c r="C102" s="124">
        <f t="shared" si="3"/>
        <v>4.5645168160235408E-2</v>
      </c>
      <c r="D102" s="21" t="s">
        <v>192</v>
      </c>
      <c r="E102" s="45">
        <v>30.917342820000002</v>
      </c>
      <c r="F102" s="128">
        <f t="shared" si="4"/>
        <v>0.45684890706799641</v>
      </c>
    </row>
    <row r="103" spans="1:6" x14ac:dyDescent="0.2">
      <c r="A103" s="36" t="s">
        <v>75</v>
      </c>
      <c r="B103" s="45">
        <v>2.5454892299999998</v>
      </c>
      <c r="C103" s="124">
        <f t="shared" si="3"/>
        <v>4.2070566187213075E-2</v>
      </c>
      <c r="D103" s="21" t="s">
        <v>207</v>
      </c>
      <c r="E103" s="45">
        <v>29.917895180000102</v>
      </c>
      <c r="F103" s="128">
        <f t="shared" si="4"/>
        <v>0.44208060810181621</v>
      </c>
    </row>
    <row r="104" spans="1:6" x14ac:dyDescent="0.2">
      <c r="A104" s="36" t="s">
        <v>131</v>
      </c>
      <c r="B104" s="45">
        <v>2.5270489399999998</v>
      </c>
      <c r="C104" s="124">
        <f t="shared" si="3"/>
        <v>4.176579434539452E-2</v>
      </c>
      <c r="D104" s="21" t="s">
        <v>198</v>
      </c>
      <c r="E104" s="45">
        <v>29.330683780000001</v>
      </c>
      <c r="F104" s="128">
        <f t="shared" si="4"/>
        <v>0.43340370181430771</v>
      </c>
    </row>
    <row r="105" spans="1:6" x14ac:dyDescent="0.2">
      <c r="A105" s="36" t="s">
        <v>38</v>
      </c>
      <c r="B105" s="45">
        <v>2.4877492499999998</v>
      </c>
      <c r="C105" s="124">
        <f t="shared" si="3"/>
        <v>4.111626882794342E-2</v>
      </c>
      <c r="D105" s="21" t="s">
        <v>89</v>
      </c>
      <c r="E105" s="45">
        <v>29.043458579999999</v>
      </c>
      <c r="F105" s="128">
        <f t="shared" si="4"/>
        <v>0.42915952987927636</v>
      </c>
    </row>
    <row r="106" spans="1:6" x14ac:dyDescent="0.2">
      <c r="A106" s="36" t="s">
        <v>174</v>
      </c>
      <c r="B106" s="45">
        <v>2.4587628599999998</v>
      </c>
      <c r="C106" s="124">
        <f t="shared" si="3"/>
        <v>4.06371963476315E-2</v>
      </c>
      <c r="D106" s="21" t="s">
        <v>191</v>
      </c>
      <c r="E106" s="45">
        <v>28.845776579999999</v>
      </c>
      <c r="F106" s="128">
        <f t="shared" si="4"/>
        <v>0.42623848953720034</v>
      </c>
    </row>
    <row r="107" spans="1:6" x14ac:dyDescent="0.2">
      <c r="A107" s="36" t="s">
        <v>81</v>
      </c>
      <c r="B107" s="45">
        <v>2.4082742400000003</v>
      </c>
      <c r="C107" s="124">
        <f t="shared" si="3"/>
        <v>3.9802745820645372E-2</v>
      </c>
      <c r="D107" s="21" t="s">
        <v>39</v>
      </c>
      <c r="E107" s="45">
        <v>28.769224569999999</v>
      </c>
      <c r="F107" s="128">
        <f t="shared" si="4"/>
        <v>0.42510732175522215</v>
      </c>
    </row>
    <row r="108" spans="1:6" x14ac:dyDescent="0.2">
      <c r="A108" s="36" t="s">
        <v>151</v>
      </c>
      <c r="B108" s="45">
        <v>2.3341509399999998</v>
      </c>
      <c r="C108" s="124">
        <f t="shared" si="3"/>
        <v>3.8577673185525761E-2</v>
      </c>
      <c r="D108" s="21" t="s">
        <v>8</v>
      </c>
      <c r="E108" s="45">
        <v>28.01360566</v>
      </c>
      <c r="F108" s="128">
        <f t="shared" si="4"/>
        <v>0.41394194848226085</v>
      </c>
    </row>
    <row r="109" spans="1:6" x14ac:dyDescent="0.2">
      <c r="A109" s="36" t="s">
        <v>90</v>
      </c>
      <c r="B109" s="45">
        <v>2.3160369599999999</v>
      </c>
      <c r="C109" s="124">
        <f t="shared" si="3"/>
        <v>3.8278294431326972E-2</v>
      </c>
      <c r="D109" s="21" t="s">
        <v>116</v>
      </c>
      <c r="E109" s="45">
        <v>27.420986729999999</v>
      </c>
      <c r="F109" s="128">
        <f t="shared" si="4"/>
        <v>0.40518513803918582</v>
      </c>
    </row>
    <row r="110" spans="1:6" x14ac:dyDescent="0.2">
      <c r="A110" s="36" t="s">
        <v>40</v>
      </c>
      <c r="B110" s="45">
        <v>2.2798859999999999</v>
      </c>
      <c r="C110" s="124">
        <f t="shared" ref="C110:C173" si="5">(B110/$B$292)*100</f>
        <v>3.7680809540215764E-2</v>
      </c>
      <c r="D110" s="21" t="s">
        <v>193</v>
      </c>
      <c r="E110" s="45">
        <v>26.754460309999999</v>
      </c>
      <c r="F110" s="128">
        <f t="shared" ref="F110:F173" si="6">(E110/$E$292)*100</f>
        <v>0.3953362364604911</v>
      </c>
    </row>
    <row r="111" spans="1:6" x14ac:dyDescent="0.2">
      <c r="A111" s="36" t="s">
        <v>1</v>
      </c>
      <c r="B111" s="45">
        <v>2.2523620000000002</v>
      </c>
      <c r="C111" s="124">
        <f t="shared" si="5"/>
        <v>3.7225906706571936E-2</v>
      </c>
      <c r="D111" s="21" t="s">
        <v>74</v>
      </c>
      <c r="E111" s="45">
        <v>26.406578800000002</v>
      </c>
      <c r="F111" s="128">
        <f t="shared" si="6"/>
        <v>0.39019577893288449</v>
      </c>
    </row>
    <row r="112" spans="1:6" x14ac:dyDescent="0.2">
      <c r="A112" s="36" t="s">
        <v>163</v>
      </c>
      <c r="B112" s="45">
        <v>2.24001523</v>
      </c>
      <c r="C112" s="124">
        <f t="shared" si="5"/>
        <v>3.7021845499648931E-2</v>
      </c>
      <c r="D112" s="21" t="s">
        <v>133</v>
      </c>
      <c r="E112" s="45">
        <v>26.14378838</v>
      </c>
      <c r="F112" s="128">
        <f t="shared" si="6"/>
        <v>0.38631266656893065</v>
      </c>
    </row>
    <row r="113" spans="1:6" x14ac:dyDescent="0.2">
      <c r="A113" s="36" t="s">
        <v>140</v>
      </c>
      <c r="B113" s="45">
        <v>1.9898348700000001</v>
      </c>
      <c r="C113" s="124">
        <f t="shared" si="5"/>
        <v>3.288699029379101E-2</v>
      </c>
      <c r="D113" s="21" t="s">
        <v>24</v>
      </c>
      <c r="E113" s="45">
        <v>26.012736739999998</v>
      </c>
      <c r="F113" s="128">
        <f t="shared" si="6"/>
        <v>0.38437618713562244</v>
      </c>
    </row>
    <row r="114" spans="1:6" x14ac:dyDescent="0.2">
      <c r="A114" s="36" t="s">
        <v>79</v>
      </c>
      <c r="B114" s="45">
        <v>1.9573149599999999</v>
      </c>
      <c r="C114" s="124">
        <f t="shared" si="5"/>
        <v>3.2349517571481662E-2</v>
      </c>
      <c r="D114" s="21" t="s">
        <v>200</v>
      </c>
      <c r="E114" s="45">
        <v>25.76068871</v>
      </c>
      <c r="F114" s="128">
        <f t="shared" si="6"/>
        <v>0.38065180927739156</v>
      </c>
    </row>
    <row r="115" spans="1:6" x14ac:dyDescent="0.2">
      <c r="A115" s="36" t="s">
        <v>173</v>
      </c>
      <c r="B115" s="45">
        <v>1.9551651299999999</v>
      </c>
      <c r="C115" s="124">
        <f t="shared" si="5"/>
        <v>3.2313986262120648E-2</v>
      </c>
      <c r="D115" s="21" t="s">
        <v>31</v>
      </c>
      <c r="E115" s="45">
        <v>25.441480039999998</v>
      </c>
      <c r="F115" s="128">
        <f t="shared" si="6"/>
        <v>0.37593503484871094</v>
      </c>
    </row>
    <row r="116" spans="1:6" x14ac:dyDescent="0.2">
      <c r="A116" s="36" t="s">
        <v>351</v>
      </c>
      <c r="B116" s="45">
        <v>1.82150963</v>
      </c>
      <c r="C116" s="124">
        <f t="shared" si="5"/>
        <v>3.010499535665331E-2</v>
      </c>
      <c r="D116" s="21" t="s">
        <v>26</v>
      </c>
      <c r="E116" s="45">
        <v>25.23023997</v>
      </c>
      <c r="F116" s="128">
        <f t="shared" si="6"/>
        <v>0.37281365421550727</v>
      </c>
    </row>
    <row r="117" spans="1:6" x14ac:dyDescent="0.2">
      <c r="A117" s="36" t="s">
        <v>83</v>
      </c>
      <c r="B117" s="45">
        <v>1.4548311</v>
      </c>
      <c r="C117" s="124">
        <f t="shared" si="5"/>
        <v>2.4044716969305744E-2</v>
      </c>
      <c r="D117" s="21" t="s">
        <v>132</v>
      </c>
      <c r="E117" s="45">
        <v>23.712708320000001</v>
      </c>
      <c r="F117" s="128">
        <f t="shared" si="6"/>
        <v>0.35038990713672796</v>
      </c>
    </row>
    <row r="118" spans="1:6" x14ac:dyDescent="0.2">
      <c r="A118" s="36" t="s">
        <v>142</v>
      </c>
      <c r="B118" s="45">
        <v>1.4273918999999999</v>
      </c>
      <c r="C118" s="124">
        <f t="shared" si="5"/>
        <v>2.3591215667426661E-2</v>
      </c>
      <c r="D118" s="21" t="s">
        <v>68</v>
      </c>
      <c r="E118" s="45">
        <v>23.59365974</v>
      </c>
      <c r="F118" s="128">
        <f t="shared" si="6"/>
        <v>0.34863079045009554</v>
      </c>
    </row>
    <row r="119" spans="1:6" x14ac:dyDescent="0.2">
      <c r="A119" s="36" t="s">
        <v>65</v>
      </c>
      <c r="B119" s="45">
        <v>1.3763491200000002</v>
      </c>
      <c r="C119" s="124">
        <f t="shared" si="5"/>
        <v>2.2747606262577855E-2</v>
      </c>
      <c r="D119" s="21" t="s">
        <v>38</v>
      </c>
      <c r="E119" s="45">
        <v>22.87609157</v>
      </c>
      <c r="F119" s="128">
        <f t="shared" si="6"/>
        <v>0.33802767244866044</v>
      </c>
    </row>
    <row r="120" spans="1:6" x14ac:dyDescent="0.2">
      <c r="A120" s="36" t="s">
        <v>102</v>
      </c>
      <c r="B120" s="45">
        <v>1.2656181899999999</v>
      </c>
      <c r="C120" s="124">
        <f t="shared" si="5"/>
        <v>2.0917501124188932E-2</v>
      </c>
      <c r="D120" s="21" t="s">
        <v>134</v>
      </c>
      <c r="E120" s="45">
        <v>22.622387979999999</v>
      </c>
      <c r="F120" s="128">
        <f t="shared" si="6"/>
        <v>0.33427883127283498</v>
      </c>
    </row>
    <row r="121" spans="1:6" x14ac:dyDescent="0.2">
      <c r="A121" s="36" t="s">
        <v>182</v>
      </c>
      <c r="B121" s="45">
        <v>1.25933747</v>
      </c>
      <c r="C121" s="124">
        <f t="shared" si="5"/>
        <v>2.0813696541812695E-2</v>
      </c>
      <c r="D121" s="21" t="s">
        <v>137</v>
      </c>
      <c r="E121" s="45">
        <v>21.215708629999998</v>
      </c>
      <c r="F121" s="128">
        <f t="shared" si="6"/>
        <v>0.31349308886980726</v>
      </c>
    </row>
    <row r="122" spans="1:6" x14ac:dyDescent="0.2">
      <c r="A122" s="36" t="s">
        <v>20</v>
      </c>
      <c r="B122" s="45">
        <v>1.23314243</v>
      </c>
      <c r="C122" s="124">
        <f t="shared" si="5"/>
        <v>2.038075809088211E-2</v>
      </c>
      <c r="D122" s="21" t="s">
        <v>168</v>
      </c>
      <c r="E122" s="45">
        <v>20.833694019999999</v>
      </c>
      <c r="F122" s="128">
        <f t="shared" si="6"/>
        <v>0.30784826492492379</v>
      </c>
    </row>
    <row r="123" spans="1:6" x14ac:dyDescent="0.2">
      <c r="A123" s="36" t="s">
        <v>157</v>
      </c>
      <c r="B123" s="45">
        <v>1.2054227399999999</v>
      </c>
      <c r="C123" s="124">
        <f t="shared" si="5"/>
        <v>1.9922620991306157E-2</v>
      </c>
      <c r="D123" s="21" t="s">
        <v>123</v>
      </c>
      <c r="E123" s="45">
        <v>19.720086590000001</v>
      </c>
      <c r="F123" s="128">
        <f t="shared" si="6"/>
        <v>0.29139308828635463</v>
      </c>
    </row>
    <row r="124" spans="1:6" x14ac:dyDescent="0.2">
      <c r="A124" s="36" t="s">
        <v>73</v>
      </c>
      <c r="B124" s="45">
        <v>1.1351687699999999</v>
      </c>
      <c r="C124" s="124">
        <f t="shared" si="5"/>
        <v>1.8761498697027392E-2</v>
      </c>
      <c r="D124" s="21" t="s">
        <v>135</v>
      </c>
      <c r="E124" s="45">
        <v>19.629029030000002</v>
      </c>
      <c r="F124" s="128">
        <f t="shared" si="6"/>
        <v>0.29004757981208273</v>
      </c>
    </row>
    <row r="125" spans="1:6" x14ac:dyDescent="0.2">
      <c r="A125" s="36" t="s">
        <v>164</v>
      </c>
      <c r="B125" s="45">
        <v>1.1278653000000001</v>
      </c>
      <c r="C125" s="124">
        <f t="shared" si="5"/>
        <v>1.864079061686344E-2</v>
      </c>
      <c r="D125" s="21" t="s">
        <v>86</v>
      </c>
      <c r="E125" s="45">
        <v>19.58722697</v>
      </c>
      <c r="F125" s="128">
        <f t="shared" si="6"/>
        <v>0.28942989330728264</v>
      </c>
    </row>
    <row r="126" spans="1:6" x14ac:dyDescent="0.2">
      <c r="A126" s="36" t="s">
        <v>133</v>
      </c>
      <c r="B126" s="45">
        <v>1.12022501</v>
      </c>
      <c r="C126" s="124">
        <f t="shared" si="5"/>
        <v>1.8514515745083879E-2</v>
      </c>
      <c r="D126" s="21" t="s">
        <v>90</v>
      </c>
      <c r="E126" s="45">
        <v>19.463887329999999</v>
      </c>
      <c r="F126" s="128">
        <f t="shared" si="6"/>
        <v>0.2876073699403745</v>
      </c>
    </row>
    <row r="127" spans="1:6" x14ac:dyDescent="0.2">
      <c r="A127" s="36" t="s">
        <v>143</v>
      </c>
      <c r="B127" s="45">
        <v>1.1154596299999999</v>
      </c>
      <c r="C127" s="124">
        <f t="shared" si="5"/>
        <v>1.8435755940353838E-2</v>
      </c>
      <c r="D127" s="21" t="s">
        <v>173</v>
      </c>
      <c r="E127" s="45">
        <v>18.870605960000002</v>
      </c>
      <c r="F127" s="128">
        <f t="shared" si="6"/>
        <v>0.2788407709785462</v>
      </c>
    </row>
    <row r="128" spans="1:6" x14ac:dyDescent="0.2">
      <c r="A128" s="36" t="s">
        <v>159</v>
      </c>
      <c r="B128" s="45">
        <v>1.0272800099999999</v>
      </c>
      <c r="C128" s="124">
        <f t="shared" si="5"/>
        <v>1.6978367515428819E-2</v>
      </c>
      <c r="D128" s="21" t="s">
        <v>104</v>
      </c>
      <c r="E128" s="45">
        <v>18.769683399999998</v>
      </c>
      <c r="F128" s="128">
        <f t="shared" si="6"/>
        <v>0.27734949271757348</v>
      </c>
    </row>
    <row r="129" spans="1:6" x14ac:dyDescent="0.2">
      <c r="A129" s="36" t="s">
        <v>3</v>
      </c>
      <c r="B129" s="45">
        <v>0.99051</v>
      </c>
      <c r="C129" s="124">
        <f t="shared" si="5"/>
        <v>1.6370651277159962E-2</v>
      </c>
      <c r="D129" s="21" t="s">
        <v>117</v>
      </c>
      <c r="E129" s="45">
        <v>18.65232044</v>
      </c>
      <c r="F129" s="128">
        <f t="shared" si="6"/>
        <v>0.27561528352895009</v>
      </c>
    </row>
    <row r="130" spans="1:6" x14ac:dyDescent="0.2">
      <c r="A130" s="36" t="s">
        <v>195</v>
      </c>
      <c r="B130" s="45">
        <v>0.91334775000000001</v>
      </c>
      <c r="C130" s="124">
        <f t="shared" si="5"/>
        <v>1.5095352404345921E-2</v>
      </c>
      <c r="D130" s="21" t="s">
        <v>162</v>
      </c>
      <c r="E130" s="45">
        <v>18.327061559999997</v>
      </c>
      <c r="F130" s="128">
        <f t="shared" si="6"/>
        <v>0.27080910840881528</v>
      </c>
    </row>
    <row r="131" spans="1:6" x14ac:dyDescent="0.2">
      <c r="A131" s="36" t="s">
        <v>87</v>
      </c>
      <c r="B131" s="45">
        <v>0.91072858999999995</v>
      </c>
      <c r="C131" s="124">
        <f t="shared" si="5"/>
        <v>1.5052064244711907E-2</v>
      </c>
      <c r="D131" s="21" t="s">
        <v>194</v>
      </c>
      <c r="E131" s="45">
        <v>17.995441809999999</v>
      </c>
      <c r="F131" s="128">
        <f t="shared" si="6"/>
        <v>0.26590894214188571</v>
      </c>
    </row>
    <row r="132" spans="1:6" x14ac:dyDescent="0.2">
      <c r="A132" s="36" t="s">
        <v>126</v>
      </c>
      <c r="B132" s="45">
        <v>0.86591362999999999</v>
      </c>
      <c r="C132" s="124">
        <f t="shared" si="5"/>
        <v>1.4311385117636086E-2</v>
      </c>
      <c r="D132" s="21" t="s">
        <v>379</v>
      </c>
      <c r="E132" s="45">
        <v>17.067593089999999</v>
      </c>
      <c r="F132" s="128">
        <f t="shared" si="6"/>
        <v>0.25219862181700209</v>
      </c>
    </row>
    <row r="133" spans="1:6" x14ac:dyDescent="0.2">
      <c r="A133" s="36" t="s">
        <v>119</v>
      </c>
      <c r="B133" s="45">
        <v>0.83006000000000002</v>
      </c>
      <c r="C133" s="124">
        <f t="shared" si="5"/>
        <v>1.371881434727504E-2</v>
      </c>
      <c r="D133" s="21" t="s">
        <v>11</v>
      </c>
      <c r="E133" s="45">
        <v>17.028284679999999</v>
      </c>
      <c r="F133" s="128">
        <f t="shared" si="6"/>
        <v>0.25161778263390572</v>
      </c>
    </row>
    <row r="134" spans="1:6" x14ac:dyDescent="0.2">
      <c r="A134" s="36" t="s">
        <v>118</v>
      </c>
      <c r="B134" s="45">
        <v>0.79719641000000008</v>
      </c>
      <c r="C134" s="124">
        <f t="shared" si="5"/>
        <v>1.3175661454719123E-2</v>
      </c>
      <c r="D134" s="21" t="s">
        <v>94</v>
      </c>
      <c r="E134" s="45">
        <v>16.80595478</v>
      </c>
      <c r="F134" s="128">
        <f t="shared" si="6"/>
        <v>0.24833253356140675</v>
      </c>
    </row>
    <row r="135" spans="1:6" x14ac:dyDescent="0.2">
      <c r="A135" s="36" t="s">
        <v>176</v>
      </c>
      <c r="B135" s="45">
        <v>0.78697481999999996</v>
      </c>
      <c r="C135" s="124">
        <f t="shared" si="5"/>
        <v>1.3006724154350517E-2</v>
      </c>
      <c r="D135" s="21" t="s">
        <v>160</v>
      </c>
      <c r="E135" s="45">
        <v>16.004458249999999</v>
      </c>
      <c r="F135" s="128">
        <f t="shared" si="6"/>
        <v>0.23648925143069191</v>
      </c>
    </row>
    <row r="136" spans="1:6" x14ac:dyDescent="0.2">
      <c r="A136" s="36" t="s">
        <v>58</v>
      </c>
      <c r="B136" s="45">
        <v>0.75918721999999994</v>
      </c>
      <c r="C136" s="124">
        <f t="shared" si="5"/>
        <v>1.2547464672437957E-2</v>
      </c>
      <c r="D136" s="21" t="s">
        <v>346</v>
      </c>
      <c r="E136" s="45">
        <v>15.98694287</v>
      </c>
      <c r="F136" s="128">
        <f t="shared" si="6"/>
        <v>0.23623043610311129</v>
      </c>
    </row>
    <row r="137" spans="1:6" x14ac:dyDescent="0.2">
      <c r="A137" s="36" t="s">
        <v>160</v>
      </c>
      <c r="B137" s="45">
        <v>0.75442200000000004</v>
      </c>
      <c r="C137" s="124">
        <f t="shared" si="5"/>
        <v>1.2468707512107473E-2</v>
      </c>
      <c r="D137" s="21" t="s">
        <v>101</v>
      </c>
      <c r="E137" s="45">
        <v>15.848598239999999</v>
      </c>
      <c r="F137" s="128">
        <f t="shared" si="6"/>
        <v>0.23418619208828145</v>
      </c>
    </row>
    <row r="138" spans="1:6" x14ac:dyDescent="0.2">
      <c r="A138" s="36" t="s">
        <v>184</v>
      </c>
      <c r="B138" s="45">
        <v>0.73703136999999996</v>
      </c>
      <c r="C138" s="124">
        <f t="shared" si="5"/>
        <v>1.2181283923026982E-2</v>
      </c>
      <c r="D138" s="21" t="s">
        <v>19</v>
      </c>
      <c r="E138" s="45">
        <v>15.611976500000001</v>
      </c>
      <c r="F138" s="128">
        <f t="shared" si="6"/>
        <v>0.23068976020094609</v>
      </c>
    </row>
    <row r="139" spans="1:6" x14ac:dyDescent="0.2">
      <c r="A139" s="36" t="s">
        <v>214</v>
      </c>
      <c r="B139" s="45">
        <v>0.72976943999999999</v>
      </c>
      <c r="C139" s="124">
        <f t="shared" si="5"/>
        <v>1.2061262395097787E-2</v>
      </c>
      <c r="D139" s="21" t="s">
        <v>112</v>
      </c>
      <c r="E139" s="45">
        <v>15.547774260000001</v>
      </c>
      <c r="F139" s="128">
        <f t="shared" si="6"/>
        <v>0.22974107831239959</v>
      </c>
    </row>
    <row r="140" spans="1:6" x14ac:dyDescent="0.2">
      <c r="A140" s="36" t="s">
        <v>134</v>
      </c>
      <c r="B140" s="45">
        <v>0.66160262000000003</v>
      </c>
      <c r="C140" s="124">
        <f t="shared" si="5"/>
        <v>1.0934635466653924E-2</v>
      </c>
      <c r="D140" s="21" t="s">
        <v>92</v>
      </c>
      <c r="E140" s="45">
        <v>14.73592427</v>
      </c>
      <c r="F140" s="128">
        <f t="shared" si="6"/>
        <v>0.21774480868489662</v>
      </c>
    </row>
    <row r="141" spans="1:6" x14ac:dyDescent="0.2">
      <c r="A141" s="36" t="s">
        <v>188</v>
      </c>
      <c r="B141" s="45">
        <v>0.65060377000000003</v>
      </c>
      <c r="C141" s="124">
        <f t="shared" si="5"/>
        <v>1.0752852003791568E-2</v>
      </c>
      <c r="D141" s="21" t="s">
        <v>23</v>
      </c>
      <c r="E141" s="45">
        <v>14.289808499999999</v>
      </c>
      <c r="F141" s="128">
        <f t="shared" si="6"/>
        <v>0.21115279645613361</v>
      </c>
    </row>
    <row r="142" spans="1:6" x14ac:dyDescent="0.2">
      <c r="A142" s="36" t="s">
        <v>161</v>
      </c>
      <c r="B142" s="45">
        <v>0.62242335999999998</v>
      </c>
      <c r="C142" s="124">
        <f t="shared" si="5"/>
        <v>1.0287100355693728E-2</v>
      </c>
      <c r="D142" s="21" t="s">
        <v>4</v>
      </c>
      <c r="E142" s="45">
        <v>14.27764475</v>
      </c>
      <c r="F142" s="128">
        <f t="shared" si="6"/>
        <v>0.2109730592799571</v>
      </c>
    </row>
    <row r="143" spans="1:6" x14ac:dyDescent="0.2">
      <c r="A143" s="36" t="s">
        <v>4</v>
      </c>
      <c r="B143" s="45">
        <v>0.61107500000000003</v>
      </c>
      <c r="C143" s="124">
        <f t="shared" si="5"/>
        <v>1.0099540367275974E-2</v>
      </c>
      <c r="D143" s="21" t="s">
        <v>58</v>
      </c>
      <c r="E143" s="45">
        <v>13.436015080000001</v>
      </c>
      <c r="F143" s="128">
        <f t="shared" si="6"/>
        <v>0.19853675137555424</v>
      </c>
    </row>
    <row r="144" spans="1:6" x14ac:dyDescent="0.2">
      <c r="A144" s="36" t="s">
        <v>207</v>
      </c>
      <c r="B144" s="45">
        <v>0.59308944999999991</v>
      </c>
      <c r="C144" s="124">
        <f t="shared" si="5"/>
        <v>9.802284239545888E-3</v>
      </c>
      <c r="D144" s="21" t="s">
        <v>126</v>
      </c>
      <c r="E144" s="45">
        <v>13.148122689999999</v>
      </c>
      <c r="F144" s="128">
        <f t="shared" si="6"/>
        <v>0.1942827207335803</v>
      </c>
    </row>
    <row r="145" spans="1:6" x14ac:dyDescent="0.2">
      <c r="A145" s="36" t="s">
        <v>112</v>
      </c>
      <c r="B145" s="45">
        <v>0.56834643000000007</v>
      </c>
      <c r="C145" s="124">
        <f t="shared" si="5"/>
        <v>9.3933440451371576E-3</v>
      </c>
      <c r="D145" s="21" t="s">
        <v>118</v>
      </c>
      <c r="E145" s="45">
        <v>11.84313234</v>
      </c>
      <c r="F145" s="128">
        <f t="shared" si="6"/>
        <v>0.17499958186221132</v>
      </c>
    </row>
    <row r="146" spans="1:6" x14ac:dyDescent="0.2">
      <c r="A146" s="36" t="s">
        <v>82</v>
      </c>
      <c r="B146" s="45">
        <v>0.54950500000000002</v>
      </c>
      <c r="C146" s="124">
        <f t="shared" si="5"/>
        <v>9.0819423630814286E-3</v>
      </c>
      <c r="D146" s="21" t="s">
        <v>202</v>
      </c>
      <c r="E146" s="45">
        <v>11.68850331</v>
      </c>
      <c r="F146" s="128">
        <f t="shared" si="6"/>
        <v>0.17271471204762989</v>
      </c>
    </row>
    <row r="147" spans="1:6" x14ac:dyDescent="0.2">
      <c r="A147" s="36" t="s">
        <v>76</v>
      </c>
      <c r="B147" s="45">
        <v>0.53496388000000006</v>
      </c>
      <c r="C147" s="124">
        <f t="shared" si="5"/>
        <v>8.8416140426209218E-3</v>
      </c>
      <c r="D147" s="21" t="s">
        <v>197</v>
      </c>
      <c r="E147" s="45">
        <v>11.606948210000001</v>
      </c>
      <c r="F147" s="128">
        <f t="shared" si="6"/>
        <v>0.17150961630192696</v>
      </c>
    </row>
    <row r="148" spans="1:6" x14ac:dyDescent="0.2">
      <c r="A148" s="36" t="s">
        <v>32</v>
      </c>
      <c r="B148" s="45">
        <v>0.51157662999999998</v>
      </c>
      <c r="C148" s="124">
        <f t="shared" si="5"/>
        <v>8.455081333126056E-3</v>
      </c>
      <c r="D148" s="21" t="s">
        <v>93</v>
      </c>
      <c r="E148" s="45">
        <v>11.3906711</v>
      </c>
      <c r="F148" s="128">
        <f t="shared" si="6"/>
        <v>0.16831380604415122</v>
      </c>
    </row>
    <row r="149" spans="1:6" x14ac:dyDescent="0.2">
      <c r="A149" s="36" t="s">
        <v>137</v>
      </c>
      <c r="B149" s="45">
        <v>0.47262984999999996</v>
      </c>
      <c r="C149" s="124">
        <f t="shared" si="5"/>
        <v>7.8113885347209219E-3</v>
      </c>
      <c r="D149" s="21" t="s">
        <v>121</v>
      </c>
      <c r="E149" s="45">
        <v>11.26422232</v>
      </c>
      <c r="F149" s="128">
        <f t="shared" si="6"/>
        <v>0.16644534059162494</v>
      </c>
    </row>
    <row r="150" spans="1:6" x14ac:dyDescent="0.2">
      <c r="A150" s="36" t="s">
        <v>165</v>
      </c>
      <c r="B150" s="45">
        <v>0.46185788999999999</v>
      </c>
      <c r="C150" s="124">
        <f t="shared" si="5"/>
        <v>7.6333549957041374E-3</v>
      </c>
      <c r="D150" s="21" t="s">
        <v>165</v>
      </c>
      <c r="E150" s="45">
        <v>11.214746289999999</v>
      </c>
      <c r="F150" s="128">
        <f t="shared" si="6"/>
        <v>0.16571425996923256</v>
      </c>
    </row>
    <row r="151" spans="1:6" x14ac:dyDescent="0.2">
      <c r="A151" s="36" t="s">
        <v>5</v>
      </c>
      <c r="B151" s="45">
        <v>0.40134618</v>
      </c>
      <c r="C151" s="124">
        <f t="shared" si="5"/>
        <v>6.6332478765487191E-3</v>
      </c>
      <c r="D151" s="21" t="s">
        <v>64</v>
      </c>
      <c r="E151" s="45">
        <v>10.86009314</v>
      </c>
      <c r="F151" s="128">
        <f t="shared" si="6"/>
        <v>0.16047374156799044</v>
      </c>
    </row>
    <row r="152" spans="1:6" x14ac:dyDescent="0.2">
      <c r="A152" s="36" t="s">
        <v>114</v>
      </c>
      <c r="B152" s="45">
        <v>0.39086391999999998</v>
      </c>
      <c r="C152" s="124">
        <f t="shared" si="5"/>
        <v>6.4600023534782574E-3</v>
      </c>
      <c r="D152" s="21" t="s">
        <v>63</v>
      </c>
      <c r="E152" s="45">
        <v>10.731767269999999</v>
      </c>
      <c r="F152" s="128">
        <f t="shared" si="6"/>
        <v>0.15857753936848815</v>
      </c>
    </row>
    <row r="153" spans="1:6" x14ac:dyDescent="0.2">
      <c r="A153" s="36" t="s">
        <v>175</v>
      </c>
      <c r="B153" s="45">
        <v>0.36938700000000002</v>
      </c>
      <c r="C153" s="124">
        <f t="shared" si="5"/>
        <v>6.1050426177588178E-3</v>
      </c>
      <c r="D153" s="21" t="s">
        <v>115</v>
      </c>
      <c r="E153" s="45">
        <v>10.12044648</v>
      </c>
      <c r="F153" s="128">
        <f t="shared" si="6"/>
        <v>0.14954438162251327</v>
      </c>
    </row>
    <row r="154" spans="1:6" x14ac:dyDescent="0.2">
      <c r="A154" s="36" t="s">
        <v>60</v>
      </c>
      <c r="B154" s="45">
        <v>0.35689790000000005</v>
      </c>
      <c r="C154" s="124">
        <f t="shared" si="5"/>
        <v>5.8986290521556659E-3</v>
      </c>
      <c r="D154" s="21" t="s">
        <v>144</v>
      </c>
      <c r="E154" s="45">
        <v>9.5766391899999999</v>
      </c>
      <c r="F154" s="128">
        <f t="shared" si="6"/>
        <v>0.14150883446897852</v>
      </c>
    </row>
    <row r="155" spans="1:6" x14ac:dyDescent="0.2">
      <c r="A155" s="36" t="s">
        <v>16</v>
      </c>
      <c r="B155" s="45">
        <v>0.35028700000000002</v>
      </c>
      <c r="C155" s="124">
        <f t="shared" si="5"/>
        <v>5.7893674207454057E-3</v>
      </c>
      <c r="D155" s="21" t="s">
        <v>25</v>
      </c>
      <c r="E155" s="45">
        <v>9.5242556200000106</v>
      </c>
      <c r="F155" s="128">
        <f t="shared" si="6"/>
        <v>0.14073479069548403</v>
      </c>
    </row>
    <row r="156" spans="1:6" x14ac:dyDescent="0.2">
      <c r="A156" s="36" t="s">
        <v>350</v>
      </c>
      <c r="B156" s="45">
        <v>0.35</v>
      </c>
      <c r="C156" s="124">
        <f t="shared" si="5"/>
        <v>5.7846240290415907E-3</v>
      </c>
      <c r="D156" s="21" t="s">
        <v>102</v>
      </c>
      <c r="E156" s="45">
        <v>9.4420381300000109</v>
      </c>
      <c r="F156" s="128">
        <f t="shared" si="6"/>
        <v>0.1395199071698508</v>
      </c>
    </row>
    <row r="157" spans="1:6" x14ac:dyDescent="0.2">
      <c r="A157" s="36" t="s">
        <v>186</v>
      </c>
      <c r="B157" s="45">
        <v>0.3337215</v>
      </c>
      <c r="C157" s="124">
        <f t="shared" si="5"/>
        <v>5.5155811654508669E-3</v>
      </c>
      <c r="D157" s="21" t="s">
        <v>95</v>
      </c>
      <c r="E157" s="45">
        <v>9.1032155600000095</v>
      </c>
      <c r="F157" s="128">
        <f t="shared" si="6"/>
        <v>0.13451330871487818</v>
      </c>
    </row>
    <row r="158" spans="1:6" x14ac:dyDescent="0.2">
      <c r="A158" s="36" t="s">
        <v>168</v>
      </c>
      <c r="B158" s="45">
        <v>0.31381425000000002</v>
      </c>
      <c r="C158" s="124">
        <f t="shared" si="5"/>
        <v>5.1865641463019014E-3</v>
      </c>
      <c r="D158" s="21" t="s">
        <v>166</v>
      </c>
      <c r="E158" s="45">
        <v>9.0908304199999996</v>
      </c>
      <c r="F158" s="128">
        <f t="shared" si="6"/>
        <v>0.13433030017802461</v>
      </c>
    </row>
    <row r="159" spans="1:6" x14ac:dyDescent="0.2">
      <c r="A159" s="36" t="s">
        <v>105</v>
      </c>
      <c r="B159" s="45">
        <v>0.31050965999999997</v>
      </c>
      <c r="C159" s="124">
        <f t="shared" si="5"/>
        <v>5.1319475442443844E-3</v>
      </c>
      <c r="D159" s="21" t="s">
        <v>140</v>
      </c>
      <c r="E159" s="45">
        <v>9.0708998300000001</v>
      </c>
      <c r="F159" s="128">
        <f t="shared" si="6"/>
        <v>0.13403579659433273</v>
      </c>
    </row>
    <row r="160" spans="1:6" x14ac:dyDescent="0.2">
      <c r="A160" s="36" t="s">
        <v>103</v>
      </c>
      <c r="B160" s="45">
        <v>0.30680708000000001</v>
      </c>
      <c r="C160" s="124">
        <f t="shared" si="5"/>
        <v>5.0707531635659593E-3</v>
      </c>
      <c r="D160" s="21" t="s">
        <v>353</v>
      </c>
      <c r="E160" s="45">
        <v>9.0574290000000008</v>
      </c>
      <c r="F160" s="128">
        <f t="shared" si="6"/>
        <v>0.13383674540165336</v>
      </c>
    </row>
    <row r="161" spans="1:6" x14ac:dyDescent="0.2">
      <c r="A161" s="36" t="s">
        <v>6</v>
      </c>
      <c r="B161" s="45">
        <v>0.30406317999999999</v>
      </c>
      <c r="C161" s="124">
        <f t="shared" si="5"/>
        <v>5.0254033639279957E-3</v>
      </c>
      <c r="D161" s="21" t="s">
        <v>188</v>
      </c>
      <c r="E161" s="45">
        <v>9.0262044199999991</v>
      </c>
      <c r="F161" s="128">
        <f t="shared" si="6"/>
        <v>0.13337535661641045</v>
      </c>
    </row>
    <row r="162" spans="1:6" x14ac:dyDescent="0.2">
      <c r="A162" s="36" t="s">
        <v>89</v>
      </c>
      <c r="B162" s="45">
        <v>0.29258369000000001</v>
      </c>
      <c r="C162" s="124">
        <f t="shared" si="5"/>
        <v>4.8356761247990172E-3</v>
      </c>
      <c r="D162" s="21" t="s">
        <v>163</v>
      </c>
      <c r="E162" s="45">
        <v>8.9004178700000001</v>
      </c>
      <c r="F162" s="128">
        <f t="shared" si="6"/>
        <v>0.13151667657958077</v>
      </c>
    </row>
    <row r="163" spans="1:6" x14ac:dyDescent="0.2">
      <c r="A163" s="36" t="s">
        <v>44</v>
      </c>
      <c r="B163" s="45">
        <v>0.29000599999999999</v>
      </c>
      <c r="C163" s="124">
        <f t="shared" si="5"/>
        <v>4.793073360474959E-3</v>
      </c>
      <c r="D163" s="21" t="s">
        <v>150</v>
      </c>
      <c r="E163" s="45">
        <v>8.7307295800000091</v>
      </c>
      <c r="F163" s="128">
        <f t="shared" si="6"/>
        <v>0.12900928419854518</v>
      </c>
    </row>
    <row r="164" spans="1:6" x14ac:dyDescent="0.2">
      <c r="A164" s="36" t="s">
        <v>190</v>
      </c>
      <c r="B164" s="45">
        <v>0.27968965999999995</v>
      </c>
      <c r="C164" s="124">
        <f t="shared" si="5"/>
        <v>4.6225700797442072E-3</v>
      </c>
      <c r="D164" s="21" t="s">
        <v>142</v>
      </c>
      <c r="E164" s="45">
        <v>8.7165259200000005</v>
      </c>
      <c r="F164" s="128">
        <f t="shared" si="6"/>
        <v>0.12879940437203011</v>
      </c>
    </row>
    <row r="165" spans="1:6" x14ac:dyDescent="0.2">
      <c r="A165" s="36" t="s">
        <v>347</v>
      </c>
      <c r="B165" s="45">
        <v>0.27060871999999997</v>
      </c>
      <c r="C165" s="124">
        <f t="shared" si="5"/>
        <v>4.4724848690862505E-3</v>
      </c>
      <c r="D165" s="21" t="s">
        <v>48</v>
      </c>
      <c r="E165" s="45">
        <v>8.5787352800000001</v>
      </c>
      <c r="F165" s="128">
        <f t="shared" si="6"/>
        <v>0.1267633463687699</v>
      </c>
    </row>
    <row r="166" spans="1:6" x14ac:dyDescent="0.2">
      <c r="A166" s="36" t="s">
        <v>187</v>
      </c>
      <c r="B166" s="45">
        <v>0.25008730000000001</v>
      </c>
      <c r="C166" s="124">
        <f t="shared" si="5"/>
        <v>4.1333171569660947E-3</v>
      </c>
      <c r="D166" s="21" t="s">
        <v>204</v>
      </c>
      <c r="E166" s="45">
        <v>8.5625139099999998</v>
      </c>
      <c r="F166" s="128">
        <f t="shared" si="6"/>
        <v>0.12652365192934831</v>
      </c>
    </row>
    <row r="167" spans="1:6" x14ac:dyDescent="0.2">
      <c r="A167" s="36" t="s">
        <v>181</v>
      </c>
      <c r="B167" s="45">
        <v>0.24282899999999999</v>
      </c>
      <c r="C167" s="124">
        <f t="shared" si="5"/>
        <v>4.0133556238518301E-3</v>
      </c>
      <c r="D167" s="21" t="s">
        <v>2</v>
      </c>
      <c r="E167" s="45">
        <v>8.0579240999999993</v>
      </c>
      <c r="F167" s="128">
        <f t="shared" si="6"/>
        <v>0.11906760033532104</v>
      </c>
    </row>
    <row r="168" spans="1:6" x14ac:dyDescent="0.2">
      <c r="A168" s="36" t="s">
        <v>156</v>
      </c>
      <c r="B168" s="45">
        <v>0.23937877999999999</v>
      </c>
      <c r="C168" s="124">
        <f t="shared" si="5"/>
        <v>3.9563321223733162E-3</v>
      </c>
      <c r="D168" s="21" t="s">
        <v>209</v>
      </c>
      <c r="E168" s="45">
        <v>7.6031548200000003</v>
      </c>
      <c r="F168" s="128">
        <f t="shared" si="6"/>
        <v>0.11234771985446351</v>
      </c>
    </row>
    <row r="169" spans="1:6" x14ac:dyDescent="0.2">
      <c r="A169" s="36" t="s">
        <v>166</v>
      </c>
      <c r="B169" s="45">
        <v>0.22794500000000001</v>
      </c>
      <c r="C169" s="124">
        <f t="shared" si="5"/>
        <v>3.7673603551425304E-3</v>
      </c>
      <c r="D169" s="21" t="s">
        <v>929</v>
      </c>
      <c r="E169" s="45">
        <v>7.4418415099999997</v>
      </c>
      <c r="F169" s="128">
        <f t="shared" si="6"/>
        <v>0.10996408003787006</v>
      </c>
    </row>
    <row r="170" spans="1:6" x14ac:dyDescent="0.2">
      <c r="A170" s="36" t="s">
        <v>29</v>
      </c>
      <c r="B170" s="45">
        <v>0.22383763000000001</v>
      </c>
      <c r="C170" s="124">
        <f t="shared" si="5"/>
        <v>3.6994758088620605E-3</v>
      </c>
      <c r="D170" s="21" t="s">
        <v>210</v>
      </c>
      <c r="E170" s="45">
        <v>7.1667610199999991</v>
      </c>
      <c r="F170" s="128">
        <f t="shared" si="6"/>
        <v>0.10589936393519984</v>
      </c>
    </row>
    <row r="171" spans="1:6" x14ac:dyDescent="0.2">
      <c r="A171" s="36" t="s">
        <v>129</v>
      </c>
      <c r="B171" s="45">
        <v>0.21822420000000001</v>
      </c>
      <c r="C171" s="124">
        <f t="shared" si="5"/>
        <v>3.6066998601096516E-3</v>
      </c>
      <c r="D171" s="21" t="s">
        <v>100</v>
      </c>
      <c r="E171" s="45">
        <v>7.1252014400000006</v>
      </c>
      <c r="F171" s="128">
        <f t="shared" si="6"/>
        <v>0.10528526042663695</v>
      </c>
    </row>
    <row r="172" spans="1:6" x14ac:dyDescent="0.2">
      <c r="A172" s="36" t="s">
        <v>132</v>
      </c>
      <c r="B172" s="45">
        <v>0.21533132000000002</v>
      </c>
      <c r="C172" s="124">
        <f t="shared" si="5"/>
        <v>3.5588877939349839E-3</v>
      </c>
      <c r="D172" s="21" t="s">
        <v>190</v>
      </c>
      <c r="E172" s="45">
        <v>7.1167395899999892</v>
      </c>
      <c r="F172" s="128">
        <f t="shared" si="6"/>
        <v>0.1051602242310368</v>
      </c>
    </row>
    <row r="173" spans="1:6" x14ac:dyDescent="0.2">
      <c r="A173" s="36" t="s">
        <v>120</v>
      </c>
      <c r="B173" s="45">
        <v>0.20992015</v>
      </c>
      <c r="C173" s="124">
        <f t="shared" si="5"/>
        <v>3.4694546967714724E-3</v>
      </c>
      <c r="D173" s="21" t="s">
        <v>67</v>
      </c>
      <c r="E173" s="45">
        <v>6.9653081100000005</v>
      </c>
      <c r="F173" s="128">
        <f t="shared" si="6"/>
        <v>0.10292260288898111</v>
      </c>
    </row>
    <row r="174" spans="1:6" x14ac:dyDescent="0.2">
      <c r="A174" s="36" t="s">
        <v>100</v>
      </c>
      <c r="B174" s="45">
        <v>0.18305721999999999</v>
      </c>
      <c r="C174" s="124">
        <f t="shared" ref="C174:C237" si="7">(B174/$B$292)*100</f>
        <v>3.025477695718723E-3</v>
      </c>
      <c r="D174" s="21" t="s">
        <v>59</v>
      </c>
      <c r="E174" s="45">
        <v>6.7686271100000006</v>
      </c>
      <c r="F174" s="128">
        <f t="shared" ref="F174:F237" si="8">(E174/$E$292)*100</f>
        <v>0.10001635378425806</v>
      </c>
    </row>
    <row r="175" spans="1:6" x14ac:dyDescent="0.2">
      <c r="A175" s="36" t="s">
        <v>39</v>
      </c>
      <c r="B175" s="45">
        <v>0.18271277999999999</v>
      </c>
      <c r="C175" s="124">
        <f t="shared" si="7"/>
        <v>3.019784964574257E-3</v>
      </c>
      <c r="D175" s="21" t="s">
        <v>88</v>
      </c>
      <c r="E175" s="45">
        <v>6.7455323499999995</v>
      </c>
      <c r="F175" s="128">
        <f t="shared" si="8"/>
        <v>9.9675094966305153E-2</v>
      </c>
    </row>
    <row r="176" spans="1:6" x14ac:dyDescent="0.2">
      <c r="A176" s="36" t="s">
        <v>49</v>
      </c>
      <c r="B176" s="45">
        <v>0.18180399999999999</v>
      </c>
      <c r="C176" s="124">
        <f t="shared" si="7"/>
        <v>3.0047651056453639E-3</v>
      </c>
      <c r="D176" s="21" t="s">
        <v>187</v>
      </c>
      <c r="E176" s="45">
        <v>5.9614183700000005</v>
      </c>
      <c r="F176" s="128">
        <f t="shared" si="8"/>
        <v>8.8088665405870611E-2</v>
      </c>
    </row>
    <row r="177" spans="1:6" x14ac:dyDescent="0.2">
      <c r="A177" s="36" t="s">
        <v>148</v>
      </c>
      <c r="B177" s="45">
        <v>0.17399999999999999</v>
      </c>
      <c r="C177" s="124">
        <f t="shared" si="7"/>
        <v>2.8757845172949622E-3</v>
      </c>
      <c r="D177" s="21" t="s">
        <v>196</v>
      </c>
      <c r="E177" s="45">
        <v>5.8916066800000095</v>
      </c>
      <c r="F177" s="128">
        <f t="shared" si="8"/>
        <v>8.7057095698772943E-2</v>
      </c>
    </row>
    <row r="178" spans="1:6" x14ac:dyDescent="0.2">
      <c r="A178" s="36" t="s">
        <v>93</v>
      </c>
      <c r="B178" s="45">
        <v>0.17074282000000002</v>
      </c>
      <c r="C178" s="124">
        <f t="shared" si="7"/>
        <v>2.8219514838809237E-3</v>
      </c>
      <c r="D178" s="21" t="s">
        <v>371</v>
      </c>
      <c r="E178" s="45">
        <v>5.8090111699999998</v>
      </c>
      <c r="F178" s="128">
        <f t="shared" si="8"/>
        <v>8.5836626375393091E-2</v>
      </c>
    </row>
    <row r="179" spans="1:6" x14ac:dyDescent="0.2">
      <c r="A179" s="36" t="s">
        <v>193</v>
      </c>
      <c r="B179" s="45">
        <v>0.16951867000000001</v>
      </c>
      <c r="C179" s="124">
        <f t="shared" si="7"/>
        <v>2.8017193481519199E-3</v>
      </c>
      <c r="D179" s="21" t="s">
        <v>87</v>
      </c>
      <c r="E179" s="45">
        <v>5.1677915499999996</v>
      </c>
      <c r="F179" s="128">
        <f t="shared" si="8"/>
        <v>7.6361669737203056E-2</v>
      </c>
    </row>
    <row r="180" spans="1:6" x14ac:dyDescent="0.2">
      <c r="A180" s="36" t="s">
        <v>67</v>
      </c>
      <c r="B180" s="45">
        <v>0.16712526</v>
      </c>
      <c r="C180" s="124">
        <f t="shared" si="7"/>
        <v>2.7621622710166387E-3</v>
      </c>
      <c r="D180" s="21" t="s">
        <v>75</v>
      </c>
      <c r="E180" s="45">
        <v>4.9704615599999995</v>
      </c>
      <c r="F180" s="128">
        <f t="shared" si="8"/>
        <v>7.3445830857125638E-2</v>
      </c>
    </row>
    <row r="181" spans="1:6" x14ac:dyDescent="0.2">
      <c r="A181" s="36" t="s">
        <v>31</v>
      </c>
      <c r="B181" s="45">
        <v>0.15480855999999998</v>
      </c>
      <c r="C181" s="124">
        <f t="shared" si="7"/>
        <v>2.5585980459352196E-3</v>
      </c>
      <c r="D181" s="21" t="s">
        <v>377</v>
      </c>
      <c r="E181" s="45">
        <v>4.9598979999999999</v>
      </c>
      <c r="F181" s="128">
        <f t="shared" si="8"/>
        <v>7.3289738825904088E-2</v>
      </c>
    </row>
    <row r="182" spans="1:6" x14ac:dyDescent="0.2">
      <c r="A182" s="36" t="s">
        <v>106</v>
      </c>
      <c r="B182" s="45">
        <v>0.15100007000000001</v>
      </c>
      <c r="C182" s="124">
        <f t="shared" si="7"/>
        <v>2.4956532380256071E-3</v>
      </c>
      <c r="D182" s="21" t="s">
        <v>361</v>
      </c>
      <c r="E182" s="45">
        <v>4.6674574500000006</v>
      </c>
      <c r="F182" s="128">
        <f t="shared" si="8"/>
        <v>6.8968502475559038E-2</v>
      </c>
    </row>
    <row r="183" spans="1:6" x14ac:dyDescent="0.2">
      <c r="A183" s="36" t="s">
        <v>210</v>
      </c>
      <c r="B183" s="45">
        <v>0.13910066000000001</v>
      </c>
      <c r="C183" s="124">
        <f t="shared" si="7"/>
        <v>2.2989857722615563E-3</v>
      </c>
      <c r="D183" s="21" t="s">
        <v>10</v>
      </c>
      <c r="E183" s="45">
        <v>4.6425418799999996</v>
      </c>
      <c r="F183" s="128">
        <f t="shared" si="8"/>
        <v>6.8600338529849134E-2</v>
      </c>
    </row>
    <row r="184" spans="1:6" x14ac:dyDescent="0.2">
      <c r="A184" s="36" t="s">
        <v>199</v>
      </c>
      <c r="B184" s="45">
        <v>0.12848950000000001</v>
      </c>
      <c r="C184" s="124">
        <f t="shared" si="7"/>
        <v>2.1236098547986848E-3</v>
      </c>
      <c r="D184" s="21" t="s">
        <v>215</v>
      </c>
      <c r="E184" s="45">
        <v>4.5926944699999996</v>
      </c>
      <c r="F184" s="128">
        <f t="shared" si="8"/>
        <v>6.7863770225410666E-2</v>
      </c>
    </row>
    <row r="185" spans="1:6" x14ac:dyDescent="0.2">
      <c r="A185" s="36" t="s">
        <v>211</v>
      </c>
      <c r="B185" s="45">
        <v>0.12583295999999999</v>
      </c>
      <c r="C185" s="124">
        <f t="shared" si="7"/>
        <v>2.0797038973183698E-3</v>
      </c>
      <c r="D185" s="21" t="s">
        <v>0</v>
      </c>
      <c r="E185" s="45">
        <v>4.4857422099999997</v>
      </c>
      <c r="F185" s="128">
        <f t="shared" si="8"/>
        <v>6.6283394338196827E-2</v>
      </c>
    </row>
    <row r="186" spans="1:6" x14ac:dyDescent="0.2">
      <c r="A186" s="36" t="s">
        <v>150</v>
      </c>
      <c r="B186" s="45">
        <v>0.11678263</v>
      </c>
      <c r="C186" s="124">
        <f t="shared" si="7"/>
        <v>1.9301245933504955E-3</v>
      </c>
      <c r="D186" s="21" t="s">
        <v>6</v>
      </c>
      <c r="E186" s="45">
        <v>4.3608114699999998</v>
      </c>
      <c r="F186" s="128">
        <f t="shared" si="8"/>
        <v>6.4437360144363215E-2</v>
      </c>
    </row>
    <row r="187" spans="1:6" x14ac:dyDescent="0.2">
      <c r="A187" s="36" t="s">
        <v>167</v>
      </c>
      <c r="B187" s="45">
        <v>0.10730157000000001</v>
      </c>
      <c r="C187" s="124">
        <f t="shared" si="7"/>
        <v>1.7734264005025385E-3</v>
      </c>
      <c r="D187" s="21" t="s">
        <v>213</v>
      </c>
      <c r="E187" s="45">
        <v>4.2455745499999997</v>
      </c>
      <c r="F187" s="128">
        <f t="shared" si="8"/>
        <v>6.2734566302654851E-2</v>
      </c>
    </row>
    <row r="188" spans="1:6" x14ac:dyDescent="0.2">
      <c r="A188" s="36" t="s">
        <v>95</v>
      </c>
      <c r="B188" s="45">
        <v>0.10235084</v>
      </c>
      <c r="C188" s="124">
        <f t="shared" si="7"/>
        <v>1.6916032241616893E-3</v>
      </c>
      <c r="D188" s="21" t="s">
        <v>129</v>
      </c>
      <c r="E188" s="45">
        <v>4.1288816700000002</v>
      </c>
      <c r="F188" s="128">
        <f t="shared" si="8"/>
        <v>6.1010258524946015E-2</v>
      </c>
    </row>
    <row r="189" spans="1:6" x14ac:dyDescent="0.2">
      <c r="A189" s="36" t="s">
        <v>69</v>
      </c>
      <c r="B189" s="45">
        <v>0.10167010999999999</v>
      </c>
      <c r="C189" s="124">
        <f t="shared" si="7"/>
        <v>1.6803524609751478E-3</v>
      </c>
      <c r="D189" s="21" t="s">
        <v>161</v>
      </c>
      <c r="E189" s="45">
        <v>4.0923872699999997</v>
      </c>
      <c r="F189" s="128">
        <f t="shared" si="8"/>
        <v>6.0471000450564624E-2</v>
      </c>
    </row>
    <row r="190" spans="1:6" x14ac:dyDescent="0.2">
      <c r="A190" s="36" t="s">
        <v>204</v>
      </c>
      <c r="B190" s="45">
        <v>9.7848299999999999E-2</v>
      </c>
      <c r="C190" s="124">
        <f t="shared" si="7"/>
        <v>1.6171875068024869E-3</v>
      </c>
      <c r="D190" s="21" t="s">
        <v>201</v>
      </c>
      <c r="E190" s="45">
        <v>4.0579482999999996</v>
      </c>
      <c r="F190" s="128">
        <f t="shared" si="8"/>
        <v>5.9962114357194736E-2</v>
      </c>
    </row>
    <row r="191" spans="1:6" x14ac:dyDescent="0.2">
      <c r="A191" s="36" t="s">
        <v>136</v>
      </c>
      <c r="B191" s="45">
        <v>8.6959059999999991E-2</v>
      </c>
      <c r="C191" s="124">
        <f t="shared" si="7"/>
        <v>1.4372156229110556E-3</v>
      </c>
      <c r="D191" s="21" t="s">
        <v>349</v>
      </c>
      <c r="E191" s="45">
        <v>3.9024627599999997</v>
      </c>
      <c r="F191" s="128">
        <f t="shared" si="8"/>
        <v>5.7664588356094573E-2</v>
      </c>
    </row>
    <row r="192" spans="1:6" x14ac:dyDescent="0.2">
      <c r="A192" s="36" t="s">
        <v>198</v>
      </c>
      <c r="B192" s="45">
        <v>7.9060229999999995E-2</v>
      </c>
      <c r="C192" s="124">
        <f t="shared" si="7"/>
        <v>1.3066677319987282E-3</v>
      </c>
      <c r="D192" s="21" t="s">
        <v>45</v>
      </c>
      <c r="E192" s="45">
        <v>3.6301734300000001</v>
      </c>
      <c r="F192" s="128">
        <f t="shared" si="8"/>
        <v>5.3641115720008029E-2</v>
      </c>
    </row>
    <row r="193" spans="1:6" x14ac:dyDescent="0.2">
      <c r="A193" s="36" t="s">
        <v>37</v>
      </c>
      <c r="B193" s="45">
        <v>7.581185E-2</v>
      </c>
      <c r="C193" s="124">
        <f t="shared" si="7"/>
        <v>1.2529801405602764E-3</v>
      </c>
      <c r="D193" s="21" t="s">
        <v>152</v>
      </c>
      <c r="E193" s="45">
        <v>3.3833382599999999</v>
      </c>
      <c r="F193" s="128">
        <f t="shared" si="8"/>
        <v>4.9993765483703247E-2</v>
      </c>
    </row>
    <row r="194" spans="1:6" x14ac:dyDescent="0.2">
      <c r="A194" s="36" t="s">
        <v>185</v>
      </c>
      <c r="B194" s="45">
        <v>7.1021059999999997E-2</v>
      </c>
      <c r="C194" s="124">
        <f t="shared" si="7"/>
        <v>1.1738003721257274E-3</v>
      </c>
      <c r="D194" s="21" t="s">
        <v>376</v>
      </c>
      <c r="E194" s="45">
        <v>3.3377478100000002</v>
      </c>
      <c r="F194" s="128">
        <f t="shared" si="8"/>
        <v>4.93200999822241E-2</v>
      </c>
    </row>
    <row r="195" spans="1:6" x14ac:dyDescent="0.2">
      <c r="A195" s="36" t="s">
        <v>209</v>
      </c>
      <c r="B195" s="45">
        <v>7.0193409999999998E-2</v>
      </c>
      <c r="C195" s="124">
        <f t="shared" si="7"/>
        <v>1.1601213890467667E-3</v>
      </c>
      <c r="D195" s="21" t="s">
        <v>143</v>
      </c>
      <c r="E195" s="45">
        <v>3.3342450000000001</v>
      </c>
      <c r="F195" s="128">
        <f t="shared" si="8"/>
        <v>4.9268340847246565E-2</v>
      </c>
    </row>
    <row r="196" spans="1:6" x14ac:dyDescent="0.2">
      <c r="A196" s="36" t="s">
        <v>130</v>
      </c>
      <c r="B196" s="45">
        <v>7.016E-2</v>
      </c>
      <c r="C196" s="124">
        <f t="shared" si="7"/>
        <v>1.1595692053644516E-3</v>
      </c>
      <c r="D196" s="21" t="s">
        <v>71</v>
      </c>
      <c r="E196" s="45">
        <v>3.3130357200000002</v>
      </c>
      <c r="F196" s="128">
        <f t="shared" si="8"/>
        <v>4.8954942750776546E-2</v>
      </c>
    </row>
    <row r="197" spans="1:6" x14ac:dyDescent="0.2">
      <c r="A197" s="36" t="s">
        <v>197</v>
      </c>
      <c r="B197" s="45">
        <v>5.7903199999999995E-2</v>
      </c>
      <c r="C197" s="124">
        <f t="shared" si="7"/>
        <v>9.5699497736686015E-4</v>
      </c>
      <c r="D197" s="21" t="s">
        <v>97</v>
      </c>
      <c r="E197" s="45">
        <v>3.0246500800000002</v>
      </c>
      <c r="F197" s="128">
        <f t="shared" si="8"/>
        <v>4.4693623619467555E-2</v>
      </c>
    </row>
    <row r="198" spans="1:6" x14ac:dyDescent="0.2">
      <c r="A198" s="36" t="s">
        <v>154</v>
      </c>
      <c r="B198" s="45">
        <v>5.4846300000000001E-2</v>
      </c>
      <c r="C198" s="124">
        <f t="shared" si="7"/>
        <v>9.0647207109721098E-4</v>
      </c>
      <c r="D198" s="21" t="s">
        <v>136</v>
      </c>
      <c r="E198" s="45">
        <v>2.9469031499999998</v>
      </c>
      <c r="F198" s="128">
        <f t="shared" si="8"/>
        <v>4.3544799148840165E-2</v>
      </c>
    </row>
    <row r="199" spans="1:6" x14ac:dyDescent="0.2">
      <c r="A199" s="36" t="s">
        <v>14</v>
      </c>
      <c r="B199" s="45">
        <v>5.2858780000000001E-2</v>
      </c>
      <c r="C199" s="124">
        <f t="shared" si="7"/>
        <v>8.7362333981092324E-4</v>
      </c>
      <c r="D199" s="21" t="s">
        <v>36</v>
      </c>
      <c r="E199" s="45">
        <v>2.8908292700000002</v>
      </c>
      <c r="F199" s="128">
        <f t="shared" si="8"/>
        <v>4.2716225653950744E-2</v>
      </c>
    </row>
    <row r="200" spans="1:6" x14ac:dyDescent="0.2">
      <c r="A200" s="36" t="s">
        <v>74</v>
      </c>
      <c r="B200" s="45">
        <v>5.0880879999999996E-2</v>
      </c>
      <c r="C200" s="124">
        <f t="shared" si="7"/>
        <v>8.4093360304794771E-4</v>
      </c>
      <c r="D200" s="21" t="s">
        <v>185</v>
      </c>
      <c r="E200" s="45">
        <v>2.8501713300000002</v>
      </c>
      <c r="F200" s="128">
        <f t="shared" si="8"/>
        <v>4.2115445193586579E-2</v>
      </c>
    </row>
    <row r="201" spans="1:6" x14ac:dyDescent="0.2">
      <c r="A201" s="36" t="s">
        <v>107</v>
      </c>
      <c r="B201" s="45">
        <v>5.074306E-2</v>
      </c>
      <c r="C201" s="124">
        <f t="shared" si="7"/>
        <v>8.3865578338028338E-4</v>
      </c>
      <c r="D201" s="21" t="s">
        <v>111</v>
      </c>
      <c r="E201" s="45">
        <v>2.83493094</v>
      </c>
      <c r="F201" s="128">
        <f t="shared" si="8"/>
        <v>4.1890246166770922E-2</v>
      </c>
    </row>
    <row r="202" spans="1:6" x14ac:dyDescent="0.2">
      <c r="A202" s="36" t="s">
        <v>149</v>
      </c>
      <c r="B202" s="45">
        <v>4.8889339999999996E-2</v>
      </c>
      <c r="C202" s="124">
        <f t="shared" si="7"/>
        <v>8.0801843122281199E-4</v>
      </c>
      <c r="D202" s="21" t="s">
        <v>181</v>
      </c>
      <c r="E202" s="45">
        <v>2.8083972099999999</v>
      </c>
      <c r="F202" s="128">
        <f t="shared" si="8"/>
        <v>4.1498171543103847E-2</v>
      </c>
    </row>
    <row r="203" spans="1:6" x14ac:dyDescent="0.2">
      <c r="A203" s="36" t="s">
        <v>57</v>
      </c>
      <c r="B203" s="45">
        <v>4.5261800000000005E-2</v>
      </c>
      <c r="C203" s="124">
        <f t="shared" si="7"/>
        <v>7.4806427393621356E-4</v>
      </c>
      <c r="D203" s="21" t="s">
        <v>175</v>
      </c>
      <c r="E203" s="45">
        <v>2.7775047100000001</v>
      </c>
      <c r="F203" s="128">
        <f t="shared" si="8"/>
        <v>4.1041689724994036E-2</v>
      </c>
    </row>
    <row r="204" spans="1:6" x14ac:dyDescent="0.2">
      <c r="A204" s="36" t="s">
        <v>144</v>
      </c>
      <c r="B204" s="45">
        <v>3.4662900000000003E-2</v>
      </c>
      <c r="C204" s="124">
        <f t="shared" si="7"/>
        <v>5.728909835893308E-4</v>
      </c>
      <c r="D204" s="21" t="s">
        <v>114</v>
      </c>
      <c r="E204" s="45">
        <v>2.6694543999999998</v>
      </c>
      <c r="F204" s="128">
        <f t="shared" si="8"/>
        <v>3.9445088544897595E-2</v>
      </c>
    </row>
    <row r="205" spans="1:6" x14ac:dyDescent="0.2">
      <c r="A205" s="36" t="s">
        <v>155</v>
      </c>
      <c r="B205" s="45">
        <v>3.4274890000000002E-2</v>
      </c>
      <c r="C205" s="124">
        <f t="shared" si="7"/>
        <v>5.6647814939073538E-4</v>
      </c>
      <c r="D205" s="21" t="s">
        <v>164</v>
      </c>
      <c r="E205" s="45">
        <v>2.62167737</v>
      </c>
      <c r="F205" s="128">
        <f t="shared" si="8"/>
        <v>3.8739113129560951E-2</v>
      </c>
    </row>
    <row r="206" spans="1:6" x14ac:dyDescent="0.2">
      <c r="A206" s="36" t="s">
        <v>191</v>
      </c>
      <c r="B206" s="45">
        <v>3.098153E-2</v>
      </c>
      <c r="C206" s="124">
        <f t="shared" si="7"/>
        <v>5.1204715112706546E-4</v>
      </c>
      <c r="D206" s="21" t="s">
        <v>109</v>
      </c>
      <c r="E206" s="45">
        <v>2.3911176800000002</v>
      </c>
      <c r="F206" s="128">
        <f t="shared" si="8"/>
        <v>3.5332256886976651E-2</v>
      </c>
    </row>
    <row r="207" spans="1:6" x14ac:dyDescent="0.2">
      <c r="A207" s="36" t="s">
        <v>92</v>
      </c>
      <c r="B207" s="45">
        <v>3.0117709999999999E-2</v>
      </c>
      <c r="C207" s="124">
        <f t="shared" si="7"/>
        <v>4.9777036847344633E-4</v>
      </c>
      <c r="D207" s="21" t="s">
        <v>147</v>
      </c>
      <c r="E207" s="45">
        <v>2.3722633499999999</v>
      </c>
      <c r="F207" s="128">
        <f t="shared" si="8"/>
        <v>3.5053656617084518E-2</v>
      </c>
    </row>
    <row r="208" spans="1:6" x14ac:dyDescent="0.2">
      <c r="A208" s="36" t="s">
        <v>192</v>
      </c>
      <c r="B208" s="45">
        <v>2.9996999999999999E-2</v>
      </c>
      <c r="C208" s="124">
        <f t="shared" si="7"/>
        <v>4.9577533428331604E-4</v>
      </c>
      <c r="D208" s="21" t="s">
        <v>120</v>
      </c>
      <c r="E208" s="45">
        <v>2.3640957200000003</v>
      </c>
      <c r="F208" s="128">
        <f t="shared" si="8"/>
        <v>3.4932967951808225E-2</v>
      </c>
    </row>
    <row r="209" spans="1:6" x14ac:dyDescent="0.2">
      <c r="A209" s="36" t="s">
        <v>43</v>
      </c>
      <c r="B209" s="45">
        <v>2.48858E-2</v>
      </c>
      <c r="C209" s="124">
        <f t="shared" si="7"/>
        <v>4.112999904626378E-4</v>
      </c>
      <c r="D209" s="21" t="s">
        <v>155</v>
      </c>
      <c r="E209" s="45">
        <v>2.3248069</v>
      </c>
      <c r="F209" s="128">
        <f t="shared" si="8"/>
        <v>3.435241823958067E-2</v>
      </c>
    </row>
    <row r="210" spans="1:6" x14ac:dyDescent="0.2">
      <c r="A210" s="36" t="s">
        <v>26</v>
      </c>
      <c r="B210" s="45">
        <v>2.4273570000000001E-2</v>
      </c>
      <c r="C210" s="124">
        <f t="shared" si="7"/>
        <v>4.0118136083606602E-4</v>
      </c>
      <c r="D210" s="21" t="s">
        <v>110</v>
      </c>
      <c r="E210" s="45">
        <v>2.29996841</v>
      </c>
      <c r="F210" s="128">
        <f t="shared" si="8"/>
        <v>3.3985393263476361E-2</v>
      </c>
    </row>
    <row r="211" spans="1:6" x14ac:dyDescent="0.2">
      <c r="A211" s="36" t="s">
        <v>35</v>
      </c>
      <c r="B211" s="45">
        <v>2.2199900000000002E-2</v>
      </c>
      <c r="C211" s="124">
        <f t="shared" si="7"/>
        <v>3.6690878566377264E-4</v>
      </c>
      <c r="D211" s="21" t="s">
        <v>212</v>
      </c>
      <c r="E211" s="45">
        <v>2.2835681400000003</v>
      </c>
      <c r="F211" s="128">
        <f t="shared" si="8"/>
        <v>3.3743055315201158E-2</v>
      </c>
    </row>
    <row r="212" spans="1:6" x14ac:dyDescent="0.2">
      <c r="A212" s="36" t="s">
        <v>110</v>
      </c>
      <c r="B212" s="45">
        <v>2.2015E-2</v>
      </c>
      <c r="C212" s="124">
        <f t="shared" si="7"/>
        <v>3.6385285142671609E-4</v>
      </c>
      <c r="D212" s="21" t="s">
        <v>14</v>
      </c>
      <c r="E212" s="45">
        <v>2.2573598700000002</v>
      </c>
      <c r="F212" s="128">
        <f t="shared" si="8"/>
        <v>3.3355789838496033E-2</v>
      </c>
    </row>
    <row r="213" spans="1:6" x14ac:dyDescent="0.2">
      <c r="A213" s="36" t="s">
        <v>12</v>
      </c>
      <c r="B213" s="45">
        <v>2.0374840000000002E-2</v>
      </c>
      <c r="C213" s="124">
        <f t="shared" si="7"/>
        <v>3.3674511157679365E-4</v>
      </c>
      <c r="D213" s="21" t="s">
        <v>365</v>
      </c>
      <c r="E213" s="45">
        <v>2.2524858800000001</v>
      </c>
      <c r="F213" s="128">
        <f t="shared" si="8"/>
        <v>3.3283769515872447E-2</v>
      </c>
    </row>
    <row r="214" spans="1:6" x14ac:dyDescent="0.2">
      <c r="A214" s="36" t="s">
        <v>53</v>
      </c>
      <c r="B214" s="45">
        <v>1.990977E-2</v>
      </c>
      <c r="C214" s="124">
        <f t="shared" si="7"/>
        <v>3.2905866844197546E-4</v>
      </c>
      <c r="D214" s="21" t="s">
        <v>177</v>
      </c>
      <c r="E214" s="45">
        <v>2.2425225499999999</v>
      </c>
      <c r="F214" s="128">
        <f t="shared" si="8"/>
        <v>3.3136546759772165E-2</v>
      </c>
    </row>
    <row r="215" spans="1:6" x14ac:dyDescent="0.2">
      <c r="A215" s="36" t="s">
        <v>124</v>
      </c>
      <c r="B215" s="45">
        <v>1.7545639999999998E-2</v>
      </c>
      <c r="C215" s="124">
        <f t="shared" si="7"/>
        <v>2.8998551642546655E-4</v>
      </c>
      <c r="D215" s="21" t="s">
        <v>378</v>
      </c>
      <c r="E215" s="45">
        <v>2.18001522</v>
      </c>
      <c r="F215" s="128">
        <f t="shared" si="8"/>
        <v>3.2212909642556325E-2</v>
      </c>
    </row>
    <row r="216" spans="1:6" x14ac:dyDescent="0.2">
      <c r="A216" s="36" t="s">
        <v>196</v>
      </c>
      <c r="B216" s="45">
        <v>1.7144970000000002E-2</v>
      </c>
      <c r="C216" s="124">
        <f t="shared" si="7"/>
        <v>2.833634441119921E-4</v>
      </c>
      <c r="D216" s="21" t="s">
        <v>69</v>
      </c>
      <c r="E216" s="45">
        <v>2.0751075800000001</v>
      </c>
      <c r="F216" s="128">
        <f t="shared" si="8"/>
        <v>3.0662746002811724E-2</v>
      </c>
    </row>
    <row r="217" spans="1:6" x14ac:dyDescent="0.2">
      <c r="A217" s="36" t="s">
        <v>170</v>
      </c>
      <c r="B217" s="45">
        <v>1.5873459999999999E-2</v>
      </c>
      <c r="C217" s="124">
        <f t="shared" si="7"/>
        <v>2.6234856611437297E-4</v>
      </c>
      <c r="D217" s="21" t="s">
        <v>7</v>
      </c>
      <c r="E217" s="45">
        <v>1.7111603799999999</v>
      </c>
      <c r="F217" s="128">
        <f t="shared" si="8"/>
        <v>2.5284894435215158E-2</v>
      </c>
    </row>
    <row r="218" spans="1:6" x14ac:dyDescent="0.2">
      <c r="A218" s="36" t="s">
        <v>94</v>
      </c>
      <c r="B218" s="45">
        <v>1.4823879999999999E-2</v>
      </c>
      <c r="C218" s="124">
        <f t="shared" si="7"/>
        <v>2.4500163557608304E-4</v>
      </c>
      <c r="D218" s="21" t="s">
        <v>108</v>
      </c>
      <c r="E218" s="45">
        <v>1.62238799</v>
      </c>
      <c r="F218" s="128">
        <f t="shared" si="8"/>
        <v>2.3973152686080135E-2</v>
      </c>
    </row>
    <row r="219" spans="1:6" x14ac:dyDescent="0.2">
      <c r="A219" s="36" t="s">
        <v>78</v>
      </c>
      <c r="B219" s="45">
        <v>1.393E-2</v>
      </c>
      <c r="C219" s="124">
        <f t="shared" si="7"/>
        <v>2.3022803635585533E-4</v>
      </c>
      <c r="D219" s="21" t="s">
        <v>366</v>
      </c>
      <c r="E219" s="45">
        <v>1.45378279</v>
      </c>
      <c r="F219" s="128">
        <f t="shared" si="8"/>
        <v>2.1481764542072068E-2</v>
      </c>
    </row>
    <row r="220" spans="1:6" x14ac:dyDescent="0.2">
      <c r="A220" s="36" t="s">
        <v>201</v>
      </c>
      <c r="B220" s="45">
        <v>1.3482040000000001E-2</v>
      </c>
      <c r="C220" s="124">
        <f t="shared" si="7"/>
        <v>2.2282437869857117E-4</v>
      </c>
      <c r="D220" s="21" t="s">
        <v>186</v>
      </c>
      <c r="E220" s="45">
        <v>1.4313803500000002</v>
      </c>
      <c r="F220" s="128">
        <f t="shared" si="8"/>
        <v>2.1150735763524005E-2</v>
      </c>
    </row>
    <row r="221" spans="1:6" x14ac:dyDescent="0.2">
      <c r="A221" s="36" t="s">
        <v>213</v>
      </c>
      <c r="B221" s="45">
        <v>1.2072340000000001E-2</v>
      </c>
      <c r="C221" s="124">
        <f t="shared" si="7"/>
        <v>1.995255658593142E-4</v>
      </c>
      <c r="D221" s="21" t="s">
        <v>345</v>
      </c>
      <c r="E221" s="45">
        <v>1.2845263899999999</v>
      </c>
      <c r="F221" s="128">
        <f t="shared" si="8"/>
        <v>1.8980753966731049E-2</v>
      </c>
    </row>
    <row r="222" spans="1:6" x14ac:dyDescent="0.2">
      <c r="A222" s="36" t="s">
        <v>194</v>
      </c>
      <c r="B222" s="45">
        <v>1.1388000000000001E-2</v>
      </c>
      <c r="C222" s="124">
        <f t="shared" si="7"/>
        <v>1.8821513840778755E-4</v>
      </c>
      <c r="D222" s="21" t="s">
        <v>46</v>
      </c>
      <c r="E222" s="45">
        <v>1.2572831</v>
      </c>
      <c r="F222" s="128">
        <f t="shared" si="8"/>
        <v>1.8578194557473369E-2</v>
      </c>
    </row>
    <row r="223" spans="1:6" x14ac:dyDescent="0.2">
      <c r="A223" s="36" t="s">
        <v>68</v>
      </c>
      <c r="B223" s="45">
        <v>1.0500000000000001E-2</v>
      </c>
      <c r="C223" s="124">
        <f t="shared" si="7"/>
        <v>1.7353872087124778E-4</v>
      </c>
      <c r="D223" s="21" t="s">
        <v>350</v>
      </c>
      <c r="E223" s="45">
        <v>1.22150676</v>
      </c>
      <c r="F223" s="128">
        <f t="shared" si="8"/>
        <v>1.8049546868600181E-2</v>
      </c>
    </row>
    <row r="224" spans="1:6" x14ac:dyDescent="0.2">
      <c r="A224" s="36" t="s">
        <v>153</v>
      </c>
      <c r="B224" s="45">
        <v>1.009293E-2</v>
      </c>
      <c r="C224" s="124">
        <f t="shared" si="7"/>
        <v>1.6681087257552785E-4</v>
      </c>
      <c r="D224" s="21" t="s">
        <v>149</v>
      </c>
      <c r="E224" s="45">
        <v>1.1578614299999999</v>
      </c>
      <c r="F224" s="128">
        <f t="shared" si="8"/>
        <v>1.710909413888911E-2</v>
      </c>
    </row>
    <row r="225" spans="1:6" x14ac:dyDescent="0.2">
      <c r="A225" s="36" t="s">
        <v>206</v>
      </c>
      <c r="B225" s="45">
        <v>9.323399999999999E-3</v>
      </c>
      <c r="C225" s="124">
        <f t="shared" si="7"/>
        <v>1.5409246763533249E-4</v>
      </c>
      <c r="D225" s="21" t="s">
        <v>78</v>
      </c>
      <c r="E225" s="45">
        <v>1.10480405</v>
      </c>
      <c r="F225" s="128">
        <f t="shared" si="8"/>
        <v>1.6325093838280763E-2</v>
      </c>
    </row>
    <row r="226" spans="1:6" x14ac:dyDescent="0.2">
      <c r="A226" s="36" t="s">
        <v>212</v>
      </c>
      <c r="B226" s="45">
        <v>9.3019999999999995E-3</v>
      </c>
      <c r="C226" s="124">
        <f t="shared" si="7"/>
        <v>1.5373877919469965E-4</v>
      </c>
      <c r="D226" s="21" t="s">
        <v>72</v>
      </c>
      <c r="E226" s="45">
        <v>1.0692871900000001</v>
      </c>
      <c r="F226" s="128">
        <f t="shared" si="8"/>
        <v>1.5800280345479863E-2</v>
      </c>
    </row>
    <row r="227" spans="1:6" x14ac:dyDescent="0.2">
      <c r="A227" s="36" t="s">
        <v>7</v>
      </c>
      <c r="B227" s="45">
        <v>6.7200000000000003E-3</v>
      </c>
      <c r="C227" s="124">
        <f t="shared" si="7"/>
        <v>1.1106478135759857E-4</v>
      </c>
      <c r="D227" s="21" t="s">
        <v>13</v>
      </c>
      <c r="E227" s="45">
        <v>1.0060815600000002</v>
      </c>
      <c r="F227" s="128">
        <f t="shared" si="8"/>
        <v>1.486632482562306E-2</v>
      </c>
    </row>
    <row r="228" spans="1:6" x14ac:dyDescent="0.2">
      <c r="A228" s="36" t="s">
        <v>47</v>
      </c>
      <c r="B228" s="45">
        <v>6.1456699999999998E-3</v>
      </c>
      <c r="C228" s="124">
        <f t="shared" si="7"/>
        <v>1.0157254387588581E-4</v>
      </c>
      <c r="D228" s="21" t="s">
        <v>107</v>
      </c>
      <c r="E228" s="45">
        <v>0.94710808999999996</v>
      </c>
      <c r="F228" s="128">
        <f t="shared" si="8"/>
        <v>1.3994905652495445E-2</v>
      </c>
    </row>
    <row r="229" spans="1:6" x14ac:dyDescent="0.2">
      <c r="A229" s="36" t="s">
        <v>24</v>
      </c>
      <c r="B229" s="45">
        <v>6.1210200000000005E-3</v>
      </c>
      <c r="C229" s="124">
        <f t="shared" si="7"/>
        <v>1.0116514106926903E-4</v>
      </c>
      <c r="D229" s="21" t="s">
        <v>167</v>
      </c>
      <c r="E229" s="45">
        <v>0.89443264</v>
      </c>
      <c r="F229" s="128">
        <f t="shared" si="8"/>
        <v>1.3216548925595626E-2</v>
      </c>
    </row>
    <row r="230" spans="1:6" x14ac:dyDescent="0.2">
      <c r="A230" s="36" t="s">
        <v>99</v>
      </c>
      <c r="B230" s="45">
        <v>5.7400600000000008E-3</v>
      </c>
      <c r="C230" s="124">
        <f t="shared" si="7"/>
        <v>9.4868825726115671E-5</v>
      </c>
      <c r="D230" s="21" t="s">
        <v>352</v>
      </c>
      <c r="E230" s="45">
        <v>0.85781721999999994</v>
      </c>
      <c r="F230" s="128">
        <f t="shared" si="8"/>
        <v>1.2675502603917076E-2</v>
      </c>
    </row>
    <row r="231" spans="1:6" x14ac:dyDescent="0.2">
      <c r="A231" s="36" t="s">
        <v>22</v>
      </c>
      <c r="B231" s="45">
        <v>5.2683500000000006E-3</v>
      </c>
      <c r="C231" s="124">
        <f t="shared" si="7"/>
        <v>8.7072640009717921E-5</v>
      </c>
      <c r="D231" s="21" t="s">
        <v>70</v>
      </c>
      <c r="E231" s="45">
        <v>0.84430817000000002</v>
      </c>
      <c r="F231" s="128">
        <f t="shared" si="8"/>
        <v>1.2475886654902384E-2</v>
      </c>
    </row>
    <row r="232" spans="1:6" x14ac:dyDescent="0.2">
      <c r="A232" s="36" t="s">
        <v>91</v>
      </c>
      <c r="B232" s="45">
        <v>4.7605399999999997E-3</v>
      </c>
      <c r="C232" s="124">
        <f t="shared" si="7"/>
        <v>7.8679811643467588E-5</v>
      </c>
      <c r="D232" s="21" t="s">
        <v>57</v>
      </c>
      <c r="E232" s="45">
        <v>0.80597122999999993</v>
      </c>
      <c r="F232" s="128">
        <f t="shared" si="8"/>
        <v>1.1909402360268833E-2</v>
      </c>
    </row>
    <row r="233" spans="1:6" x14ac:dyDescent="0.2">
      <c r="A233" s="36" t="s">
        <v>116</v>
      </c>
      <c r="B233" s="45">
        <v>4.6529499999999994E-3</v>
      </c>
      <c r="C233" s="124">
        <f t="shared" si="7"/>
        <v>7.6901618216940207E-5</v>
      </c>
      <c r="D233" s="21" t="s">
        <v>206</v>
      </c>
      <c r="E233" s="45">
        <v>0.74783943999999991</v>
      </c>
      <c r="F233" s="128">
        <f t="shared" si="8"/>
        <v>1.1050420238744901E-2</v>
      </c>
    </row>
    <row r="234" spans="1:6" x14ac:dyDescent="0.2">
      <c r="A234" s="36" t="s">
        <v>169</v>
      </c>
      <c r="B234" s="45">
        <v>3.9919999999999999E-3</v>
      </c>
      <c r="C234" s="124">
        <f t="shared" si="7"/>
        <v>6.5977768925525813E-5</v>
      </c>
      <c r="D234" s="21" t="s">
        <v>199</v>
      </c>
      <c r="E234" s="45">
        <v>0.73563555000000003</v>
      </c>
      <c r="F234" s="128">
        <f t="shared" si="8"/>
        <v>1.087008993542817E-2</v>
      </c>
    </row>
    <row r="235" spans="1:6" x14ac:dyDescent="0.2">
      <c r="A235" s="36" t="s">
        <v>56</v>
      </c>
      <c r="B235" s="45">
        <v>3.7000000000000002E-3</v>
      </c>
      <c r="C235" s="124">
        <f t="shared" si="7"/>
        <v>6.1151739735582547E-5</v>
      </c>
      <c r="D235" s="21" t="s">
        <v>91</v>
      </c>
      <c r="E235" s="45">
        <v>0.72654406999999999</v>
      </c>
      <c r="F235" s="128">
        <f t="shared" si="8"/>
        <v>1.0735750036756678E-2</v>
      </c>
    </row>
    <row r="236" spans="1:6" x14ac:dyDescent="0.2">
      <c r="A236" s="36" t="s">
        <v>147</v>
      </c>
      <c r="B236" s="45">
        <v>3.2075300000000001E-3</v>
      </c>
      <c r="C236" s="124">
        <f t="shared" si="7"/>
        <v>5.3012443176776506E-5</v>
      </c>
      <c r="D236" s="21" t="s">
        <v>148</v>
      </c>
      <c r="E236" s="45">
        <v>0.71735079000000002</v>
      </c>
      <c r="F236" s="128">
        <f t="shared" si="8"/>
        <v>1.0599905894366369E-2</v>
      </c>
    </row>
    <row r="237" spans="1:6" x14ac:dyDescent="0.2">
      <c r="A237" s="36" t="s">
        <v>23</v>
      </c>
      <c r="B237" s="45">
        <v>2.2016799999999997E-3</v>
      </c>
      <c r="C237" s="124">
        <f t="shared" si="7"/>
        <v>3.6388260092172258E-5</v>
      </c>
      <c r="D237" s="21" t="s">
        <v>43</v>
      </c>
      <c r="E237" s="45">
        <v>0.71466856000000001</v>
      </c>
      <c r="F237" s="128">
        <f t="shared" si="8"/>
        <v>1.0560272027667699E-2</v>
      </c>
    </row>
    <row r="238" spans="1:6" x14ac:dyDescent="0.2">
      <c r="A238" s="36" t="s">
        <v>41</v>
      </c>
      <c r="B238" s="45">
        <v>2E-3</v>
      </c>
      <c r="C238" s="124">
        <f t="shared" ref="C238:C249" si="9">(B238/$B$292)*100</f>
        <v>3.3054994451666236E-5</v>
      </c>
      <c r="D238" s="21" t="s">
        <v>211</v>
      </c>
      <c r="E238" s="45">
        <v>0.70572131999999999</v>
      </c>
      <c r="F238" s="128">
        <f t="shared" ref="F238:F288" si="10">(E238/$E$292)*100</f>
        <v>1.0428063485715287E-2</v>
      </c>
    </row>
    <row r="239" spans="1:6" x14ac:dyDescent="0.2">
      <c r="A239" s="36" t="s">
        <v>42</v>
      </c>
      <c r="B239" s="45">
        <v>1.8E-3</v>
      </c>
      <c r="C239" s="124">
        <f t="shared" si="9"/>
        <v>2.9749495006499612E-5</v>
      </c>
      <c r="D239" s="21" t="s">
        <v>344</v>
      </c>
      <c r="E239" s="45">
        <v>0.67914324999999998</v>
      </c>
      <c r="F239" s="128">
        <f t="shared" si="10"/>
        <v>1.0035333673772259E-2</v>
      </c>
    </row>
    <row r="240" spans="1:6" x14ac:dyDescent="0.2">
      <c r="A240" s="36" t="s">
        <v>70</v>
      </c>
      <c r="B240" s="45">
        <v>1.302E-3</v>
      </c>
      <c r="C240" s="124">
        <f t="shared" si="9"/>
        <v>2.1518801388034722E-5</v>
      </c>
      <c r="D240" s="21" t="s">
        <v>1</v>
      </c>
      <c r="E240" s="45">
        <v>0.66465145999999997</v>
      </c>
      <c r="F240" s="128">
        <f t="shared" si="10"/>
        <v>9.8211963055804437E-3</v>
      </c>
    </row>
    <row r="241" spans="1:19" x14ac:dyDescent="0.2">
      <c r="A241" s="36" t="s">
        <v>13</v>
      </c>
      <c r="B241" s="45">
        <v>1.108E-3</v>
      </c>
      <c r="C241" s="124">
        <f t="shared" si="9"/>
        <v>1.8312466926223096E-5</v>
      </c>
      <c r="D241" s="21" t="s">
        <v>374</v>
      </c>
      <c r="E241" s="45">
        <v>0.64038177000000007</v>
      </c>
      <c r="F241" s="128">
        <f t="shared" si="10"/>
        <v>9.4625761804315693E-3</v>
      </c>
    </row>
    <row r="242" spans="1:19" x14ac:dyDescent="0.2">
      <c r="A242" s="36" t="s">
        <v>72</v>
      </c>
      <c r="B242" s="45">
        <v>1.0280000000000001E-3</v>
      </c>
      <c r="C242" s="124">
        <f t="shared" si="9"/>
        <v>1.6990267148156446E-5</v>
      </c>
      <c r="D242" s="21" t="s">
        <v>205</v>
      </c>
      <c r="E242" s="45">
        <v>0.59637343999999992</v>
      </c>
      <c r="F242" s="128">
        <f t="shared" si="10"/>
        <v>8.812288813259057E-3</v>
      </c>
    </row>
    <row r="243" spans="1:19" x14ac:dyDescent="0.2">
      <c r="A243" s="36" t="s">
        <v>21</v>
      </c>
      <c r="B243" s="45">
        <v>1.0120000000000001E-3</v>
      </c>
      <c r="C243" s="124">
        <f t="shared" si="9"/>
        <v>1.6725827192543117E-5</v>
      </c>
      <c r="D243" s="21" t="s">
        <v>375</v>
      </c>
      <c r="E243" s="45">
        <v>0.59469684999999994</v>
      </c>
      <c r="F243" s="128">
        <f t="shared" si="10"/>
        <v>8.7875147466919372E-3</v>
      </c>
    </row>
    <row r="244" spans="1:19" x14ac:dyDescent="0.2">
      <c r="A244" s="36" t="s">
        <v>371</v>
      </c>
      <c r="B244" s="45">
        <v>5.8E-4</v>
      </c>
      <c r="C244" s="124">
        <f t="shared" si="9"/>
        <v>9.5859483909832091E-6</v>
      </c>
      <c r="D244" s="21" t="s">
        <v>203</v>
      </c>
      <c r="E244" s="45">
        <v>0.58060860999999997</v>
      </c>
      <c r="F244" s="128">
        <f t="shared" si="10"/>
        <v>8.5793404192931379E-3</v>
      </c>
    </row>
    <row r="245" spans="1:19" x14ac:dyDescent="0.2">
      <c r="A245" s="36" t="s">
        <v>51</v>
      </c>
      <c r="B245" s="45">
        <v>4.2999999999999999E-4</v>
      </c>
      <c r="C245" s="124">
        <f t="shared" si="9"/>
        <v>7.1068238071082414E-6</v>
      </c>
      <c r="D245" s="21" t="s">
        <v>368</v>
      </c>
      <c r="E245" s="45">
        <v>0.50678922999999998</v>
      </c>
      <c r="F245" s="128">
        <f t="shared" si="10"/>
        <v>7.4885512376425952E-3</v>
      </c>
    </row>
    <row r="246" spans="1:19" x14ac:dyDescent="0.2">
      <c r="A246" s="36" t="s">
        <v>109</v>
      </c>
      <c r="B246" s="45">
        <v>3.1500000000000001E-4</v>
      </c>
      <c r="C246" s="124">
        <f t="shared" si="9"/>
        <v>5.2061616261374325E-6</v>
      </c>
      <c r="D246" s="21" t="s">
        <v>3</v>
      </c>
      <c r="E246" s="45">
        <v>0.49400078000000003</v>
      </c>
      <c r="F246" s="128">
        <f t="shared" si="10"/>
        <v>7.2995832063467644E-3</v>
      </c>
    </row>
    <row r="247" spans="1:19" x14ac:dyDescent="0.2">
      <c r="A247" s="36" t="s">
        <v>379</v>
      </c>
      <c r="B247" s="45">
        <v>2.2608E-4</v>
      </c>
      <c r="C247" s="124">
        <f t="shared" si="9"/>
        <v>3.736536572816352E-6</v>
      </c>
      <c r="D247" s="21" t="s">
        <v>98</v>
      </c>
      <c r="E247" s="45">
        <v>0.47468018000000001</v>
      </c>
      <c r="F247" s="128">
        <f t="shared" si="10"/>
        <v>7.0140931160344701E-3</v>
      </c>
      <c r="P247" s="20"/>
      <c r="R247" s="20"/>
      <c r="S247" s="18"/>
    </row>
    <row r="248" spans="1:19" x14ac:dyDescent="0.2">
      <c r="A248" s="36" t="s">
        <v>349</v>
      </c>
      <c r="B248" s="45">
        <v>1.6699999999999999E-4</v>
      </c>
      <c r="C248" s="124">
        <f t="shared" si="9"/>
        <v>2.7600920367141305E-6</v>
      </c>
      <c r="D248" s="21" t="s">
        <v>122</v>
      </c>
      <c r="E248" s="45">
        <v>0.39471195000000003</v>
      </c>
      <c r="F248" s="128">
        <f t="shared" si="10"/>
        <v>5.8324456928274156E-3</v>
      </c>
      <c r="P248" s="20"/>
      <c r="R248" s="20"/>
      <c r="S248" s="18"/>
    </row>
    <row r="249" spans="1:19" x14ac:dyDescent="0.2">
      <c r="A249" s="36" t="s">
        <v>111</v>
      </c>
      <c r="B249" s="45">
        <v>6.9999999999999994E-5</v>
      </c>
      <c r="C249" s="124">
        <f t="shared" si="9"/>
        <v>1.1569248058083182E-6</v>
      </c>
      <c r="D249" s="21" t="s">
        <v>73</v>
      </c>
      <c r="E249" s="45">
        <v>0.35379901000000002</v>
      </c>
      <c r="F249" s="128">
        <f t="shared" si="10"/>
        <v>5.227897234935764E-3</v>
      </c>
      <c r="P249" s="20"/>
      <c r="R249" s="20"/>
      <c r="S249" s="18"/>
    </row>
    <row r="250" spans="1:19" x14ac:dyDescent="0.2">
      <c r="A250" s="126"/>
      <c r="B250" s="116"/>
      <c r="C250" s="124"/>
      <c r="D250" s="21" t="s">
        <v>364</v>
      </c>
      <c r="E250" s="45">
        <v>0.32164634000000003</v>
      </c>
      <c r="F250" s="128">
        <f t="shared" si="10"/>
        <v>4.7527945641035255E-3</v>
      </c>
    </row>
    <row r="251" spans="1:19" x14ac:dyDescent="0.2">
      <c r="A251" s="126"/>
      <c r="B251" s="116"/>
      <c r="C251" s="124"/>
      <c r="D251" s="21" t="s">
        <v>44</v>
      </c>
      <c r="E251" s="45">
        <v>0.30676978000000005</v>
      </c>
      <c r="F251" s="128">
        <f t="shared" si="10"/>
        <v>4.5329716570542489E-3</v>
      </c>
    </row>
    <row r="252" spans="1:19" x14ac:dyDescent="0.2">
      <c r="A252" s="126"/>
      <c r="B252" s="116"/>
      <c r="C252" s="124"/>
      <c r="D252" s="21" t="s">
        <v>184</v>
      </c>
      <c r="E252" s="45">
        <v>0.25979439000000004</v>
      </c>
      <c r="F252" s="128">
        <f t="shared" si="10"/>
        <v>3.8388416438271656E-3</v>
      </c>
    </row>
    <row r="253" spans="1:19" x14ac:dyDescent="0.2">
      <c r="A253" s="126"/>
      <c r="B253" s="116"/>
      <c r="C253" s="124"/>
      <c r="D253" s="21" t="s">
        <v>55</v>
      </c>
      <c r="E253" s="45">
        <v>0.25331203000000002</v>
      </c>
      <c r="F253" s="128">
        <f t="shared" si="10"/>
        <v>3.7430553047985223E-3</v>
      </c>
    </row>
    <row r="254" spans="1:19" x14ac:dyDescent="0.2">
      <c r="A254" s="126"/>
      <c r="B254" s="116"/>
      <c r="C254" s="124"/>
      <c r="D254" s="21" t="s">
        <v>343</v>
      </c>
      <c r="E254" s="45">
        <v>0.24918177999999999</v>
      </c>
      <c r="F254" s="128">
        <f t="shared" si="10"/>
        <v>3.6820248271988432E-3</v>
      </c>
    </row>
    <row r="255" spans="1:19" x14ac:dyDescent="0.2">
      <c r="A255" s="126"/>
      <c r="B255" s="116"/>
      <c r="C255" s="124"/>
      <c r="D255" s="21" t="s">
        <v>9</v>
      </c>
      <c r="E255" s="45">
        <v>0.21850179</v>
      </c>
      <c r="F255" s="128">
        <f t="shared" si="10"/>
        <v>3.2286831547932117E-3</v>
      </c>
    </row>
    <row r="256" spans="1:19" x14ac:dyDescent="0.2">
      <c r="A256" s="126"/>
      <c r="B256" s="116"/>
      <c r="C256" s="124"/>
      <c r="D256" s="21" t="s">
        <v>60</v>
      </c>
      <c r="E256" s="45">
        <v>0.21511253</v>
      </c>
      <c r="F256" s="128">
        <f t="shared" si="10"/>
        <v>3.1786018869499853E-3</v>
      </c>
    </row>
    <row r="257" spans="1:6" x14ac:dyDescent="0.2">
      <c r="A257" s="126"/>
      <c r="B257" s="116"/>
      <c r="C257" s="124"/>
      <c r="D257" s="21" t="s">
        <v>37</v>
      </c>
      <c r="E257" s="45">
        <v>0.20917939999999999</v>
      </c>
      <c r="F257" s="128">
        <f t="shared" si="10"/>
        <v>3.090931223537121E-3</v>
      </c>
    </row>
    <row r="258" spans="1:6" x14ac:dyDescent="0.2">
      <c r="A258" s="126"/>
      <c r="B258" s="116"/>
      <c r="C258" s="124"/>
      <c r="D258" s="21" t="s">
        <v>154</v>
      </c>
      <c r="E258" s="45">
        <v>0.20403450000000001</v>
      </c>
      <c r="F258" s="128">
        <f t="shared" si="10"/>
        <v>3.0149078098932534E-3</v>
      </c>
    </row>
    <row r="259" spans="1:6" x14ac:dyDescent="0.2">
      <c r="A259" s="126"/>
      <c r="B259" s="116"/>
      <c r="C259" s="124"/>
      <c r="D259" s="21" t="s">
        <v>170</v>
      </c>
      <c r="E259" s="45">
        <v>0.20032504000000001</v>
      </c>
      <c r="F259" s="128">
        <f t="shared" si="10"/>
        <v>2.96009511927237E-3</v>
      </c>
    </row>
    <row r="260" spans="1:6" x14ac:dyDescent="0.2">
      <c r="A260" s="126"/>
      <c r="B260" s="116"/>
      <c r="C260" s="124"/>
      <c r="D260" s="21" t="s">
        <v>33</v>
      </c>
      <c r="E260" s="45">
        <v>0.19427492999999998</v>
      </c>
      <c r="F260" s="128">
        <f t="shared" si="10"/>
        <v>2.8706959054643458E-3</v>
      </c>
    </row>
    <row r="261" spans="1:6" x14ac:dyDescent="0.2">
      <c r="A261" s="126"/>
      <c r="B261" s="116"/>
      <c r="C261" s="124"/>
      <c r="D261" s="21" t="s">
        <v>183</v>
      </c>
      <c r="E261" s="45">
        <v>0.15282479000000002</v>
      </c>
      <c r="F261" s="128">
        <f t="shared" si="10"/>
        <v>2.258209532781448E-3</v>
      </c>
    </row>
    <row r="262" spans="1:6" x14ac:dyDescent="0.2">
      <c r="A262" s="126"/>
      <c r="B262" s="116"/>
      <c r="C262" s="124"/>
      <c r="D262" s="21" t="s">
        <v>153</v>
      </c>
      <c r="E262" s="45">
        <v>0.14869764999999999</v>
      </c>
      <c r="F262" s="128">
        <f t="shared" si="10"/>
        <v>2.1972250099751437E-3</v>
      </c>
    </row>
    <row r="263" spans="1:6" x14ac:dyDescent="0.2">
      <c r="A263" s="126"/>
      <c r="B263" s="116"/>
      <c r="C263" s="124"/>
      <c r="D263" s="21" t="s">
        <v>49</v>
      </c>
      <c r="E263" s="45">
        <v>0.11960025000000001</v>
      </c>
      <c r="F263" s="128">
        <f t="shared" si="10"/>
        <v>1.7672684168127722E-3</v>
      </c>
    </row>
    <row r="264" spans="1:6" x14ac:dyDescent="0.2">
      <c r="A264" s="126"/>
      <c r="B264" s="116"/>
      <c r="C264" s="124"/>
      <c r="D264" s="21" t="s">
        <v>169</v>
      </c>
      <c r="E264" s="45">
        <v>0.11482017</v>
      </c>
      <c r="F264" s="128">
        <f t="shared" si="10"/>
        <v>1.6966357516315673E-3</v>
      </c>
    </row>
    <row r="265" spans="1:6" x14ac:dyDescent="0.2">
      <c r="A265" s="126"/>
      <c r="B265" s="116"/>
      <c r="C265" s="124"/>
      <c r="D265" s="21" t="s">
        <v>130</v>
      </c>
      <c r="E265" s="45">
        <v>0.10187958</v>
      </c>
      <c r="F265" s="128">
        <f t="shared" si="10"/>
        <v>1.5054196295756083E-3</v>
      </c>
    </row>
    <row r="266" spans="1:6" x14ac:dyDescent="0.2">
      <c r="A266" s="126"/>
      <c r="B266" s="116"/>
      <c r="C266" s="124"/>
      <c r="D266" s="21" t="s">
        <v>360</v>
      </c>
      <c r="E266" s="45">
        <v>8.2310410000000001E-2</v>
      </c>
      <c r="F266" s="128">
        <f t="shared" si="10"/>
        <v>1.216256554379361E-3</v>
      </c>
    </row>
    <row r="267" spans="1:6" x14ac:dyDescent="0.2">
      <c r="A267" s="126"/>
      <c r="B267" s="116"/>
      <c r="C267" s="124"/>
      <c r="D267" s="21" t="s">
        <v>34</v>
      </c>
      <c r="E267" s="45">
        <v>6.6831809999999992E-2</v>
      </c>
      <c r="F267" s="128">
        <f t="shared" si="10"/>
        <v>9.8753762681459255E-4</v>
      </c>
    </row>
    <row r="268" spans="1:6" x14ac:dyDescent="0.2">
      <c r="A268" s="126"/>
      <c r="B268" s="116"/>
      <c r="C268" s="124"/>
      <c r="D268" s="21" t="s">
        <v>128</v>
      </c>
      <c r="E268" s="45">
        <v>6.3472279999999992E-2</v>
      </c>
      <c r="F268" s="128">
        <f t="shared" si="10"/>
        <v>9.3789566315368865E-4</v>
      </c>
    </row>
    <row r="269" spans="1:6" x14ac:dyDescent="0.2">
      <c r="A269" s="126"/>
      <c r="B269" s="116"/>
      <c r="C269" s="124"/>
      <c r="D269" s="21" t="s">
        <v>61</v>
      </c>
      <c r="E269" s="45">
        <v>6.2521050000000009E-2</v>
      </c>
      <c r="F269" s="128">
        <f t="shared" si="10"/>
        <v>9.2383985025927767E-4</v>
      </c>
    </row>
    <row r="270" spans="1:6" x14ac:dyDescent="0.2">
      <c r="A270" s="126"/>
      <c r="B270" s="116"/>
      <c r="C270" s="124"/>
      <c r="D270" s="21" t="s">
        <v>77</v>
      </c>
      <c r="E270" s="45">
        <v>5.8012899999999999E-2</v>
      </c>
      <c r="F270" s="128">
        <f t="shared" si="10"/>
        <v>8.5722534808846688E-4</v>
      </c>
    </row>
    <row r="271" spans="1:6" x14ac:dyDescent="0.2">
      <c r="A271" s="126"/>
      <c r="B271" s="116"/>
      <c r="C271" s="124"/>
      <c r="D271" s="21" t="s">
        <v>47</v>
      </c>
      <c r="E271" s="45">
        <v>5.0278800000000005E-2</v>
      </c>
      <c r="F271" s="128">
        <f t="shared" si="10"/>
        <v>7.4294272190272197E-4</v>
      </c>
    </row>
    <row r="272" spans="1:6" x14ac:dyDescent="0.2">
      <c r="A272" s="126"/>
      <c r="B272" s="116"/>
      <c r="C272" s="124"/>
      <c r="D272" s="21" t="s">
        <v>35</v>
      </c>
      <c r="E272" s="45">
        <v>4.699735E-2</v>
      </c>
      <c r="F272" s="128">
        <f t="shared" si="10"/>
        <v>6.9445450430827478E-4</v>
      </c>
    </row>
    <row r="273" spans="1:18" x14ac:dyDescent="0.2">
      <c r="A273" s="126"/>
      <c r="B273" s="116"/>
      <c r="C273" s="124"/>
      <c r="D273" s="21" t="s">
        <v>41</v>
      </c>
      <c r="E273" s="45">
        <v>3.7773129999999995E-2</v>
      </c>
      <c r="F273" s="128">
        <f t="shared" si="10"/>
        <v>5.5815317821796375E-4</v>
      </c>
    </row>
    <row r="274" spans="1:18" x14ac:dyDescent="0.2">
      <c r="A274" s="126"/>
      <c r="B274" s="116"/>
      <c r="C274" s="124"/>
      <c r="D274" s="21" t="s">
        <v>40</v>
      </c>
      <c r="E274" s="45">
        <v>3.5831250000000002E-2</v>
      </c>
      <c r="F274" s="128">
        <f t="shared" si="10"/>
        <v>5.2945906434077395E-4</v>
      </c>
    </row>
    <row r="275" spans="1:18" x14ac:dyDescent="0.2">
      <c r="A275" s="126"/>
      <c r="B275" s="116"/>
      <c r="C275" s="124"/>
      <c r="D275" s="21" t="s">
        <v>359</v>
      </c>
      <c r="E275" s="45">
        <v>2.8452619999999998E-2</v>
      </c>
      <c r="F275" s="128">
        <f t="shared" si="10"/>
        <v>4.2042902670835064E-4</v>
      </c>
    </row>
    <row r="276" spans="1:18" x14ac:dyDescent="0.2">
      <c r="A276" s="126"/>
      <c r="B276" s="116"/>
      <c r="C276" s="124"/>
      <c r="D276" s="21" t="s">
        <v>363</v>
      </c>
      <c r="E276" s="45">
        <v>2.76402E-2</v>
      </c>
      <c r="F276" s="128">
        <f t="shared" si="10"/>
        <v>4.0842433435037459E-4</v>
      </c>
    </row>
    <row r="277" spans="1:18" x14ac:dyDescent="0.2">
      <c r="A277" s="126"/>
      <c r="B277" s="116"/>
      <c r="C277" s="124"/>
      <c r="D277" s="21" t="s">
        <v>388</v>
      </c>
      <c r="E277" s="45">
        <v>2.58252E-2</v>
      </c>
      <c r="F277" s="128">
        <f t="shared" si="10"/>
        <v>3.8160505783117683E-4</v>
      </c>
    </row>
    <row r="278" spans="1:18" x14ac:dyDescent="0.2">
      <c r="A278" s="126"/>
      <c r="B278" s="116"/>
      <c r="C278" s="124"/>
      <c r="D278" s="21" t="s">
        <v>372</v>
      </c>
      <c r="E278" s="45">
        <v>2.3695509999999999E-2</v>
      </c>
      <c r="F278" s="128">
        <f t="shared" si="10"/>
        <v>3.5013577683383782E-4</v>
      </c>
    </row>
    <row r="279" spans="1:18" x14ac:dyDescent="0.2">
      <c r="A279" s="126"/>
      <c r="B279" s="116"/>
      <c r="C279" s="124"/>
      <c r="D279" s="21" t="s">
        <v>42</v>
      </c>
      <c r="E279" s="45">
        <v>1.8752359999999999E-2</v>
      </c>
      <c r="F279" s="128">
        <f t="shared" si="10"/>
        <v>2.7709351417495496E-4</v>
      </c>
    </row>
    <row r="280" spans="1:18" x14ac:dyDescent="0.2">
      <c r="A280" s="126"/>
      <c r="B280" s="116"/>
      <c r="C280" s="124"/>
      <c r="D280" s="21" t="s">
        <v>139</v>
      </c>
      <c r="E280" s="45">
        <v>1.5262950000000001E-2</v>
      </c>
      <c r="F280" s="128">
        <f t="shared" si="10"/>
        <v>2.2553238377338259E-4</v>
      </c>
    </row>
    <row r="281" spans="1:18" x14ac:dyDescent="0.2">
      <c r="A281" s="126"/>
      <c r="B281" s="116"/>
      <c r="C281" s="124"/>
      <c r="D281" s="21" t="s">
        <v>141</v>
      </c>
      <c r="E281" s="45">
        <v>1.2245899999999999E-2</v>
      </c>
      <c r="F281" s="128">
        <f t="shared" si="10"/>
        <v>1.8095106243881201E-4</v>
      </c>
    </row>
    <row r="282" spans="1:18" x14ac:dyDescent="0.2">
      <c r="A282" s="126"/>
      <c r="B282" s="116"/>
      <c r="C282" s="124"/>
      <c r="D282" s="21" t="s">
        <v>53</v>
      </c>
      <c r="E282" s="45">
        <v>9.593850000000001E-3</v>
      </c>
      <c r="F282" s="128">
        <f t="shared" si="10"/>
        <v>1.4176314932986525E-4</v>
      </c>
    </row>
    <row r="283" spans="1:18" x14ac:dyDescent="0.2">
      <c r="A283" s="126"/>
      <c r="B283" s="116"/>
      <c r="C283" s="124"/>
      <c r="D283" s="21" t="s">
        <v>373</v>
      </c>
      <c r="E283" s="45">
        <v>8.5365499999999987E-3</v>
      </c>
      <c r="F283" s="128">
        <f t="shared" si="10"/>
        <v>1.2613999722862676E-4</v>
      </c>
    </row>
    <row r="284" spans="1:18" s="11" customFormat="1" x14ac:dyDescent="0.2">
      <c r="A284" s="126"/>
      <c r="B284" s="116"/>
      <c r="C284" s="124"/>
      <c r="D284" s="21" t="s">
        <v>370</v>
      </c>
      <c r="E284" s="45">
        <v>6.5591800000000004E-3</v>
      </c>
      <c r="F284" s="128">
        <f t="shared" si="10"/>
        <v>9.6921466754375509E-5</v>
      </c>
      <c r="P284" s="83"/>
      <c r="R284" s="83"/>
    </row>
    <row r="285" spans="1:18" x14ac:dyDescent="0.2">
      <c r="A285" s="126"/>
      <c r="B285" s="116"/>
      <c r="C285" s="124"/>
      <c r="D285" s="21" t="s">
        <v>394</v>
      </c>
      <c r="E285" s="45">
        <v>3.4770000000000001E-3</v>
      </c>
      <c r="F285" s="128">
        <f t="shared" si="10"/>
        <v>5.1377754521901148E-5</v>
      </c>
    </row>
    <row r="286" spans="1:18" x14ac:dyDescent="0.2">
      <c r="A286" s="126"/>
      <c r="B286" s="116"/>
      <c r="C286" s="124"/>
      <c r="D286" s="21" t="s">
        <v>362</v>
      </c>
      <c r="E286" s="45">
        <v>3.29817E-3</v>
      </c>
      <c r="F286" s="128">
        <f t="shared" si="10"/>
        <v>4.8735280020563344E-5</v>
      </c>
    </row>
    <row r="287" spans="1:18" x14ac:dyDescent="0.2">
      <c r="A287" s="126"/>
      <c r="B287" s="116"/>
      <c r="C287" s="124"/>
      <c r="D287" s="21" t="s">
        <v>396</v>
      </c>
      <c r="E287" s="45">
        <v>3.0550999999999998E-3</v>
      </c>
      <c r="F287" s="128">
        <f t="shared" si="10"/>
        <v>4.5143565671515737E-5</v>
      </c>
    </row>
    <row r="288" spans="1:18" x14ac:dyDescent="0.2">
      <c r="A288" s="126"/>
      <c r="B288" s="50"/>
      <c r="C288" s="123"/>
      <c r="D288" s="21" t="s">
        <v>32</v>
      </c>
      <c r="E288" s="45">
        <v>2.245E-3</v>
      </c>
      <c r="F288" s="128">
        <f t="shared" si="10"/>
        <v>3.3173154702809349E-5</v>
      </c>
    </row>
    <row r="289" spans="1:6" x14ac:dyDescent="0.2">
      <c r="A289" s="126"/>
      <c r="B289" s="50"/>
      <c r="C289" s="123"/>
      <c r="D289" s="21" t="s">
        <v>99</v>
      </c>
      <c r="E289" s="45">
        <v>1.4316999999999999E-3</v>
      </c>
      <c r="F289" s="438">
        <f t="shared" ref="F289:F291" si="11">(E289/$E$292)*100</f>
        <v>2.1155459059248168E-5</v>
      </c>
    </row>
    <row r="290" spans="1:6" x14ac:dyDescent="0.2">
      <c r="A290" s="126"/>
      <c r="B290" s="50"/>
      <c r="C290" s="123"/>
      <c r="D290" s="21" t="s">
        <v>51</v>
      </c>
      <c r="E290" s="45">
        <v>6.1897000000000005E-4</v>
      </c>
      <c r="F290" s="438">
        <f t="shared" si="11"/>
        <v>9.1461859983955017E-6</v>
      </c>
    </row>
    <row r="291" spans="1:6" x14ac:dyDescent="0.2">
      <c r="A291" s="126"/>
      <c r="B291" s="50"/>
      <c r="C291" s="123"/>
      <c r="D291" s="21" t="s">
        <v>347</v>
      </c>
      <c r="E291" s="45">
        <v>5.3103999999999998E-4</v>
      </c>
      <c r="F291" s="438">
        <f t="shared" si="11"/>
        <v>7.846891792151392E-6</v>
      </c>
    </row>
    <row r="292" spans="1:6" x14ac:dyDescent="0.2">
      <c r="A292" s="126"/>
      <c r="B292" s="246">
        <f>SUM(B46:B291)</f>
        <v>6050.5228730999952</v>
      </c>
      <c r="C292" s="247">
        <f>SUM(C46:C291)</f>
        <v>100.00000000000006</v>
      </c>
      <c r="D292" s="127"/>
      <c r="E292" s="246">
        <f>SUM(E46:E291)</f>
        <v>6767.5203643199993</v>
      </c>
      <c r="F292" s="248">
        <f>SUM(F46:F291)</f>
        <v>100.00000000000004</v>
      </c>
    </row>
  </sheetData>
  <sortState xmlns:xlrd2="http://schemas.microsoft.com/office/spreadsheetml/2017/richdata2" ref="Q2:R246">
    <sortCondition descending="1" ref="R2:R246"/>
  </sortState>
  <mergeCells count="3">
    <mergeCell ref="A44:F44"/>
    <mergeCell ref="A1:J1"/>
    <mergeCell ref="A4:F4"/>
  </mergeCells>
  <hyperlinks>
    <hyperlink ref="M1" location="'Table of Content'!A1" display="Table of Content" xr:uid="{C0931F1A-E3FD-4A6A-9AB3-6310B5F65E32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2CF2E-B45C-4C3F-9389-4CCA17A5BDB8}">
  <dimension ref="A1:N269"/>
  <sheetViews>
    <sheetView zoomScaleNormal="100" workbookViewId="0">
      <selection activeCell="N12" sqref="N12"/>
    </sheetView>
  </sheetViews>
  <sheetFormatPr defaultColWidth="8.7109375" defaultRowHeight="14.25" x14ac:dyDescent="0.2"/>
  <cols>
    <col min="1" max="1" width="26.42578125" style="416" bestFit="1" customWidth="1"/>
    <col min="2" max="2" width="9.140625" style="416" bestFit="1" customWidth="1"/>
    <col min="3" max="3" width="9.140625" style="416" customWidth="1"/>
    <col min="4" max="4" width="26.42578125" style="416" bestFit="1" customWidth="1"/>
    <col min="5" max="5" width="9.140625" style="416" bestFit="1" customWidth="1"/>
    <col min="6" max="11" width="8.7109375" style="416"/>
    <col min="12" max="12" width="9.140625" style="417" customWidth="1"/>
    <col min="13" max="13" width="8.7109375" style="416"/>
    <col min="14" max="14" width="8.85546875" style="417" bestFit="1" customWidth="1"/>
    <col min="15" max="16384" width="8.7109375" style="416"/>
  </cols>
  <sheetData>
    <row r="1" spans="1:10" x14ac:dyDescent="0.2">
      <c r="A1" s="11" t="s">
        <v>622</v>
      </c>
      <c r="B1" s="11"/>
      <c r="C1" s="11"/>
      <c r="D1" s="11"/>
      <c r="E1" s="11"/>
      <c r="F1" s="11"/>
      <c r="G1" s="11"/>
      <c r="H1" s="415" t="s">
        <v>239</v>
      </c>
      <c r="I1" s="11"/>
      <c r="J1" s="11"/>
    </row>
    <row r="2" spans="1:10" x14ac:dyDescent="0.2">
      <c r="A2" s="555" t="s">
        <v>908</v>
      </c>
      <c r="B2" s="608"/>
      <c r="C2" s="608"/>
      <c r="D2" s="608"/>
      <c r="E2" s="608"/>
      <c r="F2" s="609"/>
    </row>
    <row r="3" spans="1:10" x14ac:dyDescent="0.2">
      <c r="A3" s="26" t="s">
        <v>244</v>
      </c>
      <c r="B3" s="26" t="s">
        <v>290</v>
      </c>
      <c r="C3" s="26" t="s">
        <v>234</v>
      </c>
      <c r="D3" s="43" t="s">
        <v>419</v>
      </c>
      <c r="E3" s="43" t="s">
        <v>289</v>
      </c>
      <c r="F3" s="26" t="s">
        <v>234</v>
      </c>
    </row>
    <row r="4" spans="1:10" x14ac:dyDescent="0.2">
      <c r="A4" s="313" t="s">
        <v>235</v>
      </c>
      <c r="B4" s="313">
        <v>3079.5408970500002</v>
      </c>
      <c r="C4" s="326">
        <f>(B4/$B$18)*100</f>
        <v>51.478747583073435</v>
      </c>
      <c r="D4" s="313" t="s">
        <v>235</v>
      </c>
      <c r="E4" s="313">
        <v>5350.9552520800107</v>
      </c>
      <c r="F4" s="326">
        <f>(E4/$E$18)*100</f>
        <v>79.267014128188379</v>
      </c>
    </row>
    <row r="5" spans="1:10" x14ac:dyDescent="0.2">
      <c r="A5" s="45" t="s">
        <v>247</v>
      </c>
      <c r="B5" s="45">
        <v>1566.8597161500002</v>
      </c>
      <c r="C5" s="327">
        <f t="shared" ref="C5:C17" si="0">(B5/$B$18)*100</f>
        <v>26.192208034333607</v>
      </c>
      <c r="D5" s="45" t="s">
        <v>247</v>
      </c>
      <c r="E5" s="45">
        <v>888.11222223000004</v>
      </c>
      <c r="F5" s="124">
        <f t="shared" ref="F5:F17" si="1">(E5/$E$18)*100</f>
        <v>13.156156377790163</v>
      </c>
    </row>
    <row r="6" spans="1:10" x14ac:dyDescent="0.2">
      <c r="A6" s="314" t="s">
        <v>245</v>
      </c>
      <c r="B6" s="314">
        <v>875.49404415999993</v>
      </c>
      <c r="C6" s="329">
        <f t="shared" si="0"/>
        <v>14.635083090784823</v>
      </c>
      <c r="D6" s="314" t="s">
        <v>249</v>
      </c>
      <c r="E6" s="314">
        <v>305.53464086000002</v>
      </c>
      <c r="F6" s="330">
        <f t="shared" si="1"/>
        <v>4.5260738602301531</v>
      </c>
    </row>
    <row r="7" spans="1:10" x14ac:dyDescent="0.2">
      <c r="A7" s="45" t="s">
        <v>249</v>
      </c>
      <c r="B7" s="45">
        <v>229.61687519</v>
      </c>
      <c r="C7" s="327">
        <f t="shared" si="0"/>
        <v>3.8383608316561895</v>
      </c>
      <c r="D7" s="45" t="s">
        <v>623</v>
      </c>
      <c r="E7" s="45">
        <v>119.67058428</v>
      </c>
      <c r="F7" s="124">
        <f t="shared" si="1"/>
        <v>1.7727544798966446</v>
      </c>
    </row>
    <row r="8" spans="1:10" x14ac:dyDescent="0.2">
      <c r="A8" s="314" t="s">
        <v>253</v>
      </c>
      <c r="B8" s="314">
        <v>72.450877329999997</v>
      </c>
      <c r="C8" s="329">
        <f t="shared" si="0"/>
        <v>1.2111157315092254</v>
      </c>
      <c r="D8" s="314" t="s">
        <v>245</v>
      </c>
      <c r="E8" s="314">
        <v>47.915221140000099</v>
      </c>
      <c r="F8" s="330">
        <f t="shared" si="1"/>
        <v>0.70979784583010141</v>
      </c>
    </row>
    <row r="9" spans="1:10" x14ac:dyDescent="0.2">
      <c r="A9" s="45" t="s">
        <v>273</v>
      </c>
      <c r="B9" s="45">
        <v>64.797108379999997</v>
      </c>
      <c r="C9" s="327">
        <f t="shared" si="0"/>
        <v>1.08317249158874</v>
      </c>
      <c r="D9" s="45" t="s">
        <v>254</v>
      </c>
      <c r="E9" s="45">
        <v>19.6742901</v>
      </c>
      <c r="F9" s="124">
        <f t="shared" si="1"/>
        <v>0.29144744402647793</v>
      </c>
    </row>
    <row r="10" spans="1:10" x14ac:dyDescent="0.2">
      <c r="A10" s="314" t="s">
        <v>254</v>
      </c>
      <c r="B10" s="314">
        <v>49.996581130000003</v>
      </c>
      <c r="C10" s="329">
        <f t="shared" si="0"/>
        <v>0.83576138978164516</v>
      </c>
      <c r="D10" s="314" t="s">
        <v>253</v>
      </c>
      <c r="E10" s="314">
        <v>5.8047298700000001</v>
      </c>
      <c r="F10" s="330">
        <f t="shared" si="1"/>
        <v>8.5989058577297758E-2</v>
      </c>
    </row>
    <row r="11" spans="1:10" x14ac:dyDescent="0.2">
      <c r="A11" s="45" t="s">
        <v>258</v>
      </c>
      <c r="B11" s="45">
        <v>40.279287799999999</v>
      </c>
      <c r="C11" s="327">
        <f t="shared" si="0"/>
        <v>0.67332351113390743</v>
      </c>
      <c r="D11" s="45" t="s">
        <v>238</v>
      </c>
      <c r="E11" s="45">
        <v>5.3423344699999999</v>
      </c>
      <c r="F11" s="124">
        <f t="shared" si="1"/>
        <v>7.9139309144173317E-2</v>
      </c>
    </row>
    <row r="12" spans="1:10" x14ac:dyDescent="0.2">
      <c r="A12" s="314" t="s">
        <v>271</v>
      </c>
      <c r="B12" s="314">
        <v>2.3456130000000002</v>
      </c>
      <c r="C12" s="329">
        <f t="shared" si="0"/>
        <v>3.9210136702599249E-2</v>
      </c>
      <c r="D12" s="314" t="s">
        <v>273</v>
      </c>
      <c r="E12" s="314">
        <v>2.7282051200000002</v>
      </c>
      <c r="F12" s="330">
        <f t="shared" si="1"/>
        <v>4.0414592087566634E-2</v>
      </c>
    </row>
    <row r="13" spans="1:10" x14ac:dyDescent="0.2">
      <c r="A13" s="45" t="s">
        <v>265</v>
      </c>
      <c r="B13" s="45">
        <v>0.7779288299999999</v>
      </c>
      <c r="C13" s="327">
        <f t="shared" si="0"/>
        <v>1.3004146791987034E-2</v>
      </c>
      <c r="D13" s="45" t="s">
        <v>258</v>
      </c>
      <c r="E13" s="45">
        <v>2.4825305600000003</v>
      </c>
      <c r="F13" s="124">
        <f t="shared" si="1"/>
        <v>3.6775262677946431E-2</v>
      </c>
    </row>
    <row r="14" spans="1:10" x14ac:dyDescent="0.2">
      <c r="A14" s="314" t="s">
        <v>268</v>
      </c>
      <c r="B14" s="314">
        <v>7.8083000000000004E-4</v>
      </c>
      <c r="C14" s="329">
        <f t="shared" si="0"/>
        <v>1.3052643825511953E-5</v>
      </c>
      <c r="D14" s="314" t="s">
        <v>271</v>
      </c>
      <c r="E14" s="314">
        <v>1.6360265900000002</v>
      </c>
      <c r="F14" s="330">
        <f t="shared" si="1"/>
        <v>2.4235475109460471E-2</v>
      </c>
    </row>
    <row r="15" spans="1:10" x14ac:dyDescent="0.2">
      <c r="A15" s="45" t="s">
        <v>623</v>
      </c>
      <c r="B15" s="45">
        <v>0</v>
      </c>
      <c r="C15" s="327">
        <f t="shared" si="0"/>
        <v>0</v>
      </c>
      <c r="D15" s="45" t="s">
        <v>265</v>
      </c>
      <c r="E15" s="45">
        <v>0.65945202000000003</v>
      </c>
      <c r="F15" s="124">
        <f t="shared" si="1"/>
        <v>9.7688711872301708E-3</v>
      </c>
    </row>
    <row r="16" spans="1:10" x14ac:dyDescent="0.2">
      <c r="A16" s="314" t="s">
        <v>238</v>
      </c>
      <c r="B16" s="314">
        <v>0</v>
      </c>
      <c r="C16" s="329">
        <f t="shared" si="0"/>
        <v>0</v>
      </c>
      <c r="D16" s="314" t="s">
        <v>268</v>
      </c>
      <c r="E16" s="314">
        <v>2.0725759999999999E-2</v>
      </c>
      <c r="F16" s="330">
        <f t="shared" si="1"/>
        <v>3.0702351885653122E-4</v>
      </c>
    </row>
    <row r="17" spans="1:14" x14ac:dyDescent="0.2">
      <c r="A17" s="45" t="s">
        <v>274</v>
      </c>
      <c r="B17" s="45">
        <v>0</v>
      </c>
      <c r="C17" s="327">
        <f t="shared" si="0"/>
        <v>0</v>
      </c>
      <c r="D17" s="45" t="s">
        <v>274</v>
      </c>
      <c r="E17" s="45">
        <v>8.5240300000000001E-3</v>
      </c>
      <c r="F17" s="124">
        <f t="shared" si="1"/>
        <v>1.262717355329135E-4</v>
      </c>
      <c r="I17" s="528"/>
      <c r="J17" s="528"/>
      <c r="L17" s="529"/>
      <c r="M17" s="529"/>
    </row>
    <row r="18" spans="1:14" s="418" customFormat="1" ht="15" x14ac:dyDescent="0.25">
      <c r="A18" s="331" t="s">
        <v>217</v>
      </c>
      <c r="B18" s="332">
        <f>SUM(B4:B17)</f>
        <v>5982.1597098500015</v>
      </c>
      <c r="C18" s="333">
        <f>SUM(C4:C17)</f>
        <v>99.999999999999972</v>
      </c>
      <c r="D18" s="331" t="s">
        <v>217</v>
      </c>
      <c r="E18" s="332">
        <f t="shared" ref="E18" si="2">SUM(E4:E17)</f>
        <v>6750.5447391100115</v>
      </c>
      <c r="F18" s="334">
        <f>SUM(F4:F17)</f>
        <v>100</v>
      </c>
      <c r="K18" s="416"/>
      <c r="L18" s="417"/>
      <c r="M18" s="416"/>
      <c r="N18" s="417"/>
    </row>
    <row r="21" spans="1:14" x14ac:dyDescent="0.2">
      <c r="A21" s="555" t="s">
        <v>909</v>
      </c>
      <c r="B21" s="608"/>
      <c r="C21" s="608"/>
      <c r="D21" s="608"/>
      <c r="E21" s="608"/>
      <c r="F21" s="609"/>
    </row>
    <row r="22" spans="1:14" x14ac:dyDescent="0.2">
      <c r="A22" s="26" t="s">
        <v>418</v>
      </c>
      <c r="B22" s="26" t="s">
        <v>290</v>
      </c>
      <c r="C22" s="26" t="s">
        <v>234</v>
      </c>
      <c r="D22" s="26" t="s">
        <v>418</v>
      </c>
      <c r="E22" s="26" t="s">
        <v>289</v>
      </c>
      <c r="F22" s="26" t="s">
        <v>234</v>
      </c>
    </row>
    <row r="23" spans="1:14" x14ac:dyDescent="0.2">
      <c r="A23" s="313" t="s">
        <v>216</v>
      </c>
      <c r="B23" s="313">
        <v>2128.7990927599999</v>
      </c>
      <c r="C23" s="326">
        <f t="shared" ref="C23:C54" si="3">(B23/$B$269)*100</f>
        <v>35.585795030761204</v>
      </c>
      <c r="D23" s="313" t="s">
        <v>52</v>
      </c>
      <c r="E23" s="313">
        <v>834.15227864999906</v>
      </c>
      <c r="F23" s="326">
        <f t="shared" ref="F23:F86" si="4">(E23/$E$269)*100</f>
        <v>12.356819040609853</v>
      </c>
    </row>
    <row r="24" spans="1:14" x14ac:dyDescent="0.2">
      <c r="A24" s="45" t="s">
        <v>8</v>
      </c>
      <c r="B24" s="45">
        <v>580.89656385000001</v>
      </c>
      <c r="C24" s="124">
        <f t="shared" si="3"/>
        <v>9.7104823679902346</v>
      </c>
      <c r="D24" s="45" t="s">
        <v>179</v>
      </c>
      <c r="E24" s="45">
        <v>527.05568936999998</v>
      </c>
      <c r="F24" s="124">
        <f t="shared" si="4"/>
        <v>7.8076053312582712</v>
      </c>
    </row>
    <row r="25" spans="1:14" x14ac:dyDescent="0.2">
      <c r="A25" s="314" t="s">
        <v>121</v>
      </c>
      <c r="B25" s="314">
        <v>574.93633120000004</v>
      </c>
      <c r="C25" s="330">
        <f t="shared" si="3"/>
        <v>9.6108489088536277</v>
      </c>
      <c r="D25" s="314" t="s">
        <v>54</v>
      </c>
      <c r="E25" s="314">
        <v>306.06386093000003</v>
      </c>
      <c r="F25" s="330">
        <f t="shared" si="4"/>
        <v>4.533915258857987</v>
      </c>
    </row>
    <row r="26" spans="1:14" x14ac:dyDescent="0.2">
      <c r="A26" s="45" t="s">
        <v>62</v>
      </c>
      <c r="B26" s="45">
        <v>462.61372363999999</v>
      </c>
      <c r="C26" s="124">
        <f t="shared" si="3"/>
        <v>7.7332225496801366</v>
      </c>
      <c r="D26" s="45" t="s">
        <v>351</v>
      </c>
      <c r="E26" s="45">
        <v>162.55459500999999</v>
      </c>
      <c r="F26" s="124">
        <f t="shared" si="4"/>
        <v>2.4080228109057309</v>
      </c>
    </row>
    <row r="27" spans="1:14" x14ac:dyDescent="0.2">
      <c r="A27" s="314" t="s">
        <v>113</v>
      </c>
      <c r="B27" s="314">
        <v>234.03718172999999</v>
      </c>
      <c r="C27" s="330">
        <f t="shared" si="3"/>
        <v>3.9122523149063229</v>
      </c>
      <c r="D27" s="314" t="s">
        <v>21</v>
      </c>
      <c r="E27" s="314">
        <v>146.85225399999999</v>
      </c>
      <c r="F27" s="330">
        <f t="shared" si="4"/>
        <v>2.1754142197159561</v>
      </c>
    </row>
    <row r="28" spans="1:14" x14ac:dyDescent="0.2">
      <c r="A28" s="45" t="s">
        <v>0</v>
      </c>
      <c r="B28" s="45">
        <v>233.83549183000002</v>
      </c>
      <c r="C28" s="124">
        <f t="shared" si="3"/>
        <v>3.9088807917477575</v>
      </c>
      <c r="D28" s="45" t="s">
        <v>145</v>
      </c>
      <c r="E28" s="45">
        <v>140.36868150999999</v>
      </c>
      <c r="F28" s="124">
        <f t="shared" si="4"/>
        <v>2.0793690082525678</v>
      </c>
    </row>
    <row r="29" spans="1:14" x14ac:dyDescent="0.2">
      <c r="A29" s="314" t="s">
        <v>96</v>
      </c>
      <c r="B29" s="314">
        <v>201.53005652000002</v>
      </c>
      <c r="C29" s="330">
        <f t="shared" si="3"/>
        <v>3.3688511556815874</v>
      </c>
      <c r="D29" s="314" t="s">
        <v>28</v>
      </c>
      <c r="E29" s="314">
        <v>136.75012286</v>
      </c>
      <c r="F29" s="330">
        <f t="shared" si="4"/>
        <v>2.025765037406563</v>
      </c>
    </row>
    <row r="30" spans="1:14" x14ac:dyDescent="0.2">
      <c r="A30" s="45" t="s">
        <v>85</v>
      </c>
      <c r="B30" s="45">
        <v>177.76196568</v>
      </c>
      <c r="C30" s="124">
        <f t="shared" si="3"/>
        <v>2.9715349355735823</v>
      </c>
      <c r="D30" s="45" t="s">
        <v>12</v>
      </c>
      <c r="E30" s="45">
        <v>133.64449257999999</v>
      </c>
      <c r="F30" s="124">
        <f t="shared" si="4"/>
        <v>1.9797593950805519</v>
      </c>
    </row>
    <row r="31" spans="1:14" x14ac:dyDescent="0.2">
      <c r="A31" s="314" t="s">
        <v>54</v>
      </c>
      <c r="B31" s="314">
        <v>175.25573169999998</v>
      </c>
      <c r="C31" s="330">
        <f t="shared" si="3"/>
        <v>2.9296397990082159</v>
      </c>
      <c r="D31" s="314" t="s">
        <v>151</v>
      </c>
      <c r="E31" s="314">
        <v>125.76711570000001</v>
      </c>
      <c r="F31" s="330">
        <f t="shared" si="4"/>
        <v>1.8630668880740628</v>
      </c>
    </row>
    <row r="32" spans="1:14" x14ac:dyDescent="0.2">
      <c r="A32" s="45" t="s">
        <v>46</v>
      </c>
      <c r="B32" s="45">
        <v>123.1159431</v>
      </c>
      <c r="C32" s="124">
        <f t="shared" si="3"/>
        <v>2.0580517584189857</v>
      </c>
      <c r="D32" s="45" t="s">
        <v>30</v>
      </c>
      <c r="E32" s="45">
        <v>121.32423862</v>
      </c>
      <c r="F32" s="124">
        <f t="shared" si="4"/>
        <v>1.7972517731335589</v>
      </c>
    </row>
    <row r="33" spans="1:6" x14ac:dyDescent="0.2">
      <c r="A33" s="314" t="s">
        <v>178</v>
      </c>
      <c r="B33" s="314">
        <v>115.50335871</v>
      </c>
      <c r="C33" s="330">
        <f t="shared" si="3"/>
        <v>1.9307969748754201</v>
      </c>
      <c r="D33" s="314" t="s">
        <v>83</v>
      </c>
      <c r="E33" s="314">
        <v>115.45573506000001</v>
      </c>
      <c r="F33" s="330">
        <f t="shared" si="4"/>
        <v>1.710317962142291</v>
      </c>
    </row>
    <row r="34" spans="1:6" x14ac:dyDescent="0.2">
      <c r="A34" s="45" t="s">
        <v>101</v>
      </c>
      <c r="B34" s="45">
        <v>88.25254425</v>
      </c>
      <c r="C34" s="124">
        <f t="shared" si="3"/>
        <v>1.4752622552802572</v>
      </c>
      <c r="D34" s="45" t="s">
        <v>81</v>
      </c>
      <c r="E34" s="45">
        <v>112.02327568999999</v>
      </c>
      <c r="F34" s="124">
        <f t="shared" si="4"/>
        <v>1.6594707962411444</v>
      </c>
    </row>
    <row r="35" spans="1:6" x14ac:dyDescent="0.2">
      <c r="A35" s="314" t="s">
        <v>30</v>
      </c>
      <c r="B35" s="314">
        <v>68.039571719999998</v>
      </c>
      <c r="C35" s="330">
        <f t="shared" si="3"/>
        <v>1.1373747111426764</v>
      </c>
      <c r="D35" s="314" t="s">
        <v>208</v>
      </c>
      <c r="E35" s="314">
        <v>109.75845306000001</v>
      </c>
      <c r="F35" s="330">
        <f t="shared" si="4"/>
        <v>1.6259205631310929</v>
      </c>
    </row>
    <row r="36" spans="1:6" x14ac:dyDescent="0.2">
      <c r="A36" s="45" t="s">
        <v>48</v>
      </c>
      <c r="B36" s="45">
        <v>58.997198680000096</v>
      </c>
      <c r="C36" s="124">
        <f t="shared" si="3"/>
        <v>0.98621905033490709</v>
      </c>
      <c r="D36" s="45" t="s">
        <v>84</v>
      </c>
      <c r="E36" s="45">
        <v>107.95917206999999</v>
      </c>
      <c r="F36" s="124">
        <f t="shared" si="4"/>
        <v>1.5992666892933061</v>
      </c>
    </row>
    <row r="37" spans="1:6" x14ac:dyDescent="0.2">
      <c r="A37" s="314" t="s">
        <v>179</v>
      </c>
      <c r="B37" s="314">
        <v>47.622459020000001</v>
      </c>
      <c r="C37" s="330">
        <f t="shared" si="3"/>
        <v>0.79607468422460625</v>
      </c>
      <c r="D37" s="314" t="s">
        <v>96</v>
      </c>
      <c r="E37" s="314">
        <v>102.10839987999999</v>
      </c>
      <c r="F37" s="330">
        <f t="shared" si="4"/>
        <v>1.5125955441677796</v>
      </c>
    </row>
    <row r="38" spans="1:6" x14ac:dyDescent="0.2">
      <c r="A38" s="45" t="s">
        <v>2</v>
      </c>
      <c r="B38" s="45">
        <v>46.185861109999998</v>
      </c>
      <c r="C38" s="124">
        <f t="shared" si="3"/>
        <v>0.77205998084524718</v>
      </c>
      <c r="D38" s="45" t="s">
        <v>27</v>
      </c>
      <c r="E38" s="45">
        <v>99.657559430000006</v>
      </c>
      <c r="F38" s="124">
        <f t="shared" si="4"/>
        <v>1.476289712830761</v>
      </c>
    </row>
    <row r="39" spans="1:6" x14ac:dyDescent="0.2">
      <c r="A39" s="314" t="s">
        <v>138</v>
      </c>
      <c r="B39" s="314">
        <v>43.325187399999997</v>
      </c>
      <c r="C39" s="330">
        <f t="shared" si="3"/>
        <v>0.72423989832070801</v>
      </c>
      <c r="D39" s="314" t="s">
        <v>66</v>
      </c>
      <c r="E39" s="314">
        <v>99.044462430000095</v>
      </c>
      <c r="F39" s="330">
        <f t="shared" si="4"/>
        <v>1.4672075237901694</v>
      </c>
    </row>
    <row r="40" spans="1:6" x14ac:dyDescent="0.2">
      <c r="A40" s="45" t="s">
        <v>146</v>
      </c>
      <c r="B40" s="45">
        <v>42.328977080000001</v>
      </c>
      <c r="C40" s="124">
        <f t="shared" si="3"/>
        <v>0.70758687719926128</v>
      </c>
      <c r="D40" s="45" t="s">
        <v>15</v>
      </c>
      <c r="E40" s="45">
        <v>84.384755950000198</v>
      </c>
      <c r="F40" s="124">
        <f t="shared" si="4"/>
        <v>1.250044129529609</v>
      </c>
    </row>
    <row r="41" spans="1:6" x14ac:dyDescent="0.2">
      <c r="A41" s="314" t="s">
        <v>125</v>
      </c>
      <c r="B41" s="314">
        <v>42.210503810000006</v>
      </c>
      <c r="C41" s="330">
        <f t="shared" si="3"/>
        <v>0.7056064340859669</v>
      </c>
      <c r="D41" s="314" t="s">
        <v>138</v>
      </c>
      <c r="E41" s="314">
        <v>83.915212260000388</v>
      </c>
      <c r="F41" s="330">
        <f t="shared" si="4"/>
        <v>1.2430884853894553</v>
      </c>
    </row>
    <row r="42" spans="1:6" x14ac:dyDescent="0.2">
      <c r="A42" s="45" t="s">
        <v>28</v>
      </c>
      <c r="B42" s="45">
        <v>38.977042820000001</v>
      </c>
      <c r="C42" s="124">
        <f t="shared" si="3"/>
        <v>0.65155470115286063</v>
      </c>
      <c r="D42" s="45" t="s">
        <v>125</v>
      </c>
      <c r="E42" s="45">
        <v>78.600487489999992</v>
      </c>
      <c r="F42" s="124">
        <f t="shared" si="4"/>
        <v>1.1643581457207466</v>
      </c>
    </row>
    <row r="43" spans="1:6" x14ac:dyDescent="0.2">
      <c r="A43" s="314" t="s">
        <v>18</v>
      </c>
      <c r="B43" s="314">
        <v>37.35952082</v>
      </c>
      <c r="C43" s="330">
        <f t="shared" si="3"/>
        <v>0.62451560359522362</v>
      </c>
      <c r="D43" s="314" t="s">
        <v>62</v>
      </c>
      <c r="E43" s="314">
        <v>77.917938629999995</v>
      </c>
      <c r="F43" s="330">
        <f t="shared" si="4"/>
        <v>1.1542471228712443</v>
      </c>
    </row>
    <row r="44" spans="1:6" x14ac:dyDescent="0.2">
      <c r="A44" s="45" t="s">
        <v>88</v>
      </c>
      <c r="B44" s="45">
        <v>32.833562909999998</v>
      </c>
      <c r="C44" s="124">
        <f t="shared" si="3"/>
        <v>0.5488580128667826</v>
      </c>
      <c r="D44" s="45" t="s">
        <v>174</v>
      </c>
      <c r="E44" s="45">
        <v>76.722839480000005</v>
      </c>
      <c r="F44" s="124">
        <f t="shared" si="4"/>
        <v>1.1365433722370837</v>
      </c>
    </row>
    <row r="45" spans="1:6" x14ac:dyDescent="0.2">
      <c r="A45" s="314" t="s">
        <v>177</v>
      </c>
      <c r="B45" s="314">
        <v>30.752558319999999</v>
      </c>
      <c r="C45" s="330">
        <f t="shared" si="3"/>
        <v>0.5140711684672008</v>
      </c>
      <c r="D45" s="314" t="s">
        <v>189</v>
      </c>
      <c r="E45" s="314">
        <v>74.771353390000101</v>
      </c>
      <c r="F45" s="330">
        <f t="shared" si="4"/>
        <v>1.1076347891263085</v>
      </c>
    </row>
    <row r="46" spans="1:6" x14ac:dyDescent="0.2">
      <c r="A46" s="45" t="s">
        <v>115</v>
      </c>
      <c r="B46" s="45">
        <v>27.675437210000002</v>
      </c>
      <c r="C46" s="124">
        <f t="shared" si="3"/>
        <v>0.46263287094175481</v>
      </c>
      <c r="D46" s="45" t="s">
        <v>105</v>
      </c>
      <c r="E46" s="45">
        <v>71.940818010000001</v>
      </c>
      <c r="F46" s="124">
        <f t="shared" si="4"/>
        <v>1.0657042994856025</v>
      </c>
    </row>
    <row r="47" spans="1:6" x14ac:dyDescent="0.2">
      <c r="A47" s="314" t="s">
        <v>55</v>
      </c>
      <c r="B47" s="314">
        <v>26.14075081</v>
      </c>
      <c r="C47" s="330">
        <f t="shared" si="3"/>
        <v>0.43697848399061662</v>
      </c>
      <c r="D47" s="314" t="s">
        <v>146</v>
      </c>
      <c r="E47" s="314">
        <v>67.927198969999992</v>
      </c>
      <c r="F47" s="330">
        <f t="shared" si="4"/>
        <v>1.0062480521736699</v>
      </c>
    </row>
    <row r="48" spans="1:6" x14ac:dyDescent="0.2">
      <c r="A48" s="45" t="s">
        <v>15</v>
      </c>
      <c r="B48" s="45">
        <v>23.647157350000001</v>
      </c>
      <c r="C48" s="124">
        <f t="shared" si="3"/>
        <v>0.39529465104489736</v>
      </c>
      <c r="D48" s="45" t="s">
        <v>106</v>
      </c>
      <c r="E48" s="45">
        <v>64.641710990000092</v>
      </c>
      <c r="F48" s="124">
        <f t="shared" si="4"/>
        <v>0.95757806532826784</v>
      </c>
    </row>
    <row r="49" spans="1:6" x14ac:dyDescent="0.2">
      <c r="A49" s="314" t="s">
        <v>36</v>
      </c>
      <c r="B49" s="314">
        <v>20.791359050000001</v>
      </c>
      <c r="C49" s="330">
        <f t="shared" si="3"/>
        <v>0.34755606768180614</v>
      </c>
      <c r="D49" s="314" t="s">
        <v>113</v>
      </c>
      <c r="E49" s="314">
        <v>59.186037499999998</v>
      </c>
      <c r="F49" s="330">
        <f t="shared" si="4"/>
        <v>0.87675976417864043</v>
      </c>
    </row>
    <row r="50" spans="1:6" x14ac:dyDescent="0.2">
      <c r="A50" s="45" t="s">
        <v>97</v>
      </c>
      <c r="B50" s="45">
        <v>19.555991149999997</v>
      </c>
      <c r="C50" s="124">
        <f t="shared" si="3"/>
        <v>0.32690519976923776</v>
      </c>
      <c r="D50" s="45" t="s">
        <v>180</v>
      </c>
      <c r="E50" s="45">
        <v>57.294987310000096</v>
      </c>
      <c r="F50" s="124">
        <f t="shared" si="4"/>
        <v>0.84874645582640806</v>
      </c>
    </row>
    <row r="51" spans="1:6" x14ac:dyDescent="0.2">
      <c r="A51" s="314" t="s">
        <v>123</v>
      </c>
      <c r="B51" s="314">
        <v>17.367830359999999</v>
      </c>
      <c r="C51" s="330">
        <f t="shared" si="3"/>
        <v>0.2903270925950503</v>
      </c>
      <c r="D51" s="314" t="s">
        <v>159</v>
      </c>
      <c r="E51" s="314">
        <v>56.756300689999996</v>
      </c>
      <c r="F51" s="330">
        <f t="shared" si="4"/>
        <v>0.84076655425050895</v>
      </c>
    </row>
    <row r="52" spans="1:6" x14ac:dyDescent="0.2">
      <c r="A52" s="45" t="s">
        <v>208</v>
      </c>
      <c r="B52" s="45">
        <v>17.19717146</v>
      </c>
      <c r="C52" s="124">
        <f t="shared" si="3"/>
        <v>0.28747429513932543</v>
      </c>
      <c r="D52" s="45" t="s">
        <v>16</v>
      </c>
      <c r="E52" s="45">
        <v>56.397605400000103</v>
      </c>
      <c r="F52" s="124">
        <f t="shared" si="4"/>
        <v>0.83545297673871322</v>
      </c>
    </row>
    <row r="53" spans="1:6" x14ac:dyDescent="0.2">
      <c r="A53" s="314" t="s">
        <v>84</v>
      </c>
      <c r="B53" s="314">
        <v>13.66479118</v>
      </c>
      <c r="C53" s="330">
        <f t="shared" si="3"/>
        <v>0.22842571651004345</v>
      </c>
      <c r="D53" s="314" t="s">
        <v>29</v>
      </c>
      <c r="E53" s="314">
        <v>55.471243189999903</v>
      </c>
      <c r="F53" s="330">
        <f t="shared" si="4"/>
        <v>0.82173019435471306</v>
      </c>
    </row>
    <row r="54" spans="1:6" x14ac:dyDescent="0.2">
      <c r="A54" s="45" t="s">
        <v>145</v>
      </c>
      <c r="B54" s="45">
        <v>12.343695</v>
      </c>
      <c r="C54" s="124">
        <f t="shared" si="3"/>
        <v>0.20634178287943961</v>
      </c>
      <c r="D54" s="45" t="s">
        <v>131</v>
      </c>
      <c r="E54" s="45">
        <v>55.224809360000002</v>
      </c>
      <c r="F54" s="124">
        <f t="shared" si="4"/>
        <v>0.81807961601220514</v>
      </c>
    </row>
    <row r="55" spans="1:6" x14ac:dyDescent="0.2">
      <c r="A55" s="314" t="s">
        <v>27</v>
      </c>
      <c r="B55" s="314">
        <v>12.07206268</v>
      </c>
      <c r="C55" s="330">
        <f t="shared" ref="C55:C86" si="5">(B55/$B$269)*100</f>
        <v>0.20180107629227273</v>
      </c>
      <c r="D55" s="314" t="s">
        <v>195</v>
      </c>
      <c r="E55" s="314">
        <v>54.1340209700003</v>
      </c>
      <c r="F55" s="330">
        <f t="shared" si="4"/>
        <v>0.80192108585912747</v>
      </c>
    </row>
    <row r="56" spans="1:6" x14ac:dyDescent="0.2">
      <c r="A56" s="45" t="s">
        <v>171</v>
      </c>
      <c r="B56" s="45">
        <v>11.852050929999999</v>
      </c>
      <c r="C56" s="124">
        <f t="shared" si="5"/>
        <v>0.19812327829504214</v>
      </c>
      <c r="D56" s="45" t="s">
        <v>127</v>
      </c>
      <c r="E56" s="45">
        <v>53.990996670000101</v>
      </c>
      <c r="F56" s="124">
        <f t="shared" si="4"/>
        <v>0.79980237751444416</v>
      </c>
    </row>
    <row r="57" spans="1:6" x14ac:dyDescent="0.2">
      <c r="A57" s="314" t="s">
        <v>180</v>
      </c>
      <c r="B57" s="314">
        <v>11.72516379</v>
      </c>
      <c r="C57" s="330">
        <f t="shared" si="5"/>
        <v>0.19600218581081655</v>
      </c>
      <c r="D57" s="314" t="s">
        <v>178</v>
      </c>
      <c r="E57" s="314">
        <v>51.468234899999999</v>
      </c>
      <c r="F57" s="330">
        <f t="shared" si="4"/>
        <v>0.76243113071414637</v>
      </c>
    </row>
    <row r="58" spans="1:6" x14ac:dyDescent="0.2">
      <c r="A58" s="45" t="s">
        <v>11</v>
      </c>
      <c r="B58" s="45">
        <v>10.79879832</v>
      </c>
      <c r="C58" s="124">
        <f t="shared" si="5"/>
        <v>0.18051671710166986</v>
      </c>
      <c r="D58" s="45" t="s">
        <v>85</v>
      </c>
      <c r="E58" s="45">
        <v>48.452272829999899</v>
      </c>
      <c r="F58" s="124">
        <f t="shared" si="4"/>
        <v>0.7177537996246135</v>
      </c>
    </row>
    <row r="59" spans="1:6" x14ac:dyDescent="0.2">
      <c r="A59" s="314" t="s">
        <v>63</v>
      </c>
      <c r="B59" s="314">
        <v>9.5086904099999998</v>
      </c>
      <c r="C59" s="330">
        <f t="shared" si="5"/>
        <v>0.15895079488338212</v>
      </c>
      <c r="D59" s="314" t="s">
        <v>80</v>
      </c>
      <c r="E59" s="314">
        <v>48.198723899999905</v>
      </c>
      <c r="F59" s="330">
        <f t="shared" si="4"/>
        <v>0.71399782085893693</v>
      </c>
    </row>
    <row r="60" spans="1:6" x14ac:dyDescent="0.2">
      <c r="A60" s="45" t="s">
        <v>135</v>
      </c>
      <c r="B60" s="45">
        <v>9.0831069399999986</v>
      </c>
      <c r="C60" s="124">
        <f t="shared" si="5"/>
        <v>0.15183658378501824</v>
      </c>
      <c r="D60" s="45" t="s">
        <v>18</v>
      </c>
      <c r="E60" s="45">
        <v>47.218247810000101</v>
      </c>
      <c r="F60" s="124">
        <f t="shared" si="4"/>
        <v>0.69947341574985977</v>
      </c>
    </row>
    <row r="61" spans="1:6" x14ac:dyDescent="0.2">
      <c r="A61" s="314" t="s">
        <v>117</v>
      </c>
      <c r="B61" s="314">
        <v>8.8667793699999997</v>
      </c>
      <c r="C61" s="330">
        <f t="shared" si="5"/>
        <v>0.14822037190682644</v>
      </c>
      <c r="D61" s="314" t="s">
        <v>158</v>
      </c>
      <c r="E61" s="314">
        <v>46.269404299999998</v>
      </c>
      <c r="F61" s="330">
        <f t="shared" si="4"/>
        <v>0.68541760381836969</v>
      </c>
    </row>
    <row r="62" spans="1:6" x14ac:dyDescent="0.2">
      <c r="A62" s="45" t="s">
        <v>80</v>
      </c>
      <c r="B62" s="45">
        <v>8.5566060700000008</v>
      </c>
      <c r="C62" s="124">
        <f t="shared" si="5"/>
        <v>0.14303540000630566</v>
      </c>
      <c r="D62" s="45" t="s">
        <v>157</v>
      </c>
      <c r="E62" s="45">
        <v>45.550320269999901</v>
      </c>
      <c r="F62" s="124">
        <f t="shared" si="4"/>
        <v>0.67476536266153408</v>
      </c>
    </row>
    <row r="63" spans="1:6" x14ac:dyDescent="0.2">
      <c r="A63" s="314" t="s">
        <v>9</v>
      </c>
      <c r="B63" s="314">
        <v>8.0176812900000005</v>
      </c>
      <c r="C63" s="330">
        <f t="shared" si="5"/>
        <v>0.13402653354102845</v>
      </c>
      <c r="D63" s="314" t="s">
        <v>182</v>
      </c>
      <c r="E63" s="314">
        <v>43.778006409999996</v>
      </c>
      <c r="F63" s="330">
        <f t="shared" si="4"/>
        <v>0.64851096977462985</v>
      </c>
    </row>
    <row r="64" spans="1:6" x14ac:dyDescent="0.2">
      <c r="A64" s="45" t="s">
        <v>202</v>
      </c>
      <c r="B64" s="45">
        <v>7.8169785899999997</v>
      </c>
      <c r="C64" s="124">
        <f t="shared" si="5"/>
        <v>0.13067151278373354</v>
      </c>
      <c r="D64" s="45" t="s">
        <v>156</v>
      </c>
      <c r="E64" s="45">
        <v>43.194394070000001</v>
      </c>
      <c r="F64" s="124">
        <f t="shared" si="4"/>
        <v>0.63986555543023926</v>
      </c>
    </row>
    <row r="65" spans="1:6" x14ac:dyDescent="0.2">
      <c r="A65" s="314" t="s">
        <v>45</v>
      </c>
      <c r="B65" s="314">
        <v>6.6057945700000005</v>
      </c>
      <c r="C65" s="330">
        <f t="shared" si="5"/>
        <v>0.11042491157705379</v>
      </c>
      <c r="D65" s="314" t="s">
        <v>22</v>
      </c>
      <c r="E65" s="314">
        <v>42.74013712</v>
      </c>
      <c r="F65" s="330">
        <f t="shared" si="4"/>
        <v>0.63313636332376466</v>
      </c>
    </row>
    <row r="66" spans="1:6" x14ac:dyDescent="0.2">
      <c r="A66" s="45" t="s">
        <v>162</v>
      </c>
      <c r="B66" s="45">
        <v>5.1204724400000003</v>
      </c>
      <c r="C66" s="124">
        <f t="shared" si="5"/>
        <v>8.5595716068376154E-2</v>
      </c>
      <c r="D66" s="45" t="s">
        <v>119</v>
      </c>
      <c r="E66" s="45">
        <v>39.39243913</v>
      </c>
      <c r="F66" s="124">
        <f t="shared" si="4"/>
        <v>0.58354482071958702</v>
      </c>
    </row>
    <row r="67" spans="1:6" x14ac:dyDescent="0.2">
      <c r="A67" s="314" t="s">
        <v>104</v>
      </c>
      <c r="B67" s="314">
        <v>4.5085057199999996</v>
      </c>
      <c r="C67" s="330">
        <f t="shared" si="5"/>
        <v>7.536585344882156E-2</v>
      </c>
      <c r="D67" s="314" t="s">
        <v>176</v>
      </c>
      <c r="E67" s="314">
        <v>38.73469455</v>
      </c>
      <c r="F67" s="330">
        <f t="shared" si="4"/>
        <v>0.57380123917215564</v>
      </c>
    </row>
    <row r="68" spans="1:6" x14ac:dyDescent="0.2">
      <c r="A68" s="45" t="s">
        <v>929</v>
      </c>
      <c r="B68" s="45">
        <v>4.4521390599999995</v>
      </c>
      <c r="C68" s="124">
        <f t="shared" si="5"/>
        <v>7.4423607458511593E-2</v>
      </c>
      <c r="D68" s="45" t="s">
        <v>5</v>
      </c>
      <c r="E68" s="45">
        <v>38.481289719999999</v>
      </c>
      <c r="F68" s="124">
        <f t="shared" si="4"/>
        <v>0.57004739504983992</v>
      </c>
    </row>
    <row r="69" spans="1:6" x14ac:dyDescent="0.2">
      <c r="A69" s="314" t="s">
        <v>172</v>
      </c>
      <c r="B69" s="314">
        <v>4.3733279299999994</v>
      </c>
      <c r="C69" s="330">
        <f t="shared" si="5"/>
        <v>7.3106171384876961E-2</v>
      </c>
      <c r="D69" s="314" t="s">
        <v>20</v>
      </c>
      <c r="E69" s="314">
        <v>37.4979285900001</v>
      </c>
      <c r="F69" s="330">
        <f t="shared" si="4"/>
        <v>0.55548025204011986</v>
      </c>
    </row>
    <row r="70" spans="1:6" x14ac:dyDescent="0.2">
      <c r="A70" s="45" t="s">
        <v>71</v>
      </c>
      <c r="B70" s="45">
        <v>4.0320210000000003</v>
      </c>
      <c r="C70" s="124">
        <f t="shared" si="5"/>
        <v>6.7400758180377995E-2</v>
      </c>
      <c r="D70" s="45" t="s">
        <v>76</v>
      </c>
      <c r="E70" s="45">
        <v>35.939460070000003</v>
      </c>
      <c r="F70" s="124">
        <f t="shared" si="4"/>
        <v>0.53239368382586638</v>
      </c>
    </row>
    <row r="71" spans="1:6" x14ac:dyDescent="0.2">
      <c r="A71" s="314" t="s">
        <v>127</v>
      </c>
      <c r="B71" s="314">
        <v>3.4713430600000001</v>
      </c>
      <c r="C71" s="330">
        <f t="shared" si="5"/>
        <v>5.8028257826086074E-2</v>
      </c>
      <c r="D71" s="314" t="s">
        <v>17</v>
      </c>
      <c r="E71" s="314">
        <v>35.197224579999997</v>
      </c>
      <c r="F71" s="330">
        <f t="shared" si="4"/>
        <v>0.52139848562261748</v>
      </c>
    </row>
    <row r="72" spans="1:6" x14ac:dyDescent="0.2">
      <c r="A72" s="45" t="s">
        <v>200</v>
      </c>
      <c r="B72" s="45">
        <v>3.2513818900000002</v>
      </c>
      <c r="C72" s="124">
        <f t="shared" si="5"/>
        <v>5.4351305342891412E-2</v>
      </c>
      <c r="D72" s="45" t="s">
        <v>103</v>
      </c>
      <c r="E72" s="45">
        <v>34.804091240000005</v>
      </c>
      <c r="F72" s="124">
        <f t="shared" si="4"/>
        <v>0.51557475575272782</v>
      </c>
    </row>
    <row r="73" spans="1:6" x14ac:dyDescent="0.2">
      <c r="A73" s="314" t="s">
        <v>189</v>
      </c>
      <c r="B73" s="314">
        <v>3.1054277699999999</v>
      </c>
      <c r="C73" s="330">
        <f t="shared" si="5"/>
        <v>5.1911482150613912E-2</v>
      </c>
      <c r="D73" s="314" t="s">
        <v>172</v>
      </c>
      <c r="E73" s="314">
        <v>33.885566439999998</v>
      </c>
      <c r="F73" s="330">
        <f t="shared" si="4"/>
        <v>0.50196807382136455</v>
      </c>
    </row>
    <row r="74" spans="1:6" x14ac:dyDescent="0.2">
      <c r="A74" s="45" t="s">
        <v>10</v>
      </c>
      <c r="B74" s="45">
        <v>2.9684197700000001</v>
      </c>
      <c r="C74" s="124">
        <f t="shared" si="5"/>
        <v>4.9621205617635243E-2</v>
      </c>
      <c r="D74" s="45" t="s">
        <v>79</v>
      </c>
      <c r="E74" s="45">
        <v>33.409904500000003</v>
      </c>
      <c r="F74" s="124">
        <f t="shared" si="4"/>
        <v>0.49492179622011195</v>
      </c>
    </row>
    <row r="75" spans="1:6" x14ac:dyDescent="0.2">
      <c r="A75" s="314" t="s">
        <v>158</v>
      </c>
      <c r="B75" s="314">
        <v>2.9036055699999999</v>
      </c>
      <c r="C75" s="330">
        <f t="shared" si="5"/>
        <v>4.8537747416188708E-2</v>
      </c>
      <c r="D75" s="314" t="s">
        <v>214</v>
      </c>
      <c r="E75" s="314">
        <v>33.288588009999899</v>
      </c>
      <c r="F75" s="330">
        <f t="shared" si="4"/>
        <v>0.49312465923212767</v>
      </c>
    </row>
    <row r="76" spans="1:6" x14ac:dyDescent="0.2">
      <c r="A76" s="45" t="s">
        <v>374</v>
      </c>
      <c r="B76" s="45">
        <v>2.7617713399999997</v>
      </c>
      <c r="C76" s="124">
        <f t="shared" si="5"/>
        <v>4.6166793832878965E-2</v>
      </c>
      <c r="D76" s="45" t="s">
        <v>124</v>
      </c>
      <c r="E76" s="45">
        <v>33.237099020000002</v>
      </c>
      <c r="F76" s="124">
        <f t="shared" si="4"/>
        <v>0.49236192064314704</v>
      </c>
    </row>
    <row r="77" spans="1:6" x14ac:dyDescent="0.2">
      <c r="A77" s="314" t="s">
        <v>75</v>
      </c>
      <c r="B77" s="314">
        <v>2.5441508399999999</v>
      </c>
      <c r="C77" s="330">
        <f t="shared" si="5"/>
        <v>4.2528968857365956E-2</v>
      </c>
      <c r="D77" s="314" t="s">
        <v>171</v>
      </c>
      <c r="E77" s="314">
        <v>32.878135759999999</v>
      </c>
      <c r="F77" s="330">
        <f t="shared" si="4"/>
        <v>0.48704437352426111</v>
      </c>
    </row>
    <row r="78" spans="1:6" x14ac:dyDescent="0.2">
      <c r="A78" s="45" t="s">
        <v>131</v>
      </c>
      <c r="B78" s="45">
        <v>2.4912833299999999</v>
      </c>
      <c r="C78" s="124">
        <f t="shared" si="5"/>
        <v>4.1645215956002415E-2</v>
      </c>
      <c r="D78" s="45" t="s">
        <v>82</v>
      </c>
      <c r="E78" s="45">
        <v>31.469515129999998</v>
      </c>
      <c r="F78" s="124">
        <f t="shared" si="4"/>
        <v>0.46617759575803597</v>
      </c>
    </row>
    <row r="79" spans="1:6" x14ac:dyDescent="0.2">
      <c r="A79" s="314" t="s">
        <v>38</v>
      </c>
      <c r="B79" s="314">
        <v>2.4877492499999998</v>
      </c>
      <c r="C79" s="330">
        <f t="shared" si="5"/>
        <v>4.1586138964223328E-2</v>
      </c>
      <c r="D79" s="314" t="s">
        <v>192</v>
      </c>
      <c r="E79" s="314">
        <v>30.907199919999901</v>
      </c>
      <c r="F79" s="330">
        <f t="shared" si="4"/>
        <v>0.45784766911083058</v>
      </c>
    </row>
    <row r="80" spans="1:6" x14ac:dyDescent="0.2">
      <c r="A80" s="45" t="s">
        <v>174</v>
      </c>
      <c r="B80" s="45">
        <v>2.41061602</v>
      </c>
      <c r="C80" s="124">
        <f t="shared" si="5"/>
        <v>4.0296751289183572E-2</v>
      </c>
      <c r="D80" s="45" t="s">
        <v>207</v>
      </c>
      <c r="E80" s="45">
        <v>29.916133530000103</v>
      </c>
      <c r="F80" s="124">
        <f t="shared" si="4"/>
        <v>0.4431663832690203</v>
      </c>
    </row>
    <row r="81" spans="1:6" x14ac:dyDescent="0.2">
      <c r="A81" s="314" t="s">
        <v>81</v>
      </c>
      <c r="B81" s="314">
        <v>2.3769212200000003</v>
      </c>
      <c r="C81" s="330">
        <f t="shared" si="5"/>
        <v>3.9733496517758475E-2</v>
      </c>
      <c r="D81" s="314" t="s">
        <v>198</v>
      </c>
      <c r="E81" s="314">
        <v>29.33037289</v>
      </c>
      <c r="F81" s="330">
        <f t="shared" si="4"/>
        <v>0.43448914481406176</v>
      </c>
    </row>
    <row r="82" spans="1:6" x14ac:dyDescent="0.2">
      <c r="A82" s="45" t="s">
        <v>151</v>
      </c>
      <c r="B82" s="45">
        <v>2.3286776300000001</v>
      </c>
      <c r="C82" s="124">
        <f t="shared" si="5"/>
        <v>3.8927038777745886E-2</v>
      </c>
      <c r="D82" s="45" t="s">
        <v>89</v>
      </c>
      <c r="E82" s="45">
        <v>29.043458579999999</v>
      </c>
      <c r="F82" s="124">
        <f t="shared" si="4"/>
        <v>0.43023890382141083</v>
      </c>
    </row>
    <row r="83" spans="1:6" x14ac:dyDescent="0.2">
      <c r="A83" s="314" t="s">
        <v>90</v>
      </c>
      <c r="B83" s="314">
        <v>2.2994933199999998</v>
      </c>
      <c r="C83" s="330">
        <f t="shared" si="5"/>
        <v>3.8439183029729887E-2</v>
      </c>
      <c r="D83" s="314" t="s">
        <v>191</v>
      </c>
      <c r="E83" s="314">
        <v>28.826637890000001</v>
      </c>
      <c r="F83" s="330">
        <f t="shared" si="4"/>
        <v>0.42702700342964273</v>
      </c>
    </row>
    <row r="84" spans="1:6" x14ac:dyDescent="0.2">
      <c r="A84" s="45" t="s">
        <v>40</v>
      </c>
      <c r="B84" s="45">
        <v>2.2798859999999999</v>
      </c>
      <c r="C84" s="124">
        <f t="shared" si="5"/>
        <v>3.8111419797870409E-2</v>
      </c>
      <c r="D84" s="45" t="s">
        <v>39</v>
      </c>
      <c r="E84" s="45">
        <v>28.769224569999999</v>
      </c>
      <c r="F84" s="124">
        <f t="shared" si="4"/>
        <v>0.42617650403772256</v>
      </c>
    </row>
    <row r="85" spans="1:6" x14ac:dyDescent="0.2">
      <c r="A85" s="314" t="s">
        <v>1</v>
      </c>
      <c r="B85" s="314">
        <v>2.2523620000000002</v>
      </c>
      <c r="C85" s="330">
        <f t="shared" si="5"/>
        <v>3.7651318407486603E-2</v>
      </c>
      <c r="D85" s="314" t="s">
        <v>8</v>
      </c>
      <c r="E85" s="314">
        <v>28.01360566</v>
      </c>
      <c r="F85" s="330">
        <f t="shared" si="4"/>
        <v>0.41498304886950793</v>
      </c>
    </row>
    <row r="86" spans="1:6" x14ac:dyDescent="0.2">
      <c r="A86" s="45" t="s">
        <v>50</v>
      </c>
      <c r="B86" s="45">
        <v>2.1069069200000001</v>
      </c>
      <c r="C86" s="124">
        <f t="shared" si="5"/>
        <v>3.5219837352901934E-2</v>
      </c>
      <c r="D86" s="45" t="s">
        <v>116</v>
      </c>
      <c r="E86" s="45">
        <v>27.420986729999999</v>
      </c>
      <c r="F86" s="124">
        <f t="shared" si="4"/>
        <v>0.40620421427841708</v>
      </c>
    </row>
    <row r="87" spans="1:6" x14ac:dyDescent="0.2">
      <c r="A87" s="314" t="s">
        <v>140</v>
      </c>
      <c r="B87" s="314">
        <v>1.9889950000000001</v>
      </c>
      <c r="C87" s="330">
        <f t="shared" ref="C87:C118" si="6">(B87/$B$269)*100</f>
        <v>3.3248777974365942E-2</v>
      </c>
      <c r="D87" s="314" t="s">
        <v>193</v>
      </c>
      <c r="E87" s="314">
        <v>26.639710390000001</v>
      </c>
      <c r="F87" s="330">
        <f t="shared" ref="F87:F150" si="7">(E87/$E$269)*100</f>
        <v>0.39463067956397113</v>
      </c>
    </row>
    <row r="88" spans="1:6" x14ac:dyDescent="0.2">
      <c r="A88" s="45" t="s">
        <v>79</v>
      </c>
      <c r="B88" s="45">
        <v>1.9573149599999999</v>
      </c>
      <c r="C88" s="124">
        <f t="shared" si="6"/>
        <v>3.2719202678209325E-2</v>
      </c>
      <c r="D88" s="45" t="s">
        <v>74</v>
      </c>
      <c r="E88" s="45">
        <v>26.386930260000003</v>
      </c>
      <c r="F88" s="124">
        <f t="shared" si="7"/>
        <v>0.39088608951318687</v>
      </c>
    </row>
    <row r="89" spans="1:6" x14ac:dyDescent="0.2">
      <c r="A89" s="314" t="s">
        <v>173</v>
      </c>
      <c r="B89" s="314">
        <v>1.9293698700000002</v>
      </c>
      <c r="C89" s="330">
        <f t="shared" si="6"/>
        <v>3.2252062191237926E-2</v>
      </c>
      <c r="D89" s="314" t="s">
        <v>133</v>
      </c>
      <c r="E89" s="314">
        <v>26.14378838</v>
      </c>
      <c r="F89" s="330">
        <f t="shared" si="7"/>
        <v>0.38728427688346395</v>
      </c>
    </row>
    <row r="90" spans="1:6" x14ac:dyDescent="0.2">
      <c r="A90" s="45" t="s">
        <v>163</v>
      </c>
      <c r="B90" s="45">
        <v>1.91349993</v>
      </c>
      <c r="C90" s="124">
        <f t="shared" si="6"/>
        <v>3.1986774389344746E-2</v>
      </c>
      <c r="D90" s="45" t="s">
        <v>24</v>
      </c>
      <c r="E90" s="45">
        <v>25.85211172</v>
      </c>
      <c r="F90" s="124">
        <f t="shared" si="7"/>
        <v>0.38296348822384108</v>
      </c>
    </row>
    <row r="91" spans="1:6" x14ac:dyDescent="0.2">
      <c r="A91" s="314" t="s">
        <v>351</v>
      </c>
      <c r="B91" s="314">
        <v>1.82150963</v>
      </c>
      <c r="C91" s="330">
        <f t="shared" si="6"/>
        <v>3.0449030422921852E-2</v>
      </c>
      <c r="D91" s="314" t="s">
        <v>31</v>
      </c>
      <c r="E91" s="314">
        <v>25.435717090000001</v>
      </c>
      <c r="F91" s="330">
        <f t="shared" si="7"/>
        <v>0.37679517432710408</v>
      </c>
    </row>
    <row r="92" spans="1:6" x14ac:dyDescent="0.2">
      <c r="A92" s="45" t="s">
        <v>215</v>
      </c>
      <c r="B92" s="45">
        <v>1.5464807</v>
      </c>
      <c r="C92" s="124">
        <f t="shared" si="6"/>
        <v>2.5851544843472216E-2</v>
      </c>
      <c r="D92" s="45" t="s">
        <v>26</v>
      </c>
      <c r="E92" s="45">
        <v>25.220162600000098</v>
      </c>
      <c r="F92" s="124">
        <f t="shared" si="7"/>
        <v>0.37360203094729993</v>
      </c>
    </row>
    <row r="93" spans="1:6" x14ac:dyDescent="0.2">
      <c r="A93" s="314" t="s">
        <v>83</v>
      </c>
      <c r="B93" s="314">
        <v>1.4539604699999999</v>
      </c>
      <c r="C93" s="330">
        <f t="shared" si="6"/>
        <v>2.4304942370661938E-2</v>
      </c>
      <c r="D93" s="314" t="s">
        <v>132</v>
      </c>
      <c r="E93" s="314">
        <v>23.712708320000001</v>
      </c>
      <c r="F93" s="330">
        <f t="shared" si="7"/>
        <v>0.35127116855356449</v>
      </c>
    </row>
    <row r="94" spans="1:6" x14ac:dyDescent="0.2">
      <c r="A94" s="45" t="s">
        <v>65</v>
      </c>
      <c r="B94" s="45">
        <v>1.3763491200000002</v>
      </c>
      <c r="C94" s="124">
        <f t="shared" si="6"/>
        <v>2.3007562264406874E-2</v>
      </c>
      <c r="D94" s="45" t="s">
        <v>68</v>
      </c>
      <c r="E94" s="45">
        <v>23.59365974</v>
      </c>
      <c r="F94" s="124">
        <f t="shared" si="7"/>
        <v>0.34950762753383324</v>
      </c>
    </row>
    <row r="95" spans="1:6" x14ac:dyDescent="0.2">
      <c r="A95" s="314" t="s">
        <v>20</v>
      </c>
      <c r="B95" s="314">
        <v>1.23314243</v>
      </c>
      <c r="C95" s="330">
        <f t="shared" si="6"/>
        <v>2.06136661308048E-2</v>
      </c>
      <c r="D95" s="314" t="s">
        <v>200</v>
      </c>
      <c r="E95" s="314">
        <v>23.223786190000002</v>
      </c>
      <c r="F95" s="330">
        <f t="shared" si="7"/>
        <v>0.34402845947035349</v>
      </c>
    </row>
    <row r="96" spans="1:6" x14ac:dyDescent="0.2">
      <c r="A96" s="45" t="s">
        <v>157</v>
      </c>
      <c r="B96" s="45">
        <v>1.2054227399999999</v>
      </c>
      <c r="C96" s="124">
        <f t="shared" si="6"/>
        <v>2.0150293513815691E-2</v>
      </c>
      <c r="D96" s="45" t="s">
        <v>38</v>
      </c>
      <c r="E96" s="45">
        <v>22.87609157</v>
      </c>
      <c r="F96" s="124">
        <f t="shared" si="7"/>
        <v>0.33887784175857671</v>
      </c>
    </row>
    <row r="97" spans="1:6" x14ac:dyDescent="0.2">
      <c r="A97" s="314" t="s">
        <v>182</v>
      </c>
      <c r="B97" s="314">
        <v>1.19302156</v>
      </c>
      <c r="C97" s="330">
        <f t="shared" si="6"/>
        <v>1.9942990790359803E-2</v>
      </c>
      <c r="D97" s="314" t="s">
        <v>134</v>
      </c>
      <c r="E97" s="314">
        <v>22.619431989999999</v>
      </c>
      <c r="F97" s="330">
        <f t="shared" si="7"/>
        <v>0.33507578299032431</v>
      </c>
    </row>
    <row r="98" spans="1:6" x14ac:dyDescent="0.2">
      <c r="A98" s="45" t="s">
        <v>102</v>
      </c>
      <c r="B98" s="45">
        <v>1.1698270500000001</v>
      </c>
      <c r="C98" s="124">
        <f t="shared" si="6"/>
        <v>1.9555262760267113E-2</v>
      </c>
      <c r="D98" s="45" t="s">
        <v>137</v>
      </c>
      <c r="E98" s="45">
        <v>21.172949620000001</v>
      </c>
      <c r="F98" s="124">
        <f t="shared" si="7"/>
        <v>0.31364813560626414</v>
      </c>
    </row>
    <row r="99" spans="1:6" x14ac:dyDescent="0.2">
      <c r="A99" s="314" t="s">
        <v>73</v>
      </c>
      <c r="B99" s="314">
        <v>1.1351687699999999</v>
      </c>
      <c r="C99" s="330">
        <f t="shared" si="6"/>
        <v>1.8975902099886661E-2</v>
      </c>
      <c r="D99" s="314" t="s">
        <v>123</v>
      </c>
      <c r="E99" s="314">
        <v>19.720086590000001</v>
      </c>
      <c r="F99" s="330">
        <f t="shared" si="7"/>
        <v>0.29212596751777431</v>
      </c>
    </row>
    <row r="100" spans="1:6" x14ac:dyDescent="0.2">
      <c r="A100" s="45" t="s">
        <v>164</v>
      </c>
      <c r="B100" s="45">
        <v>1.1097826599999998</v>
      </c>
      <c r="C100" s="124">
        <f t="shared" si="6"/>
        <v>1.8551538471510105E-2</v>
      </c>
      <c r="D100" s="45" t="s">
        <v>135</v>
      </c>
      <c r="E100" s="45">
        <v>19.622479520000102</v>
      </c>
      <c r="F100" s="124">
        <f t="shared" si="7"/>
        <v>0.29068005298640731</v>
      </c>
    </row>
    <row r="101" spans="1:6" x14ac:dyDescent="0.2">
      <c r="A101" s="314" t="s">
        <v>143</v>
      </c>
      <c r="B101" s="314">
        <v>1.1044042000000001</v>
      </c>
      <c r="C101" s="330">
        <f t="shared" si="6"/>
        <v>1.8461630139722442E-2</v>
      </c>
      <c r="D101" s="314" t="s">
        <v>86</v>
      </c>
      <c r="E101" s="314">
        <v>19.58722697</v>
      </c>
      <c r="F101" s="330">
        <f t="shared" si="7"/>
        <v>0.29015783493075892</v>
      </c>
    </row>
    <row r="102" spans="1:6" x14ac:dyDescent="0.2">
      <c r="A102" s="45" t="s">
        <v>133</v>
      </c>
      <c r="B102" s="45">
        <v>1.0820868600000002</v>
      </c>
      <c r="C102" s="124">
        <f t="shared" si="6"/>
        <v>1.8088565208619834E-2</v>
      </c>
      <c r="D102" s="45" t="s">
        <v>90</v>
      </c>
      <c r="E102" s="45">
        <v>19.461042980000002</v>
      </c>
      <c r="F102" s="124">
        <f t="shared" si="7"/>
        <v>0.28828859262313661</v>
      </c>
    </row>
    <row r="103" spans="1:6" x14ac:dyDescent="0.2">
      <c r="A103" s="314" t="s">
        <v>159</v>
      </c>
      <c r="B103" s="314">
        <v>1.0272800099999999</v>
      </c>
      <c r="C103" s="330">
        <f t="shared" si="6"/>
        <v>1.7172393580674874E-2</v>
      </c>
      <c r="D103" s="314" t="s">
        <v>104</v>
      </c>
      <c r="E103" s="314">
        <v>18.769500440000002</v>
      </c>
      <c r="F103" s="330">
        <f t="shared" si="7"/>
        <v>0.27804434077083279</v>
      </c>
    </row>
    <row r="104" spans="1:6" x14ac:dyDescent="0.2">
      <c r="A104" s="45" t="s">
        <v>3</v>
      </c>
      <c r="B104" s="45">
        <v>0.99051</v>
      </c>
      <c r="C104" s="124">
        <f t="shared" si="6"/>
        <v>1.6557732458547761E-2</v>
      </c>
      <c r="D104" s="45" t="s">
        <v>173</v>
      </c>
      <c r="E104" s="45">
        <v>18.733086979999999</v>
      </c>
      <c r="F104" s="124">
        <f t="shared" si="7"/>
        <v>0.27750492542979854</v>
      </c>
    </row>
    <row r="105" spans="1:6" x14ac:dyDescent="0.2">
      <c r="A105" s="314" t="s">
        <v>87</v>
      </c>
      <c r="B105" s="314">
        <v>0.91072858999999995</v>
      </c>
      <c r="C105" s="330">
        <f t="shared" si="6"/>
        <v>1.5224076824636232E-2</v>
      </c>
      <c r="D105" s="314" t="s">
        <v>117</v>
      </c>
      <c r="E105" s="314">
        <v>18.643653670000003</v>
      </c>
      <c r="F105" s="330">
        <f t="shared" si="7"/>
        <v>0.27618009391382969</v>
      </c>
    </row>
    <row r="106" spans="1:6" x14ac:dyDescent="0.2">
      <c r="A106" s="45" t="s">
        <v>195</v>
      </c>
      <c r="B106" s="45">
        <v>0.87875303000000005</v>
      </c>
      <c r="C106" s="124">
        <f t="shared" si="6"/>
        <v>1.4689561506575598E-2</v>
      </c>
      <c r="D106" s="45" t="s">
        <v>162</v>
      </c>
      <c r="E106" s="45">
        <v>18.326805239999999</v>
      </c>
      <c r="F106" s="124">
        <f t="shared" si="7"/>
        <v>0.27148642009308821</v>
      </c>
    </row>
    <row r="107" spans="1:6" x14ac:dyDescent="0.2">
      <c r="A107" s="314" t="s">
        <v>126</v>
      </c>
      <c r="B107" s="314">
        <v>0.86560467000000008</v>
      </c>
      <c r="C107" s="330">
        <f t="shared" si="6"/>
        <v>1.446976864517221E-2</v>
      </c>
      <c r="D107" s="314" t="s">
        <v>194</v>
      </c>
      <c r="E107" s="314">
        <v>17.994371390000001</v>
      </c>
      <c r="F107" s="330">
        <f t="shared" si="7"/>
        <v>0.26656186970515261</v>
      </c>
    </row>
    <row r="108" spans="1:6" x14ac:dyDescent="0.2">
      <c r="A108" s="45" t="s">
        <v>119</v>
      </c>
      <c r="B108" s="45">
        <v>0.83006000000000002</v>
      </c>
      <c r="C108" s="124">
        <f t="shared" si="6"/>
        <v>1.3875590760862743E-2</v>
      </c>
      <c r="D108" s="45" t="s">
        <v>379</v>
      </c>
      <c r="E108" s="45">
        <v>17.067593089999999</v>
      </c>
      <c r="F108" s="124">
        <f t="shared" si="7"/>
        <v>0.25283292351993308</v>
      </c>
    </row>
    <row r="109" spans="1:6" x14ac:dyDescent="0.2">
      <c r="A109" s="314" t="s">
        <v>118</v>
      </c>
      <c r="B109" s="314">
        <v>0.79541974000000004</v>
      </c>
      <c r="C109" s="330">
        <f t="shared" si="6"/>
        <v>1.329653132948443E-2</v>
      </c>
      <c r="D109" s="314" t="s">
        <v>11</v>
      </c>
      <c r="E109" s="314">
        <v>17.028284679999999</v>
      </c>
      <c r="F109" s="330">
        <f t="shared" si="7"/>
        <v>0.25225062347523358</v>
      </c>
    </row>
    <row r="110" spans="1:6" x14ac:dyDescent="0.2">
      <c r="A110" s="45" t="s">
        <v>176</v>
      </c>
      <c r="B110" s="45">
        <v>0.78697481999999996</v>
      </c>
      <c r="C110" s="124">
        <f t="shared" si="6"/>
        <v>1.3155362915239405E-2</v>
      </c>
      <c r="D110" s="45" t="s">
        <v>94</v>
      </c>
      <c r="E110" s="45">
        <v>16.80595478</v>
      </c>
      <c r="F110" s="124">
        <f t="shared" si="7"/>
        <v>0.24895711171253349</v>
      </c>
    </row>
    <row r="111" spans="1:6" x14ac:dyDescent="0.2">
      <c r="A111" s="314" t="s">
        <v>58</v>
      </c>
      <c r="B111" s="314">
        <v>0.75918721999999994</v>
      </c>
      <c r="C111" s="330">
        <f t="shared" si="6"/>
        <v>1.269085508950807E-2</v>
      </c>
      <c r="D111" s="314" t="s">
        <v>346</v>
      </c>
      <c r="E111" s="314">
        <v>15.98694287</v>
      </c>
      <c r="F111" s="330">
        <f t="shared" si="7"/>
        <v>0.23682457641531754</v>
      </c>
    </row>
    <row r="112" spans="1:6" x14ac:dyDescent="0.2">
      <c r="A112" s="45" t="s">
        <v>160</v>
      </c>
      <c r="B112" s="45">
        <v>0.75442200000000004</v>
      </c>
      <c r="C112" s="124">
        <f t="shared" si="6"/>
        <v>1.2611197904960597E-2</v>
      </c>
      <c r="D112" s="45" t="s">
        <v>160</v>
      </c>
      <c r="E112" s="45">
        <v>15.98523857</v>
      </c>
      <c r="F112" s="124">
        <f t="shared" si="7"/>
        <v>0.23679932955424676</v>
      </c>
    </row>
    <row r="113" spans="1:6" x14ac:dyDescent="0.2">
      <c r="A113" s="314" t="s">
        <v>214</v>
      </c>
      <c r="B113" s="314">
        <v>0.67869667</v>
      </c>
      <c r="C113" s="330">
        <f t="shared" si="6"/>
        <v>1.1345345208394947E-2</v>
      </c>
      <c r="D113" s="314" t="s">
        <v>101</v>
      </c>
      <c r="E113" s="314">
        <v>15.84630424</v>
      </c>
      <c r="F113" s="330">
        <f t="shared" si="7"/>
        <v>0.23474120849136743</v>
      </c>
    </row>
    <row r="114" spans="1:6" x14ac:dyDescent="0.2">
      <c r="A114" s="45" t="s">
        <v>188</v>
      </c>
      <c r="B114" s="45">
        <v>0.64766564000000004</v>
      </c>
      <c r="C114" s="124">
        <f t="shared" si="6"/>
        <v>1.0826619004062664E-2</v>
      </c>
      <c r="D114" s="45" t="s">
        <v>19</v>
      </c>
      <c r="E114" s="45">
        <v>15.57302271</v>
      </c>
      <c r="F114" s="124">
        <f t="shared" si="7"/>
        <v>0.23069291838920983</v>
      </c>
    </row>
    <row r="115" spans="1:6" x14ac:dyDescent="0.2">
      <c r="A115" s="314" t="s">
        <v>4</v>
      </c>
      <c r="B115" s="314">
        <v>0.61107500000000003</v>
      </c>
      <c r="C115" s="330">
        <f t="shared" si="6"/>
        <v>1.0214956297369106E-2</v>
      </c>
      <c r="D115" s="314" t="s">
        <v>112</v>
      </c>
      <c r="E115" s="314">
        <v>15.547592609999999</v>
      </c>
      <c r="F115" s="330">
        <f t="shared" si="7"/>
        <v>0.23031620642434752</v>
      </c>
    </row>
    <row r="116" spans="1:6" x14ac:dyDescent="0.2">
      <c r="A116" s="45" t="s">
        <v>142</v>
      </c>
      <c r="B116" s="45">
        <v>0.58427916000000002</v>
      </c>
      <c r="C116" s="124">
        <f t="shared" si="6"/>
        <v>9.767027099559844E-3</v>
      </c>
      <c r="D116" s="45" t="s">
        <v>92</v>
      </c>
      <c r="E116" s="45">
        <v>14.73592427</v>
      </c>
      <c r="F116" s="124">
        <f t="shared" si="7"/>
        <v>0.21829245601920058</v>
      </c>
    </row>
    <row r="117" spans="1:6" x14ac:dyDescent="0.2">
      <c r="A117" s="314" t="s">
        <v>134</v>
      </c>
      <c r="B117" s="314">
        <v>0.58079044999999996</v>
      </c>
      <c r="C117" s="330">
        <f t="shared" si="6"/>
        <v>9.7087085295247504E-3</v>
      </c>
      <c r="D117" s="314" t="s">
        <v>4</v>
      </c>
      <c r="E117" s="314">
        <v>14.27764475</v>
      </c>
      <c r="F117" s="330">
        <f t="shared" si="7"/>
        <v>0.21150367506924933</v>
      </c>
    </row>
    <row r="118" spans="1:6" x14ac:dyDescent="0.2">
      <c r="A118" s="45" t="s">
        <v>112</v>
      </c>
      <c r="B118" s="45">
        <v>0.56401876000000006</v>
      </c>
      <c r="C118" s="124">
        <f t="shared" si="6"/>
        <v>9.428346740246802E-3</v>
      </c>
      <c r="D118" s="45" t="s">
        <v>23</v>
      </c>
      <c r="E118" s="45">
        <v>14.167990380000001</v>
      </c>
      <c r="F118" s="124">
        <f t="shared" si="7"/>
        <v>0.20987929635353691</v>
      </c>
    </row>
    <row r="119" spans="1:6" x14ac:dyDescent="0.2">
      <c r="A119" s="314" t="s">
        <v>161</v>
      </c>
      <c r="B119" s="314">
        <v>0.55508132999999993</v>
      </c>
      <c r="C119" s="330">
        <f t="shared" ref="C119:C150" si="8">(B119/$B$269)*100</f>
        <v>9.2789453462103974E-3</v>
      </c>
      <c r="D119" s="314" t="s">
        <v>58</v>
      </c>
      <c r="E119" s="314">
        <v>13.344633269999999</v>
      </c>
      <c r="F119" s="330">
        <f t="shared" si="7"/>
        <v>0.19768239289301362</v>
      </c>
    </row>
    <row r="120" spans="1:6" x14ac:dyDescent="0.2">
      <c r="A120" s="45" t="s">
        <v>82</v>
      </c>
      <c r="B120" s="45">
        <v>0.54950500000000002</v>
      </c>
      <c r="C120" s="124">
        <f t="shared" si="8"/>
        <v>9.1857293461290526E-3</v>
      </c>
      <c r="D120" s="45" t="s">
        <v>126</v>
      </c>
      <c r="E120" s="45">
        <v>13.148122689999999</v>
      </c>
      <c r="F120" s="124">
        <f t="shared" si="7"/>
        <v>0.1947713588542945</v>
      </c>
    </row>
    <row r="121" spans="1:6" x14ac:dyDescent="0.2">
      <c r="A121" s="314" t="s">
        <v>184</v>
      </c>
      <c r="B121" s="314">
        <v>0.46504576000000003</v>
      </c>
      <c r="C121" s="330">
        <f t="shared" si="8"/>
        <v>7.7738773713158004E-3</v>
      </c>
      <c r="D121" s="314" t="s">
        <v>118</v>
      </c>
      <c r="E121" s="314">
        <v>11.84313234</v>
      </c>
      <c r="F121" s="330">
        <f t="shared" si="7"/>
        <v>0.17543972119361481</v>
      </c>
    </row>
    <row r="122" spans="1:6" x14ac:dyDescent="0.2">
      <c r="A122" s="45" t="s">
        <v>165</v>
      </c>
      <c r="B122" s="45">
        <v>0.46185788999999999</v>
      </c>
      <c r="C122" s="124">
        <f t="shared" si="8"/>
        <v>7.7205877542774748E-3</v>
      </c>
      <c r="D122" s="45" t="s">
        <v>197</v>
      </c>
      <c r="E122" s="45">
        <v>11.606948210000001</v>
      </c>
      <c r="F122" s="124">
        <f t="shared" si="7"/>
        <v>0.17194097806316724</v>
      </c>
    </row>
    <row r="123" spans="1:6" x14ac:dyDescent="0.2">
      <c r="A123" s="314" t="s">
        <v>137</v>
      </c>
      <c r="B123" s="314">
        <v>0.42692640000000004</v>
      </c>
      <c r="C123" s="330">
        <f t="shared" si="8"/>
        <v>7.1366600142259507E-3</v>
      </c>
      <c r="D123" s="314" t="s">
        <v>202</v>
      </c>
      <c r="E123" s="314">
        <v>11.577330199999999</v>
      </c>
      <c r="F123" s="330">
        <f t="shared" si="7"/>
        <v>0.17150222797007236</v>
      </c>
    </row>
    <row r="124" spans="1:6" x14ac:dyDescent="0.2">
      <c r="A124" s="45" t="s">
        <v>207</v>
      </c>
      <c r="B124" s="45">
        <v>0.42434286999999998</v>
      </c>
      <c r="C124" s="124">
        <f t="shared" si="8"/>
        <v>7.0934727687275365E-3</v>
      </c>
      <c r="D124" s="45" t="s">
        <v>168</v>
      </c>
      <c r="E124" s="45">
        <v>11.4064622</v>
      </c>
      <c r="F124" s="124">
        <f t="shared" si="7"/>
        <v>0.16897105349525346</v>
      </c>
    </row>
    <row r="125" spans="1:6" x14ac:dyDescent="0.2">
      <c r="A125" s="314" t="s">
        <v>76</v>
      </c>
      <c r="B125" s="314">
        <v>0.40342971</v>
      </c>
      <c r="C125" s="330">
        <f t="shared" si="8"/>
        <v>6.7438806311995942E-3</v>
      </c>
      <c r="D125" s="314" t="s">
        <v>93</v>
      </c>
      <c r="E125" s="314">
        <v>11.380863550000001</v>
      </c>
      <c r="F125" s="330">
        <f t="shared" si="7"/>
        <v>0.16859184469389907</v>
      </c>
    </row>
    <row r="126" spans="1:6" x14ac:dyDescent="0.2">
      <c r="A126" s="45" t="s">
        <v>5</v>
      </c>
      <c r="B126" s="45">
        <v>0.40134618</v>
      </c>
      <c r="C126" s="124">
        <f t="shared" si="8"/>
        <v>6.7090515711099863E-3</v>
      </c>
      <c r="D126" s="45" t="s">
        <v>121</v>
      </c>
      <c r="E126" s="45">
        <v>11.26422232</v>
      </c>
      <c r="F126" s="124">
        <f t="shared" si="7"/>
        <v>0.16686396525428787</v>
      </c>
    </row>
    <row r="127" spans="1:6" x14ac:dyDescent="0.2">
      <c r="A127" s="314" t="s">
        <v>114</v>
      </c>
      <c r="B127" s="314">
        <v>0.38818374999999999</v>
      </c>
      <c r="C127" s="330">
        <f t="shared" si="8"/>
        <v>6.489023510369194E-3</v>
      </c>
      <c r="D127" s="314" t="s">
        <v>165</v>
      </c>
      <c r="E127" s="314">
        <v>11.214746289999999</v>
      </c>
      <c r="F127" s="330">
        <f t="shared" si="7"/>
        <v>0.16613104589986588</v>
      </c>
    </row>
    <row r="128" spans="1:6" x14ac:dyDescent="0.2">
      <c r="A128" s="45" t="s">
        <v>175</v>
      </c>
      <c r="B128" s="45">
        <v>0.36938700000000002</v>
      </c>
      <c r="C128" s="124">
        <f t="shared" si="8"/>
        <v>6.174810067203342E-3</v>
      </c>
      <c r="D128" s="45" t="s">
        <v>64</v>
      </c>
      <c r="E128" s="45">
        <v>10.86009314</v>
      </c>
      <c r="F128" s="124">
        <f t="shared" si="7"/>
        <v>0.16087734713418636</v>
      </c>
    </row>
    <row r="129" spans="1:6" x14ac:dyDescent="0.2">
      <c r="A129" s="314" t="s">
        <v>60</v>
      </c>
      <c r="B129" s="314">
        <v>0.35689790000000005</v>
      </c>
      <c r="C129" s="330">
        <f t="shared" si="8"/>
        <v>5.966037640425169E-3</v>
      </c>
      <c r="D129" s="314" t="s">
        <v>63</v>
      </c>
      <c r="E129" s="314">
        <v>10.731767269999999</v>
      </c>
      <c r="F129" s="330">
        <f t="shared" si="7"/>
        <v>0.15897637581947011</v>
      </c>
    </row>
    <row r="130" spans="1:6" x14ac:dyDescent="0.2">
      <c r="A130" s="45" t="s">
        <v>16</v>
      </c>
      <c r="B130" s="45">
        <v>0.35028700000000002</v>
      </c>
      <c r="C130" s="124">
        <f t="shared" si="8"/>
        <v>5.8555273845870507E-3</v>
      </c>
      <c r="D130" s="45" t="s">
        <v>115</v>
      </c>
      <c r="E130" s="45">
        <v>10.12044648</v>
      </c>
      <c r="F130" s="124">
        <f t="shared" si="7"/>
        <v>0.1499204988877208</v>
      </c>
    </row>
    <row r="131" spans="1:6" x14ac:dyDescent="0.2">
      <c r="A131" s="314" t="s">
        <v>350</v>
      </c>
      <c r="B131" s="314">
        <v>0.35</v>
      </c>
      <c r="C131" s="330">
        <f t="shared" si="8"/>
        <v>5.8507297861623972E-3</v>
      </c>
      <c r="D131" s="314" t="s">
        <v>144</v>
      </c>
      <c r="E131" s="314">
        <v>9.5766391899999999</v>
      </c>
      <c r="F131" s="330">
        <f t="shared" si="7"/>
        <v>0.14186474162674476</v>
      </c>
    </row>
    <row r="132" spans="1:6" x14ac:dyDescent="0.2">
      <c r="A132" s="45" t="s">
        <v>186</v>
      </c>
      <c r="B132" s="45">
        <v>0.3337215</v>
      </c>
      <c r="C132" s="124">
        <f t="shared" si="8"/>
        <v>5.578612343807984E-3</v>
      </c>
      <c r="D132" s="45" t="s">
        <v>25</v>
      </c>
      <c r="E132" s="45">
        <v>9.5221034200000005</v>
      </c>
      <c r="F132" s="124">
        <f t="shared" si="7"/>
        <v>0.14105686918141508</v>
      </c>
    </row>
    <row r="133" spans="1:6" x14ac:dyDescent="0.2">
      <c r="A133" s="314" t="s">
        <v>168</v>
      </c>
      <c r="B133" s="314">
        <v>0.31381425000000002</v>
      </c>
      <c r="C133" s="330">
        <f t="shared" si="8"/>
        <v>5.2458353708491811E-3</v>
      </c>
      <c r="D133" s="314" t="s">
        <v>102</v>
      </c>
      <c r="E133" s="314">
        <v>9.4403514999999913</v>
      </c>
      <c r="F133" s="330">
        <f t="shared" si="7"/>
        <v>0.13984582689630926</v>
      </c>
    </row>
    <row r="134" spans="1:6" x14ac:dyDescent="0.2">
      <c r="A134" s="45" t="s">
        <v>105</v>
      </c>
      <c r="B134" s="45">
        <v>0.31050965999999997</v>
      </c>
      <c r="C134" s="124">
        <f t="shared" si="8"/>
        <v>5.1905946190090244E-3</v>
      </c>
      <c r="D134" s="45" t="s">
        <v>95</v>
      </c>
      <c r="E134" s="45">
        <v>9.1032155600000007</v>
      </c>
      <c r="F134" s="124">
        <f t="shared" si="7"/>
        <v>0.13485162151044378</v>
      </c>
    </row>
    <row r="135" spans="1:6" x14ac:dyDescent="0.2">
      <c r="A135" s="314" t="s">
        <v>103</v>
      </c>
      <c r="B135" s="314">
        <v>0.30680708000000001</v>
      </c>
      <c r="C135" s="330">
        <f t="shared" si="8"/>
        <v>5.1287009187471703E-3</v>
      </c>
      <c r="D135" s="314" t="s">
        <v>166</v>
      </c>
      <c r="E135" s="314">
        <v>9.0908304199999996</v>
      </c>
      <c r="F135" s="330">
        <f t="shared" si="7"/>
        <v>0.13466815269103311</v>
      </c>
    </row>
    <row r="136" spans="1:6" x14ac:dyDescent="0.2">
      <c r="A136" s="45" t="s">
        <v>6</v>
      </c>
      <c r="B136" s="45">
        <v>0.30406317999999999</v>
      </c>
      <c r="C136" s="124">
        <f t="shared" si="8"/>
        <v>5.0828328688607384E-3</v>
      </c>
      <c r="D136" s="45" t="s">
        <v>140</v>
      </c>
      <c r="E136" s="45">
        <v>9.0708998300000001</v>
      </c>
      <c r="F136" s="124">
        <f t="shared" si="7"/>
        <v>0.13437290840494046</v>
      </c>
    </row>
    <row r="137" spans="1:6" x14ac:dyDescent="0.2">
      <c r="A137" s="314" t="s">
        <v>44</v>
      </c>
      <c r="B137" s="314">
        <v>0.29000599999999999</v>
      </c>
      <c r="C137" s="330">
        <f t="shared" si="8"/>
        <v>4.8478478353308919E-3</v>
      </c>
      <c r="D137" s="314" t="s">
        <v>353</v>
      </c>
      <c r="E137" s="314">
        <v>9.0574290000000008</v>
      </c>
      <c r="F137" s="330">
        <f t="shared" si="7"/>
        <v>0.13417335658101423</v>
      </c>
    </row>
    <row r="138" spans="1:6" x14ac:dyDescent="0.2">
      <c r="A138" s="45" t="s">
        <v>89</v>
      </c>
      <c r="B138" s="45">
        <v>0.28798467999999999</v>
      </c>
      <c r="C138" s="124">
        <f t="shared" si="8"/>
        <v>4.8140587006698472E-3</v>
      </c>
      <c r="D138" s="45" t="s">
        <v>188</v>
      </c>
      <c r="E138" s="45">
        <v>9.0262044199999902</v>
      </c>
      <c r="F138" s="124">
        <f t="shared" si="7"/>
        <v>0.13371080736241878</v>
      </c>
    </row>
    <row r="139" spans="1:6" x14ac:dyDescent="0.2">
      <c r="A139" s="314" t="s">
        <v>190</v>
      </c>
      <c r="B139" s="314">
        <v>0.27968965999999995</v>
      </c>
      <c r="C139" s="330">
        <f t="shared" si="8"/>
        <v>4.6753960704103816E-3</v>
      </c>
      <c r="D139" s="314" t="s">
        <v>163</v>
      </c>
      <c r="E139" s="314">
        <v>8.9004178700000001</v>
      </c>
      <c r="F139" s="330">
        <f t="shared" si="7"/>
        <v>0.13184745258191272</v>
      </c>
    </row>
    <row r="140" spans="1:6" x14ac:dyDescent="0.2">
      <c r="A140" s="45" t="s">
        <v>347</v>
      </c>
      <c r="B140" s="45">
        <v>0.27060871999999997</v>
      </c>
      <c r="C140" s="124">
        <f t="shared" si="8"/>
        <v>4.5235957099979424E-3</v>
      </c>
      <c r="D140" s="45" t="s">
        <v>150</v>
      </c>
      <c r="E140" s="45">
        <v>8.7307295800000002</v>
      </c>
      <c r="F140" s="124">
        <f t="shared" si="7"/>
        <v>0.12933375388863094</v>
      </c>
    </row>
    <row r="141" spans="1:6" x14ac:dyDescent="0.2">
      <c r="A141" s="314" t="s">
        <v>187</v>
      </c>
      <c r="B141" s="314">
        <v>0.25008730000000001</v>
      </c>
      <c r="C141" s="330">
        <f t="shared" si="8"/>
        <v>4.1805520435740902E-3</v>
      </c>
      <c r="D141" s="314" t="s">
        <v>142</v>
      </c>
      <c r="E141" s="314">
        <v>8.7165259200000005</v>
      </c>
      <c r="F141" s="330">
        <f t="shared" si="7"/>
        <v>0.12912334619590318</v>
      </c>
    </row>
    <row r="142" spans="1:6" x14ac:dyDescent="0.2">
      <c r="A142" s="45" t="s">
        <v>181</v>
      </c>
      <c r="B142" s="45">
        <v>0.24282899999999999</v>
      </c>
      <c r="C142" s="124">
        <f t="shared" si="8"/>
        <v>4.059219609268654E-3</v>
      </c>
      <c r="D142" s="45" t="s">
        <v>48</v>
      </c>
      <c r="E142" s="45">
        <v>8.5786643000000016</v>
      </c>
      <c r="F142" s="124">
        <f t="shared" si="7"/>
        <v>0.12708111585668702</v>
      </c>
    </row>
    <row r="143" spans="1:6" x14ac:dyDescent="0.2">
      <c r="A143" s="314" t="s">
        <v>156</v>
      </c>
      <c r="B143" s="314">
        <v>0.23937877999999999</v>
      </c>
      <c r="C143" s="330">
        <f t="shared" si="8"/>
        <v>4.0015444523463298E-3</v>
      </c>
      <c r="D143" s="314" t="s">
        <v>204</v>
      </c>
      <c r="E143" s="314">
        <v>8.5619919099999997</v>
      </c>
      <c r="F143" s="330">
        <f t="shared" si="7"/>
        <v>0.12683413732353729</v>
      </c>
    </row>
    <row r="144" spans="1:6" x14ac:dyDescent="0.2">
      <c r="A144" s="45" t="s">
        <v>166</v>
      </c>
      <c r="B144" s="45">
        <v>0.22794500000000001</v>
      </c>
      <c r="C144" s="124">
        <f t="shared" si="8"/>
        <v>3.810413146019394E-3</v>
      </c>
      <c r="D144" s="45" t="s">
        <v>2</v>
      </c>
      <c r="E144" s="45">
        <v>8.0579240999999993</v>
      </c>
      <c r="F144" s="124">
        <f t="shared" si="7"/>
        <v>0.11936706581658525</v>
      </c>
    </row>
    <row r="145" spans="1:6" x14ac:dyDescent="0.2">
      <c r="A145" s="314" t="s">
        <v>29</v>
      </c>
      <c r="B145" s="314">
        <v>0.21974062999999999</v>
      </c>
      <c r="C145" s="330">
        <f t="shared" si="8"/>
        <v>3.6732658547745443E-3</v>
      </c>
      <c r="D145" s="314" t="s">
        <v>209</v>
      </c>
      <c r="E145" s="314">
        <v>7.5947130400000198</v>
      </c>
      <c r="F145" s="330">
        <f t="shared" si="7"/>
        <v>0.11250523088245033</v>
      </c>
    </row>
    <row r="146" spans="1:6" x14ac:dyDescent="0.2">
      <c r="A146" s="45" t="s">
        <v>129</v>
      </c>
      <c r="B146" s="45">
        <v>0.21644685999999999</v>
      </c>
      <c r="C146" s="124">
        <f t="shared" si="8"/>
        <v>3.6182059740666353E-3</v>
      </c>
      <c r="D146" s="45" t="s">
        <v>929</v>
      </c>
      <c r="E146" s="45">
        <v>7.4418415099999997</v>
      </c>
      <c r="F146" s="124">
        <f t="shared" si="7"/>
        <v>0.11024064936535778</v>
      </c>
    </row>
    <row r="147" spans="1:6" x14ac:dyDescent="0.2">
      <c r="A147" s="314" t="s">
        <v>120</v>
      </c>
      <c r="B147" s="314">
        <v>0.20992015</v>
      </c>
      <c r="C147" s="330">
        <f t="shared" si="8"/>
        <v>3.5091030694876526E-3</v>
      </c>
      <c r="D147" s="314" t="s">
        <v>210</v>
      </c>
      <c r="E147" s="314">
        <v>7.1653664000000008</v>
      </c>
      <c r="F147" s="330">
        <f t="shared" si="7"/>
        <v>0.10614505076670415</v>
      </c>
    </row>
    <row r="148" spans="1:6" x14ac:dyDescent="0.2">
      <c r="A148" s="45" t="s">
        <v>32</v>
      </c>
      <c r="B148" s="45">
        <v>0.19633663000000001</v>
      </c>
      <c r="C148" s="124">
        <f t="shared" si="8"/>
        <v>3.2820359121592743E-3</v>
      </c>
      <c r="D148" s="45" t="s">
        <v>100</v>
      </c>
      <c r="E148" s="45">
        <v>7.1235058700000105</v>
      </c>
      <c r="F148" s="124">
        <f t="shared" si="7"/>
        <v>0.10552494457339487</v>
      </c>
    </row>
    <row r="149" spans="1:6" x14ac:dyDescent="0.2">
      <c r="A149" s="314" t="s">
        <v>132</v>
      </c>
      <c r="B149" s="314">
        <v>0.19207209</v>
      </c>
      <c r="C149" s="330">
        <f t="shared" si="8"/>
        <v>3.2107482801527567E-3</v>
      </c>
      <c r="D149" s="314" t="s">
        <v>190</v>
      </c>
      <c r="E149" s="314">
        <v>7.1098010499999997</v>
      </c>
      <c r="F149" s="330">
        <f t="shared" si="7"/>
        <v>0.10532192650935705</v>
      </c>
    </row>
    <row r="150" spans="1:6" x14ac:dyDescent="0.2">
      <c r="A150" s="45" t="s">
        <v>49</v>
      </c>
      <c r="B150" s="45">
        <v>0.18180399999999999</v>
      </c>
      <c r="C150" s="124">
        <f t="shared" si="8"/>
        <v>3.0391030801241959E-3</v>
      </c>
      <c r="D150" s="45" t="s">
        <v>67</v>
      </c>
      <c r="E150" s="45">
        <v>6.9652149900000007</v>
      </c>
      <c r="F150" s="124">
        <f t="shared" si="7"/>
        <v>0.10318008283771206</v>
      </c>
    </row>
    <row r="151" spans="1:6" x14ac:dyDescent="0.2">
      <c r="A151" s="314" t="s">
        <v>148</v>
      </c>
      <c r="B151" s="314">
        <v>0.17399999999999999</v>
      </c>
      <c r="C151" s="330">
        <f t="shared" ref="C151:C182" si="9">(B151/$B$269)*100</f>
        <v>2.908648522263592E-3</v>
      </c>
      <c r="D151" s="314" t="s">
        <v>59</v>
      </c>
      <c r="E151" s="314">
        <v>6.7686271100000006</v>
      </c>
      <c r="F151" s="330">
        <f t="shared" ref="F151:F214" si="10">(E151/$E$269)*100</f>
        <v>0.10026790370578118</v>
      </c>
    </row>
    <row r="152" spans="1:6" x14ac:dyDescent="0.2">
      <c r="A152" s="45" t="s">
        <v>93</v>
      </c>
      <c r="B152" s="45">
        <v>0.17074282000000002</v>
      </c>
      <c r="C152" s="124">
        <f t="shared" si="9"/>
        <v>2.8542002935638996E-3</v>
      </c>
      <c r="D152" s="45" t="s">
        <v>88</v>
      </c>
      <c r="E152" s="45">
        <v>6.4992548099999992</v>
      </c>
      <c r="F152" s="124">
        <f t="shared" si="10"/>
        <v>9.6277523470843854E-2</v>
      </c>
    </row>
    <row r="153" spans="1:6" x14ac:dyDescent="0.2">
      <c r="A153" s="314" t="s">
        <v>193</v>
      </c>
      <c r="B153" s="314">
        <v>0.16951867000000001</v>
      </c>
      <c r="C153" s="330">
        <f t="shared" si="9"/>
        <v>2.8337369482275259E-3</v>
      </c>
      <c r="D153" s="314" t="s">
        <v>196</v>
      </c>
      <c r="E153" s="314">
        <v>5.8898186600000102</v>
      </c>
      <c r="F153" s="330">
        <f t="shared" si="10"/>
        <v>8.7249564889296152E-2</v>
      </c>
    </row>
    <row r="154" spans="1:6" x14ac:dyDescent="0.2">
      <c r="A154" s="45" t="s">
        <v>67</v>
      </c>
      <c r="B154" s="45">
        <v>0.16712526</v>
      </c>
      <c r="C154" s="124">
        <f t="shared" si="9"/>
        <v>2.7937278191489576E-3</v>
      </c>
      <c r="D154" s="45" t="s">
        <v>187</v>
      </c>
      <c r="E154" s="45">
        <v>5.8546111300000003</v>
      </c>
      <c r="F154" s="124">
        <f t="shared" si="10"/>
        <v>8.6728013743046145E-2</v>
      </c>
    </row>
    <row r="155" spans="1:6" x14ac:dyDescent="0.2">
      <c r="A155" s="314" t="s">
        <v>100</v>
      </c>
      <c r="B155" s="314">
        <v>0.15390917000000001</v>
      </c>
      <c r="C155" s="330">
        <f t="shared" si="9"/>
        <v>2.5728027579500919E-3</v>
      </c>
      <c r="D155" s="314" t="s">
        <v>371</v>
      </c>
      <c r="E155" s="314">
        <v>5.8090111699999998</v>
      </c>
      <c r="F155" s="330">
        <f t="shared" si="10"/>
        <v>8.6052513036039766E-2</v>
      </c>
    </row>
    <row r="156" spans="1:6" x14ac:dyDescent="0.2">
      <c r="A156" s="45" t="s">
        <v>106</v>
      </c>
      <c r="B156" s="45">
        <v>0.14839073</v>
      </c>
      <c r="C156" s="124">
        <f t="shared" si="9"/>
        <v>2.4805544685753771E-3</v>
      </c>
      <c r="D156" s="45" t="s">
        <v>87</v>
      </c>
      <c r="E156" s="45">
        <v>5.1677915499999996</v>
      </c>
      <c r="F156" s="124">
        <f t="shared" si="10"/>
        <v>7.6553726049025841E-2</v>
      </c>
    </row>
    <row r="157" spans="1:6" x14ac:dyDescent="0.2">
      <c r="A157" s="314" t="s">
        <v>210</v>
      </c>
      <c r="B157" s="314">
        <v>0.13910066000000001</v>
      </c>
      <c r="C157" s="330">
        <f t="shared" si="9"/>
        <v>2.3252582135338527E-3</v>
      </c>
      <c r="D157" s="314" t="s">
        <v>75</v>
      </c>
      <c r="E157" s="314">
        <v>4.9704615599999995</v>
      </c>
      <c r="F157" s="330">
        <f t="shared" si="10"/>
        <v>7.3630553577853503E-2</v>
      </c>
    </row>
    <row r="158" spans="1:6" x14ac:dyDescent="0.2">
      <c r="A158" s="45" t="s">
        <v>199</v>
      </c>
      <c r="B158" s="45">
        <v>0.12848950000000001</v>
      </c>
      <c r="C158" s="124">
        <f t="shared" si="9"/>
        <v>2.1478781281688954E-3</v>
      </c>
      <c r="D158" s="45" t="s">
        <v>377</v>
      </c>
      <c r="E158" s="45">
        <v>4.9598979999999999</v>
      </c>
      <c r="F158" s="124">
        <f t="shared" si="10"/>
        <v>7.3474068961452449E-2</v>
      </c>
    </row>
    <row r="159" spans="1:6" x14ac:dyDescent="0.2">
      <c r="A159" s="314" t="s">
        <v>211</v>
      </c>
      <c r="B159" s="314">
        <v>0.12583295999999999</v>
      </c>
      <c r="C159" s="330">
        <f t="shared" si="9"/>
        <v>2.1034704204370902E-3</v>
      </c>
      <c r="D159" s="314" t="s">
        <v>361</v>
      </c>
      <c r="E159" s="314">
        <v>4.6674574500000006</v>
      </c>
      <c r="F159" s="330">
        <f t="shared" si="10"/>
        <v>6.914196432183585E-2</v>
      </c>
    </row>
    <row r="160" spans="1:6" x14ac:dyDescent="0.2">
      <c r="A160" s="45" t="s">
        <v>150</v>
      </c>
      <c r="B160" s="45">
        <v>0.11678263</v>
      </c>
      <c r="C160" s="124">
        <f t="shared" si="9"/>
        <v>1.9521817481353784E-3</v>
      </c>
      <c r="D160" s="45" t="s">
        <v>10</v>
      </c>
      <c r="E160" s="45">
        <v>4.6425418799999996</v>
      </c>
      <c r="F160" s="124">
        <f t="shared" si="10"/>
        <v>6.8772874411439727E-2</v>
      </c>
    </row>
    <row r="161" spans="1:6" x14ac:dyDescent="0.2">
      <c r="A161" s="314" t="s">
        <v>95</v>
      </c>
      <c r="B161" s="314">
        <v>0.10178755</v>
      </c>
      <c r="C161" s="330">
        <f t="shared" si="9"/>
        <v>1.7015184304156985E-3</v>
      </c>
      <c r="D161" s="314" t="s">
        <v>215</v>
      </c>
      <c r="E161" s="314">
        <v>4.5926944699999996</v>
      </c>
      <c r="F161" s="330">
        <f t="shared" si="10"/>
        <v>6.8034453572968889E-2</v>
      </c>
    </row>
    <row r="162" spans="1:6" x14ac:dyDescent="0.2">
      <c r="A162" s="45" t="s">
        <v>69</v>
      </c>
      <c r="B162" s="45">
        <v>0.10167010999999999</v>
      </c>
      <c r="C162" s="124">
        <f t="shared" si="9"/>
        <v>1.6995552598268783E-3</v>
      </c>
      <c r="D162" s="45" t="s">
        <v>0</v>
      </c>
      <c r="E162" s="45">
        <v>4.4857422099999997</v>
      </c>
      <c r="F162" s="124">
        <f t="shared" si="10"/>
        <v>6.6450102901478639E-2</v>
      </c>
    </row>
    <row r="163" spans="1:6" x14ac:dyDescent="0.2">
      <c r="A163" s="314" t="s">
        <v>204</v>
      </c>
      <c r="B163" s="314">
        <v>9.7848299999999999E-2</v>
      </c>
      <c r="C163" s="330">
        <f t="shared" si="9"/>
        <v>1.6356684666724406E-3</v>
      </c>
      <c r="D163" s="314" t="s">
        <v>6</v>
      </c>
      <c r="E163" s="314">
        <v>4.3608114699999998</v>
      </c>
      <c r="F163" s="330">
        <f t="shared" si="10"/>
        <v>6.459942576937526E-2</v>
      </c>
    </row>
    <row r="164" spans="1:6" x14ac:dyDescent="0.2">
      <c r="A164" s="45" t="s">
        <v>39</v>
      </c>
      <c r="B164" s="45">
        <v>9.6062499999999995E-2</v>
      </c>
      <c r="C164" s="124">
        <f t="shared" si="9"/>
        <v>1.605816371666358E-3</v>
      </c>
      <c r="D164" s="45" t="s">
        <v>213</v>
      </c>
      <c r="E164" s="45">
        <v>4.2455745499999997</v>
      </c>
      <c r="F164" s="124">
        <f t="shared" si="10"/>
        <v>6.2892349251474008E-2</v>
      </c>
    </row>
    <row r="165" spans="1:6" x14ac:dyDescent="0.2">
      <c r="A165" s="314" t="s">
        <v>31</v>
      </c>
      <c r="B165" s="314">
        <v>9.0319999999999998E-2</v>
      </c>
      <c r="C165" s="330">
        <f t="shared" si="9"/>
        <v>1.5098226122462507E-3</v>
      </c>
      <c r="D165" s="314" t="s">
        <v>129</v>
      </c>
      <c r="E165" s="314">
        <v>4.1288816700000002</v>
      </c>
      <c r="F165" s="330">
        <f t="shared" si="10"/>
        <v>6.1163704688132078E-2</v>
      </c>
    </row>
    <row r="166" spans="1:6" x14ac:dyDescent="0.2">
      <c r="A166" s="45" t="s">
        <v>136</v>
      </c>
      <c r="B166" s="45">
        <v>8.6959059999999991E-2</v>
      </c>
      <c r="C166" s="124">
        <f t="shared" si="9"/>
        <v>1.4536398929105231E-3</v>
      </c>
      <c r="D166" s="45" t="s">
        <v>161</v>
      </c>
      <c r="E166" s="45">
        <v>4.0923872699999997</v>
      </c>
      <c r="F166" s="124">
        <f t="shared" si="10"/>
        <v>6.062309033229113E-2</v>
      </c>
    </row>
    <row r="167" spans="1:6" x14ac:dyDescent="0.2">
      <c r="A167" s="314" t="s">
        <v>198</v>
      </c>
      <c r="B167" s="314">
        <v>7.9060229999999995E-2</v>
      </c>
      <c r="C167" s="330">
        <f t="shared" si="9"/>
        <v>1.3216001216052856E-3</v>
      </c>
      <c r="D167" s="314" t="s">
        <v>201</v>
      </c>
      <c r="E167" s="314">
        <v>4.0579482999999996</v>
      </c>
      <c r="F167" s="330">
        <f t="shared" si="10"/>
        <v>6.0112924345663704E-2</v>
      </c>
    </row>
    <row r="168" spans="1:6" x14ac:dyDescent="0.2">
      <c r="A168" s="45" t="s">
        <v>37</v>
      </c>
      <c r="B168" s="45">
        <v>7.581185E-2</v>
      </c>
      <c r="C168" s="124">
        <f t="shared" si="9"/>
        <v>1.2672989969687879E-3</v>
      </c>
      <c r="D168" s="45" t="s">
        <v>349</v>
      </c>
      <c r="E168" s="45">
        <v>3.9024627599999997</v>
      </c>
      <c r="F168" s="124">
        <f t="shared" si="10"/>
        <v>5.7809619864710934E-2</v>
      </c>
    </row>
    <row r="169" spans="1:6" x14ac:dyDescent="0.2">
      <c r="A169" s="314" t="s">
        <v>167</v>
      </c>
      <c r="B169" s="314">
        <v>7.2673570000000007E-2</v>
      </c>
      <c r="C169" s="330">
        <f t="shared" si="9"/>
        <v>1.2148383447593088E-3</v>
      </c>
      <c r="D169" s="314" t="s">
        <v>45</v>
      </c>
      <c r="E169" s="314">
        <v>3.5999386800000002</v>
      </c>
      <c r="F169" s="330">
        <f t="shared" si="10"/>
        <v>5.3328141593097296E-2</v>
      </c>
    </row>
    <row r="170" spans="1:6" x14ac:dyDescent="0.2">
      <c r="A170" s="45" t="s">
        <v>185</v>
      </c>
      <c r="B170" s="45">
        <v>7.1021059999999997E-2</v>
      </c>
      <c r="C170" s="124">
        <f t="shared" si="9"/>
        <v>1.1872143748195051E-3</v>
      </c>
      <c r="D170" s="45" t="s">
        <v>152</v>
      </c>
      <c r="E170" s="45">
        <v>3.3833382599999999</v>
      </c>
      <c r="F170" s="124">
        <f t="shared" si="10"/>
        <v>5.0119504198505797E-2</v>
      </c>
    </row>
    <row r="171" spans="1:6" x14ac:dyDescent="0.2">
      <c r="A171" s="314" t="s">
        <v>209</v>
      </c>
      <c r="B171" s="314">
        <v>7.0193409999999998E-2</v>
      </c>
      <c r="C171" s="330">
        <f t="shared" si="9"/>
        <v>1.1733790705123128E-3</v>
      </c>
      <c r="D171" s="314" t="s">
        <v>376</v>
      </c>
      <c r="E171" s="314">
        <v>3.3377478100000002</v>
      </c>
      <c r="F171" s="330">
        <f t="shared" si="10"/>
        <v>4.9444144369073094E-2</v>
      </c>
    </row>
    <row r="172" spans="1:6" x14ac:dyDescent="0.2">
      <c r="A172" s="45" t="s">
        <v>130</v>
      </c>
      <c r="B172" s="45">
        <v>7.016E-2</v>
      </c>
      <c r="C172" s="124">
        <f t="shared" si="9"/>
        <v>1.1728205765632967E-3</v>
      </c>
      <c r="D172" s="45" t="s">
        <v>143</v>
      </c>
      <c r="E172" s="45">
        <v>3.3342450000000001</v>
      </c>
      <c r="F172" s="124">
        <f t="shared" si="10"/>
        <v>4.9392255055321306E-2</v>
      </c>
    </row>
    <row r="173" spans="1:6" x14ac:dyDescent="0.2">
      <c r="A173" s="314" t="s">
        <v>154</v>
      </c>
      <c r="B173" s="314">
        <v>5.4846300000000001E-2</v>
      </c>
      <c r="C173" s="330">
        <f t="shared" si="9"/>
        <v>9.1683108877371061E-4</v>
      </c>
      <c r="D173" s="314" t="s">
        <v>71</v>
      </c>
      <c r="E173" s="314">
        <v>3.3130357200000002</v>
      </c>
      <c r="F173" s="330">
        <f t="shared" si="10"/>
        <v>4.9078068735089971E-2</v>
      </c>
    </row>
    <row r="174" spans="1:6" x14ac:dyDescent="0.2">
      <c r="A174" s="45" t="s">
        <v>14</v>
      </c>
      <c r="B174" s="45">
        <v>5.2758779999999998E-2</v>
      </c>
      <c r="C174" s="124">
        <f t="shared" si="9"/>
        <v>8.8193533036454001E-4</v>
      </c>
      <c r="D174" s="45" t="s">
        <v>97</v>
      </c>
      <c r="E174" s="45">
        <v>3.0246500800000002</v>
      </c>
      <c r="F174" s="124">
        <f t="shared" si="10"/>
        <v>4.4806032011582231E-2</v>
      </c>
    </row>
    <row r="175" spans="1:6" x14ac:dyDescent="0.2">
      <c r="A175" s="314" t="s">
        <v>107</v>
      </c>
      <c r="B175" s="314">
        <v>5.074306E-2</v>
      </c>
      <c r="C175" s="330">
        <f t="shared" si="9"/>
        <v>8.4823980738007359E-4</v>
      </c>
      <c r="D175" s="314" t="s">
        <v>136</v>
      </c>
      <c r="E175" s="314">
        <v>2.9438407500000001</v>
      </c>
      <c r="F175" s="330">
        <f t="shared" si="10"/>
        <v>4.3608952901256014E-2</v>
      </c>
    </row>
    <row r="176" spans="1:6" x14ac:dyDescent="0.2">
      <c r="A176" s="45" t="s">
        <v>197</v>
      </c>
      <c r="B176" s="45">
        <v>5.0497649999999998E-2</v>
      </c>
      <c r="C176" s="124">
        <f t="shared" si="9"/>
        <v>8.4413744281772456E-4</v>
      </c>
      <c r="D176" s="45" t="s">
        <v>36</v>
      </c>
      <c r="E176" s="45">
        <v>2.8908292700000002</v>
      </c>
      <c r="F176" s="124">
        <f t="shared" si="10"/>
        <v>4.2823660716362566E-2</v>
      </c>
    </row>
    <row r="177" spans="1:6" x14ac:dyDescent="0.2">
      <c r="A177" s="314" t="s">
        <v>149</v>
      </c>
      <c r="B177" s="314">
        <v>4.8889339999999996E-2</v>
      </c>
      <c r="C177" s="330">
        <f t="shared" si="9"/>
        <v>8.1725233646805923E-4</v>
      </c>
      <c r="D177" s="314" t="s">
        <v>185</v>
      </c>
      <c r="E177" s="314">
        <v>2.8501713300000002</v>
      </c>
      <c r="F177" s="330">
        <f t="shared" si="10"/>
        <v>4.2221369240330077E-2</v>
      </c>
    </row>
    <row r="178" spans="1:6" x14ac:dyDescent="0.2">
      <c r="A178" s="45" t="s">
        <v>57</v>
      </c>
      <c r="B178" s="45">
        <v>4.5261800000000005E-2</v>
      </c>
      <c r="C178" s="124">
        <f t="shared" si="9"/>
        <v>7.5661303267235782E-4</v>
      </c>
      <c r="D178" s="45" t="s">
        <v>111</v>
      </c>
      <c r="E178" s="45">
        <v>2.8347954100000003</v>
      </c>
      <c r="F178" s="124">
        <f t="shared" si="10"/>
        <v>4.199359612757135E-2</v>
      </c>
    </row>
    <row r="179" spans="1:6" x14ac:dyDescent="0.2">
      <c r="A179" s="314" t="s">
        <v>74</v>
      </c>
      <c r="B179" s="314">
        <v>4.0380869999999999E-2</v>
      </c>
      <c r="C179" s="330">
        <f t="shared" si="9"/>
        <v>6.7502159685757588E-4</v>
      </c>
      <c r="D179" s="314" t="s">
        <v>181</v>
      </c>
      <c r="E179" s="314">
        <v>2.8083972099999999</v>
      </c>
      <c r="F179" s="330">
        <f t="shared" si="10"/>
        <v>4.1602543092356059E-2</v>
      </c>
    </row>
    <row r="180" spans="1:6" x14ac:dyDescent="0.2">
      <c r="A180" s="45" t="s">
        <v>144</v>
      </c>
      <c r="B180" s="45">
        <v>3.4662900000000003E-2</v>
      </c>
      <c r="C180" s="124">
        <f t="shared" si="9"/>
        <v>5.7943789001362457E-4</v>
      </c>
      <c r="D180" s="45" t="s">
        <v>175</v>
      </c>
      <c r="E180" s="45">
        <v>2.7775047100000001</v>
      </c>
      <c r="F180" s="124">
        <f t="shared" si="10"/>
        <v>4.1144913182347496E-2</v>
      </c>
    </row>
    <row r="181" spans="1:6" x14ac:dyDescent="0.2">
      <c r="A181" s="314" t="s">
        <v>155</v>
      </c>
      <c r="B181" s="314">
        <v>3.3807959999999998E-2</v>
      </c>
      <c r="C181" s="330">
        <f t="shared" si="9"/>
        <v>5.651463959468197E-4</v>
      </c>
      <c r="D181" s="314" t="s">
        <v>114</v>
      </c>
      <c r="E181" s="314">
        <v>2.6694543999999998</v>
      </c>
      <c r="F181" s="330">
        <f t="shared" si="10"/>
        <v>3.9544296409936786E-2</v>
      </c>
    </row>
    <row r="182" spans="1:6" x14ac:dyDescent="0.2">
      <c r="A182" s="45" t="s">
        <v>191</v>
      </c>
      <c r="B182" s="45">
        <v>3.098153E-2</v>
      </c>
      <c r="C182" s="124">
        <f t="shared" si="9"/>
        <v>5.1789874397681118E-4</v>
      </c>
      <c r="D182" s="45" t="s">
        <v>164</v>
      </c>
      <c r="E182" s="45">
        <v>2.6216455600000002</v>
      </c>
      <c r="F182" s="124">
        <f t="shared" si="10"/>
        <v>3.8836074182962158E-2</v>
      </c>
    </row>
    <row r="183" spans="1:6" x14ac:dyDescent="0.2">
      <c r="A183" s="314" t="s">
        <v>192</v>
      </c>
      <c r="B183" s="314">
        <v>2.9996999999999999E-2</v>
      </c>
      <c r="C183" s="330">
        <f t="shared" ref="C183:C208" si="11">(B183/$B$269)*100</f>
        <v>5.0144097541575275E-4</v>
      </c>
      <c r="D183" s="314" t="s">
        <v>109</v>
      </c>
      <c r="E183" s="314">
        <v>2.3911176800000002</v>
      </c>
      <c r="F183" s="330">
        <f t="shared" si="10"/>
        <v>3.5421120618865189E-2</v>
      </c>
    </row>
    <row r="184" spans="1:6" x14ac:dyDescent="0.2">
      <c r="A184" s="45" t="s">
        <v>92</v>
      </c>
      <c r="B184" s="45">
        <v>2.852325E-2</v>
      </c>
      <c r="C184" s="124">
        <f t="shared" si="11"/>
        <v>4.7680522392330461E-4</v>
      </c>
      <c r="D184" s="45" t="s">
        <v>147</v>
      </c>
      <c r="E184" s="45">
        <v>2.3722633499999999</v>
      </c>
      <c r="F184" s="124">
        <f t="shared" si="10"/>
        <v>3.514181964480443E-2</v>
      </c>
    </row>
    <row r="185" spans="1:6" x14ac:dyDescent="0.2">
      <c r="A185" s="314" t="s">
        <v>26</v>
      </c>
      <c r="B185" s="314">
        <v>2.4273570000000001E-2</v>
      </c>
      <c r="C185" s="330">
        <f t="shared" si="11"/>
        <v>4.0576599718713716E-4</v>
      </c>
      <c r="D185" s="314" t="s">
        <v>120</v>
      </c>
      <c r="E185" s="314">
        <v>2.3640957200000003</v>
      </c>
      <c r="F185" s="330">
        <f t="shared" si="10"/>
        <v>3.5020827436926041E-2</v>
      </c>
    </row>
    <row r="186" spans="1:6" x14ac:dyDescent="0.2">
      <c r="A186" s="45" t="s">
        <v>35</v>
      </c>
      <c r="B186" s="45">
        <v>2.2199900000000002E-2</v>
      </c>
      <c r="C186" s="124">
        <f t="shared" si="11"/>
        <v>3.7110176051379038E-4</v>
      </c>
      <c r="D186" s="45" t="s">
        <v>155</v>
      </c>
      <c r="E186" s="45">
        <v>2.3248069</v>
      </c>
      <c r="F186" s="124">
        <f t="shared" si="10"/>
        <v>3.4438817591140078E-2</v>
      </c>
    </row>
    <row r="187" spans="1:6" x14ac:dyDescent="0.2">
      <c r="A187" s="314" t="s">
        <v>110</v>
      </c>
      <c r="B187" s="314">
        <v>2.2015E-2</v>
      </c>
      <c r="C187" s="330">
        <f t="shared" si="11"/>
        <v>3.6801090354961484E-4</v>
      </c>
      <c r="D187" s="314" t="s">
        <v>110</v>
      </c>
      <c r="E187" s="314">
        <v>2.29996841</v>
      </c>
      <c r="F187" s="330">
        <f t="shared" si="10"/>
        <v>3.4070869514958198E-2</v>
      </c>
    </row>
    <row r="188" spans="1:6" x14ac:dyDescent="0.2">
      <c r="A188" s="45" t="s">
        <v>12</v>
      </c>
      <c r="B188" s="45">
        <v>2.0374840000000002E-2</v>
      </c>
      <c r="C188" s="124">
        <f t="shared" si="11"/>
        <v>3.4059338078940878E-4</v>
      </c>
      <c r="D188" s="45" t="s">
        <v>212</v>
      </c>
      <c r="E188" s="45">
        <v>2.2827953599999997</v>
      </c>
      <c r="F188" s="124">
        <f t="shared" si="10"/>
        <v>3.3816474392320904E-2</v>
      </c>
    </row>
    <row r="189" spans="1:6" x14ac:dyDescent="0.2">
      <c r="A189" s="314" t="s">
        <v>53</v>
      </c>
      <c r="B189" s="314">
        <v>1.990977E-2</v>
      </c>
      <c r="C189" s="330">
        <f t="shared" si="11"/>
        <v>3.3281909821326433E-4</v>
      </c>
      <c r="D189" s="314" t="s">
        <v>14</v>
      </c>
      <c r="E189" s="314">
        <v>2.2573598700000002</v>
      </c>
      <c r="F189" s="330">
        <f t="shared" si="10"/>
        <v>3.3439682582019903E-2</v>
      </c>
    </row>
    <row r="190" spans="1:6" x14ac:dyDescent="0.2">
      <c r="A190" s="45" t="s">
        <v>170</v>
      </c>
      <c r="B190" s="45">
        <v>1.5873459999999999E-2</v>
      </c>
      <c r="C190" s="124">
        <f t="shared" si="11"/>
        <v>2.6534664351844959E-4</v>
      </c>
      <c r="D190" s="45" t="s">
        <v>365</v>
      </c>
      <c r="E190" s="45">
        <v>2.2524858800000001</v>
      </c>
      <c r="F190" s="124">
        <f t="shared" si="10"/>
        <v>3.3367481121954104E-2</v>
      </c>
    </row>
    <row r="191" spans="1:6" x14ac:dyDescent="0.2">
      <c r="A191" s="314" t="s">
        <v>78</v>
      </c>
      <c r="B191" s="314">
        <v>1.393E-2</v>
      </c>
      <c r="C191" s="330">
        <f t="shared" si="11"/>
        <v>2.3285904548926343E-4</v>
      </c>
      <c r="D191" s="314" t="s">
        <v>177</v>
      </c>
      <c r="E191" s="314">
        <v>2.2425225499999999</v>
      </c>
      <c r="F191" s="330">
        <f t="shared" si="10"/>
        <v>3.3219888087680872E-2</v>
      </c>
    </row>
    <row r="192" spans="1:6" x14ac:dyDescent="0.2">
      <c r="A192" s="45" t="s">
        <v>201</v>
      </c>
      <c r="B192" s="45">
        <v>1.3482040000000001E-2</v>
      </c>
      <c r="C192" s="124">
        <f t="shared" si="11"/>
        <v>2.2537078001780828E-4</v>
      </c>
      <c r="D192" s="45" t="s">
        <v>378</v>
      </c>
      <c r="E192" s="45">
        <v>2.18001522</v>
      </c>
      <c r="F192" s="124">
        <f t="shared" si="10"/>
        <v>3.2293927941924601E-2</v>
      </c>
    </row>
    <row r="193" spans="1:6" x14ac:dyDescent="0.2">
      <c r="A193" s="314" t="s">
        <v>124</v>
      </c>
      <c r="B193" s="314">
        <v>1.2373700000000001E-2</v>
      </c>
      <c r="C193" s="330">
        <f t="shared" si="11"/>
        <v>2.0684335758582191E-4</v>
      </c>
      <c r="D193" s="314" t="s">
        <v>69</v>
      </c>
      <c r="E193" s="314">
        <v>2.07227132</v>
      </c>
      <c r="F193" s="330">
        <f t="shared" si="10"/>
        <v>3.0697850212347128E-2</v>
      </c>
    </row>
    <row r="194" spans="1:6" x14ac:dyDescent="0.2">
      <c r="A194" s="45" t="s">
        <v>213</v>
      </c>
      <c r="B194" s="45">
        <v>1.2072340000000001E-2</v>
      </c>
      <c r="C194" s="124">
        <f t="shared" si="11"/>
        <v>2.0180571207622789E-4</v>
      </c>
      <c r="D194" s="45" t="s">
        <v>7</v>
      </c>
      <c r="E194" s="45">
        <v>1.7111603799999999</v>
      </c>
      <c r="F194" s="124">
        <f t="shared" si="10"/>
        <v>2.5348488167342389E-2</v>
      </c>
    </row>
    <row r="195" spans="1:6" x14ac:dyDescent="0.2">
      <c r="A195" s="314" t="s">
        <v>196</v>
      </c>
      <c r="B195" s="314">
        <v>1.1675129999999999E-2</v>
      </c>
      <c r="C195" s="330">
        <f t="shared" si="11"/>
        <v>1.9516580242376626E-4</v>
      </c>
      <c r="D195" s="314" t="s">
        <v>108</v>
      </c>
      <c r="E195" s="314">
        <v>1.6220037</v>
      </c>
      <c r="F195" s="330">
        <f t="shared" si="10"/>
        <v>2.4027754544454549E-2</v>
      </c>
    </row>
    <row r="196" spans="1:6" x14ac:dyDescent="0.2">
      <c r="A196" s="45" t="s">
        <v>194</v>
      </c>
      <c r="B196" s="45">
        <v>1.1388000000000001E-2</v>
      </c>
      <c r="C196" s="124">
        <f t="shared" si="11"/>
        <v>1.9036603087090682E-4</v>
      </c>
      <c r="D196" s="45" t="s">
        <v>366</v>
      </c>
      <c r="E196" s="45">
        <v>1.45378279</v>
      </c>
      <c r="F196" s="124">
        <f t="shared" si="10"/>
        <v>2.1535793068210827E-2</v>
      </c>
    </row>
    <row r="197" spans="1:6" x14ac:dyDescent="0.2">
      <c r="A197" s="314" t="s">
        <v>68</v>
      </c>
      <c r="B197" s="314">
        <v>1.0500000000000001E-2</v>
      </c>
      <c r="C197" s="330">
        <f t="shared" si="11"/>
        <v>1.7552189358487194E-4</v>
      </c>
      <c r="D197" s="314" t="s">
        <v>186</v>
      </c>
      <c r="E197" s="314">
        <v>1.4313803500000002</v>
      </c>
      <c r="F197" s="330">
        <f t="shared" si="10"/>
        <v>2.1203931723186232E-2</v>
      </c>
    </row>
    <row r="198" spans="1:6" x14ac:dyDescent="0.2">
      <c r="A198" s="45" t="s">
        <v>206</v>
      </c>
      <c r="B198" s="45">
        <v>9.323399999999999E-3</v>
      </c>
      <c r="C198" s="124">
        <f t="shared" si="11"/>
        <v>1.5585341168087568E-4</v>
      </c>
      <c r="D198" s="45" t="s">
        <v>345</v>
      </c>
      <c r="E198" s="45">
        <v>1.2845263899999999</v>
      </c>
      <c r="F198" s="124">
        <f t="shared" si="10"/>
        <v>1.9028492231426039E-2</v>
      </c>
    </row>
    <row r="199" spans="1:6" x14ac:dyDescent="0.2">
      <c r="A199" s="314" t="s">
        <v>212</v>
      </c>
      <c r="B199" s="314">
        <v>9.3019999999999995E-3</v>
      </c>
      <c r="C199" s="330">
        <f t="shared" si="11"/>
        <v>1.5549568134537892E-4</v>
      </c>
      <c r="D199" s="314" t="s">
        <v>46</v>
      </c>
      <c r="E199" s="314">
        <v>1.2572831</v>
      </c>
      <c r="F199" s="330">
        <f t="shared" si="10"/>
        <v>1.8624920349867822E-2</v>
      </c>
    </row>
    <row r="200" spans="1:6" x14ac:dyDescent="0.2">
      <c r="A200" s="45" t="s">
        <v>153</v>
      </c>
      <c r="B200" s="45">
        <v>8.5375E-3</v>
      </c>
      <c r="C200" s="124">
        <f t="shared" si="11"/>
        <v>1.427160158553185E-4</v>
      </c>
      <c r="D200" s="45" t="s">
        <v>350</v>
      </c>
      <c r="E200" s="45">
        <v>1.22150676</v>
      </c>
      <c r="F200" s="124">
        <f t="shared" si="10"/>
        <v>1.8094943065587309E-2</v>
      </c>
    </row>
    <row r="201" spans="1:6" x14ac:dyDescent="0.2">
      <c r="A201" s="314" t="s">
        <v>43</v>
      </c>
      <c r="B201" s="314">
        <v>8.4973899999999988E-3</v>
      </c>
      <c r="C201" s="330">
        <f t="shared" si="11"/>
        <v>1.4204552222182426E-4</v>
      </c>
      <c r="D201" s="314" t="s">
        <v>149</v>
      </c>
      <c r="E201" s="314">
        <v>1.1578614299999999</v>
      </c>
      <c r="F201" s="330">
        <f t="shared" si="10"/>
        <v>1.7152125014592224E-2</v>
      </c>
    </row>
    <row r="202" spans="1:6" x14ac:dyDescent="0.2">
      <c r="A202" s="45" t="s">
        <v>7</v>
      </c>
      <c r="B202" s="45">
        <v>6.7200000000000003E-3</v>
      </c>
      <c r="C202" s="124">
        <f t="shared" si="11"/>
        <v>1.1233401189431805E-4</v>
      </c>
      <c r="D202" s="45" t="s">
        <v>78</v>
      </c>
      <c r="E202" s="45">
        <v>1.10480405</v>
      </c>
      <c r="F202" s="124">
        <f t="shared" si="10"/>
        <v>1.6366152884311726E-2</v>
      </c>
    </row>
    <row r="203" spans="1:6" x14ac:dyDescent="0.2">
      <c r="A203" s="314" t="s">
        <v>47</v>
      </c>
      <c r="B203" s="314">
        <v>6.1456699999999998E-3</v>
      </c>
      <c r="C203" s="330">
        <f t="shared" si="11"/>
        <v>1.027332986426419E-4</v>
      </c>
      <c r="D203" s="314" t="s">
        <v>72</v>
      </c>
      <c r="E203" s="314">
        <v>1.0692871900000001</v>
      </c>
      <c r="F203" s="330">
        <f t="shared" si="10"/>
        <v>1.5840019439443655E-2</v>
      </c>
    </row>
    <row r="204" spans="1:6" x14ac:dyDescent="0.2">
      <c r="A204" s="45" t="s">
        <v>24</v>
      </c>
      <c r="B204" s="45">
        <v>6.1210200000000005E-3</v>
      </c>
      <c r="C204" s="124">
        <f t="shared" si="11"/>
        <v>1.023212401019879E-4</v>
      </c>
      <c r="D204" s="45" t="s">
        <v>13</v>
      </c>
      <c r="E204" s="45">
        <v>1.0060815600000002</v>
      </c>
      <c r="F204" s="124">
        <f t="shared" si="10"/>
        <v>1.4903714939356751E-2</v>
      </c>
    </row>
    <row r="205" spans="1:6" x14ac:dyDescent="0.2">
      <c r="A205" s="314" t="s">
        <v>99</v>
      </c>
      <c r="B205" s="314">
        <v>5.7400600000000008E-3</v>
      </c>
      <c r="C205" s="330">
        <f t="shared" si="11"/>
        <v>9.5952971475312391E-5</v>
      </c>
      <c r="D205" s="314" t="s">
        <v>107</v>
      </c>
      <c r="E205" s="314">
        <v>0.94656104000000008</v>
      </c>
      <c r="F205" s="330">
        <f t="shared" si="10"/>
        <v>1.4022000276857339E-2</v>
      </c>
    </row>
    <row r="206" spans="1:6" x14ac:dyDescent="0.2">
      <c r="A206" s="45" t="s">
        <v>22</v>
      </c>
      <c r="B206" s="45">
        <v>5.2683500000000006E-3</v>
      </c>
      <c r="C206" s="124">
        <f t="shared" si="11"/>
        <v>8.8067692196939059E-5</v>
      </c>
      <c r="D206" s="45" t="s">
        <v>167</v>
      </c>
      <c r="E206" s="45">
        <v>0.89443264</v>
      </c>
      <c r="F206" s="124">
        <f t="shared" si="10"/>
        <v>1.3249789707920196E-2</v>
      </c>
    </row>
    <row r="207" spans="1:6" x14ac:dyDescent="0.2">
      <c r="A207" s="314" t="s">
        <v>116</v>
      </c>
      <c r="B207" s="314">
        <v>4.6529499999999994E-3</v>
      </c>
      <c r="C207" s="330">
        <f t="shared" si="11"/>
        <v>7.7780437595783791E-5</v>
      </c>
      <c r="D207" s="314" t="s">
        <v>352</v>
      </c>
      <c r="E207" s="314">
        <v>0.85781721999999994</v>
      </c>
      <c r="F207" s="330">
        <f t="shared" si="10"/>
        <v>1.2707382607182932E-2</v>
      </c>
    </row>
    <row r="208" spans="1:6" x14ac:dyDescent="0.2">
      <c r="A208" s="45" t="s">
        <v>169</v>
      </c>
      <c r="B208" s="45">
        <v>3.9919999999999999E-3</v>
      </c>
      <c r="C208" s="124">
        <f t="shared" si="11"/>
        <v>6.673175230388654E-5</v>
      </c>
      <c r="D208" s="45" t="s">
        <v>70</v>
      </c>
      <c r="E208" s="45">
        <v>0.84430817000000002</v>
      </c>
      <c r="F208" s="124">
        <f t="shared" si="10"/>
        <v>1.2507264606509593E-2</v>
      </c>
    </row>
    <row r="209" spans="1:6" x14ac:dyDescent="0.2">
      <c r="A209" s="314" t="s">
        <v>56</v>
      </c>
      <c r="B209" s="314">
        <v>3.7000000000000002E-3</v>
      </c>
      <c r="C209" s="330"/>
      <c r="D209" s="314" t="s">
        <v>57</v>
      </c>
      <c r="E209" s="314">
        <v>0.80597122999999993</v>
      </c>
      <c r="F209" s="330">
        <f t="shared" si="10"/>
        <v>1.1939355554079266E-2</v>
      </c>
    </row>
    <row r="210" spans="1:6" x14ac:dyDescent="0.2">
      <c r="A210" s="45" t="s">
        <v>147</v>
      </c>
      <c r="B210" s="45">
        <v>3.2075300000000001E-3</v>
      </c>
      <c r="C210" s="124"/>
      <c r="D210" s="45" t="s">
        <v>206</v>
      </c>
      <c r="E210" s="45">
        <v>0.74783943999999991</v>
      </c>
      <c r="F210" s="124">
        <f t="shared" si="10"/>
        <v>1.1078213017012442E-2</v>
      </c>
    </row>
    <row r="211" spans="1:6" x14ac:dyDescent="0.2">
      <c r="A211" s="314" t="s">
        <v>23</v>
      </c>
      <c r="B211" s="314">
        <v>2.2016799999999997E-3</v>
      </c>
      <c r="C211" s="330"/>
      <c r="D211" s="314" t="s">
        <v>199</v>
      </c>
      <c r="E211" s="314">
        <v>0.73563555000000003</v>
      </c>
      <c r="F211" s="330">
        <f t="shared" si="10"/>
        <v>1.0897429167131259E-2</v>
      </c>
    </row>
    <row r="212" spans="1:6" x14ac:dyDescent="0.2">
      <c r="A212" s="45" t="s">
        <v>41</v>
      </c>
      <c r="B212" s="45">
        <v>2E-3</v>
      </c>
      <c r="C212" s="124"/>
      <c r="D212" s="45" t="s">
        <v>91</v>
      </c>
      <c r="E212" s="45">
        <v>0.72654406999999999</v>
      </c>
      <c r="F212" s="124">
        <f t="shared" si="10"/>
        <v>1.0762751391805705E-2</v>
      </c>
    </row>
    <row r="213" spans="1:6" x14ac:dyDescent="0.2">
      <c r="A213" s="314" t="s">
        <v>42</v>
      </c>
      <c r="B213" s="314">
        <v>1.8E-3</v>
      </c>
      <c r="C213" s="330"/>
      <c r="D213" s="314" t="s">
        <v>148</v>
      </c>
      <c r="E213" s="314">
        <v>0.71735079000000002</v>
      </c>
      <c r="F213" s="330">
        <f t="shared" si="10"/>
        <v>1.0626565589456153E-2</v>
      </c>
    </row>
    <row r="214" spans="1:6" x14ac:dyDescent="0.2">
      <c r="A214" s="45" t="s">
        <v>70</v>
      </c>
      <c r="B214" s="45">
        <v>1.302E-3</v>
      </c>
      <c r="C214" s="124"/>
      <c r="D214" s="45" t="s">
        <v>43</v>
      </c>
      <c r="E214" s="45">
        <v>0.71466856000000001</v>
      </c>
      <c r="F214" s="124">
        <f t="shared" si="10"/>
        <v>1.0586832040098793E-2</v>
      </c>
    </row>
    <row r="215" spans="1:6" x14ac:dyDescent="0.2">
      <c r="A215" s="314" t="s">
        <v>13</v>
      </c>
      <c r="B215" s="314">
        <v>1.108E-3</v>
      </c>
      <c r="C215" s="330"/>
      <c r="D215" s="314" t="s">
        <v>211</v>
      </c>
      <c r="E215" s="314">
        <v>0.70572131999999999</v>
      </c>
      <c r="F215" s="330">
        <f t="shared" ref="F215:F265" si="12">(E215/$E$269)*100</f>
        <v>1.0454290982041819E-2</v>
      </c>
    </row>
    <row r="216" spans="1:6" x14ac:dyDescent="0.2">
      <c r="A216" s="21" t="s">
        <v>72</v>
      </c>
      <c r="B216" s="45">
        <v>1.0280000000000001E-3</v>
      </c>
      <c r="C216" s="124"/>
      <c r="D216" s="21" t="s">
        <v>344</v>
      </c>
      <c r="E216" s="45">
        <v>0.67914324999999998</v>
      </c>
      <c r="F216" s="124">
        <f t="shared" si="12"/>
        <v>1.0060573420099554E-2</v>
      </c>
    </row>
    <row r="217" spans="1:6" x14ac:dyDescent="0.2">
      <c r="A217" s="328" t="s">
        <v>21</v>
      </c>
      <c r="B217" s="314">
        <v>1.0120000000000001E-3</v>
      </c>
      <c r="C217" s="330"/>
      <c r="D217" s="328" t="s">
        <v>1</v>
      </c>
      <c r="E217" s="314">
        <v>0.66465145999999997</v>
      </c>
      <c r="F217" s="330">
        <f t="shared" si="12"/>
        <v>9.8458974776033797E-3</v>
      </c>
    </row>
    <row r="218" spans="1:6" x14ac:dyDescent="0.2">
      <c r="A218" s="21" t="s">
        <v>141</v>
      </c>
      <c r="B218" s="45">
        <v>7.3904999999999999E-4</v>
      </c>
      <c r="C218" s="124"/>
      <c r="D218" s="21" t="s">
        <v>374</v>
      </c>
      <c r="E218" s="45">
        <v>0.64038177000000007</v>
      </c>
      <c r="F218" s="124">
        <f t="shared" si="12"/>
        <v>9.4863753913159085E-3</v>
      </c>
    </row>
    <row r="219" spans="1:6" x14ac:dyDescent="0.2">
      <c r="A219" s="328" t="s">
        <v>371</v>
      </c>
      <c r="B219" s="314">
        <v>5.8E-4</v>
      </c>
      <c r="C219" s="330"/>
      <c r="D219" s="328" t="s">
        <v>205</v>
      </c>
      <c r="E219" s="314">
        <v>0.59637343999999992</v>
      </c>
      <c r="F219" s="330">
        <f t="shared" si="12"/>
        <v>8.834452494252628E-3</v>
      </c>
    </row>
    <row r="220" spans="1:6" x14ac:dyDescent="0.2">
      <c r="A220" s="21" t="s">
        <v>51</v>
      </c>
      <c r="B220" s="45">
        <v>4.2999999999999999E-4</v>
      </c>
      <c r="C220" s="124"/>
      <c r="D220" s="21" t="s">
        <v>375</v>
      </c>
      <c r="E220" s="45">
        <v>0.59469684999999994</v>
      </c>
      <c r="F220" s="124">
        <f t="shared" si="12"/>
        <v>8.8096161187303738E-3</v>
      </c>
    </row>
    <row r="221" spans="1:6" x14ac:dyDescent="0.2">
      <c r="A221" s="328" t="s">
        <v>109</v>
      </c>
      <c r="B221" s="314">
        <v>3.1500000000000001E-4</v>
      </c>
      <c r="C221" s="330"/>
      <c r="D221" s="328" t="s">
        <v>203</v>
      </c>
      <c r="E221" s="314">
        <v>0.58060860999999997</v>
      </c>
      <c r="F221" s="330">
        <f t="shared" si="12"/>
        <v>8.6009182145989783E-3</v>
      </c>
    </row>
    <row r="222" spans="1:6" x14ac:dyDescent="0.2">
      <c r="A222" s="21" t="s">
        <v>379</v>
      </c>
      <c r="B222" s="45">
        <v>2.2608E-4</v>
      </c>
      <c r="C222" s="124"/>
      <c r="D222" s="21" t="s">
        <v>368</v>
      </c>
      <c r="E222" s="45">
        <v>0.50678922999999998</v>
      </c>
      <c r="F222" s="124">
        <f t="shared" si="12"/>
        <v>7.5073856022727448E-3</v>
      </c>
    </row>
    <row r="223" spans="1:6" x14ac:dyDescent="0.2">
      <c r="A223" s="328" t="s">
        <v>349</v>
      </c>
      <c r="B223" s="314">
        <v>1.6699999999999999E-4</v>
      </c>
      <c r="C223" s="330"/>
      <c r="D223" s="328" t="s">
        <v>3</v>
      </c>
      <c r="E223" s="314">
        <v>0.49400078000000003</v>
      </c>
      <c r="F223" s="330">
        <f t="shared" si="12"/>
        <v>7.3179422997673143E-3</v>
      </c>
    </row>
    <row r="224" spans="1:6" x14ac:dyDescent="0.2">
      <c r="A224" s="127" t="s">
        <v>111</v>
      </c>
      <c r="B224" s="116">
        <v>6.9999999999999994E-5</v>
      </c>
      <c r="C224" s="124"/>
      <c r="D224" s="127" t="s">
        <v>98</v>
      </c>
      <c r="E224" s="116">
        <v>0.47468018000000001</v>
      </c>
      <c r="F224" s="124">
        <f t="shared" si="12"/>
        <v>7.0317341767823973E-3</v>
      </c>
    </row>
    <row r="225" spans="1:6" x14ac:dyDescent="0.2">
      <c r="A225" s="335"/>
      <c r="B225" s="136"/>
      <c r="C225" s="330"/>
      <c r="D225" s="335" t="s">
        <v>122</v>
      </c>
      <c r="E225" s="136">
        <v>0.39471195000000003</v>
      </c>
      <c r="F225" s="330">
        <f t="shared" si="12"/>
        <v>5.8471148064354085E-3</v>
      </c>
    </row>
    <row r="226" spans="1:6" x14ac:dyDescent="0.2">
      <c r="A226" s="127"/>
      <c r="B226" s="116"/>
      <c r="C226" s="124"/>
      <c r="D226" s="127" t="s">
        <v>73</v>
      </c>
      <c r="E226" s="116">
        <v>0.35379901000000002</v>
      </c>
      <c r="F226" s="124">
        <f t="shared" si="12"/>
        <v>5.2410458560304277E-3</v>
      </c>
    </row>
    <row r="227" spans="1:6" x14ac:dyDescent="0.2">
      <c r="A227" s="335"/>
      <c r="B227" s="136"/>
      <c r="C227" s="330"/>
      <c r="D227" s="335" t="s">
        <v>364</v>
      </c>
      <c r="E227" s="136">
        <v>0.32164634000000003</v>
      </c>
      <c r="F227" s="330">
        <f t="shared" si="12"/>
        <v>4.7647482602180095E-3</v>
      </c>
    </row>
    <row r="228" spans="1:6" x14ac:dyDescent="0.2">
      <c r="A228" s="127"/>
      <c r="B228" s="116"/>
      <c r="C228" s="124"/>
      <c r="D228" s="127" t="s">
        <v>44</v>
      </c>
      <c r="E228" s="116">
        <v>0.30676978000000005</v>
      </c>
      <c r="F228" s="124">
        <f t="shared" si="12"/>
        <v>4.5443724792343715E-3</v>
      </c>
    </row>
    <row r="229" spans="1:6" x14ac:dyDescent="0.2">
      <c r="A229" s="335"/>
      <c r="B229" s="136"/>
      <c r="C229" s="330"/>
      <c r="D229" s="335" t="s">
        <v>55</v>
      </c>
      <c r="E229" s="136">
        <v>0.25331203000000002</v>
      </c>
      <c r="F229" s="330">
        <f t="shared" si="12"/>
        <v>3.7524694179165608E-3</v>
      </c>
    </row>
    <row r="230" spans="1:6" x14ac:dyDescent="0.2">
      <c r="A230" s="127"/>
      <c r="B230" s="116"/>
      <c r="C230" s="124"/>
      <c r="D230" s="127" t="s">
        <v>343</v>
      </c>
      <c r="E230" s="116">
        <v>0.24918177999999999</v>
      </c>
      <c r="F230" s="124">
        <f t="shared" si="12"/>
        <v>3.6912854433009453E-3</v>
      </c>
    </row>
    <row r="231" spans="1:6" x14ac:dyDescent="0.2">
      <c r="A231" s="335"/>
      <c r="B231" s="136"/>
      <c r="C231" s="330"/>
      <c r="D231" s="335" t="s">
        <v>9</v>
      </c>
      <c r="E231" s="136">
        <v>0.21850179</v>
      </c>
      <c r="F231" s="330">
        <f t="shared" si="12"/>
        <v>3.2368035767390379E-3</v>
      </c>
    </row>
    <row r="232" spans="1:6" x14ac:dyDescent="0.2">
      <c r="A232" s="127"/>
      <c r="B232" s="116"/>
      <c r="C232" s="124"/>
      <c r="D232" s="127" t="s">
        <v>60</v>
      </c>
      <c r="E232" s="116">
        <v>0.21511253</v>
      </c>
      <c r="F232" s="124">
        <f t="shared" si="12"/>
        <v>3.1865963501048829E-3</v>
      </c>
    </row>
    <row r="233" spans="1:6" x14ac:dyDescent="0.2">
      <c r="A233" s="335"/>
      <c r="B233" s="136"/>
      <c r="C233" s="330"/>
      <c r="D233" s="335" t="s">
        <v>37</v>
      </c>
      <c r="E233" s="136">
        <v>0.20917939999999999</v>
      </c>
      <c r="F233" s="330">
        <f t="shared" si="12"/>
        <v>3.0987051872670051E-3</v>
      </c>
    </row>
    <row r="234" spans="1:6" x14ac:dyDescent="0.2">
      <c r="A234" s="127"/>
      <c r="B234" s="116"/>
      <c r="C234" s="124"/>
      <c r="D234" s="127" t="s">
        <v>154</v>
      </c>
      <c r="E234" s="116">
        <v>0.20403450000000001</v>
      </c>
      <c r="F234" s="124">
        <f t="shared" si="12"/>
        <v>3.0224905680551234E-3</v>
      </c>
    </row>
    <row r="235" spans="1:6" x14ac:dyDescent="0.2">
      <c r="A235" s="335"/>
      <c r="B235" s="136"/>
      <c r="C235" s="330"/>
      <c r="D235" s="335" t="s">
        <v>170</v>
      </c>
      <c r="E235" s="136">
        <v>0.20032504000000001</v>
      </c>
      <c r="F235" s="330">
        <f t="shared" si="12"/>
        <v>2.9675400186991189E-3</v>
      </c>
    </row>
    <row r="236" spans="1:6" x14ac:dyDescent="0.2">
      <c r="A236" s="127"/>
      <c r="B236" s="116"/>
      <c r="C236" s="124"/>
      <c r="D236" s="127" t="s">
        <v>33</v>
      </c>
      <c r="E236" s="116">
        <v>0.19416845000000002</v>
      </c>
      <c r="F236" s="124">
        <f t="shared" si="12"/>
        <v>2.8763386032209398E-3</v>
      </c>
    </row>
    <row r="237" spans="1:6" x14ac:dyDescent="0.2">
      <c r="A237" s="335"/>
      <c r="B237" s="136"/>
      <c r="C237" s="330"/>
      <c r="D237" s="335" t="s">
        <v>183</v>
      </c>
      <c r="E237" s="136">
        <v>0.15282479000000002</v>
      </c>
      <c r="F237" s="330">
        <f t="shared" si="12"/>
        <v>2.2638891282601961E-3</v>
      </c>
    </row>
    <row r="238" spans="1:6" x14ac:dyDescent="0.2">
      <c r="A238" s="127"/>
      <c r="B238" s="116"/>
      <c r="C238" s="124"/>
      <c r="D238" s="127" t="s">
        <v>153</v>
      </c>
      <c r="E238" s="116">
        <v>0.14869764999999999</v>
      </c>
      <c r="F238" s="124">
        <f t="shared" si="12"/>
        <v>2.2027512240183002E-3</v>
      </c>
    </row>
    <row r="239" spans="1:6" x14ac:dyDescent="0.2">
      <c r="A239" s="335"/>
      <c r="B239" s="136"/>
      <c r="C239" s="330"/>
      <c r="D239" s="335" t="s">
        <v>49</v>
      </c>
      <c r="E239" s="136">
        <v>0.11960025000000001</v>
      </c>
      <c r="F239" s="330">
        <f t="shared" si="12"/>
        <v>1.771713252229573E-3</v>
      </c>
    </row>
    <row r="240" spans="1:6" x14ac:dyDescent="0.2">
      <c r="A240" s="127"/>
      <c r="B240" s="116"/>
      <c r="C240" s="124"/>
      <c r="D240" s="127" t="s">
        <v>169</v>
      </c>
      <c r="E240" s="116">
        <v>0.11482017</v>
      </c>
      <c r="F240" s="124">
        <f t="shared" si="12"/>
        <v>1.7009029396866011E-3</v>
      </c>
    </row>
    <row r="241" spans="1:6" x14ac:dyDescent="0.2">
      <c r="A241" s="335"/>
      <c r="B241" s="136"/>
      <c r="C241" s="330"/>
      <c r="D241" s="335" t="s">
        <v>130</v>
      </c>
      <c r="E241" s="136">
        <v>0.10187958</v>
      </c>
      <c r="F241" s="330">
        <f t="shared" si="12"/>
        <v>1.5092058922751661E-3</v>
      </c>
    </row>
    <row r="242" spans="1:6" x14ac:dyDescent="0.2">
      <c r="A242" s="127"/>
      <c r="B242" s="116"/>
      <c r="C242" s="124"/>
      <c r="D242" s="127" t="s">
        <v>184</v>
      </c>
      <c r="E242" s="116">
        <v>9.5805149999999992E-2</v>
      </c>
      <c r="F242" s="124">
        <f t="shared" si="12"/>
        <v>1.4192215642261788E-3</v>
      </c>
    </row>
    <row r="243" spans="1:6" x14ac:dyDescent="0.2">
      <c r="A243" s="335"/>
      <c r="B243" s="136"/>
      <c r="C243" s="330"/>
      <c r="D243" s="335" t="s">
        <v>360</v>
      </c>
      <c r="E243" s="136">
        <v>8.2310410000000001E-2</v>
      </c>
      <c r="F243" s="330">
        <f t="shared" si="12"/>
        <v>1.2193155465264457E-3</v>
      </c>
    </row>
    <row r="244" spans="1:6" x14ac:dyDescent="0.2">
      <c r="A244" s="127"/>
      <c r="B244" s="116"/>
      <c r="C244" s="124"/>
      <c r="D244" s="127" t="s">
        <v>34</v>
      </c>
      <c r="E244" s="116">
        <v>6.6831809999999992E-2</v>
      </c>
      <c r="F244" s="124">
        <f t="shared" si="12"/>
        <v>9.9002137075373067E-4</v>
      </c>
    </row>
    <row r="245" spans="1:6" x14ac:dyDescent="0.2">
      <c r="A245" s="335"/>
      <c r="B245" s="136"/>
      <c r="C245" s="330"/>
      <c r="D245" s="335" t="s">
        <v>128</v>
      </c>
      <c r="E245" s="136">
        <v>6.3472279999999992E-2</v>
      </c>
      <c r="F245" s="330">
        <f t="shared" si="12"/>
        <v>9.4025455319053305E-4</v>
      </c>
    </row>
    <row r="246" spans="1:6" x14ac:dyDescent="0.2">
      <c r="A246" s="127"/>
      <c r="B246" s="116"/>
      <c r="C246" s="124"/>
      <c r="D246" s="127" t="s">
        <v>61</v>
      </c>
      <c r="E246" s="116">
        <v>6.2521050000000009E-2</v>
      </c>
      <c r="F246" s="124">
        <f t="shared" si="12"/>
        <v>9.2616338869114191E-4</v>
      </c>
    </row>
    <row r="247" spans="1:6" x14ac:dyDescent="0.2">
      <c r="A247" s="335"/>
      <c r="B247" s="136"/>
      <c r="C247" s="330"/>
      <c r="D247" s="335" t="s">
        <v>77</v>
      </c>
      <c r="E247" s="136">
        <v>5.8012899999999999E-2</v>
      </c>
      <c r="F247" s="330">
        <f t="shared" si="12"/>
        <v>8.5938134519174475E-4</v>
      </c>
    </row>
    <row r="248" spans="1:6" x14ac:dyDescent="0.2">
      <c r="A248" s="127"/>
      <c r="B248" s="116"/>
      <c r="C248" s="124"/>
      <c r="D248" s="127" t="s">
        <v>47</v>
      </c>
      <c r="E248" s="116">
        <v>5.0278800000000005E-2</v>
      </c>
      <c r="F248" s="124">
        <f t="shared" si="12"/>
        <v>7.4481128815533613E-4</v>
      </c>
    </row>
    <row r="249" spans="1:6" x14ac:dyDescent="0.2">
      <c r="A249" s="335"/>
      <c r="B249" s="136"/>
      <c r="C249" s="330"/>
      <c r="D249" s="335" t="s">
        <v>35</v>
      </c>
      <c r="E249" s="136">
        <v>4.699735E-2</v>
      </c>
      <c r="F249" s="330">
        <f t="shared" si="12"/>
        <v>6.9620111843137042E-4</v>
      </c>
    </row>
    <row r="250" spans="1:6" x14ac:dyDescent="0.2">
      <c r="A250" s="127"/>
      <c r="B250" s="116"/>
      <c r="C250" s="124"/>
      <c r="D250" s="127" t="s">
        <v>41</v>
      </c>
      <c r="E250" s="116">
        <v>3.7773129999999995E-2</v>
      </c>
      <c r="F250" s="124">
        <f t="shared" si="12"/>
        <v>5.5955698252462211E-4</v>
      </c>
    </row>
    <row r="251" spans="1:6" x14ac:dyDescent="0.2">
      <c r="A251" s="335"/>
      <c r="B251" s="136"/>
      <c r="C251" s="330"/>
      <c r="D251" s="335" t="s">
        <v>40</v>
      </c>
      <c r="E251" s="136">
        <v>3.5831250000000002E-2</v>
      </c>
      <c r="F251" s="330">
        <f t="shared" si="12"/>
        <v>5.3079070042872723E-4</v>
      </c>
    </row>
    <row r="252" spans="1:6" x14ac:dyDescent="0.2">
      <c r="A252" s="127"/>
      <c r="B252" s="116"/>
      <c r="C252" s="124"/>
      <c r="D252" s="127" t="s">
        <v>359</v>
      </c>
      <c r="E252" s="116">
        <v>2.8452619999999998E-2</v>
      </c>
      <c r="F252" s="124">
        <f t="shared" si="12"/>
        <v>4.2148644266757116E-4</v>
      </c>
    </row>
    <row r="253" spans="1:6" x14ac:dyDescent="0.2">
      <c r="A253" s="335"/>
      <c r="B253" s="136"/>
      <c r="C253" s="330"/>
      <c r="D253" s="335" t="s">
        <v>363</v>
      </c>
      <c r="E253" s="136">
        <v>2.76402E-2</v>
      </c>
      <c r="F253" s="330">
        <f t="shared" si="12"/>
        <v>4.094515574530642E-4</v>
      </c>
    </row>
    <row r="254" spans="1:6" x14ac:dyDescent="0.2">
      <c r="A254" s="127"/>
      <c r="B254" s="116"/>
      <c r="C254" s="124"/>
      <c r="D254" s="127" t="s">
        <v>388</v>
      </c>
      <c r="E254" s="116">
        <v>2.58252E-2</v>
      </c>
      <c r="F254" s="124">
        <f t="shared" si="12"/>
        <v>3.8256482809592089E-4</v>
      </c>
    </row>
    <row r="255" spans="1:6" x14ac:dyDescent="0.2">
      <c r="A255" s="335"/>
      <c r="B255" s="136"/>
      <c r="C255" s="330"/>
      <c r="D255" s="335" t="s">
        <v>372</v>
      </c>
      <c r="E255" s="136">
        <v>2.3695509999999999E-2</v>
      </c>
      <c r="F255" s="330">
        <f t="shared" si="12"/>
        <v>3.5101639909062367E-4</v>
      </c>
    </row>
    <row r="256" spans="1:6" x14ac:dyDescent="0.2">
      <c r="A256" s="127"/>
      <c r="B256" s="116"/>
      <c r="C256" s="124"/>
      <c r="D256" s="127" t="s">
        <v>42</v>
      </c>
      <c r="E256" s="116">
        <v>1.8752359999999999E-2</v>
      </c>
      <c r="F256" s="124">
        <f t="shared" si="12"/>
        <v>2.7779042872050645E-4</v>
      </c>
    </row>
    <row r="257" spans="1:14" x14ac:dyDescent="0.2">
      <c r="A257" s="335"/>
      <c r="B257" s="136"/>
      <c r="C257" s="330"/>
      <c r="D257" s="335" t="s">
        <v>139</v>
      </c>
      <c r="E257" s="136">
        <v>1.5262950000000001E-2</v>
      </c>
      <c r="F257" s="330">
        <f t="shared" si="12"/>
        <v>2.2609961754358672E-4</v>
      </c>
    </row>
    <row r="258" spans="1:14" x14ac:dyDescent="0.2">
      <c r="A258" s="127"/>
      <c r="B258" s="116"/>
      <c r="C258" s="124"/>
      <c r="D258" s="127" t="s">
        <v>141</v>
      </c>
      <c r="E258" s="116">
        <v>1.2245899999999999E-2</v>
      </c>
      <c r="F258" s="124">
        <f t="shared" si="12"/>
        <v>1.814061702670197E-4</v>
      </c>
    </row>
    <row r="259" spans="1:14" x14ac:dyDescent="0.2">
      <c r="A259" s="335"/>
      <c r="B259" s="136"/>
      <c r="C259" s="330"/>
      <c r="D259" s="335" t="s">
        <v>53</v>
      </c>
      <c r="E259" s="136">
        <v>9.593850000000001E-3</v>
      </c>
      <c r="F259" s="330">
        <f t="shared" si="12"/>
        <v>1.4211969611186169E-4</v>
      </c>
    </row>
    <row r="260" spans="1:14" x14ac:dyDescent="0.2">
      <c r="A260" s="127"/>
      <c r="B260" s="116"/>
      <c r="C260" s="124"/>
      <c r="D260" s="127" t="s">
        <v>373</v>
      </c>
      <c r="E260" s="116">
        <v>7.5957500000000001E-3</v>
      </c>
      <c r="F260" s="124">
        <f t="shared" si="12"/>
        <v>1.1252059201901984E-4</v>
      </c>
    </row>
    <row r="261" spans="1:14" x14ac:dyDescent="0.2">
      <c r="A261" s="335"/>
      <c r="B261" s="136"/>
      <c r="C261" s="330"/>
      <c r="D261" s="335" t="s">
        <v>370</v>
      </c>
      <c r="E261" s="136">
        <v>6.5591800000000004E-3</v>
      </c>
      <c r="F261" s="330">
        <f t="shared" si="12"/>
        <v>9.7165232762968034E-5</v>
      </c>
    </row>
    <row r="262" spans="1:14" x14ac:dyDescent="0.2">
      <c r="A262" s="127"/>
      <c r="B262" s="116"/>
      <c r="C262" s="124"/>
      <c r="D262" s="127" t="s">
        <v>394</v>
      </c>
      <c r="E262" s="116">
        <v>3.4770000000000001E-3</v>
      </c>
      <c r="F262" s="124">
        <f t="shared" si="12"/>
        <v>5.1506974090791817E-5</v>
      </c>
    </row>
    <row r="263" spans="1:14" x14ac:dyDescent="0.2">
      <c r="A263" s="335"/>
      <c r="B263" s="136"/>
      <c r="C263" s="330"/>
      <c r="D263" s="335" t="s">
        <v>362</v>
      </c>
      <c r="E263" s="136">
        <v>3.29817E-3</v>
      </c>
      <c r="F263" s="330">
        <f t="shared" si="12"/>
        <v>4.8857853533801224E-5</v>
      </c>
    </row>
    <row r="264" spans="1:14" x14ac:dyDescent="0.2">
      <c r="A264" s="127"/>
      <c r="B264" s="116"/>
      <c r="C264" s="124"/>
      <c r="D264" s="127" t="s">
        <v>396</v>
      </c>
      <c r="E264" s="116">
        <v>3.0550999999999998E-3</v>
      </c>
      <c r="F264" s="124">
        <f t="shared" si="12"/>
        <v>4.5257105707442647E-5</v>
      </c>
    </row>
    <row r="265" spans="1:14" x14ac:dyDescent="0.2">
      <c r="A265" s="335"/>
      <c r="B265" s="136"/>
      <c r="C265" s="330"/>
      <c r="D265" s="335" t="s">
        <v>32</v>
      </c>
      <c r="E265" s="136">
        <v>2.245E-3</v>
      </c>
      <c r="F265" s="330">
        <f t="shared" si="12"/>
        <v>3.3256588102912751E-5</v>
      </c>
    </row>
    <row r="266" spans="1:14" x14ac:dyDescent="0.2">
      <c r="A266" s="127"/>
      <c r="B266" s="116"/>
      <c r="C266" s="124"/>
      <c r="D266" s="127" t="s">
        <v>99</v>
      </c>
      <c r="E266" s="116">
        <v>1.4316999999999999E-3</v>
      </c>
      <c r="F266" s="124"/>
    </row>
    <row r="267" spans="1:14" x14ac:dyDescent="0.2">
      <c r="A267" s="335"/>
      <c r="B267" s="136"/>
      <c r="C267" s="330"/>
      <c r="D267" s="335" t="s">
        <v>51</v>
      </c>
      <c r="E267" s="136">
        <v>6.1897000000000005E-4</v>
      </c>
      <c r="F267" s="330"/>
    </row>
    <row r="268" spans="1:14" x14ac:dyDescent="0.2">
      <c r="A268" s="127"/>
      <c r="B268" s="116"/>
      <c r="C268" s="124"/>
      <c r="D268" s="127" t="s">
        <v>347</v>
      </c>
      <c r="E268" s="116">
        <v>5.3103999999999998E-4</v>
      </c>
      <c r="F268" s="124"/>
    </row>
    <row r="269" spans="1:14" s="418" customFormat="1" ht="15" x14ac:dyDescent="0.25">
      <c r="A269" s="454" t="s">
        <v>217</v>
      </c>
      <c r="B269" s="455">
        <f>SUM(B23:B265)</f>
        <v>5982.1597098499997</v>
      </c>
      <c r="C269" s="334">
        <f>SUM(C23:C265)</f>
        <v>99.999667572566409</v>
      </c>
      <c r="D269" s="454" t="s">
        <v>217</v>
      </c>
      <c r="E269" s="455">
        <f>SUM(E23:E265)</f>
        <v>6750.5421574000056</v>
      </c>
      <c r="F269" s="334">
        <f>SUM(F23:F265)</f>
        <v>99.999999999999773</v>
      </c>
      <c r="L269" s="419"/>
      <c r="N269" s="419"/>
    </row>
  </sheetData>
  <sortState xmlns:xlrd2="http://schemas.microsoft.com/office/spreadsheetml/2017/richdata2" ref="M2:N251">
    <sortCondition descending="1" ref="N2:N251"/>
  </sortState>
  <mergeCells count="2">
    <mergeCell ref="A21:F21"/>
    <mergeCell ref="A2:F2"/>
  </mergeCells>
  <hyperlinks>
    <hyperlink ref="H1" location="'Table of Content'!A1" display="'Table of Content'!A1" xr:uid="{C6FED1B8-E295-4E8F-8EC6-C9D1581BCBCE}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BF1C-1E6E-4362-94E6-97FF50AE93B4}">
  <dimension ref="A1:Z569"/>
  <sheetViews>
    <sheetView zoomScaleNormal="100" workbookViewId="0"/>
  </sheetViews>
  <sheetFormatPr defaultColWidth="8.7109375" defaultRowHeight="14.45" customHeight="1" x14ac:dyDescent="0.2"/>
  <cols>
    <col min="1" max="1" width="10.5703125" style="20" customWidth="1"/>
    <col min="2" max="2" width="14.85546875" style="20" customWidth="1"/>
    <col min="3" max="3" width="13.85546875" style="20" customWidth="1"/>
    <col min="4" max="4" width="14.140625" style="20" customWidth="1"/>
    <col min="5" max="5" width="14.5703125" style="20" customWidth="1"/>
    <col min="6" max="6" width="8.7109375" style="20"/>
    <col min="7" max="7" width="58.140625" style="20" customWidth="1"/>
    <col min="8" max="20" width="6.5703125" style="20" bestFit="1" customWidth="1"/>
    <col min="21" max="21" width="10.5703125" style="20" bestFit="1" customWidth="1"/>
    <col min="22" max="22" width="9.85546875" style="20" customWidth="1"/>
    <col min="23" max="23" width="16.42578125" style="20" bestFit="1" customWidth="1"/>
    <col min="24" max="16384" width="8.7109375" style="20"/>
  </cols>
  <sheetData>
    <row r="1" spans="1:26" ht="14.45" customHeight="1" x14ac:dyDescent="0.2">
      <c r="A1" s="11" t="s">
        <v>910</v>
      </c>
      <c r="B1" s="11"/>
      <c r="C1" s="11"/>
      <c r="D1" s="11"/>
      <c r="W1" s="414" t="s">
        <v>239</v>
      </c>
      <c r="Y1" s="132"/>
      <c r="Z1" s="132"/>
    </row>
    <row r="2" spans="1:26" ht="14.45" customHeight="1" x14ac:dyDescent="0.2">
      <c r="Y2" s="18"/>
      <c r="Z2" s="18"/>
    </row>
    <row r="3" spans="1:26" ht="14.45" customHeight="1" x14ac:dyDescent="0.2">
      <c r="A3" s="140"/>
      <c r="B3" s="140" t="s">
        <v>449</v>
      </c>
      <c r="C3" s="140"/>
      <c r="D3" s="140"/>
      <c r="E3" s="139"/>
      <c r="G3" s="613" t="s">
        <v>911</v>
      </c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Y3" s="18"/>
      <c r="Z3" s="18"/>
    </row>
    <row r="4" spans="1:26" ht="14.45" customHeight="1" x14ac:dyDescent="0.2">
      <c r="A4" s="138" t="s">
        <v>389</v>
      </c>
      <c r="B4" s="319" t="s">
        <v>448</v>
      </c>
      <c r="C4" s="138" t="s">
        <v>243</v>
      </c>
      <c r="D4" s="138" t="s">
        <v>219</v>
      </c>
      <c r="E4" s="138" t="s">
        <v>447</v>
      </c>
      <c r="G4" s="567" t="s">
        <v>415</v>
      </c>
      <c r="H4" s="549">
        <v>2025</v>
      </c>
      <c r="I4" s="551"/>
      <c r="J4" s="551"/>
      <c r="K4" s="551"/>
      <c r="L4" s="551"/>
      <c r="M4" s="551"/>
      <c r="N4" s="551"/>
      <c r="O4" s="551"/>
      <c r="P4" s="551"/>
      <c r="Q4" s="551"/>
      <c r="R4" s="551"/>
      <c r="S4" s="550"/>
      <c r="T4" s="316">
        <v>2026</v>
      </c>
      <c r="U4" s="286" t="s">
        <v>922</v>
      </c>
      <c r="X4" s="132"/>
      <c r="Y4" s="18"/>
      <c r="Z4" s="18"/>
    </row>
    <row r="5" spans="1:26" s="31" customFormat="1" ht="12.95" customHeight="1" x14ac:dyDescent="0.2">
      <c r="A5" s="610">
        <v>2025</v>
      </c>
      <c r="B5" s="421" t="s">
        <v>223</v>
      </c>
      <c r="C5" s="137">
        <v>1765.6799966199999</v>
      </c>
      <c r="D5" s="137">
        <v>1430.6967493929999</v>
      </c>
      <c r="E5" s="137">
        <f t="shared" ref="E5:E16" si="0">C5-D5</f>
        <v>334.98324722699999</v>
      </c>
      <c r="G5" s="568"/>
      <c r="H5" s="26" t="s">
        <v>223</v>
      </c>
      <c r="I5" s="26" t="s">
        <v>224</v>
      </c>
      <c r="J5" s="26" t="s">
        <v>225</v>
      </c>
      <c r="K5" s="26" t="s">
        <v>226</v>
      </c>
      <c r="L5" s="26" t="s">
        <v>227</v>
      </c>
      <c r="M5" s="26" t="s">
        <v>228</v>
      </c>
      <c r="N5" s="26" t="s">
        <v>229</v>
      </c>
      <c r="O5" s="26" t="s">
        <v>230</v>
      </c>
      <c r="P5" s="26" t="s">
        <v>231</v>
      </c>
      <c r="Q5" s="26" t="s">
        <v>232</v>
      </c>
      <c r="R5" s="26" t="s">
        <v>221</v>
      </c>
      <c r="S5" s="26" t="s">
        <v>222</v>
      </c>
      <c r="T5" s="26" t="s">
        <v>223</v>
      </c>
      <c r="U5" s="285" t="s">
        <v>446</v>
      </c>
      <c r="Y5" s="18"/>
      <c r="Z5" s="18"/>
    </row>
    <row r="6" spans="1:26" ht="12.6" customHeight="1" x14ac:dyDescent="0.2">
      <c r="A6" s="611"/>
      <c r="B6" s="389" t="s">
        <v>224</v>
      </c>
      <c r="C6" s="389">
        <v>1721.84115761</v>
      </c>
      <c r="D6" s="389">
        <v>1208.35200227</v>
      </c>
      <c r="E6" s="389">
        <f t="shared" si="0"/>
        <v>513.48915534000002</v>
      </c>
      <c r="G6" s="55" t="s">
        <v>440</v>
      </c>
      <c r="H6" s="44">
        <v>1490.3349306</v>
      </c>
      <c r="I6" s="44">
        <v>1353.2292663399999</v>
      </c>
      <c r="J6" s="44">
        <v>1278.07662781</v>
      </c>
      <c r="K6" s="44">
        <v>1498.5284958699999</v>
      </c>
      <c r="L6" s="44">
        <v>1674.8412315999999</v>
      </c>
      <c r="M6" s="44">
        <v>1445.6829666800002</v>
      </c>
      <c r="N6" s="44">
        <v>1044.65771563</v>
      </c>
      <c r="O6" s="44">
        <v>1199.2538478900001</v>
      </c>
      <c r="P6" s="44">
        <v>807.97325583000099</v>
      </c>
      <c r="Q6" s="44">
        <v>940.83179547999998</v>
      </c>
      <c r="R6" s="44">
        <v>1457.2829472999999</v>
      </c>
      <c r="S6" s="44">
        <v>1397.9244735699999</v>
      </c>
      <c r="T6" s="44">
        <v>1540.76648368</v>
      </c>
      <c r="U6" s="390">
        <f>(Table41[[#This Row],[Column14]]/$T$24)*100</f>
        <v>74.030364858091389</v>
      </c>
      <c r="X6" s="106"/>
      <c r="Y6" s="106"/>
      <c r="Z6" s="106"/>
    </row>
    <row r="7" spans="1:26" ht="12.6" customHeight="1" x14ac:dyDescent="0.2">
      <c r="A7" s="611"/>
      <c r="B7" s="136" t="s">
        <v>225</v>
      </c>
      <c r="C7" s="391">
        <v>1665.7749288800001</v>
      </c>
      <c r="D7" s="391">
        <v>1277.29783221</v>
      </c>
      <c r="E7" s="391">
        <f t="shared" si="0"/>
        <v>388.47709667000004</v>
      </c>
      <c r="G7" s="21" t="s">
        <v>442</v>
      </c>
      <c r="H7" s="45">
        <v>111.04392959</v>
      </c>
      <c r="I7" s="45">
        <v>230.02950662000001</v>
      </c>
      <c r="J7" s="45">
        <v>222.59498265000002</v>
      </c>
      <c r="K7" s="45">
        <v>248.15000299000002</v>
      </c>
      <c r="L7" s="45">
        <v>357.77070886000001</v>
      </c>
      <c r="M7" s="45">
        <v>245.26666644999997</v>
      </c>
      <c r="N7" s="45">
        <v>212.59158884999999</v>
      </c>
      <c r="O7" s="45">
        <v>289.07425128</v>
      </c>
      <c r="P7" s="45">
        <v>285.30668301999998</v>
      </c>
      <c r="Q7" s="45">
        <v>268.29023806999999</v>
      </c>
      <c r="R7" s="45">
        <v>152.12721044999998</v>
      </c>
      <c r="S7" s="45">
        <v>239.65613212</v>
      </c>
      <c r="T7" s="45">
        <v>361.75184110999999</v>
      </c>
      <c r="U7" s="390">
        <f>(Table41[[#This Row],[Column14]]/$T$24)*100</f>
        <v>17.381362503094035</v>
      </c>
      <c r="X7" s="106"/>
      <c r="Y7" s="106"/>
      <c r="Z7" s="106"/>
    </row>
    <row r="8" spans="1:26" s="30" customFormat="1" ht="12.6" customHeight="1" x14ac:dyDescent="0.2">
      <c r="A8" s="611"/>
      <c r="B8" s="389" t="s">
        <v>226</v>
      </c>
      <c r="C8" s="392">
        <v>1922.2980805999998</v>
      </c>
      <c r="D8" s="392">
        <v>1303.92031478998</v>
      </c>
      <c r="E8" s="392">
        <f t="shared" si="0"/>
        <v>618.37776581001981</v>
      </c>
      <c r="G8" s="379" t="s">
        <v>434</v>
      </c>
      <c r="H8" s="45">
        <v>51.97169117</v>
      </c>
      <c r="I8" s="45">
        <v>44.320350840000003</v>
      </c>
      <c r="J8" s="45">
        <v>36.727194479999994</v>
      </c>
      <c r="K8" s="45">
        <v>25.306928379999999</v>
      </c>
      <c r="L8" s="45">
        <v>35.087458909999995</v>
      </c>
      <c r="M8" s="45">
        <v>19.482477969999998</v>
      </c>
      <c r="N8" s="45">
        <v>34.985250630000003</v>
      </c>
      <c r="O8" s="45">
        <v>47.690162549999997</v>
      </c>
      <c r="P8" s="45">
        <v>463.09247098999998</v>
      </c>
      <c r="Q8" s="45">
        <v>808.47910997000008</v>
      </c>
      <c r="R8" s="45">
        <v>534.53939773000002</v>
      </c>
      <c r="S8" s="45">
        <v>95.858204509999908</v>
      </c>
      <c r="T8" s="45">
        <v>65.228070349999996</v>
      </c>
      <c r="U8" s="390">
        <f>(Table41[[#This Row],[Column14]]/$T$24)*100</f>
        <v>3.1340621036008027</v>
      </c>
      <c r="X8" s="106"/>
      <c r="Y8" s="106"/>
      <c r="Z8" s="106"/>
    </row>
    <row r="9" spans="1:26" s="30" customFormat="1" ht="12.6" customHeight="1" x14ac:dyDescent="0.2">
      <c r="A9" s="611"/>
      <c r="B9" s="136" t="s">
        <v>227</v>
      </c>
      <c r="C9" s="284">
        <v>2247.0448950300001</v>
      </c>
      <c r="D9" s="284">
        <v>1454.74064028</v>
      </c>
      <c r="E9" s="284">
        <f t="shared" si="0"/>
        <v>792.30425475000015</v>
      </c>
      <c r="G9" s="21" t="s">
        <v>621</v>
      </c>
      <c r="H9" s="45">
        <v>48.849855740000002</v>
      </c>
      <c r="I9" s="45">
        <v>47.231950049999995</v>
      </c>
      <c r="J9" s="45">
        <v>42.026557920000002</v>
      </c>
      <c r="K9" s="45">
        <v>47.577775219999999</v>
      </c>
      <c r="L9" s="45">
        <v>47.596600909999999</v>
      </c>
      <c r="M9" s="45">
        <v>57.103788810000005</v>
      </c>
      <c r="N9" s="45">
        <v>31.315478559999999</v>
      </c>
      <c r="O9" s="45">
        <v>46.54541047</v>
      </c>
      <c r="P9" s="45">
        <v>50.991246200000006</v>
      </c>
      <c r="Q9" s="45">
        <v>43.112329960000004</v>
      </c>
      <c r="R9" s="45">
        <v>42.66716469</v>
      </c>
      <c r="S9" s="45">
        <v>37.535573140000004</v>
      </c>
      <c r="T9" s="45">
        <v>46.029146789999999</v>
      </c>
      <c r="U9" s="390">
        <f>(Table41[[#This Row],[Column14]]/$T$24)*100</f>
        <v>2.2115969986780013</v>
      </c>
      <c r="X9" s="106"/>
      <c r="Y9" s="106"/>
      <c r="Z9" s="106"/>
    </row>
    <row r="10" spans="1:26" s="30" customFormat="1" ht="12.6" customHeight="1" x14ac:dyDescent="0.2">
      <c r="A10" s="611"/>
      <c r="B10" s="389" t="s">
        <v>228</v>
      </c>
      <c r="C10" s="392">
        <v>1886.96601807</v>
      </c>
      <c r="D10" s="392">
        <v>1397.9791793299798</v>
      </c>
      <c r="E10" s="392">
        <f t="shared" si="0"/>
        <v>488.98683874002018</v>
      </c>
      <c r="G10" s="51" t="s">
        <v>443</v>
      </c>
      <c r="H10" s="46">
        <v>10.09131131</v>
      </c>
      <c r="I10" s="46">
        <v>11.66042079</v>
      </c>
      <c r="J10" s="46">
        <v>12.24948343</v>
      </c>
      <c r="K10" s="46">
        <v>17.498423980000002</v>
      </c>
      <c r="L10" s="46">
        <v>32.277501659999999</v>
      </c>
      <c r="M10" s="46">
        <v>25.170252120000001</v>
      </c>
      <c r="N10" s="46">
        <v>15.735056699999999</v>
      </c>
      <c r="O10" s="46">
        <v>27.987652870000002</v>
      </c>
      <c r="P10" s="46">
        <v>28.319245719999998</v>
      </c>
      <c r="Q10" s="46">
        <v>28.027791079999997</v>
      </c>
      <c r="R10" s="46">
        <v>24.084132069999999</v>
      </c>
      <c r="S10" s="46">
        <v>35.950514750000004</v>
      </c>
      <c r="T10" s="46">
        <v>19.148979239999999</v>
      </c>
      <c r="U10" s="393">
        <f>(Table41[[#This Row],[Column14]]/$T$24)*100</f>
        <v>0.92006539265533405</v>
      </c>
      <c r="X10" s="106"/>
      <c r="Y10" s="106"/>
      <c r="Z10" s="106"/>
    </row>
    <row r="11" spans="1:26" ht="12.6" customHeight="1" x14ac:dyDescent="0.2">
      <c r="A11" s="611"/>
      <c r="B11" s="136" t="s">
        <v>229</v>
      </c>
      <c r="C11" s="391">
        <v>1406.9053950299999</v>
      </c>
      <c r="D11" s="391">
        <v>1335.22781465</v>
      </c>
      <c r="E11" s="391">
        <f t="shared" si="0"/>
        <v>71.677580379999881</v>
      </c>
      <c r="G11" s="294" t="s">
        <v>437</v>
      </c>
      <c r="H11" s="45">
        <v>17.275909559999999</v>
      </c>
      <c r="I11" s="45">
        <v>13.67720813</v>
      </c>
      <c r="J11" s="45">
        <v>8.2449044199999992</v>
      </c>
      <c r="K11" s="45">
        <v>15.38067012</v>
      </c>
      <c r="L11" s="45">
        <v>8.9067034899999999</v>
      </c>
      <c r="M11" s="45">
        <v>11.34450698</v>
      </c>
      <c r="N11" s="45">
        <v>10.521573829999999</v>
      </c>
      <c r="O11" s="45">
        <v>12.167135480000001</v>
      </c>
      <c r="P11" s="45">
        <v>19.727223329999998</v>
      </c>
      <c r="Q11" s="45">
        <v>13.9820946</v>
      </c>
      <c r="R11" s="45">
        <v>12.078186279999999</v>
      </c>
      <c r="S11" s="45">
        <v>44.990097630000001</v>
      </c>
      <c r="T11" s="45">
        <v>13.838518949999999</v>
      </c>
      <c r="U11" s="283">
        <f>(Table41[[#This Row],[Column14]]/$T$24)*100</f>
        <v>0.66490971721895453</v>
      </c>
      <c r="X11" s="106"/>
      <c r="Y11" s="106"/>
      <c r="Z11" s="106"/>
    </row>
    <row r="12" spans="1:26" ht="14.45" customHeight="1" x14ac:dyDescent="0.2">
      <c r="A12" s="611"/>
      <c r="B12" s="389" t="s">
        <v>230</v>
      </c>
      <c r="C12" s="116">
        <v>1737.0949610999999</v>
      </c>
      <c r="D12" s="116">
        <v>1648.07812795001</v>
      </c>
      <c r="E12" s="116">
        <f t="shared" si="0"/>
        <v>89.016833149989907</v>
      </c>
      <c r="G12" s="294" t="s">
        <v>433</v>
      </c>
      <c r="H12" s="45">
        <v>20.559936399999998</v>
      </c>
      <c r="I12" s="45">
        <v>5.3717062000000002</v>
      </c>
      <c r="J12" s="45">
        <v>28.13312294</v>
      </c>
      <c r="K12" s="45">
        <v>15.399115779999999</v>
      </c>
      <c r="L12" s="45">
        <v>20.524168960000001</v>
      </c>
      <c r="M12" s="45">
        <v>10.124521980000001</v>
      </c>
      <c r="N12" s="45">
        <v>16.580451889999999</v>
      </c>
      <c r="O12" s="45">
        <v>54.856967479999994</v>
      </c>
      <c r="P12" s="45">
        <v>54.318633649999995</v>
      </c>
      <c r="Q12" s="45">
        <v>27.931545399999997</v>
      </c>
      <c r="R12" s="45">
        <v>34.673256020000004</v>
      </c>
      <c r="S12" s="45">
        <v>4.8346458399999994</v>
      </c>
      <c r="T12" s="45">
        <v>12.13323727</v>
      </c>
      <c r="U12" s="128">
        <f>(Table41[[#This Row],[Column14]]/$T$24)*100</f>
        <v>0.58297476711885987</v>
      </c>
      <c r="X12" s="131"/>
      <c r="Y12" s="18"/>
      <c r="Z12" s="18"/>
    </row>
    <row r="13" spans="1:26" ht="14.45" customHeight="1" x14ac:dyDescent="0.2">
      <c r="A13" s="611"/>
      <c r="B13" s="136" t="s">
        <v>231</v>
      </c>
      <c r="C13" s="136">
        <v>1771.6153848399999</v>
      </c>
      <c r="D13" s="136">
        <v>1481.1683673599898</v>
      </c>
      <c r="E13" s="136">
        <f t="shared" si="0"/>
        <v>290.44701748001012</v>
      </c>
      <c r="G13" s="294" t="s">
        <v>430</v>
      </c>
      <c r="H13" s="45">
        <v>4.1190215999999999</v>
      </c>
      <c r="I13" s="45">
        <v>8.6552807499999993</v>
      </c>
      <c r="J13" s="45">
        <v>17.343544789999999</v>
      </c>
      <c r="K13" s="45">
        <v>18.93812428</v>
      </c>
      <c r="L13" s="45">
        <v>10.872769439999999</v>
      </c>
      <c r="M13" s="45">
        <v>5.7190020800000001</v>
      </c>
      <c r="N13" s="45">
        <v>5.5546293200000001</v>
      </c>
      <c r="O13" s="45">
        <v>8.3989901499999995</v>
      </c>
      <c r="P13" s="45">
        <v>6.88875803</v>
      </c>
      <c r="Q13" s="45">
        <v>12.997821249999999</v>
      </c>
      <c r="R13" s="45">
        <v>11.309570369999999</v>
      </c>
      <c r="S13" s="45">
        <v>8.6495225799999993</v>
      </c>
      <c r="T13" s="45">
        <v>8.2928016600000003</v>
      </c>
      <c r="U13" s="128">
        <f>(Table41[[#This Row],[Column14]]/$T$24)*100</f>
        <v>0.39845047194905764</v>
      </c>
      <c r="X13" s="131"/>
      <c r="Y13" s="18"/>
      <c r="Z13" s="18"/>
    </row>
    <row r="14" spans="1:26" ht="14.45" customHeight="1" x14ac:dyDescent="0.2">
      <c r="A14" s="611"/>
      <c r="B14" s="389" t="s">
        <v>232</v>
      </c>
      <c r="C14" s="116">
        <v>2168.2627993999999</v>
      </c>
      <c r="D14" s="116">
        <v>1299.7429125899798</v>
      </c>
      <c r="E14" s="116">
        <f t="shared" si="0"/>
        <v>868.51988681002013</v>
      </c>
      <c r="G14" s="21" t="s">
        <v>438</v>
      </c>
      <c r="H14" s="45">
        <v>0.18652276999999998</v>
      </c>
      <c r="I14" s="45">
        <v>0.84132485999999995</v>
      </c>
      <c r="J14" s="45">
        <v>8.1542259999999991E-2</v>
      </c>
      <c r="K14" s="45">
        <v>2.0543462400000001</v>
      </c>
      <c r="L14" s="45">
        <v>1.1761206100000001</v>
      </c>
      <c r="M14" s="45">
        <v>8.7945694799999998</v>
      </c>
      <c r="N14" s="45">
        <v>0.85924739999999999</v>
      </c>
      <c r="O14" s="45">
        <v>3.5522005499999998</v>
      </c>
      <c r="P14" s="45">
        <v>1.1018156699999999</v>
      </c>
      <c r="Q14" s="45">
        <v>0.47291404999999997</v>
      </c>
      <c r="R14" s="45">
        <v>1.0423218000000001</v>
      </c>
      <c r="S14" s="45">
        <v>1.18629374</v>
      </c>
      <c r="T14" s="45">
        <v>5.30712457</v>
      </c>
      <c r="U14" s="128">
        <f>(Table41[[#This Row],[Column14]]/$T$24)*100</f>
        <v>0.25499540159132894</v>
      </c>
      <c r="X14" s="131"/>
      <c r="Y14" s="18"/>
      <c r="Z14" s="18"/>
    </row>
    <row r="15" spans="1:26" ht="14.45" customHeight="1" x14ac:dyDescent="0.2">
      <c r="A15" s="610">
        <v>2026</v>
      </c>
      <c r="B15" s="136" t="s">
        <v>221</v>
      </c>
      <c r="C15" s="136">
        <v>2276.4481451500001</v>
      </c>
      <c r="D15" s="136">
        <v>1127.09692766999</v>
      </c>
      <c r="E15" s="136">
        <f t="shared" si="0"/>
        <v>1149.3512174800101</v>
      </c>
      <c r="G15" s="21" t="s">
        <v>441</v>
      </c>
      <c r="H15" s="45">
        <v>2.9174157000000003</v>
      </c>
      <c r="I15" s="45">
        <v>2.7485979199999999</v>
      </c>
      <c r="J15" s="45">
        <v>1.9969942199999999</v>
      </c>
      <c r="K15" s="45">
        <v>3.0315888100000001</v>
      </c>
      <c r="L15" s="45">
        <v>3.3559632400000003</v>
      </c>
      <c r="M15" s="45">
        <v>2.8093032599999996</v>
      </c>
      <c r="N15" s="45">
        <v>1.85822289</v>
      </c>
      <c r="O15" s="45">
        <v>2.74584166</v>
      </c>
      <c r="P15" s="45">
        <v>4.8279562599999997</v>
      </c>
      <c r="Q15" s="45">
        <v>4.1858864999999996</v>
      </c>
      <c r="R15" s="45">
        <v>3.6467639599999999</v>
      </c>
      <c r="S15" s="45">
        <v>0.85101146999999999</v>
      </c>
      <c r="T15" s="45">
        <v>4.1976682099999998</v>
      </c>
      <c r="U15" s="128">
        <f>(Table41[[#This Row],[Column14]]/$T$24)*100</f>
        <v>0.20168851829986439</v>
      </c>
      <c r="X15" s="131"/>
      <c r="Y15" s="18"/>
      <c r="Z15" s="18"/>
    </row>
    <row r="16" spans="1:26" ht="14.45" customHeight="1" x14ac:dyDescent="0.2">
      <c r="A16" s="611"/>
      <c r="B16" s="389" t="s">
        <v>222</v>
      </c>
      <c r="C16" s="116">
        <v>1870.1456682600001</v>
      </c>
      <c r="D16" s="116">
        <v>1357.8772459699901</v>
      </c>
      <c r="E16" s="116">
        <f t="shared" si="0"/>
        <v>512.26842229000999</v>
      </c>
      <c r="G16" s="21" t="s">
        <v>432</v>
      </c>
      <c r="H16" s="45">
        <v>1.3344708300000001</v>
      </c>
      <c r="I16" s="45">
        <v>2.78114968</v>
      </c>
      <c r="J16" s="45">
        <v>15.537919550000002</v>
      </c>
      <c r="K16" s="45">
        <v>26.163858780000002</v>
      </c>
      <c r="L16" s="45">
        <v>44.707471920000003</v>
      </c>
      <c r="M16" s="45">
        <v>49.187676750000001</v>
      </c>
      <c r="N16" s="45">
        <v>30.947029329999999</v>
      </c>
      <c r="O16" s="45">
        <v>40.945913670000003</v>
      </c>
      <c r="P16" s="45">
        <v>45.461673810000001</v>
      </c>
      <c r="Q16" s="45">
        <v>17.664993389999999</v>
      </c>
      <c r="R16" s="45">
        <v>0.24177842000000002</v>
      </c>
      <c r="S16" s="45">
        <v>0.59840751000000003</v>
      </c>
      <c r="T16" s="45">
        <v>2.2118989999999998</v>
      </c>
      <c r="U16" s="128">
        <f>(Table41[[#This Row],[Column14]]/$T$24)*100</f>
        <v>0.10627677310850436</v>
      </c>
      <c r="X16" s="131"/>
      <c r="Y16" s="18"/>
      <c r="Z16" s="18"/>
    </row>
    <row r="17" spans="1:26" ht="14.45" customHeight="1" x14ac:dyDescent="0.2">
      <c r="A17" s="612"/>
      <c r="B17" s="135" t="s">
        <v>223</v>
      </c>
      <c r="C17" s="135">
        <v>2081.26285293</v>
      </c>
      <c r="D17" s="135">
        <v>1618.88524839</v>
      </c>
      <c r="E17" s="135">
        <f>C17-D17</f>
        <v>462.37760453999999</v>
      </c>
      <c r="G17" s="21" t="s">
        <v>439</v>
      </c>
      <c r="H17" s="45">
        <v>0.39801544</v>
      </c>
      <c r="I17" s="45">
        <v>0.36774135999999996</v>
      </c>
      <c r="J17" s="45">
        <v>1.16365571</v>
      </c>
      <c r="K17" s="45">
        <v>3.4073981</v>
      </c>
      <c r="L17" s="45">
        <v>3.692418</v>
      </c>
      <c r="M17" s="45">
        <v>1.7709266299999999</v>
      </c>
      <c r="N17" s="45">
        <v>0.54038731000000007</v>
      </c>
      <c r="O17" s="45">
        <v>1.40401548</v>
      </c>
      <c r="P17" s="45">
        <v>1.6591417500000001</v>
      </c>
      <c r="Q17" s="45">
        <v>0.39946566999999999</v>
      </c>
      <c r="R17" s="45">
        <v>1.94594383</v>
      </c>
      <c r="S17" s="45">
        <v>1.41682208</v>
      </c>
      <c r="T17" s="45">
        <v>1.2396347700000001</v>
      </c>
      <c r="U17" s="128">
        <f>(Table41[[#This Row],[Column14]]/$T$24)*100</f>
        <v>5.956166316305718E-2</v>
      </c>
      <c r="X17" s="131"/>
      <c r="Y17" s="18"/>
      <c r="Z17" s="18"/>
    </row>
    <row r="18" spans="1:26" ht="14.45" customHeight="1" x14ac:dyDescent="0.2">
      <c r="A18" s="282"/>
      <c r="B18" s="214" t="s">
        <v>420</v>
      </c>
      <c r="C18" s="134">
        <f>AVERAGE(C5:C17)</f>
        <v>1886.2569448861536</v>
      </c>
      <c r="D18" s="134">
        <f>AVERAGE(D5:D17)</f>
        <v>1380.0817971425322</v>
      </c>
      <c r="E18" s="133">
        <f>AVERAGE(E5:E17)</f>
        <v>506.17514774362155</v>
      </c>
      <c r="G18" s="21" t="s">
        <v>436</v>
      </c>
      <c r="H18" s="45">
        <v>2.3927003099999999</v>
      </c>
      <c r="I18" s="45">
        <v>0.67698789000000004</v>
      </c>
      <c r="J18" s="45">
        <v>1.08893174</v>
      </c>
      <c r="K18" s="45">
        <v>0.65734884999999998</v>
      </c>
      <c r="L18" s="45">
        <v>1.2164491100000001</v>
      </c>
      <c r="M18" s="45">
        <v>2.8327021700000001</v>
      </c>
      <c r="N18" s="45">
        <v>0.35206746</v>
      </c>
      <c r="O18" s="45">
        <v>1.1065205</v>
      </c>
      <c r="P18" s="45">
        <v>0.64712593000000007</v>
      </c>
      <c r="Q18" s="45">
        <v>1.3869782800000001</v>
      </c>
      <c r="R18" s="45">
        <v>0.46682244000000001</v>
      </c>
      <c r="S18" s="45">
        <v>0.60071326000000003</v>
      </c>
      <c r="T18" s="45">
        <v>0.71212935999999993</v>
      </c>
      <c r="U18" s="128">
        <f>(Table41[[#This Row],[Column14]]/$T$24)*100</f>
        <v>3.4216214400668583E-2</v>
      </c>
      <c r="X18" s="131"/>
      <c r="Y18" s="18"/>
      <c r="Z18" s="18"/>
    </row>
    <row r="19" spans="1:26" ht="14.45" customHeight="1" x14ac:dyDescent="0.2">
      <c r="G19" s="21" t="s">
        <v>445</v>
      </c>
      <c r="H19" s="45">
        <v>1.17076666</v>
      </c>
      <c r="I19" s="45">
        <v>4.8122E-3</v>
      </c>
      <c r="J19" s="45">
        <v>1.1967749999999999E-2</v>
      </c>
      <c r="K19" s="45">
        <v>1.94E-4</v>
      </c>
      <c r="L19" s="45">
        <v>4.651E-5</v>
      </c>
      <c r="M19" s="45">
        <v>5.0557999999999999E-2</v>
      </c>
      <c r="N19" s="45">
        <v>1.06E-4</v>
      </c>
      <c r="O19" s="45">
        <v>3.209004E-2</v>
      </c>
      <c r="P19" s="45">
        <v>3.5757120000000003E-2</v>
      </c>
      <c r="Q19" s="45">
        <v>0.15429881000000001</v>
      </c>
      <c r="R19" s="45">
        <v>0.22576228000000001</v>
      </c>
      <c r="S19" s="45">
        <v>4.1029399999999994E-3</v>
      </c>
      <c r="T19" s="45">
        <v>0.29098355999999997</v>
      </c>
      <c r="U19" s="128">
        <f>(Table41[[#This Row],[Column14]]/$T$24)*100</f>
        <v>1.3981105730607443E-2</v>
      </c>
      <c r="X19" s="131"/>
      <c r="Y19" s="18"/>
      <c r="Z19" s="18"/>
    </row>
    <row r="20" spans="1:26" ht="14.45" customHeight="1" x14ac:dyDescent="0.2">
      <c r="C20" s="18"/>
      <c r="D20" s="18"/>
      <c r="E20" s="34"/>
      <c r="G20" s="21" t="s">
        <v>435</v>
      </c>
      <c r="H20" s="45">
        <v>6.5413500000000005E-3</v>
      </c>
      <c r="I20" s="45">
        <v>6.6812289999999996E-2</v>
      </c>
      <c r="J20" s="45">
        <v>0.10416729</v>
      </c>
      <c r="K20" s="45">
        <v>8.0508049999999998E-2</v>
      </c>
      <c r="L20" s="45">
        <v>5.9106499999999999E-3</v>
      </c>
      <c r="M20" s="45">
        <v>2.2534889999999998E-2</v>
      </c>
      <c r="N20" s="45">
        <v>4.7957150000000004E-2</v>
      </c>
      <c r="O20" s="45">
        <v>0.10910383999999999</v>
      </c>
      <c r="P20" s="45">
        <v>0.40390457000000002</v>
      </c>
      <c r="Q20" s="45">
        <v>1.048956E-2</v>
      </c>
      <c r="R20" s="45">
        <v>1.687015E-2</v>
      </c>
      <c r="S20" s="45">
        <v>4.1011370000000005E-2</v>
      </c>
      <c r="T20" s="45">
        <v>6.1767250000000003E-2</v>
      </c>
      <c r="U20" s="128">
        <f>(Table41[[#This Row],[Column14]]/$T$24)*100</f>
        <v>2.9677774680427395E-3</v>
      </c>
      <c r="X20" s="131"/>
    </row>
    <row r="21" spans="1:26" ht="14.45" customHeight="1" x14ac:dyDescent="0.2">
      <c r="C21" s="18"/>
      <c r="D21" s="18"/>
      <c r="E21" s="34"/>
      <c r="G21" s="21" t="s">
        <v>431</v>
      </c>
      <c r="H21" s="45">
        <v>0.41404296999999995</v>
      </c>
      <c r="I21" s="45">
        <v>6.486082E-2</v>
      </c>
      <c r="J21" s="45">
        <v>4.5579000000000001E-2</v>
      </c>
      <c r="K21" s="45">
        <v>2.7323400000000001E-2</v>
      </c>
      <c r="L21" s="45">
        <v>0.97784165000000001</v>
      </c>
      <c r="M21" s="45">
        <v>0.83059700000000003</v>
      </c>
      <c r="N21" s="45">
        <v>0.21916574999999999</v>
      </c>
      <c r="O21" s="45">
        <v>1.10787608</v>
      </c>
      <c r="P21" s="45">
        <v>0.42162134999999995</v>
      </c>
      <c r="Q21" s="45">
        <v>0.27702496000000004</v>
      </c>
      <c r="R21" s="45">
        <v>4.2533730000000006E-2</v>
      </c>
      <c r="S21" s="45">
        <v>3.9286889999999998E-2</v>
      </c>
      <c r="T21" s="45">
        <v>3.765251E-2</v>
      </c>
      <c r="U21" s="128">
        <f>(Table41[[#This Row],[Column14]]/$T$24)*100</f>
        <v>1.8091184372503863E-3</v>
      </c>
      <c r="X21" s="131"/>
    </row>
    <row r="22" spans="1:26" ht="14.45" customHeight="1" x14ac:dyDescent="0.2">
      <c r="A22" s="18"/>
      <c r="B22" s="18"/>
      <c r="C22" s="18"/>
      <c r="D22" s="18"/>
      <c r="E22" s="34"/>
      <c r="G22" s="21" t="s">
        <v>444</v>
      </c>
      <c r="H22" s="45">
        <v>2.6129346200000003</v>
      </c>
      <c r="I22" s="45">
        <v>0.10448958999999999</v>
      </c>
      <c r="J22" s="45">
        <v>0.33728390000000003</v>
      </c>
      <c r="K22" s="45">
        <v>7.0148880000000011E-2</v>
      </c>
      <c r="L22" s="45">
        <v>3.9928017400000004</v>
      </c>
      <c r="M22" s="45">
        <v>0.77296681999999994</v>
      </c>
      <c r="N22" s="45">
        <v>0.13946633</v>
      </c>
      <c r="O22" s="45">
        <v>0.10048111</v>
      </c>
      <c r="P22" s="45">
        <v>0.43865160999999997</v>
      </c>
      <c r="Q22" s="45">
        <v>5.4975870000000003E-2</v>
      </c>
      <c r="R22" s="45">
        <v>5.6995379999999998E-2</v>
      </c>
      <c r="S22" s="45">
        <v>8.8548600000000009E-3</v>
      </c>
      <c r="T22" s="45">
        <v>1.4552239999999999E-2</v>
      </c>
      <c r="U22" s="128">
        <f>(Table41[[#This Row],[Column14]]/$T$24)*100</f>
        <v>6.9920240874492994E-4</v>
      </c>
      <c r="X22" s="131"/>
    </row>
    <row r="23" spans="1:26" ht="14.45" customHeight="1" x14ac:dyDescent="0.2">
      <c r="A23" s="18"/>
      <c r="B23" s="18"/>
      <c r="C23" s="18"/>
      <c r="D23" s="18"/>
      <c r="E23" s="34"/>
      <c r="G23" s="51" t="s">
        <v>429</v>
      </c>
      <c r="H23" s="46">
        <v>0</v>
      </c>
      <c r="I23" s="46">
        <v>8.6912800000000009E-3</v>
      </c>
      <c r="J23" s="46">
        <v>1.0469020000000001E-2</v>
      </c>
      <c r="K23" s="46">
        <v>2.582887E-2</v>
      </c>
      <c r="L23" s="46">
        <v>4.2727769999999998E-2</v>
      </c>
      <c r="M23" s="46">
        <v>0</v>
      </c>
      <c r="N23" s="46">
        <v>0</v>
      </c>
      <c r="O23" s="46">
        <v>1.6500000000000001E-2</v>
      </c>
      <c r="P23" s="46">
        <v>2.2000000000000001E-4</v>
      </c>
      <c r="Q23" s="46">
        <v>3.0465000000000002E-3</v>
      </c>
      <c r="R23" s="46">
        <v>4.8825000000000002E-4</v>
      </c>
      <c r="S23" s="46">
        <v>0</v>
      </c>
      <c r="T23" s="46">
        <v>3.6241000000000002E-4</v>
      </c>
      <c r="U23" s="128">
        <f>(Table41[[#This Row],[Column14]]/$T$24)*100</f>
        <v>1.7412985557773242E-5</v>
      </c>
      <c r="X23" s="131"/>
    </row>
    <row r="24" spans="1:26" ht="14.45" customHeight="1" x14ac:dyDescent="0.2">
      <c r="A24" s="18"/>
      <c r="B24" s="18"/>
      <c r="C24" s="18"/>
      <c r="D24" s="18"/>
      <c r="E24" s="34"/>
      <c r="G24" s="259" t="s">
        <v>217</v>
      </c>
      <c r="H24" s="252">
        <f>SUM(H6:H23)</f>
        <v>1765.6799966200003</v>
      </c>
      <c r="I24" s="252">
        <f t="shared" ref="I24:S24" si="1">SUM(I6:I23)</f>
        <v>1721.84115761</v>
      </c>
      <c r="J24" s="252">
        <f t="shared" si="1"/>
        <v>1665.7749288800003</v>
      </c>
      <c r="K24" s="252">
        <f t="shared" si="1"/>
        <v>1922.2980806</v>
      </c>
      <c r="L24" s="252">
        <f t="shared" si="1"/>
        <v>2247.0448950299997</v>
      </c>
      <c r="M24" s="252">
        <f t="shared" si="1"/>
        <v>1886.9660180700002</v>
      </c>
      <c r="N24" s="252">
        <f t="shared" si="1"/>
        <v>1406.9053950299999</v>
      </c>
      <c r="O24" s="252">
        <f t="shared" si="1"/>
        <v>1737.0949610999999</v>
      </c>
      <c r="P24" s="252">
        <f t="shared" si="1"/>
        <v>1771.6153848400006</v>
      </c>
      <c r="Q24" s="252">
        <f t="shared" si="1"/>
        <v>2168.2627993999999</v>
      </c>
      <c r="R24" s="252">
        <f t="shared" si="1"/>
        <v>2276.4481451500001</v>
      </c>
      <c r="S24" s="252">
        <f t="shared" si="1"/>
        <v>1870.1456682599996</v>
      </c>
      <c r="T24" s="252">
        <f>SUM(T6:T23)</f>
        <v>2081.2628529299986</v>
      </c>
      <c r="U24" s="281">
        <f t="shared" ref="U24" si="2">SUM(U6:U23)</f>
        <v>100.00000000000006</v>
      </c>
    </row>
    <row r="25" spans="1:26" ht="14.45" customHeight="1" x14ac:dyDescent="0.2">
      <c r="A25" s="18"/>
      <c r="B25" s="18"/>
      <c r="C25" s="18"/>
      <c r="D25" s="18"/>
      <c r="E25" s="34"/>
    </row>
    <row r="26" spans="1:26" ht="14.45" customHeight="1" x14ac:dyDescent="0.2">
      <c r="A26" s="18"/>
      <c r="B26" s="18"/>
      <c r="C26" s="18"/>
      <c r="D26" s="18"/>
      <c r="E26" s="34"/>
      <c r="G26" s="613" t="s">
        <v>877</v>
      </c>
      <c r="H26" s="613"/>
      <c r="I26" s="613"/>
      <c r="J26" s="613"/>
      <c r="K26" s="613"/>
      <c r="L26" s="613"/>
      <c r="M26" s="613"/>
      <c r="N26" s="613"/>
      <c r="O26" s="613"/>
      <c r="P26" s="613"/>
      <c r="Q26" s="613"/>
      <c r="R26" s="613"/>
      <c r="S26" s="613"/>
      <c r="T26" s="613"/>
      <c r="U26" s="613"/>
    </row>
    <row r="27" spans="1:26" ht="14.45" customHeight="1" x14ac:dyDescent="0.2">
      <c r="A27" s="18"/>
      <c r="B27" s="18"/>
      <c r="C27" s="18"/>
      <c r="D27" s="18"/>
      <c r="E27" s="34"/>
      <c r="G27" s="567" t="s">
        <v>415</v>
      </c>
      <c r="H27" s="549">
        <v>2025</v>
      </c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0"/>
      <c r="T27" s="316">
        <v>2026</v>
      </c>
      <c r="U27" s="286" t="s">
        <v>887</v>
      </c>
    </row>
    <row r="28" spans="1:26" s="11" customFormat="1" ht="12.75" x14ac:dyDescent="0.2">
      <c r="A28" s="18"/>
      <c r="B28" s="18"/>
      <c r="C28" s="18"/>
      <c r="D28" s="18"/>
      <c r="E28" s="34"/>
      <c r="G28" s="568"/>
      <c r="H28" s="26" t="s">
        <v>223</v>
      </c>
      <c r="I28" s="26" t="s">
        <v>224</v>
      </c>
      <c r="J28" s="26" t="s">
        <v>225</v>
      </c>
      <c r="K28" s="26" t="s">
        <v>226</v>
      </c>
      <c r="L28" s="26" t="s">
        <v>227</v>
      </c>
      <c r="M28" s="26" t="s">
        <v>228</v>
      </c>
      <c r="N28" s="26" t="s">
        <v>229</v>
      </c>
      <c r="O28" s="26" t="s">
        <v>230</v>
      </c>
      <c r="P28" s="26" t="s">
        <v>231</v>
      </c>
      <c r="Q28" s="26" t="s">
        <v>232</v>
      </c>
      <c r="R28" s="26" t="s">
        <v>221</v>
      </c>
      <c r="S28" s="26" t="s">
        <v>222</v>
      </c>
      <c r="T28" s="26" t="s">
        <v>223</v>
      </c>
      <c r="U28" s="285" t="s">
        <v>446</v>
      </c>
    </row>
    <row r="29" spans="1:26" ht="12.75" x14ac:dyDescent="0.2">
      <c r="A29" s="106"/>
      <c r="B29" s="106"/>
      <c r="C29" s="106"/>
      <c r="D29" s="106"/>
      <c r="E29" s="34"/>
      <c r="G29" s="325" t="s">
        <v>445</v>
      </c>
      <c r="H29" s="313">
        <v>311.96039274999998</v>
      </c>
      <c r="I29" s="313">
        <v>229.81903697999999</v>
      </c>
      <c r="J29" s="313">
        <v>85.853713519999999</v>
      </c>
      <c r="K29" s="313">
        <v>188.77191453999998</v>
      </c>
      <c r="L29" s="313">
        <v>124.30129982</v>
      </c>
      <c r="M29" s="313">
        <v>150.55732953</v>
      </c>
      <c r="N29" s="313">
        <v>432.72646233</v>
      </c>
      <c r="O29" s="313">
        <v>282.13343764000001</v>
      </c>
      <c r="P29" s="313">
        <v>130.0224681</v>
      </c>
      <c r="Q29" s="313">
        <v>194.84497503</v>
      </c>
      <c r="R29" s="313">
        <v>124.43822862</v>
      </c>
      <c r="S29" s="313">
        <v>166.31016179</v>
      </c>
      <c r="T29" s="313">
        <v>268.13513209000001</v>
      </c>
      <c r="U29" s="394">
        <f>(T29/$T$47)*100</f>
        <v>16.562948631267314</v>
      </c>
      <c r="X29" s="106"/>
    </row>
    <row r="30" spans="1:26" ht="12.75" x14ac:dyDescent="0.2">
      <c r="A30" s="106"/>
      <c r="B30" s="106"/>
      <c r="C30" s="106"/>
      <c r="D30" s="106"/>
      <c r="E30" s="34"/>
      <c r="G30" s="21" t="s">
        <v>444</v>
      </c>
      <c r="H30" s="45">
        <v>160.19568812</v>
      </c>
      <c r="I30" s="45">
        <v>95.575929770000101</v>
      </c>
      <c r="J30" s="45">
        <v>196.97136569999998</v>
      </c>
      <c r="K30" s="45">
        <v>208.16977058000001</v>
      </c>
      <c r="L30" s="45">
        <v>282.53517061000002</v>
      </c>
      <c r="M30" s="45">
        <v>220.16472005</v>
      </c>
      <c r="N30" s="45">
        <v>157.48166743000002</v>
      </c>
      <c r="O30" s="45">
        <v>195.01629516</v>
      </c>
      <c r="P30" s="45">
        <v>204.53105503</v>
      </c>
      <c r="Q30" s="45">
        <v>153.45203634000001</v>
      </c>
      <c r="R30" s="45">
        <v>151.55830912000002</v>
      </c>
      <c r="S30" s="45">
        <v>273.73179586000003</v>
      </c>
      <c r="T30" s="45">
        <v>200.28075106999998</v>
      </c>
      <c r="U30" s="395">
        <f t="shared" ref="U30:U46" si="3">(T30/$T$47)*100</f>
        <v>12.371522395993258</v>
      </c>
      <c r="X30" s="106"/>
    </row>
    <row r="31" spans="1:26" ht="12.75" x14ac:dyDescent="0.2">
      <c r="A31" s="106"/>
      <c r="B31" s="106"/>
      <c r="C31" s="106"/>
      <c r="D31" s="106"/>
      <c r="E31" s="34"/>
      <c r="G31" s="439" t="s">
        <v>442</v>
      </c>
      <c r="H31" s="314">
        <v>71.264217900000006</v>
      </c>
      <c r="I31" s="314">
        <v>58.867327840000002</v>
      </c>
      <c r="J31" s="314">
        <v>75.661945160000002</v>
      </c>
      <c r="K31" s="314">
        <v>56.662260420000003</v>
      </c>
      <c r="L31" s="314">
        <v>71.047925370000002</v>
      </c>
      <c r="M31" s="314">
        <v>60.597579659999994</v>
      </c>
      <c r="N31" s="314">
        <v>78.820293939999999</v>
      </c>
      <c r="O31" s="314">
        <v>112.91071776999999</v>
      </c>
      <c r="P31" s="314">
        <v>98.517161040000005</v>
      </c>
      <c r="Q31" s="314">
        <v>76.01285086</v>
      </c>
      <c r="R31" s="314">
        <v>80.277158810000003</v>
      </c>
      <c r="S31" s="314">
        <v>96.696662439999997</v>
      </c>
      <c r="T31" s="314">
        <v>128.67958976</v>
      </c>
      <c r="U31" s="396">
        <f t="shared" si="3"/>
        <v>7.9486541673026725</v>
      </c>
      <c r="X31" s="106"/>
    </row>
    <row r="32" spans="1:26" ht="12.75" x14ac:dyDescent="0.2">
      <c r="A32" s="106"/>
      <c r="B32" s="106"/>
      <c r="C32" s="106"/>
      <c r="D32" s="106"/>
      <c r="E32" s="34"/>
      <c r="G32" s="21" t="s">
        <v>438</v>
      </c>
      <c r="H32" s="45">
        <v>93.81626768000001</v>
      </c>
      <c r="I32" s="45">
        <v>100.87154165000001</v>
      </c>
      <c r="J32" s="45">
        <v>93.480804369999902</v>
      </c>
      <c r="K32" s="45">
        <v>87.778948349999993</v>
      </c>
      <c r="L32" s="45">
        <v>115.44120479</v>
      </c>
      <c r="M32" s="45">
        <v>99.862257899999804</v>
      </c>
      <c r="N32" s="45">
        <v>56.812743910000101</v>
      </c>
      <c r="O32" s="45">
        <v>104.13881723999999</v>
      </c>
      <c r="P32" s="45">
        <v>123.39883851</v>
      </c>
      <c r="Q32" s="45">
        <v>137.96470440000002</v>
      </c>
      <c r="R32" s="45">
        <v>87.923683249999996</v>
      </c>
      <c r="S32" s="45">
        <v>98.3375474999999</v>
      </c>
      <c r="T32" s="45">
        <v>127.89823663</v>
      </c>
      <c r="U32" s="395">
        <f t="shared" si="3"/>
        <v>7.9003892806606411</v>
      </c>
      <c r="X32" s="106"/>
    </row>
    <row r="33" spans="1:24" ht="12.75" x14ac:dyDescent="0.2">
      <c r="A33" s="106"/>
      <c r="B33" s="106"/>
      <c r="C33" s="106"/>
      <c r="G33" s="397" t="s">
        <v>441</v>
      </c>
      <c r="H33" s="423">
        <v>123.38013814</v>
      </c>
      <c r="I33" s="423">
        <v>101.66038090000001</v>
      </c>
      <c r="J33" s="423">
        <v>107.97771751000001</v>
      </c>
      <c r="K33" s="423">
        <v>106.70739116</v>
      </c>
      <c r="L33" s="423">
        <v>122.26963692</v>
      </c>
      <c r="M33" s="423">
        <v>125.2743148</v>
      </c>
      <c r="N33" s="423">
        <v>76.719059260000009</v>
      </c>
      <c r="O33" s="423">
        <v>137.66633608000001</v>
      </c>
      <c r="P33" s="423">
        <v>141.91797500000001</v>
      </c>
      <c r="Q33" s="423">
        <v>126.15021444</v>
      </c>
      <c r="R33" s="423">
        <v>102.81776519</v>
      </c>
      <c r="S33" s="423">
        <v>97.589666290000309</v>
      </c>
      <c r="T33" s="423">
        <v>127.06051229000001</v>
      </c>
      <c r="U33" s="398">
        <f t="shared" si="3"/>
        <v>7.8486422936006797</v>
      </c>
      <c r="X33" s="106"/>
    </row>
    <row r="34" spans="1:24" s="31" customFormat="1" ht="12.75" x14ac:dyDescent="0.2">
      <c r="A34" s="18"/>
      <c r="B34" s="18"/>
      <c r="C34" s="18"/>
      <c r="G34" s="294" t="s">
        <v>621</v>
      </c>
      <c r="H34" s="45">
        <v>105.30132243000001</v>
      </c>
      <c r="I34" s="45">
        <v>96.970918950000197</v>
      </c>
      <c r="J34" s="45">
        <v>121.78218409999999</v>
      </c>
      <c r="K34" s="45">
        <v>103.01299601000001</v>
      </c>
      <c r="L34" s="45">
        <v>135.47979521000002</v>
      </c>
      <c r="M34" s="45">
        <v>111.45557069</v>
      </c>
      <c r="N34" s="45">
        <v>76.64187754000001</v>
      </c>
      <c r="O34" s="45">
        <v>116.91988897</v>
      </c>
      <c r="P34" s="45">
        <v>120.35244310000101</v>
      </c>
      <c r="Q34" s="45">
        <v>100.17520817</v>
      </c>
      <c r="R34" s="45">
        <v>83.623597559999894</v>
      </c>
      <c r="S34" s="45">
        <v>119.64766376999999</v>
      </c>
      <c r="T34" s="45">
        <v>114.45810269</v>
      </c>
      <c r="U34" s="380">
        <f t="shared" si="3"/>
        <v>7.0701801010188872</v>
      </c>
      <c r="X34" s="18"/>
    </row>
    <row r="35" spans="1:24" ht="14.45" customHeight="1" x14ac:dyDescent="0.2">
      <c r="B35" s="18"/>
      <c r="C35" s="18"/>
      <c r="G35" s="440" t="s">
        <v>443</v>
      </c>
      <c r="H35" s="314">
        <v>76.819695640000006</v>
      </c>
      <c r="I35" s="314">
        <v>78.946756890000003</v>
      </c>
      <c r="J35" s="314">
        <v>96.2685812900001</v>
      </c>
      <c r="K35" s="314">
        <v>95.6126039399999</v>
      </c>
      <c r="L35" s="314">
        <v>111.50985206</v>
      </c>
      <c r="M35" s="314">
        <v>113.20920103</v>
      </c>
      <c r="N35" s="314">
        <v>81.520540740000001</v>
      </c>
      <c r="O35" s="314">
        <v>104.44740429000001</v>
      </c>
      <c r="P35" s="314">
        <v>109.37048152</v>
      </c>
      <c r="Q35" s="314">
        <v>90.40950620000001</v>
      </c>
      <c r="R35" s="314">
        <v>82.032046819999991</v>
      </c>
      <c r="S35" s="314">
        <v>89.920851820000095</v>
      </c>
      <c r="T35" s="314">
        <v>104.63410448</v>
      </c>
      <c r="U35" s="330">
        <f t="shared" si="3"/>
        <v>6.4633428826446959</v>
      </c>
      <c r="X35" s="18"/>
    </row>
    <row r="36" spans="1:24" ht="14.45" customHeight="1" x14ac:dyDescent="0.2">
      <c r="B36" s="18"/>
      <c r="C36" s="18"/>
      <c r="G36" s="294" t="s">
        <v>439</v>
      </c>
      <c r="H36" s="45">
        <v>78.538797683000098</v>
      </c>
      <c r="I36" s="45">
        <v>86.609605950000102</v>
      </c>
      <c r="J36" s="45">
        <v>105.21420439000001</v>
      </c>
      <c r="K36" s="45">
        <v>87.146322740000286</v>
      </c>
      <c r="L36" s="45">
        <v>99.929602730000497</v>
      </c>
      <c r="M36" s="45">
        <v>102.10857159</v>
      </c>
      <c r="N36" s="45">
        <v>66.195474329999797</v>
      </c>
      <c r="O36" s="45">
        <v>128.09874184999998</v>
      </c>
      <c r="P36" s="45">
        <v>127.16535888</v>
      </c>
      <c r="Q36" s="45">
        <v>89.737834379999995</v>
      </c>
      <c r="R36" s="45">
        <v>88.045032089999594</v>
      </c>
      <c r="S36" s="45">
        <v>82.855813199999901</v>
      </c>
      <c r="T36" s="45">
        <v>90.767848769999901</v>
      </c>
      <c r="U36" s="124">
        <f t="shared" si="3"/>
        <v>5.6068117774418873</v>
      </c>
      <c r="X36" s="18"/>
    </row>
    <row r="37" spans="1:24" ht="14.45" customHeight="1" x14ac:dyDescent="0.2">
      <c r="G37" s="328" t="s">
        <v>440</v>
      </c>
      <c r="H37" s="314">
        <v>36.138869369999995</v>
      </c>
      <c r="I37" s="314">
        <v>42.554671290000002</v>
      </c>
      <c r="J37" s="314">
        <v>50.692289270000003</v>
      </c>
      <c r="K37" s="314">
        <v>61.733041659999998</v>
      </c>
      <c r="L37" s="314">
        <v>46.725126530000004</v>
      </c>
      <c r="M37" s="314">
        <v>55.594489820000099</v>
      </c>
      <c r="N37" s="314">
        <v>72.6889039</v>
      </c>
      <c r="O37" s="314">
        <v>61.430596899999998</v>
      </c>
      <c r="P37" s="314">
        <v>42.553364509999994</v>
      </c>
      <c r="Q37" s="314">
        <v>34.898056990000001</v>
      </c>
      <c r="R37" s="314">
        <v>35.02470383</v>
      </c>
      <c r="S37" s="314">
        <v>39.36685207</v>
      </c>
      <c r="T37" s="314">
        <v>84.642869910000101</v>
      </c>
      <c r="U37" s="330">
        <f t="shared" si="3"/>
        <v>5.2284663161998903</v>
      </c>
      <c r="X37" s="18"/>
    </row>
    <row r="38" spans="1:24" ht="14.45" customHeight="1" x14ac:dyDescent="0.2">
      <c r="G38" s="21" t="s">
        <v>436</v>
      </c>
      <c r="H38" s="45">
        <v>75.427141860000106</v>
      </c>
      <c r="I38" s="45">
        <v>66.891837549999906</v>
      </c>
      <c r="J38" s="45">
        <v>72.779813379999993</v>
      </c>
      <c r="K38" s="45">
        <v>72.585886119999898</v>
      </c>
      <c r="L38" s="45">
        <v>75.312927599999909</v>
      </c>
      <c r="M38" s="45">
        <v>84.004141609999891</v>
      </c>
      <c r="N38" s="45">
        <v>44.702917569999997</v>
      </c>
      <c r="O38" s="45">
        <v>92.792496820000096</v>
      </c>
      <c r="P38" s="45">
        <v>92.561320779999903</v>
      </c>
      <c r="Q38" s="45">
        <v>77.231168609999997</v>
      </c>
      <c r="R38" s="45">
        <v>58.312566700000097</v>
      </c>
      <c r="S38" s="45">
        <v>67.556228419999997</v>
      </c>
      <c r="T38" s="45">
        <v>76.164366889999997</v>
      </c>
      <c r="U38" s="124">
        <f t="shared" si="3"/>
        <v>4.7047415476635113</v>
      </c>
      <c r="X38" s="18"/>
    </row>
    <row r="39" spans="1:24" ht="14.45" customHeight="1" x14ac:dyDescent="0.2">
      <c r="G39" s="328" t="s">
        <v>432</v>
      </c>
      <c r="H39" s="314">
        <v>51.4516806500001</v>
      </c>
      <c r="I39" s="314">
        <v>50.1307155900002</v>
      </c>
      <c r="J39" s="314">
        <v>47.517697750000202</v>
      </c>
      <c r="K39" s="314">
        <v>27.622819460000102</v>
      </c>
      <c r="L39" s="314">
        <v>33.8310247900002</v>
      </c>
      <c r="M39" s="314">
        <v>32.845263280000196</v>
      </c>
      <c r="N39" s="314">
        <v>19.416473359999998</v>
      </c>
      <c r="O39" s="314">
        <v>32.765853480000203</v>
      </c>
      <c r="P39" s="314">
        <v>36.864749689999996</v>
      </c>
      <c r="Q39" s="314">
        <v>30.755680050000198</v>
      </c>
      <c r="R39" s="314">
        <v>34.0245654100001</v>
      </c>
      <c r="S39" s="314">
        <v>33.843187060000098</v>
      </c>
      <c r="T39" s="314">
        <v>57.261631810000004</v>
      </c>
      <c r="U39" s="330">
        <f t="shared" si="3"/>
        <v>3.5371025751792686</v>
      </c>
      <c r="X39" s="18"/>
    </row>
    <row r="40" spans="1:24" ht="14.45" customHeight="1" x14ac:dyDescent="0.2">
      <c r="G40" s="21" t="s">
        <v>437</v>
      </c>
      <c r="H40" s="45">
        <v>55.853806859999999</v>
      </c>
      <c r="I40" s="45">
        <v>36.54847367</v>
      </c>
      <c r="J40" s="45">
        <v>50.554074799999995</v>
      </c>
      <c r="K40" s="45">
        <v>48.401121350000004</v>
      </c>
      <c r="L40" s="45">
        <v>46.32875233</v>
      </c>
      <c r="M40" s="45">
        <v>63.174532500000097</v>
      </c>
      <c r="N40" s="45">
        <v>49.524338319999998</v>
      </c>
      <c r="O40" s="45">
        <v>63.221681770000004</v>
      </c>
      <c r="P40" s="45">
        <v>29.949837850000002</v>
      </c>
      <c r="Q40" s="45">
        <v>51.788517880000001</v>
      </c>
      <c r="R40" s="45">
        <v>38.008107020000004</v>
      </c>
      <c r="S40" s="45">
        <v>34.258963420000001</v>
      </c>
      <c r="T40" s="45">
        <v>51.001996119999994</v>
      </c>
      <c r="U40" s="124">
        <f t="shared" si="3"/>
        <v>3.1504392402563459</v>
      </c>
      <c r="X40" s="18"/>
    </row>
    <row r="41" spans="1:24" ht="14.45" customHeight="1" x14ac:dyDescent="0.2">
      <c r="G41" s="328" t="s">
        <v>435</v>
      </c>
      <c r="H41" s="314">
        <v>45.989590820000004</v>
      </c>
      <c r="I41" s="314">
        <v>39.343978979999996</v>
      </c>
      <c r="J41" s="314">
        <v>47.09189765</v>
      </c>
      <c r="K41" s="314">
        <v>39.082422719999997</v>
      </c>
      <c r="L41" s="314">
        <v>55.460011119999898</v>
      </c>
      <c r="M41" s="314">
        <v>55.076364040000001</v>
      </c>
      <c r="N41" s="314">
        <v>41.481761829999996</v>
      </c>
      <c r="O41" s="314">
        <v>51.362716299999903</v>
      </c>
      <c r="P41" s="314">
        <v>58.077315690000098</v>
      </c>
      <c r="Q41" s="314">
        <v>33.869183700000001</v>
      </c>
      <c r="R41" s="314">
        <v>35.968398649999997</v>
      </c>
      <c r="S41" s="314">
        <v>48.124258399999995</v>
      </c>
      <c r="T41" s="314">
        <v>49.017492610000104</v>
      </c>
      <c r="U41" s="330">
        <f t="shared" si="3"/>
        <v>3.0278546709069434</v>
      </c>
      <c r="X41" s="18"/>
    </row>
    <row r="42" spans="1:24" ht="14.45" customHeight="1" x14ac:dyDescent="0.2">
      <c r="G42" s="21" t="s">
        <v>434</v>
      </c>
      <c r="H42" s="45">
        <v>40.792668850000204</v>
      </c>
      <c r="I42" s="45">
        <v>40.316741290000103</v>
      </c>
      <c r="J42" s="45">
        <v>40.5036694900001</v>
      </c>
      <c r="K42" s="45">
        <v>35.855418100000001</v>
      </c>
      <c r="L42" s="45">
        <v>43.885959750000097</v>
      </c>
      <c r="M42" s="45">
        <v>44.625768800000195</v>
      </c>
      <c r="N42" s="45">
        <v>31.67342185</v>
      </c>
      <c r="O42" s="45">
        <v>50.773741020000195</v>
      </c>
      <c r="P42" s="45">
        <v>47.456688510000099</v>
      </c>
      <c r="Q42" s="45">
        <v>38.894170729999999</v>
      </c>
      <c r="R42" s="45">
        <v>40.1656942299999</v>
      </c>
      <c r="S42" s="45">
        <v>40.531350659999994</v>
      </c>
      <c r="T42" s="45">
        <v>47.810107030000204</v>
      </c>
      <c r="U42" s="124">
        <f t="shared" si="3"/>
        <v>2.953273376080725</v>
      </c>
      <c r="X42" s="18"/>
    </row>
    <row r="43" spans="1:24" ht="14.45" customHeight="1" x14ac:dyDescent="0.2">
      <c r="G43" s="328" t="s">
        <v>433</v>
      </c>
      <c r="H43" s="314">
        <v>63.016438639999897</v>
      </c>
      <c r="I43" s="314">
        <v>49.301546200000004</v>
      </c>
      <c r="J43" s="314">
        <v>45.956522590000006</v>
      </c>
      <c r="K43" s="314">
        <v>40.471518359999997</v>
      </c>
      <c r="L43" s="314">
        <v>44.803766719999999</v>
      </c>
      <c r="M43" s="314">
        <v>39.246828130000004</v>
      </c>
      <c r="N43" s="314">
        <v>21.281244170000001</v>
      </c>
      <c r="O43" s="314">
        <v>60.295765450000005</v>
      </c>
      <c r="P43" s="314">
        <v>58.737227120000099</v>
      </c>
      <c r="Q43" s="314">
        <v>35.009049420000004</v>
      </c>
      <c r="R43" s="314">
        <v>41.37897985</v>
      </c>
      <c r="S43" s="314">
        <v>32.695467600000001</v>
      </c>
      <c r="T43" s="314">
        <v>46.518859770000006</v>
      </c>
      <c r="U43" s="330">
        <f t="shared" si="3"/>
        <v>2.8735118697426847</v>
      </c>
      <c r="X43" s="18"/>
    </row>
    <row r="44" spans="1:24" ht="14.45" customHeight="1" x14ac:dyDescent="0.2">
      <c r="F44" s="18"/>
      <c r="G44" s="21" t="s">
        <v>431</v>
      </c>
      <c r="H44" s="45">
        <v>32.550548159999998</v>
      </c>
      <c r="I44" s="45">
        <v>26.422515920000002</v>
      </c>
      <c r="J44" s="45">
        <v>28.366822600000003</v>
      </c>
      <c r="K44" s="45">
        <v>31.469473140000002</v>
      </c>
      <c r="L44" s="45">
        <v>34.095347240000002</v>
      </c>
      <c r="M44" s="45">
        <v>32.216702570000002</v>
      </c>
      <c r="N44" s="45">
        <v>18.16986661</v>
      </c>
      <c r="O44" s="45">
        <v>38.85380911</v>
      </c>
      <c r="P44" s="45">
        <v>41.331012950000002</v>
      </c>
      <c r="Q44" s="45">
        <v>19.958808920000003</v>
      </c>
      <c r="R44" s="45">
        <v>24.926103569999999</v>
      </c>
      <c r="S44" s="45">
        <v>29.192848789999999</v>
      </c>
      <c r="T44" s="45">
        <v>32.543850380000002</v>
      </c>
      <c r="U44" s="124">
        <f t="shared" si="3"/>
        <v>2.0102629517666695</v>
      </c>
      <c r="X44" s="18"/>
    </row>
    <row r="45" spans="1:24" ht="14.45" customHeight="1" x14ac:dyDescent="0.2">
      <c r="F45" s="18"/>
      <c r="G45" s="328" t="s">
        <v>430</v>
      </c>
      <c r="H45" s="314">
        <v>6.76820311</v>
      </c>
      <c r="I45" s="314">
        <v>7.3331255400000002</v>
      </c>
      <c r="J45" s="314">
        <v>8.4380970000000097</v>
      </c>
      <c r="K45" s="314">
        <v>12.7736924</v>
      </c>
      <c r="L45" s="314">
        <v>9.3171402100000016</v>
      </c>
      <c r="M45" s="314">
        <v>7.1783791300000104</v>
      </c>
      <c r="N45" s="314">
        <v>9.1982258800000007</v>
      </c>
      <c r="O45" s="314">
        <v>9.9776255000000003</v>
      </c>
      <c r="P45" s="314">
        <v>14.504456509999999</v>
      </c>
      <c r="Q45" s="314">
        <v>8.5087979300000001</v>
      </c>
      <c r="R45" s="314">
        <v>15.033765369999999</v>
      </c>
      <c r="S45" s="314">
        <v>7.0487428300000001</v>
      </c>
      <c r="T45" s="314">
        <v>6.8698022300000003</v>
      </c>
      <c r="U45" s="330">
        <f t="shared" si="3"/>
        <v>0.42435387170474848</v>
      </c>
      <c r="X45" s="18"/>
    </row>
    <row r="46" spans="1:24" ht="14.45" customHeight="1" x14ac:dyDescent="0.2">
      <c r="F46" s="18"/>
      <c r="G46" s="51" t="s">
        <v>429</v>
      </c>
      <c r="H46" s="46">
        <v>1.4312807299999999</v>
      </c>
      <c r="I46" s="46">
        <v>0.18689731000000001</v>
      </c>
      <c r="J46" s="46">
        <v>2.1864316400000003</v>
      </c>
      <c r="K46" s="46">
        <v>6.2713740000000004E-2</v>
      </c>
      <c r="L46" s="46">
        <v>2.46609648</v>
      </c>
      <c r="M46" s="46">
        <v>0.78716419999999998</v>
      </c>
      <c r="N46" s="46">
        <v>0.17254168</v>
      </c>
      <c r="O46" s="46">
        <v>5.2722026</v>
      </c>
      <c r="P46" s="46">
        <v>3.8566125699999998</v>
      </c>
      <c r="Q46" s="46">
        <v>8.2148539999999992E-2</v>
      </c>
      <c r="R46" s="46">
        <v>3.5382215800000001</v>
      </c>
      <c r="S46" s="46">
        <v>0.16918404999999997</v>
      </c>
      <c r="T46" s="46">
        <v>5.1399938600000006</v>
      </c>
      <c r="U46" s="124">
        <f t="shared" si="3"/>
        <v>0.3175020505691668</v>
      </c>
      <c r="X46" s="18"/>
    </row>
    <row r="47" spans="1:24" ht="14.45" customHeight="1" x14ac:dyDescent="0.2">
      <c r="A47" s="31"/>
      <c r="B47" s="31"/>
      <c r="C47" s="31"/>
      <c r="D47" s="31"/>
      <c r="E47" s="31"/>
      <c r="F47" s="131"/>
      <c r="G47" s="259" t="s">
        <v>217</v>
      </c>
      <c r="H47" s="252">
        <f t="shared" ref="H47:U47" si="4">SUM(H29:H46)</f>
        <v>1430.6967493930008</v>
      </c>
      <c r="I47" s="252">
        <f t="shared" si="4"/>
        <v>1208.3520022700009</v>
      </c>
      <c r="J47" s="252">
        <f t="shared" si="4"/>
        <v>1277.2978322100003</v>
      </c>
      <c r="K47" s="252">
        <f t="shared" si="4"/>
        <v>1303.9203147900002</v>
      </c>
      <c r="L47" s="252">
        <f t="shared" si="4"/>
        <v>1454.7406402800007</v>
      </c>
      <c r="M47" s="252">
        <f t="shared" si="4"/>
        <v>1397.9791793300005</v>
      </c>
      <c r="N47" s="252">
        <f t="shared" si="4"/>
        <v>1335.2278146500003</v>
      </c>
      <c r="O47" s="252">
        <f t="shared" si="4"/>
        <v>1648.0781279500002</v>
      </c>
      <c r="P47" s="252">
        <f t="shared" si="4"/>
        <v>1481.1683673600014</v>
      </c>
      <c r="Q47" s="252">
        <f t="shared" si="4"/>
        <v>1299.7429125899998</v>
      </c>
      <c r="R47" s="252">
        <f t="shared" si="4"/>
        <v>1127.0969276699998</v>
      </c>
      <c r="S47" s="252">
        <f t="shared" si="4"/>
        <v>1357.8772459700003</v>
      </c>
      <c r="T47" s="252">
        <f t="shared" si="4"/>
        <v>1618.8852483900005</v>
      </c>
      <c r="U47" s="281">
        <f t="shared" si="4"/>
        <v>99.999999999999972</v>
      </c>
    </row>
    <row r="48" spans="1:24" ht="14.45" customHeight="1" x14ac:dyDescent="0.2">
      <c r="A48" s="31"/>
      <c r="B48" s="31"/>
      <c r="C48" s="31"/>
      <c r="D48" s="31"/>
      <c r="E48" s="31"/>
      <c r="F48" s="131"/>
    </row>
    <row r="49" spans="1:21" ht="14.45" customHeight="1" x14ac:dyDescent="0.2">
      <c r="A49" s="31"/>
      <c r="B49" s="31"/>
      <c r="C49" s="31"/>
      <c r="D49" s="31"/>
      <c r="E49" s="31"/>
      <c r="F49" s="131"/>
    </row>
    <row r="50" spans="1:21" ht="14.45" customHeight="1" x14ac:dyDescent="0.2">
      <c r="A50" s="31"/>
      <c r="B50" s="31"/>
      <c r="C50" s="31"/>
      <c r="D50" s="31"/>
      <c r="E50" s="31"/>
      <c r="F50" s="131"/>
      <c r="G50" s="18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8"/>
    </row>
    <row r="51" spans="1:21" ht="14.45" customHeight="1" x14ac:dyDescent="0.2">
      <c r="A51" s="31"/>
      <c r="B51" s="31"/>
      <c r="C51" s="31"/>
      <c r="D51" s="31"/>
      <c r="E51" s="31"/>
      <c r="F51" s="131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 ht="14.45" customHeight="1" x14ac:dyDescent="0.2">
      <c r="A52" s="31"/>
      <c r="B52" s="31"/>
      <c r="C52" s="31"/>
      <c r="D52" s="31"/>
      <c r="E52" s="31"/>
      <c r="F52" s="131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1" ht="14.45" customHeight="1" x14ac:dyDescent="0.2">
      <c r="F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45" customHeight="1" x14ac:dyDescent="0.2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45" customHeight="1" x14ac:dyDescent="0.2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45" customHeight="1" x14ac:dyDescent="0.2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45" customHeight="1" x14ac:dyDescent="0.2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45" customHeight="1" x14ac:dyDescent="0.2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45" customHeight="1" x14ac:dyDescent="0.2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45" customHeight="1" x14ac:dyDescent="0.2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45" customHeight="1" x14ac:dyDescent="0.2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45" customHeight="1" x14ac:dyDescent="0.2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45" customHeight="1" x14ac:dyDescent="0.2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45" customHeight="1" x14ac:dyDescent="0.2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45" customHeight="1" x14ac:dyDescent="0.2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45" customHeight="1" x14ac:dyDescent="0.2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45" customHeight="1" x14ac:dyDescent="0.2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45" customHeight="1" x14ac:dyDescent="0.2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45" customHeight="1" x14ac:dyDescent="0.2">
      <c r="F69" s="18"/>
    </row>
    <row r="70" spans="6:23" ht="14.45" customHeight="1" x14ac:dyDescent="0.2">
      <c r="F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42"/>
      <c r="V70" s="42"/>
      <c r="W70" s="42"/>
    </row>
    <row r="71" spans="6:23" ht="14.45" customHeight="1" x14ac:dyDescent="0.2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2"/>
      <c r="V71" s="42"/>
      <c r="W71" s="42"/>
    </row>
    <row r="72" spans="6:23" ht="14.45" customHeight="1" x14ac:dyDescent="0.2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2"/>
      <c r="V72" s="42"/>
      <c r="W72" s="42"/>
    </row>
    <row r="73" spans="6:23" ht="14.45" customHeight="1" x14ac:dyDescent="0.2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2"/>
      <c r="V73" s="42"/>
      <c r="W73" s="42"/>
    </row>
    <row r="74" spans="6:23" ht="14.45" customHeight="1" x14ac:dyDescent="0.2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2"/>
      <c r="V74" s="42"/>
      <c r="W74" s="42"/>
    </row>
    <row r="75" spans="6:23" ht="14.45" customHeight="1" x14ac:dyDescent="0.2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2"/>
      <c r="V75" s="42"/>
      <c r="W75" s="42"/>
    </row>
    <row r="76" spans="6:23" ht="14.45" customHeight="1" x14ac:dyDescent="0.2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2"/>
      <c r="V76" s="42"/>
      <c r="W76" s="42"/>
    </row>
    <row r="77" spans="6:23" ht="14.45" customHeight="1" x14ac:dyDescent="0.2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2"/>
      <c r="V77" s="42"/>
      <c r="W77" s="42"/>
    </row>
    <row r="78" spans="6:23" ht="14.45" customHeight="1" x14ac:dyDescent="0.2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2"/>
      <c r="V78" s="42"/>
      <c r="W78" s="42"/>
    </row>
    <row r="79" spans="6:23" ht="14.45" customHeight="1" x14ac:dyDescent="0.2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2"/>
      <c r="V79" s="42"/>
      <c r="W79" s="42"/>
    </row>
    <row r="80" spans="6:23" ht="14.45" customHeight="1" x14ac:dyDescent="0.2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2"/>
      <c r="V80" s="42"/>
      <c r="W80" s="42"/>
    </row>
    <row r="81" spans="6:23" ht="14.45" customHeight="1" x14ac:dyDescent="0.2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2"/>
      <c r="V81" s="42"/>
      <c r="W81" s="42"/>
    </row>
    <row r="82" spans="6:23" ht="14.45" customHeight="1" x14ac:dyDescent="0.2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2"/>
      <c r="V82" s="42"/>
      <c r="W82" s="42"/>
    </row>
    <row r="83" spans="6:23" ht="14.45" customHeight="1" x14ac:dyDescent="0.2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2"/>
      <c r="V83" s="42"/>
      <c r="W83" s="42"/>
    </row>
    <row r="84" spans="6:23" ht="14.45" customHeight="1" x14ac:dyDescent="0.2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2"/>
      <c r="V84" s="42"/>
      <c r="W84" s="42"/>
    </row>
    <row r="85" spans="6:23" ht="14.45" customHeight="1" x14ac:dyDescent="0.2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2"/>
      <c r="V85" s="42"/>
      <c r="W85" s="42"/>
    </row>
    <row r="86" spans="6:23" ht="14.45" customHeight="1" x14ac:dyDescent="0.2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2"/>
      <c r="V86" s="42"/>
      <c r="W86" s="42"/>
    </row>
    <row r="87" spans="6:23" ht="14.45" customHeight="1" x14ac:dyDescent="0.2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2"/>
      <c r="V87" s="42"/>
      <c r="W87" s="42"/>
    </row>
    <row r="88" spans="6:23" ht="14.45" customHeight="1" x14ac:dyDescent="0.2">
      <c r="F88" s="18"/>
    </row>
    <row r="89" spans="6:23" ht="14.45" customHeight="1" x14ac:dyDescent="0.2">
      <c r="F89" s="18"/>
    </row>
    <row r="90" spans="6:23" ht="14.45" customHeight="1" x14ac:dyDescent="0.2">
      <c r="F90" s="18"/>
    </row>
    <row r="91" spans="6:23" ht="14.45" customHeight="1" x14ac:dyDescent="0.2">
      <c r="F91" s="18"/>
    </row>
    <row r="92" spans="6:23" ht="14.45" customHeight="1" x14ac:dyDescent="0.2">
      <c r="F92" s="18"/>
    </row>
    <row r="93" spans="6:23" ht="14.45" customHeight="1" x14ac:dyDescent="0.2">
      <c r="F93" s="18"/>
    </row>
    <row r="94" spans="6:23" ht="14.45" customHeight="1" x14ac:dyDescent="0.2">
      <c r="F94" s="18"/>
    </row>
    <row r="95" spans="6:23" ht="14.45" customHeight="1" x14ac:dyDescent="0.2">
      <c r="F95" s="18"/>
    </row>
    <row r="96" spans="6:23" ht="14.45" customHeight="1" x14ac:dyDescent="0.2">
      <c r="F96" s="18"/>
    </row>
    <row r="97" spans="6:6" ht="14.45" customHeight="1" x14ac:dyDescent="0.2">
      <c r="F97" s="18"/>
    </row>
    <row r="98" spans="6:6" ht="14.45" customHeight="1" x14ac:dyDescent="0.2">
      <c r="F98" s="18"/>
    </row>
    <row r="99" spans="6:6" ht="14.45" customHeight="1" x14ac:dyDescent="0.2">
      <c r="F99" s="18"/>
    </row>
    <row r="100" spans="6:6" ht="14.45" customHeight="1" x14ac:dyDescent="0.2">
      <c r="F100" s="18"/>
    </row>
    <row r="101" spans="6:6" ht="14.45" customHeight="1" x14ac:dyDescent="0.2">
      <c r="F101" s="18"/>
    </row>
    <row r="102" spans="6:6" ht="14.45" customHeight="1" x14ac:dyDescent="0.2">
      <c r="F102" s="18"/>
    </row>
    <row r="103" spans="6:6" ht="14.45" customHeight="1" x14ac:dyDescent="0.2">
      <c r="F103" s="18"/>
    </row>
    <row r="104" spans="6:6" ht="14.45" customHeight="1" x14ac:dyDescent="0.2">
      <c r="F104" s="18"/>
    </row>
    <row r="105" spans="6:6" ht="14.45" customHeight="1" x14ac:dyDescent="0.2">
      <c r="F105" s="18"/>
    </row>
    <row r="106" spans="6:6" ht="14.45" customHeight="1" x14ac:dyDescent="0.2">
      <c r="F106" s="18"/>
    </row>
    <row r="107" spans="6:6" ht="14.45" customHeight="1" x14ac:dyDescent="0.2">
      <c r="F107" s="18"/>
    </row>
    <row r="108" spans="6:6" ht="14.45" customHeight="1" x14ac:dyDescent="0.2">
      <c r="F108" s="18"/>
    </row>
    <row r="109" spans="6:6" ht="14.45" customHeight="1" x14ac:dyDescent="0.2">
      <c r="F109" s="18"/>
    </row>
    <row r="110" spans="6:6" ht="14.45" customHeight="1" x14ac:dyDescent="0.2">
      <c r="F110" s="18"/>
    </row>
    <row r="111" spans="6:6" ht="14.45" customHeight="1" x14ac:dyDescent="0.2">
      <c r="F111" s="18"/>
    </row>
    <row r="112" spans="6:6" ht="14.45" customHeight="1" x14ac:dyDescent="0.2">
      <c r="F112" s="18"/>
    </row>
    <row r="113" spans="6:6" ht="14.45" customHeight="1" x14ac:dyDescent="0.2">
      <c r="F113" s="18"/>
    </row>
    <row r="114" spans="6:6" ht="14.45" customHeight="1" x14ac:dyDescent="0.2">
      <c r="F114" s="18"/>
    </row>
    <row r="115" spans="6:6" ht="14.45" customHeight="1" x14ac:dyDescent="0.2">
      <c r="F115" s="18"/>
    </row>
    <row r="116" spans="6:6" ht="14.45" customHeight="1" x14ac:dyDescent="0.2">
      <c r="F116" s="18"/>
    </row>
    <row r="117" spans="6:6" ht="14.45" customHeight="1" x14ac:dyDescent="0.2">
      <c r="F117" s="18"/>
    </row>
    <row r="118" spans="6:6" ht="14.45" customHeight="1" x14ac:dyDescent="0.2">
      <c r="F118" s="18"/>
    </row>
    <row r="119" spans="6:6" ht="14.45" customHeight="1" x14ac:dyDescent="0.2">
      <c r="F119" s="18"/>
    </row>
    <row r="120" spans="6:6" ht="14.45" customHeight="1" x14ac:dyDescent="0.2">
      <c r="F120" s="18"/>
    </row>
    <row r="121" spans="6:6" ht="14.45" customHeight="1" x14ac:dyDescent="0.2">
      <c r="F121" s="18"/>
    </row>
    <row r="122" spans="6:6" ht="14.45" customHeight="1" x14ac:dyDescent="0.2">
      <c r="F122" s="18"/>
    </row>
    <row r="123" spans="6:6" ht="14.45" customHeight="1" x14ac:dyDescent="0.2">
      <c r="F123" s="18"/>
    </row>
    <row r="124" spans="6:6" ht="14.45" customHeight="1" x14ac:dyDescent="0.2">
      <c r="F124" s="18"/>
    </row>
    <row r="125" spans="6:6" ht="14.45" customHeight="1" x14ac:dyDescent="0.2">
      <c r="F125" s="18"/>
    </row>
    <row r="126" spans="6:6" ht="14.45" customHeight="1" x14ac:dyDescent="0.2">
      <c r="F126" s="18"/>
    </row>
    <row r="127" spans="6:6" ht="14.45" customHeight="1" x14ac:dyDescent="0.2">
      <c r="F127" s="18"/>
    </row>
    <row r="128" spans="6:6" ht="14.45" customHeight="1" x14ac:dyDescent="0.2">
      <c r="F128" s="18"/>
    </row>
    <row r="129" spans="6:6" ht="14.45" customHeight="1" x14ac:dyDescent="0.2">
      <c r="F129" s="18"/>
    </row>
    <row r="130" spans="6:6" ht="14.45" customHeight="1" x14ac:dyDescent="0.2">
      <c r="F130" s="18"/>
    </row>
    <row r="131" spans="6:6" ht="14.45" customHeight="1" x14ac:dyDescent="0.2">
      <c r="F131" s="18"/>
    </row>
    <row r="132" spans="6:6" ht="14.45" customHeight="1" x14ac:dyDescent="0.2">
      <c r="F132" s="18"/>
    </row>
    <row r="133" spans="6:6" ht="14.45" customHeight="1" x14ac:dyDescent="0.2">
      <c r="F133" s="18"/>
    </row>
    <row r="134" spans="6:6" ht="14.45" customHeight="1" x14ac:dyDescent="0.2">
      <c r="F134" s="18"/>
    </row>
    <row r="135" spans="6:6" ht="14.45" customHeight="1" x14ac:dyDescent="0.2">
      <c r="F135" s="18"/>
    </row>
    <row r="136" spans="6:6" ht="14.45" customHeight="1" x14ac:dyDescent="0.2">
      <c r="F136" s="18"/>
    </row>
    <row r="137" spans="6:6" ht="14.45" customHeight="1" x14ac:dyDescent="0.2">
      <c r="F137" s="18"/>
    </row>
    <row r="138" spans="6:6" ht="14.45" customHeight="1" x14ac:dyDescent="0.2">
      <c r="F138" s="18"/>
    </row>
    <row r="139" spans="6:6" ht="14.45" customHeight="1" x14ac:dyDescent="0.2">
      <c r="F139" s="18"/>
    </row>
    <row r="140" spans="6:6" ht="14.45" customHeight="1" x14ac:dyDescent="0.2">
      <c r="F140" s="18"/>
    </row>
    <row r="141" spans="6:6" ht="14.45" customHeight="1" x14ac:dyDescent="0.2">
      <c r="F141" s="18"/>
    </row>
    <row r="142" spans="6:6" ht="14.45" customHeight="1" x14ac:dyDescent="0.2">
      <c r="F142" s="18"/>
    </row>
    <row r="143" spans="6:6" ht="14.45" customHeight="1" x14ac:dyDescent="0.2">
      <c r="F143" s="18"/>
    </row>
    <row r="144" spans="6:6" ht="14.45" customHeight="1" x14ac:dyDescent="0.2">
      <c r="F144" s="18"/>
    </row>
    <row r="145" spans="6:6" ht="14.45" customHeight="1" x14ac:dyDescent="0.2">
      <c r="F145" s="18"/>
    </row>
    <row r="146" spans="6:6" ht="14.45" customHeight="1" x14ac:dyDescent="0.2">
      <c r="F146" s="18"/>
    </row>
    <row r="147" spans="6:6" ht="14.45" customHeight="1" x14ac:dyDescent="0.2">
      <c r="F147" s="18"/>
    </row>
    <row r="148" spans="6:6" ht="14.45" customHeight="1" x14ac:dyDescent="0.2">
      <c r="F148" s="18"/>
    </row>
    <row r="149" spans="6:6" ht="14.45" customHeight="1" x14ac:dyDescent="0.2">
      <c r="F149" s="18"/>
    </row>
    <row r="150" spans="6:6" ht="14.45" customHeight="1" x14ac:dyDescent="0.2">
      <c r="F150" s="18"/>
    </row>
    <row r="151" spans="6:6" ht="14.45" customHeight="1" x14ac:dyDescent="0.2">
      <c r="F151" s="18"/>
    </row>
    <row r="152" spans="6:6" ht="14.45" customHeight="1" x14ac:dyDescent="0.2">
      <c r="F152" s="18"/>
    </row>
    <row r="153" spans="6:6" ht="14.45" customHeight="1" x14ac:dyDescent="0.2">
      <c r="F153" s="18"/>
    </row>
    <row r="154" spans="6:6" ht="14.45" customHeight="1" x14ac:dyDescent="0.2">
      <c r="F154" s="18"/>
    </row>
    <row r="155" spans="6:6" ht="14.45" customHeight="1" x14ac:dyDescent="0.2">
      <c r="F155" s="18"/>
    </row>
    <row r="156" spans="6:6" ht="14.45" customHeight="1" x14ac:dyDescent="0.2">
      <c r="F156" s="18"/>
    </row>
    <row r="157" spans="6:6" ht="14.45" customHeight="1" x14ac:dyDescent="0.2">
      <c r="F157" s="18"/>
    </row>
    <row r="158" spans="6:6" ht="14.45" customHeight="1" x14ac:dyDescent="0.2">
      <c r="F158" s="18"/>
    </row>
    <row r="159" spans="6:6" ht="14.45" customHeight="1" x14ac:dyDescent="0.2">
      <c r="F159" s="18"/>
    </row>
    <row r="160" spans="6:6" ht="14.45" customHeight="1" x14ac:dyDescent="0.2">
      <c r="F160" s="18"/>
    </row>
    <row r="161" spans="6:6" ht="14.45" customHeight="1" x14ac:dyDescent="0.2">
      <c r="F161" s="18"/>
    </row>
    <row r="162" spans="6:6" ht="14.45" customHeight="1" x14ac:dyDescent="0.2">
      <c r="F162" s="18"/>
    </row>
    <row r="163" spans="6:6" ht="14.45" customHeight="1" x14ac:dyDescent="0.2">
      <c r="F163" s="18"/>
    </row>
    <row r="164" spans="6:6" ht="14.45" customHeight="1" x14ac:dyDescent="0.2">
      <c r="F164" s="18"/>
    </row>
    <row r="165" spans="6:6" ht="14.45" customHeight="1" x14ac:dyDescent="0.2">
      <c r="F165" s="18"/>
    </row>
    <row r="166" spans="6:6" ht="14.45" customHeight="1" x14ac:dyDescent="0.2">
      <c r="F166" s="18"/>
    </row>
    <row r="167" spans="6:6" ht="14.45" customHeight="1" x14ac:dyDescent="0.2">
      <c r="F167" s="18"/>
    </row>
    <row r="168" spans="6:6" ht="14.45" customHeight="1" x14ac:dyDescent="0.2">
      <c r="F168" s="18"/>
    </row>
    <row r="169" spans="6:6" ht="14.45" customHeight="1" x14ac:dyDescent="0.2">
      <c r="F169" s="18"/>
    </row>
    <row r="170" spans="6:6" ht="14.45" customHeight="1" x14ac:dyDescent="0.2">
      <c r="F170" s="18"/>
    </row>
    <row r="171" spans="6:6" ht="14.45" customHeight="1" x14ac:dyDescent="0.2">
      <c r="F171" s="18"/>
    </row>
    <row r="172" spans="6:6" ht="14.45" customHeight="1" x14ac:dyDescent="0.2">
      <c r="F172" s="18"/>
    </row>
    <row r="173" spans="6:6" ht="14.45" customHeight="1" x14ac:dyDescent="0.2">
      <c r="F173" s="18"/>
    </row>
    <row r="174" spans="6:6" ht="14.45" customHeight="1" x14ac:dyDescent="0.2">
      <c r="F174" s="18"/>
    </row>
    <row r="175" spans="6:6" ht="14.45" customHeight="1" x14ac:dyDescent="0.2">
      <c r="F175" s="18"/>
    </row>
    <row r="176" spans="6:6" ht="14.45" customHeight="1" x14ac:dyDescent="0.2">
      <c r="F176" s="18"/>
    </row>
    <row r="177" spans="6:6" ht="14.45" customHeight="1" x14ac:dyDescent="0.2">
      <c r="F177" s="18"/>
    </row>
    <row r="178" spans="6:6" ht="14.45" customHeight="1" x14ac:dyDescent="0.2">
      <c r="F178" s="18"/>
    </row>
    <row r="179" spans="6:6" ht="14.45" customHeight="1" x14ac:dyDescent="0.2">
      <c r="F179" s="18"/>
    </row>
    <row r="180" spans="6:6" ht="14.45" customHeight="1" x14ac:dyDescent="0.2">
      <c r="F180" s="18"/>
    </row>
    <row r="181" spans="6:6" ht="14.45" customHeight="1" x14ac:dyDescent="0.2">
      <c r="F181" s="18"/>
    </row>
    <row r="182" spans="6:6" ht="14.45" customHeight="1" x14ac:dyDescent="0.2">
      <c r="F182" s="18"/>
    </row>
    <row r="183" spans="6:6" ht="14.45" customHeight="1" x14ac:dyDescent="0.2">
      <c r="F183" s="18"/>
    </row>
    <row r="184" spans="6:6" ht="14.45" customHeight="1" x14ac:dyDescent="0.2">
      <c r="F184" s="18"/>
    </row>
    <row r="185" spans="6:6" ht="14.45" customHeight="1" x14ac:dyDescent="0.2">
      <c r="F185" s="18"/>
    </row>
    <row r="186" spans="6:6" ht="14.45" customHeight="1" x14ac:dyDescent="0.2">
      <c r="F186" s="18"/>
    </row>
    <row r="187" spans="6:6" ht="14.45" customHeight="1" x14ac:dyDescent="0.2">
      <c r="F187" s="18"/>
    </row>
    <row r="188" spans="6:6" ht="14.45" customHeight="1" x14ac:dyDescent="0.2">
      <c r="F188" s="18"/>
    </row>
    <row r="189" spans="6:6" ht="14.45" customHeight="1" x14ac:dyDescent="0.2">
      <c r="F189" s="18"/>
    </row>
    <row r="190" spans="6:6" ht="14.45" customHeight="1" x14ac:dyDescent="0.2">
      <c r="F190" s="18"/>
    </row>
    <row r="191" spans="6:6" ht="14.45" customHeight="1" x14ac:dyDescent="0.2">
      <c r="F191" s="18"/>
    </row>
    <row r="192" spans="6:6" ht="14.45" customHeight="1" x14ac:dyDescent="0.2">
      <c r="F192" s="18"/>
    </row>
    <row r="193" spans="6:6" ht="14.45" customHeight="1" x14ac:dyDescent="0.2">
      <c r="F193" s="18"/>
    </row>
    <row r="194" spans="6:6" ht="14.45" customHeight="1" x14ac:dyDescent="0.2">
      <c r="F194" s="18"/>
    </row>
    <row r="195" spans="6:6" ht="14.45" customHeight="1" x14ac:dyDescent="0.2">
      <c r="F195" s="18"/>
    </row>
    <row r="196" spans="6:6" ht="14.45" customHeight="1" x14ac:dyDescent="0.2">
      <c r="F196" s="18"/>
    </row>
    <row r="197" spans="6:6" ht="14.45" customHeight="1" x14ac:dyDescent="0.2">
      <c r="F197" s="18"/>
    </row>
    <row r="198" spans="6:6" ht="14.45" customHeight="1" x14ac:dyDescent="0.2">
      <c r="F198" s="18"/>
    </row>
    <row r="199" spans="6:6" ht="14.45" customHeight="1" x14ac:dyDescent="0.2">
      <c r="F199" s="18"/>
    </row>
    <row r="200" spans="6:6" ht="14.45" customHeight="1" x14ac:dyDescent="0.2">
      <c r="F200" s="18"/>
    </row>
    <row r="201" spans="6:6" ht="14.45" customHeight="1" x14ac:dyDescent="0.2">
      <c r="F201" s="18"/>
    </row>
    <row r="202" spans="6:6" ht="14.45" customHeight="1" x14ac:dyDescent="0.2">
      <c r="F202" s="18"/>
    </row>
    <row r="203" spans="6:6" ht="14.45" customHeight="1" x14ac:dyDescent="0.2">
      <c r="F203" s="18"/>
    </row>
    <row r="204" spans="6:6" ht="14.45" customHeight="1" x14ac:dyDescent="0.2">
      <c r="F204" s="18"/>
    </row>
    <row r="205" spans="6:6" ht="14.45" customHeight="1" x14ac:dyDescent="0.2">
      <c r="F205" s="18"/>
    </row>
    <row r="206" spans="6:6" ht="14.45" customHeight="1" x14ac:dyDescent="0.2">
      <c r="F206" s="18"/>
    </row>
    <row r="207" spans="6:6" ht="14.45" customHeight="1" x14ac:dyDescent="0.2">
      <c r="F207" s="18"/>
    </row>
    <row r="208" spans="6:6" ht="14.45" customHeight="1" x14ac:dyDescent="0.2">
      <c r="F208" s="18"/>
    </row>
    <row r="209" spans="6:6" ht="14.45" customHeight="1" x14ac:dyDescent="0.2">
      <c r="F209" s="18"/>
    </row>
    <row r="210" spans="6:6" ht="14.45" customHeight="1" x14ac:dyDescent="0.2">
      <c r="F210" s="18"/>
    </row>
    <row r="211" spans="6:6" ht="14.45" customHeight="1" x14ac:dyDescent="0.2">
      <c r="F211" s="18"/>
    </row>
    <row r="212" spans="6:6" ht="14.45" customHeight="1" x14ac:dyDescent="0.2">
      <c r="F212" s="18"/>
    </row>
    <row r="213" spans="6:6" ht="14.45" customHeight="1" x14ac:dyDescent="0.2">
      <c r="F213" s="18"/>
    </row>
    <row r="214" spans="6:6" ht="14.45" customHeight="1" x14ac:dyDescent="0.2">
      <c r="F214" s="18"/>
    </row>
    <row r="215" spans="6:6" ht="14.45" customHeight="1" x14ac:dyDescent="0.2">
      <c r="F215" s="18"/>
    </row>
    <row r="216" spans="6:6" ht="14.45" customHeight="1" x14ac:dyDescent="0.2">
      <c r="F216" s="18"/>
    </row>
    <row r="217" spans="6:6" ht="14.45" customHeight="1" x14ac:dyDescent="0.2">
      <c r="F217" s="18"/>
    </row>
    <row r="218" spans="6:6" ht="14.45" customHeight="1" x14ac:dyDescent="0.2">
      <c r="F218" s="18"/>
    </row>
    <row r="219" spans="6:6" ht="14.45" customHeight="1" x14ac:dyDescent="0.2">
      <c r="F219" s="18"/>
    </row>
    <row r="220" spans="6:6" ht="14.45" customHeight="1" x14ac:dyDescent="0.2">
      <c r="F220" s="18"/>
    </row>
    <row r="221" spans="6:6" ht="14.45" customHeight="1" x14ac:dyDescent="0.2">
      <c r="F221" s="18"/>
    </row>
    <row r="222" spans="6:6" ht="14.45" customHeight="1" x14ac:dyDescent="0.2">
      <c r="F222" s="18"/>
    </row>
    <row r="223" spans="6:6" ht="14.45" customHeight="1" x14ac:dyDescent="0.2">
      <c r="F223" s="18"/>
    </row>
    <row r="224" spans="6:6" ht="14.45" customHeight="1" x14ac:dyDescent="0.2">
      <c r="F224" s="18"/>
    </row>
    <row r="225" spans="6:6" ht="14.45" customHeight="1" x14ac:dyDescent="0.2">
      <c r="F225" s="18"/>
    </row>
    <row r="226" spans="6:6" ht="14.45" customHeight="1" x14ac:dyDescent="0.2">
      <c r="F226" s="18"/>
    </row>
    <row r="227" spans="6:6" ht="14.45" customHeight="1" x14ac:dyDescent="0.2">
      <c r="F227" s="18"/>
    </row>
    <row r="228" spans="6:6" ht="14.45" customHeight="1" x14ac:dyDescent="0.2">
      <c r="F228" s="18"/>
    </row>
    <row r="229" spans="6:6" ht="14.45" customHeight="1" x14ac:dyDescent="0.2">
      <c r="F229" s="18"/>
    </row>
    <row r="230" spans="6:6" ht="14.45" customHeight="1" x14ac:dyDescent="0.2">
      <c r="F230" s="18"/>
    </row>
    <row r="231" spans="6:6" ht="14.45" customHeight="1" x14ac:dyDescent="0.2">
      <c r="F231" s="18"/>
    </row>
    <row r="232" spans="6:6" ht="14.45" customHeight="1" x14ac:dyDescent="0.2">
      <c r="F232" s="18"/>
    </row>
    <row r="233" spans="6:6" ht="14.45" customHeight="1" x14ac:dyDescent="0.2">
      <c r="F233" s="18"/>
    </row>
    <row r="234" spans="6:6" ht="14.45" customHeight="1" x14ac:dyDescent="0.2">
      <c r="F234" s="18"/>
    </row>
    <row r="235" spans="6:6" ht="14.45" customHeight="1" x14ac:dyDescent="0.2">
      <c r="F235" s="18"/>
    </row>
    <row r="236" spans="6:6" ht="14.45" customHeight="1" x14ac:dyDescent="0.2">
      <c r="F236" s="18"/>
    </row>
    <row r="237" spans="6:6" ht="14.45" customHeight="1" x14ac:dyDescent="0.2">
      <c r="F237" s="18"/>
    </row>
    <row r="238" spans="6:6" ht="14.45" customHeight="1" x14ac:dyDescent="0.2">
      <c r="F238" s="18"/>
    </row>
    <row r="239" spans="6:6" ht="14.45" customHeight="1" x14ac:dyDescent="0.2">
      <c r="F239" s="18"/>
    </row>
    <row r="240" spans="6:6" ht="14.45" customHeight="1" x14ac:dyDescent="0.2">
      <c r="F240" s="18"/>
    </row>
    <row r="241" spans="6:6" ht="14.45" customHeight="1" x14ac:dyDescent="0.2">
      <c r="F241" s="18"/>
    </row>
    <row r="242" spans="6:6" ht="14.45" customHeight="1" x14ac:dyDescent="0.2">
      <c r="F242" s="18"/>
    </row>
    <row r="243" spans="6:6" ht="14.45" customHeight="1" x14ac:dyDescent="0.2">
      <c r="F243" s="18"/>
    </row>
    <row r="244" spans="6:6" ht="14.45" customHeight="1" x14ac:dyDescent="0.2">
      <c r="F244" s="18"/>
    </row>
    <row r="245" spans="6:6" ht="14.45" customHeight="1" x14ac:dyDescent="0.2">
      <c r="F245" s="18"/>
    </row>
    <row r="246" spans="6:6" ht="14.45" customHeight="1" x14ac:dyDescent="0.2">
      <c r="F246" s="18"/>
    </row>
    <row r="247" spans="6:6" ht="14.45" customHeight="1" x14ac:dyDescent="0.2">
      <c r="F247" s="18"/>
    </row>
    <row r="248" spans="6:6" ht="14.45" customHeight="1" x14ac:dyDescent="0.2">
      <c r="F248" s="18"/>
    </row>
    <row r="249" spans="6:6" ht="14.45" customHeight="1" x14ac:dyDescent="0.2">
      <c r="F249" s="18"/>
    </row>
    <row r="250" spans="6:6" ht="14.45" customHeight="1" x14ac:dyDescent="0.2">
      <c r="F250" s="18"/>
    </row>
    <row r="251" spans="6:6" ht="14.45" customHeight="1" x14ac:dyDescent="0.2">
      <c r="F251" s="18"/>
    </row>
    <row r="252" spans="6:6" ht="14.45" customHeight="1" x14ac:dyDescent="0.2">
      <c r="F252" s="18"/>
    </row>
    <row r="253" spans="6:6" ht="14.45" customHeight="1" x14ac:dyDescent="0.2">
      <c r="F253" s="18"/>
    </row>
    <row r="254" spans="6:6" ht="14.45" customHeight="1" x14ac:dyDescent="0.2">
      <c r="F254" s="18"/>
    </row>
    <row r="255" spans="6:6" ht="14.45" customHeight="1" x14ac:dyDescent="0.2">
      <c r="F255" s="18"/>
    </row>
    <row r="256" spans="6:6" ht="14.45" customHeight="1" x14ac:dyDescent="0.2">
      <c r="F256" s="18"/>
    </row>
    <row r="257" spans="6:6" ht="14.45" customHeight="1" x14ac:dyDescent="0.2">
      <c r="F257" s="18"/>
    </row>
    <row r="258" spans="6:6" ht="14.45" customHeight="1" x14ac:dyDescent="0.2">
      <c r="F258" s="18"/>
    </row>
    <row r="259" spans="6:6" ht="14.45" customHeight="1" x14ac:dyDescent="0.2">
      <c r="F259" s="18"/>
    </row>
    <row r="260" spans="6:6" ht="14.45" customHeight="1" x14ac:dyDescent="0.2">
      <c r="F260" s="18"/>
    </row>
    <row r="261" spans="6:6" ht="14.45" customHeight="1" x14ac:dyDescent="0.2">
      <c r="F261" s="18"/>
    </row>
    <row r="262" spans="6:6" ht="14.45" customHeight="1" x14ac:dyDescent="0.2">
      <c r="F262" s="18"/>
    </row>
    <row r="263" spans="6:6" ht="14.45" customHeight="1" x14ac:dyDescent="0.2">
      <c r="F263" s="18"/>
    </row>
    <row r="264" spans="6:6" ht="14.45" customHeight="1" x14ac:dyDescent="0.2">
      <c r="F264" s="18"/>
    </row>
    <row r="265" spans="6:6" ht="14.45" customHeight="1" x14ac:dyDescent="0.2">
      <c r="F265" s="18"/>
    </row>
    <row r="266" spans="6:6" ht="14.45" customHeight="1" x14ac:dyDescent="0.2">
      <c r="F266" s="18"/>
    </row>
    <row r="267" spans="6:6" ht="14.45" customHeight="1" x14ac:dyDescent="0.2">
      <c r="F267" s="18"/>
    </row>
    <row r="268" spans="6:6" ht="14.45" customHeight="1" x14ac:dyDescent="0.2">
      <c r="F268" s="18"/>
    </row>
    <row r="269" spans="6:6" ht="14.45" customHeight="1" x14ac:dyDescent="0.2">
      <c r="F269" s="18"/>
    </row>
    <row r="270" spans="6:6" ht="14.45" customHeight="1" x14ac:dyDescent="0.2">
      <c r="F270" s="18"/>
    </row>
    <row r="271" spans="6:6" ht="14.45" customHeight="1" x14ac:dyDescent="0.2">
      <c r="F271" s="18"/>
    </row>
    <row r="272" spans="6:6" ht="14.45" customHeight="1" x14ac:dyDescent="0.2">
      <c r="F272" s="18"/>
    </row>
    <row r="273" spans="6:6" ht="14.45" customHeight="1" x14ac:dyDescent="0.2">
      <c r="F273" s="18"/>
    </row>
    <row r="274" spans="6:6" ht="14.45" customHeight="1" x14ac:dyDescent="0.2">
      <c r="F274" s="18"/>
    </row>
    <row r="275" spans="6:6" ht="14.45" customHeight="1" x14ac:dyDescent="0.2">
      <c r="F275" s="18"/>
    </row>
    <row r="276" spans="6:6" ht="14.45" customHeight="1" x14ac:dyDescent="0.2">
      <c r="F276" s="18"/>
    </row>
    <row r="277" spans="6:6" ht="14.45" customHeight="1" x14ac:dyDescent="0.2">
      <c r="F277" s="18"/>
    </row>
    <row r="278" spans="6:6" ht="14.45" customHeight="1" x14ac:dyDescent="0.2">
      <c r="F278" s="18"/>
    </row>
    <row r="279" spans="6:6" ht="14.45" customHeight="1" x14ac:dyDescent="0.2">
      <c r="F279" s="18"/>
    </row>
    <row r="280" spans="6:6" ht="14.45" customHeight="1" x14ac:dyDescent="0.2">
      <c r="F280" s="18"/>
    </row>
    <row r="281" spans="6:6" ht="14.45" customHeight="1" x14ac:dyDescent="0.2">
      <c r="F281" s="18"/>
    </row>
    <row r="282" spans="6:6" ht="14.45" customHeight="1" x14ac:dyDescent="0.2">
      <c r="F282" s="18"/>
    </row>
    <row r="283" spans="6:6" ht="14.45" customHeight="1" x14ac:dyDescent="0.2">
      <c r="F283" s="18"/>
    </row>
    <row r="284" spans="6:6" ht="14.45" customHeight="1" x14ac:dyDescent="0.2">
      <c r="F284" s="18"/>
    </row>
    <row r="285" spans="6:6" ht="14.45" customHeight="1" x14ac:dyDescent="0.2">
      <c r="F285" s="18"/>
    </row>
    <row r="286" spans="6:6" ht="14.45" customHeight="1" x14ac:dyDescent="0.2">
      <c r="F286" s="18"/>
    </row>
    <row r="287" spans="6:6" ht="14.45" customHeight="1" x14ac:dyDescent="0.2">
      <c r="F287" s="18"/>
    </row>
    <row r="288" spans="6:6" ht="14.45" customHeight="1" x14ac:dyDescent="0.2">
      <c r="F288" s="18"/>
    </row>
    <row r="289" spans="6:6" ht="14.45" customHeight="1" x14ac:dyDescent="0.2">
      <c r="F289" s="18"/>
    </row>
    <row r="290" spans="6:6" ht="14.45" customHeight="1" x14ac:dyDescent="0.2">
      <c r="F290" s="18"/>
    </row>
    <row r="291" spans="6:6" ht="14.45" customHeight="1" x14ac:dyDescent="0.2">
      <c r="F291" s="18"/>
    </row>
    <row r="292" spans="6:6" ht="14.45" customHeight="1" x14ac:dyDescent="0.2">
      <c r="F292" s="18"/>
    </row>
    <row r="293" spans="6:6" ht="14.45" customHeight="1" x14ac:dyDescent="0.2">
      <c r="F293" s="18"/>
    </row>
    <row r="294" spans="6:6" ht="14.45" customHeight="1" x14ac:dyDescent="0.2">
      <c r="F294" s="18"/>
    </row>
    <row r="295" spans="6:6" ht="14.45" customHeight="1" x14ac:dyDescent="0.2">
      <c r="F295" s="18"/>
    </row>
    <row r="296" spans="6:6" ht="14.45" customHeight="1" x14ac:dyDescent="0.2">
      <c r="F296" s="18"/>
    </row>
    <row r="297" spans="6:6" ht="14.45" customHeight="1" x14ac:dyDescent="0.2">
      <c r="F297" s="18"/>
    </row>
    <row r="298" spans="6:6" ht="14.45" customHeight="1" x14ac:dyDescent="0.2">
      <c r="F298" s="18"/>
    </row>
    <row r="299" spans="6:6" ht="14.45" customHeight="1" x14ac:dyDescent="0.2">
      <c r="F299" s="18"/>
    </row>
    <row r="300" spans="6:6" ht="14.45" customHeight="1" x14ac:dyDescent="0.2">
      <c r="F300" s="18"/>
    </row>
    <row r="301" spans="6:6" ht="14.45" customHeight="1" x14ac:dyDescent="0.2">
      <c r="F301" s="18"/>
    </row>
    <row r="302" spans="6:6" ht="14.45" customHeight="1" x14ac:dyDescent="0.2">
      <c r="F302" s="18"/>
    </row>
    <row r="303" spans="6:6" ht="14.45" customHeight="1" x14ac:dyDescent="0.2">
      <c r="F303" s="18"/>
    </row>
    <row r="304" spans="6:6" ht="14.45" customHeight="1" x14ac:dyDescent="0.2">
      <c r="F304" s="18"/>
    </row>
    <row r="305" spans="6:6" ht="14.45" customHeight="1" x14ac:dyDescent="0.2">
      <c r="F305" s="18"/>
    </row>
    <row r="306" spans="6:6" ht="14.45" customHeight="1" x14ac:dyDescent="0.2">
      <c r="F306" s="18"/>
    </row>
    <row r="307" spans="6:6" ht="14.45" customHeight="1" x14ac:dyDescent="0.2">
      <c r="F307" s="18"/>
    </row>
    <row r="308" spans="6:6" ht="14.45" customHeight="1" x14ac:dyDescent="0.2">
      <c r="F308" s="18"/>
    </row>
    <row r="309" spans="6:6" ht="14.45" customHeight="1" x14ac:dyDescent="0.2">
      <c r="F309" s="18"/>
    </row>
    <row r="310" spans="6:6" ht="14.45" customHeight="1" x14ac:dyDescent="0.2">
      <c r="F310" s="18"/>
    </row>
    <row r="311" spans="6:6" ht="14.45" customHeight="1" x14ac:dyDescent="0.2">
      <c r="F311" s="18"/>
    </row>
    <row r="312" spans="6:6" ht="14.45" customHeight="1" x14ac:dyDescent="0.2">
      <c r="F312" s="18"/>
    </row>
    <row r="313" spans="6:6" ht="14.45" customHeight="1" x14ac:dyDescent="0.2">
      <c r="F313" s="18"/>
    </row>
    <row r="314" spans="6:6" ht="14.45" customHeight="1" x14ac:dyDescent="0.2">
      <c r="F314" s="18"/>
    </row>
    <row r="315" spans="6:6" ht="14.45" customHeight="1" x14ac:dyDescent="0.2">
      <c r="F315" s="18"/>
    </row>
    <row r="316" spans="6:6" ht="14.45" customHeight="1" x14ac:dyDescent="0.2">
      <c r="F316" s="18"/>
    </row>
    <row r="317" spans="6:6" ht="14.45" customHeight="1" x14ac:dyDescent="0.2">
      <c r="F317" s="18"/>
    </row>
    <row r="318" spans="6:6" ht="14.45" customHeight="1" x14ac:dyDescent="0.2">
      <c r="F318" s="18"/>
    </row>
    <row r="319" spans="6:6" ht="14.45" customHeight="1" x14ac:dyDescent="0.2">
      <c r="F319" s="18"/>
    </row>
    <row r="320" spans="6:6" ht="14.45" customHeight="1" x14ac:dyDescent="0.2">
      <c r="F320" s="18"/>
    </row>
    <row r="321" spans="6:6" ht="14.45" customHeight="1" x14ac:dyDescent="0.2">
      <c r="F321" s="18"/>
    </row>
    <row r="322" spans="6:6" ht="14.45" customHeight="1" x14ac:dyDescent="0.2">
      <c r="F322" s="18"/>
    </row>
    <row r="323" spans="6:6" ht="14.45" customHeight="1" x14ac:dyDescent="0.2">
      <c r="F323" s="18"/>
    </row>
    <row r="324" spans="6:6" ht="14.45" customHeight="1" x14ac:dyDescent="0.2">
      <c r="F324" s="18"/>
    </row>
    <row r="325" spans="6:6" ht="14.45" customHeight="1" x14ac:dyDescent="0.2">
      <c r="F325" s="18"/>
    </row>
    <row r="326" spans="6:6" ht="14.45" customHeight="1" x14ac:dyDescent="0.2">
      <c r="F326" s="18"/>
    </row>
    <row r="327" spans="6:6" ht="14.45" customHeight="1" x14ac:dyDescent="0.2">
      <c r="F327" s="18"/>
    </row>
    <row r="328" spans="6:6" ht="14.45" customHeight="1" x14ac:dyDescent="0.2">
      <c r="F328" s="18"/>
    </row>
    <row r="329" spans="6:6" ht="14.45" customHeight="1" x14ac:dyDescent="0.2">
      <c r="F329" s="18"/>
    </row>
    <row r="330" spans="6:6" ht="14.45" customHeight="1" x14ac:dyDescent="0.2">
      <c r="F330" s="18"/>
    </row>
    <row r="331" spans="6:6" ht="14.45" customHeight="1" x14ac:dyDescent="0.2">
      <c r="F331" s="18"/>
    </row>
    <row r="332" spans="6:6" ht="14.45" customHeight="1" x14ac:dyDescent="0.2">
      <c r="F332" s="18"/>
    </row>
    <row r="333" spans="6:6" ht="14.45" customHeight="1" x14ac:dyDescent="0.2">
      <c r="F333" s="18"/>
    </row>
    <row r="334" spans="6:6" ht="14.45" customHeight="1" x14ac:dyDescent="0.2">
      <c r="F334" s="18"/>
    </row>
    <row r="335" spans="6:6" ht="14.45" customHeight="1" x14ac:dyDescent="0.2">
      <c r="F335" s="18"/>
    </row>
    <row r="336" spans="6:6" ht="14.45" customHeight="1" x14ac:dyDescent="0.2">
      <c r="F336" s="18"/>
    </row>
    <row r="337" spans="6:6" ht="14.45" customHeight="1" x14ac:dyDescent="0.2">
      <c r="F337" s="18"/>
    </row>
    <row r="338" spans="6:6" ht="14.45" customHeight="1" x14ac:dyDescent="0.2">
      <c r="F338" s="18"/>
    </row>
    <row r="339" spans="6:6" ht="14.45" customHeight="1" x14ac:dyDescent="0.2">
      <c r="F339" s="18"/>
    </row>
    <row r="340" spans="6:6" ht="14.45" customHeight="1" x14ac:dyDescent="0.2">
      <c r="F340" s="18"/>
    </row>
    <row r="341" spans="6:6" ht="14.45" customHeight="1" x14ac:dyDescent="0.2">
      <c r="F341" s="18"/>
    </row>
    <row r="342" spans="6:6" ht="14.45" customHeight="1" x14ac:dyDescent="0.2">
      <c r="F342" s="18"/>
    </row>
    <row r="343" spans="6:6" ht="14.45" customHeight="1" x14ac:dyDescent="0.2">
      <c r="F343" s="18"/>
    </row>
    <row r="344" spans="6:6" ht="14.45" customHeight="1" x14ac:dyDescent="0.2">
      <c r="F344" s="18"/>
    </row>
    <row r="345" spans="6:6" ht="14.45" customHeight="1" x14ac:dyDescent="0.2">
      <c r="F345" s="18"/>
    </row>
    <row r="346" spans="6:6" ht="14.45" customHeight="1" x14ac:dyDescent="0.2">
      <c r="F346" s="18"/>
    </row>
    <row r="347" spans="6:6" ht="14.45" customHeight="1" x14ac:dyDescent="0.2">
      <c r="F347" s="18"/>
    </row>
    <row r="348" spans="6:6" ht="14.45" customHeight="1" x14ac:dyDescent="0.2">
      <c r="F348" s="18"/>
    </row>
    <row r="349" spans="6:6" ht="14.45" customHeight="1" x14ac:dyDescent="0.2">
      <c r="F349" s="18"/>
    </row>
    <row r="350" spans="6:6" ht="14.45" customHeight="1" x14ac:dyDescent="0.2">
      <c r="F350" s="18"/>
    </row>
    <row r="351" spans="6:6" ht="14.45" customHeight="1" x14ac:dyDescent="0.2">
      <c r="F351" s="18"/>
    </row>
    <row r="352" spans="6:6" ht="14.45" customHeight="1" x14ac:dyDescent="0.2">
      <c r="F352" s="18"/>
    </row>
    <row r="353" spans="6:6" ht="14.45" customHeight="1" x14ac:dyDescent="0.2">
      <c r="F353" s="18"/>
    </row>
    <row r="354" spans="6:6" ht="14.45" customHeight="1" x14ac:dyDescent="0.2">
      <c r="F354" s="18"/>
    </row>
    <row r="355" spans="6:6" ht="14.45" customHeight="1" x14ac:dyDescent="0.2">
      <c r="F355" s="18"/>
    </row>
    <row r="356" spans="6:6" ht="14.45" customHeight="1" x14ac:dyDescent="0.2">
      <c r="F356" s="18"/>
    </row>
    <row r="357" spans="6:6" ht="14.45" customHeight="1" x14ac:dyDescent="0.2">
      <c r="F357" s="18"/>
    </row>
    <row r="358" spans="6:6" ht="14.45" customHeight="1" x14ac:dyDescent="0.2">
      <c r="F358" s="18"/>
    </row>
    <row r="359" spans="6:6" ht="14.45" customHeight="1" x14ac:dyDescent="0.2">
      <c r="F359" s="18"/>
    </row>
    <row r="360" spans="6:6" ht="14.45" customHeight="1" x14ac:dyDescent="0.2">
      <c r="F360" s="18"/>
    </row>
    <row r="361" spans="6:6" ht="14.45" customHeight="1" x14ac:dyDescent="0.2">
      <c r="F361" s="18"/>
    </row>
    <row r="362" spans="6:6" ht="14.45" customHeight="1" x14ac:dyDescent="0.2">
      <c r="F362" s="18"/>
    </row>
    <row r="363" spans="6:6" ht="14.45" customHeight="1" x14ac:dyDescent="0.2">
      <c r="F363" s="18"/>
    </row>
    <row r="364" spans="6:6" ht="14.45" customHeight="1" x14ac:dyDescent="0.2">
      <c r="F364" s="18"/>
    </row>
    <row r="365" spans="6:6" ht="14.45" customHeight="1" x14ac:dyDescent="0.2">
      <c r="F365" s="18"/>
    </row>
    <row r="366" spans="6:6" ht="14.45" customHeight="1" x14ac:dyDescent="0.2">
      <c r="F366" s="18"/>
    </row>
    <row r="367" spans="6:6" ht="14.45" customHeight="1" x14ac:dyDescent="0.2">
      <c r="F367" s="18"/>
    </row>
    <row r="368" spans="6:6" ht="14.45" customHeight="1" x14ac:dyDescent="0.2">
      <c r="F368" s="18"/>
    </row>
    <row r="369" spans="6:6" ht="14.45" customHeight="1" x14ac:dyDescent="0.2">
      <c r="F369" s="18"/>
    </row>
    <row r="370" spans="6:6" ht="14.45" customHeight="1" x14ac:dyDescent="0.2">
      <c r="F370" s="18"/>
    </row>
    <row r="371" spans="6:6" ht="14.45" customHeight="1" x14ac:dyDescent="0.2">
      <c r="F371" s="18"/>
    </row>
    <row r="372" spans="6:6" ht="14.45" customHeight="1" x14ac:dyDescent="0.2">
      <c r="F372" s="18"/>
    </row>
    <row r="373" spans="6:6" ht="14.45" customHeight="1" x14ac:dyDescent="0.2">
      <c r="F373" s="18"/>
    </row>
    <row r="374" spans="6:6" ht="14.45" customHeight="1" x14ac:dyDescent="0.2">
      <c r="F374" s="18"/>
    </row>
    <row r="375" spans="6:6" ht="14.45" customHeight="1" x14ac:dyDescent="0.2">
      <c r="F375" s="18"/>
    </row>
    <row r="376" spans="6:6" ht="14.45" customHeight="1" x14ac:dyDescent="0.2">
      <c r="F376" s="18"/>
    </row>
    <row r="377" spans="6:6" ht="14.45" customHeight="1" x14ac:dyDescent="0.2">
      <c r="F377" s="18"/>
    </row>
    <row r="378" spans="6:6" ht="14.45" customHeight="1" x14ac:dyDescent="0.2">
      <c r="F378" s="18"/>
    </row>
    <row r="379" spans="6:6" ht="14.45" customHeight="1" x14ac:dyDescent="0.2">
      <c r="F379" s="18"/>
    </row>
    <row r="380" spans="6:6" ht="14.45" customHeight="1" x14ac:dyDescent="0.2">
      <c r="F380" s="18"/>
    </row>
    <row r="381" spans="6:6" ht="14.45" customHeight="1" x14ac:dyDescent="0.2">
      <c r="F381" s="18"/>
    </row>
    <row r="382" spans="6:6" ht="14.45" customHeight="1" x14ac:dyDescent="0.2">
      <c r="F382" s="18"/>
    </row>
    <row r="383" spans="6:6" ht="14.45" customHeight="1" x14ac:dyDescent="0.2">
      <c r="F383" s="18"/>
    </row>
    <row r="384" spans="6:6" ht="14.45" customHeight="1" x14ac:dyDescent="0.2">
      <c r="F384" s="18"/>
    </row>
    <row r="385" spans="6:6" ht="14.45" customHeight="1" x14ac:dyDescent="0.2">
      <c r="F385" s="18"/>
    </row>
    <row r="386" spans="6:6" ht="14.45" customHeight="1" x14ac:dyDescent="0.2">
      <c r="F386" s="18"/>
    </row>
    <row r="387" spans="6:6" ht="14.45" customHeight="1" x14ac:dyDescent="0.2">
      <c r="F387" s="18"/>
    </row>
    <row r="388" spans="6:6" ht="14.45" customHeight="1" x14ac:dyDescent="0.2">
      <c r="F388" s="18"/>
    </row>
    <row r="389" spans="6:6" ht="14.45" customHeight="1" x14ac:dyDescent="0.2">
      <c r="F389" s="18"/>
    </row>
    <row r="390" spans="6:6" ht="14.45" customHeight="1" x14ac:dyDescent="0.2">
      <c r="F390" s="18"/>
    </row>
    <row r="391" spans="6:6" ht="14.45" customHeight="1" x14ac:dyDescent="0.2">
      <c r="F391" s="18"/>
    </row>
    <row r="392" spans="6:6" ht="14.45" customHeight="1" x14ac:dyDescent="0.2">
      <c r="F392" s="18"/>
    </row>
    <row r="393" spans="6:6" ht="14.45" customHeight="1" x14ac:dyDescent="0.2">
      <c r="F393" s="18"/>
    </row>
    <row r="394" spans="6:6" ht="14.45" customHeight="1" x14ac:dyDescent="0.2">
      <c r="F394" s="18"/>
    </row>
    <row r="395" spans="6:6" ht="14.45" customHeight="1" x14ac:dyDescent="0.2">
      <c r="F395" s="18"/>
    </row>
    <row r="396" spans="6:6" ht="14.45" customHeight="1" x14ac:dyDescent="0.2">
      <c r="F396" s="18"/>
    </row>
    <row r="397" spans="6:6" ht="14.45" customHeight="1" x14ac:dyDescent="0.2">
      <c r="F397" s="18"/>
    </row>
    <row r="398" spans="6:6" ht="14.45" customHeight="1" x14ac:dyDescent="0.2">
      <c r="F398" s="18"/>
    </row>
    <row r="399" spans="6:6" ht="14.45" customHeight="1" x14ac:dyDescent="0.2">
      <c r="F399" s="18"/>
    </row>
    <row r="400" spans="6:6" ht="14.45" customHeight="1" x14ac:dyDescent="0.2">
      <c r="F400" s="18"/>
    </row>
    <row r="401" spans="6:6" ht="14.45" customHeight="1" x14ac:dyDescent="0.2">
      <c r="F401" s="18"/>
    </row>
    <row r="402" spans="6:6" ht="14.45" customHeight="1" x14ac:dyDescent="0.2">
      <c r="F402" s="18"/>
    </row>
    <row r="403" spans="6:6" ht="14.45" customHeight="1" x14ac:dyDescent="0.2">
      <c r="F403" s="18"/>
    </row>
    <row r="404" spans="6:6" ht="14.45" customHeight="1" x14ac:dyDescent="0.2">
      <c r="F404" s="18"/>
    </row>
    <row r="405" spans="6:6" ht="14.45" customHeight="1" x14ac:dyDescent="0.2">
      <c r="F405" s="18"/>
    </row>
    <row r="406" spans="6:6" ht="14.45" customHeight="1" x14ac:dyDescent="0.2">
      <c r="F406" s="18"/>
    </row>
    <row r="407" spans="6:6" ht="14.45" customHeight="1" x14ac:dyDescent="0.2">
      <c r="F407" s="18"/>
    </row>
    <row r="408" spans="6:6" ht="14.45" customHeight="1" x14ac:dyDescent="0.2">
      <c r="F408" s="18"/>
    </row>
    <row r="409" spans="6:6" ht="14.45" customHeight="1" x14ac:dyDescent="0.2">
      <c r="F409" s="18"/>
    </row>
    <row r="410" spans="6:6" ht="14.45" customHeight="1" x14ac:dyDescent="0.2">
      <c r="F410" s="18"/>
    </row>
    <row r="411" spans="6:6" ht="14.45" customHeight="1" x14ac:dyDescent="0.2">
      <c r="F411" s="18"/>
    </row>
    <row r="412" spans="6:6" ht="14.45" customHeight="1" x14ac:dyDescent="0.2">
      <c r="F412" s="18"/>
    </row>
    <row r="413" spans="6:6" ht="14.45" customHeight="1" x14ac:dyDescent="0.2">
      <c r="F413" s="18"/>
    </row>
    <row r="414" spans="6:6" ht="14.45" customHeight="1" x14ac:dyDescent="0.2">
      <c r="F414" s="18"/>
    </row>
    <row r="415" spans="6:6" ht="14.45" customHeight="1" x14ac:dyDescent="0.2">
      <c r="F415" s="18"/>
    </row>
    <row r="416" spans="6:6" ht="14.45" customHeight="1" x14ac:dyDescent="0.2">
      <c r="F416" s="18"/>
    </row>
    <row r="417" spans="6:6" ht="14.45" customHeight="1" x14ac:dyDescent="0.2">
      <c r="F417" s="18"/>
    </row>
    <row r="418" spans="6:6" ht="14.45" customHeight="1" x14ac:dyDescent="0.2">
      <c r="F418" s="18"/>
    </row>
    <row r="419" spans="6:6" ht="14.45" customHeight="1" x14ac:dyDescent="0.2">
      <c r="F419" s="18"/>
    </row>
    <row r="420" spans="6:6" ht="14.45" customHeight="1" x14ac:dyDescent="0.2">
      <c r="F420" s="18"/>
    </row>
    <row r="421" spans="6:6" ht="14.45" customHeight="1" x14ac:dyDescent="0.2">
      <c r="F421" s="18"/>
    </row>
    <row r="422" spans="6:6" ht="14.45" customHeight="1" x14ac:dyDescent="0.2">
      <c r="F422" s="18"/>
    </row>
    <row r="423" spans="6:6" ht="14.45" customHeight="1" x14ac:dyDescent="0.2">
      <c r="F423" s="18"/>
    </row>
    <row r="424" spans="6:6" ht="14.45" customHeight="1" x14ac:dyDescent="0.2">
      <c r="F424" s="18"/>
    </row>
    <row r="425" spans="6:6" ht="14.45" customHeight="1" x14ac:dyDescent="0.2">
      <c r="F425" s="18"/>
    </row>
    <row r="426" spans="6:6" ht="14.45" customHeight="1" x14ac:dyDescent="0.2">
      <c r="F426" s="18"/>
    </row>
    <row r="427" spans="6:6" ht="14.45" customHeight="1" x14ac:dyDescent="0.2">
      <c r="F427" s="18"/>
    </row>
    <row r="428" spans="6:6" ht="14.45" customHeight="1" x14ac:dyDescent="0.2">
      <c r="F428" s="18"/>
    </row>
    <row r="429" spans="6:6" ht="14.45" customHeight="1" x14ac:dyDescent="0.2">
      <c r="F429" s="18"/>
    </row>
    <row r="430" spans="6:6" ht="14.45" customHeight="1" x14ac:dyDescent="0.2">
      <c r="F430" s="18"/>
    </row>
    <row r="431" spans="6:6" ht="14.45" customHeight="1" x14ac:dyDescent="0.2">
      <c r="F431" s="18"/>
    </row>
    <row r="432" spans="6:6" ht="14.45" customHeight="1" x14ac:dyDescent="0.2">
      <c r="F432" s="18"/>
    </row>
    <row r="433" spans="6:6" ht="14.45" customHeight="1" x14ac:dyDescent="0.2">
      <c r="F433" s="18"/>
    </row>
    <row r="434" spans="6:6" ht="14.45" customHeight="1" x14ac:dyDescent="0.2">
      <c r="F434" s="18"/>
    </row>
    <row r="435" spans="6:6" ht="14.45" customHeight="1" x14ac:dyDescent="0.2">
      <c r="F435" s="18"/>
    </row>
    <row r="436" spans="6:6" ht="14.45" customHeight="1" x14ac:dyDescent="0.2">
      <c r="F436" s="18"/>
    </row>
    <row r="437" spans="6:6" ht="14.45" customHeight="1" x14ac:dyDescent="0.2">
      <c r="F437" s="18"/>
    </row>
    <row r="438" spans="6:6" ht="14.45" customHeight="1" x14ac:dyDescent="0.2">
      <c r="F438" s="18"/>
    </row>
    <row r="439" spans="6:6" ht="14.45" customHeight="1" x14ac:dyDescent="0.2">
      <c r="F439" s="18"/>
    </row>
    <row r="440" spans="6:6" ht="14.45" customHeight="1" x14ac:dyDescent="0.2">
      <c r="F440" s="18"/>
    </row>
    <row r="441" spans="6:6" ht="14.45" customHeight="1" x14ac:dyDescent="0.2">
      <c r="F441" s="18"/>
    </row>
    <row r="442" spans="6:6" ht="14.45" customHeight="1" x14ac:dyDescent="0.2">
      <c r="F442" s="18"/>
    </row>
    <row r="443" spans="6:6" ht="14.45" customHeight="1" x14ac:dyDescent="0.2">
      <c r="F443" s="18"/>
    </row>
    <row r="444" spans="6:6" ht="14.45" customHeight="1" x14ac:dyDescent="0.2">
      <c r="F444" s="18"/>
    </row>
    <row r="445" spans="6:6" ht="14.45" customHeight="1" x14ac:dyDescent="0.2">
      <c r="F445" s="18"/>
    </row>
    <row r="446" spans="6:6" ht="14.45" customHeight="1" x14ac:dyDescent="0.2">
      <c r="F446" s="18"/>
    </row>
    <row r="447" spans="6:6" ht="14.45" customHeight="1" x14ac:dyDescent="0.2">
      <c r="F447" s="18"/>
    </row>
    <row r="448" spans="6:6" ht="14.45" customHeight="1" x14ac:dyDescent="0.2">
      <c r="F448" s="18"/>
    </row>
    <row r="449" spans="6:6" ht="14.45" customHeight="1" x14ac:dyDescent="0.2">
      <c r="F449" s="18"/>
    </row>
    <row r="450" spans="6:6" ht="14.45" customHeight="1" x14ac:dyDescent="0.2">
      <c r="F450" s="18"/>
    </row>
    <row r="451" spans="6:6" ht="14.45" customHeight="1" x14ac:dyDescent="0.2">
      <c r="F451" s="18"/>
    </row>
    <row r="452" spans="6:6" ht="14.45" customHeight="1" x14ac:dyDescent="0.2">
      <c r="F452" s="18"/>
    </row>
    <row r="453" spans="6:6" ht="14.45" customHeight="1" x14ac:dyDescent="0.2">
      <c r="F453" s="18"/>
    </row>
    <row r="454" spans="6:6" ht="14.45" customHeight="1" x14ac:dyDescent="0.2">
      <c r="F454" s="18"/>
    </row>
    <row r="455" spans="6:6" ht="14.45" customHeight="1" x14ac:dyDescent="0.2">
      <c r="F455" s="18"/>
    </row>
    <row r="456" spans="6:6" ht="14.45" customHeight="1" x14ac:dyDescent="0.2">
      <c r="F456" s="18"/>
    </row>
    <row r="457" spans="6:6" ht="14.45" customHeight="1" x14ac:dyDescent="0.2">
      <c r="F457" s="18"/>
    </row>
    <row r="458" spans="6:6" ht="14.45" customHeight="1" x14ac:dyDescent="0.2">
      <c r="F458" s="18"/>
    </row>
    <row r="459" spans="6:6" ht="14.45" customHeight="1" x14ac:dyDescent="0.2">
      <c r="F459" s="18"/>
    </row>
    <row r="460" spans="6:6" ht="14.45" customHeight="1" x14ac:dyDescent="0.2">
      <c r="F460" s="18"/>
    </row>
    <row r="461" spans="6:6" ht="14.45" customHeight="1" x14ac:dyDescent="0.2">
      <c r="F461" s="18"/>
    </row>
    <row r="462" spans="6:6" ht="14.45" customHeight="1" x14ac:dyDescent="0.2">
      <c r="F462" s="18"/>
    </row>
    <row r="463" spans="6:6" ht="14.45" customHeight="1" x14ac:dyDescent="0.2">
      <c r="F463" s="18"/>
    </row>
    <row r="464" spans="6:6" ht="14.45" customHeight="1" x14ac:dyDescent="0.2">
      <c r="F464" s="18"/>
    </row>
    <row r="465" spans="6:6" ht="14.45" customHeight="1" x14ac:dyDescent="0.2">
      <c r="F465" s="18"/>
    </row>
    <row r="466" spans="6:6" ht="14.45" customHeight="1" x14ac:dyDescent="0.2">
      <c r="F466" s="18"/>
    </row>
    <row r="467" spans="6:6" ht="14.45" customHeight="1" x14ac:dyDescent="0.2">
      <c r="F467" s="18"/>
    </row>
    <row r="468" spans="6:6" ht="14.45" customHeight="1" x14ac:dyDescent="0.2">
      <c r="F468" s="18"/>
    </row>
    <row r="469" spans="6:6" ht="14.45" customHeight="1" x14ac:dyDescent="0.2">
      <c r="F469" s="18"/>
    </row>
    <row r="470" spans="6:6" ht="14.45" customHeight="1" x14ac:dyDescent="0.2">
      <c r="F470" s="18"/>
    </row>
    <row r="471" spans="6:6" ht="14.45" customHeight="1" x14ac:dyDescent="0.2">
      <c r="F471" s="18"/>
    </row>
    <row r="472" spans="6:6" ht="14.45" customHeight="1" x14ac:dyDescent="0.2">
      <c r="F472" s="18"/>
    </row>
    <row r="473" spans="6:6" ht="14.45" customHeight="1" x14ac:dyDescent="0.2">
      <c r="F473" s="18"/>
    </row>
    <row r="474" spans="6:6" ht="14.45" customHeight="1" x14ac:dyDescent="0.2">
      <c r="F474" s="18"/>
    </row>
    <row r="475" spans="6:6" ht="14.45" customHeight="1" x14ac:dyDescent="0.2">
      <c r="F475" s="18"/>
    </row>
    <row r="476" spans="6:6" ht="14.45" customHeight="1" x14ac:dyDescent="0.2">
      <c r="F476" s="18"/>
    </row>
    <row r="477" spans="6:6" ht="14.45" customHeight="1" x14ac:dyDescent="0.2">
      <c r="F477" s="18"/>
    </row>
    <row r="478" spans="6:6" ht="14.45" customHeight="1" x14ac:dyDescent="0.2">
      <c r="F478" s="18"/>
    </row>
    <row r="479" spans="6:6" ht="14.45" customHeight="1" x14ac:dyDescent="0.2">
      <c r="F479" s="18"/>
    </row>
    <row r="480" spans="6:6" ht="14.45" customHeight="1" x14ac:dyDescent="0.2">
      <c r="F480" s="18"/>
    </row>
    <row r="481" spans="6:6" ht="14.45" customHeight="1" x14ac:dyDescent="0.2">
      <c r="F481" s="18"/>
    </row>
    <row r="482" spans="6:6" ht="14.45" customHeight="1" x14ac:dyDescent="0.2">
      <c r="F482" s="18"/>
    </row>
    <row r="483" spans="6:6" ht="14.45" customHeight="1" x14ac:dyDescent="0.2">
      <c r="F483" s="18"/>
    </row>
    <row r="484" spans="6:6" ht="14.45" customHeight="1" x14ac:dyDescent="0.2">
      <c r="F484" s="18"/>
    </row>
    <row r="485" spans="6:6" ht="14.45" customHeight="1" x14ac:dyDescent="0.2">
      <c r="F485" s="18"/>
    </row>
    <row r="486" spans="6:6" ht="14.45" customHeight="1" x14ac:dyDescent="0.2">
      <c r="F486" s="18"/>
    </row>
    <row r="487" spans="6:6" ht="14.45" customHeight="1" x14ac:dyDescent="0.2">
      <c r="F487" s="18"/>
    </row>
    <row r="488" spans="6:6" ht="14.45" customHeight="1" x14ac:dyDescent="0.2">
      <c r="F488" s="18"/>
    </row>
    <row r="489" spans="6:6" ht="14.45" customHeight="1" x14ac:dyDescent="0.2">
      <c r="F489" s="18"/>
    </row>
    <row r="490" spans="6:6" ht="14.45" customHeight="1" x14ac:dyDescent="0.2">
      <c r="F490" s="18"/>
    </row>
    <row r="491" spans="6:6" ht="14.45" customHeight="1" x14ac:dyDescent="0.2">
      <c r="F491" s="18"/>
    </row>
    <row r="492" spans="6:6" ht="14.45" customHeight="1" x14ac:dyDescent="0.2">
      <c r="F492" s="18"/>
    </row>
    <row r="493" spans="6:6" ht="14.45" customHeight="1" x14ac:dyDescent="0.2">
      <c r="F493" s="18"/>
    </row>
    <row r="494" spans="6:6" ht="14.45" customHeight="1" x14ac:dyDescent="0.2">
      <c r="F494" s="18"/>
    </row>
    <row r="495" spans="6:6" ht="14.45" customHeight="1" x14ac:dyDescent="0.2">
      <c r="F495" s="18"/>
    </row>
    <row r="496" spans="6:6" ht="14.45" customHeight="1" x14ac:dyDescent="0.2">
      <c r="F496" s="18"/>
    </row>
    <row r="497" spans="6:6" ht="14.45" customHeight="1" x14ac:dyDescent="0.2">
      <c r="F497" s="18"/>
    </row>
    <row r="498" spans="6:6" ht="14.45" customHeight="1" x14ac:dyDescent="0.2">
      <c r="F498" s="18"/>
    </row>
    <row r="499" spans="6:6" ht="14.45" customHeight="1" x14ac:dyDescent="0.2">
      <c r="F499" s="18"/>
    </row>
    <row r="500" spans="6:6" ht="14.45" customHeight="1" x14ac:dyDescent="0.2">
      <c r="F500" s="18"/>
    </row>
    <row r="501" spans="6:6" ht="14.45" customHeight="1" x14ac:dyDescent="0.2">
      <c r="F501" s="18"/>
    </row>
    <row r="502" spans="6:6" ht="14.45" customHeight="1" x14ac:dyDescent="0.2">
      <c r="F502" s="18"/>
    </row>
    <row r="503" spans="6:6" ht="14.45" customHeight="1" x14ac:dyDescent="0.2">
      <c r="F503" s="18"/>
    </row>
    <row r="504" spans="6:6" ht="14.45" customHeight="1" x14ac:dyDescent="0.2">
      <c r="F504" s="18"/>
    </row>
    <row r="505" spans="6:6" ht="14.45" customHeight="1" x14ac:dyDescent="0.2">
      <c r="F505" s="18"/>
    </row>
    <row r="506" spans="6:6" ht="14.45" customHeight="1" x14ac:dyDescent="0.2">
      <c r="F506" s="18"/>
    </row>
    <row r="507" spans="6:6" ht="14.45" customHeight="1" x14ac:dyDescent="0.2">
      <c r="F507" s="18"/>
    </row>
    <row r="508" spans="6:6" ht="14.45" customHeight="1" x14ac:dyDescent="0.2">
      <c r="F508" s="18"/>
    </row>
    <row r="509" spans="6:6" ht="14.45" customHeight="1" x14ac:dyDescent="0.2">
      <c r="F509" s="18"/>
    </row>
    <row r="510" spans="6:6" ht="14.45" customHeight="1" x14ac:dyDescent="0.2">
      <c r="F510" s="18"/>
    </row>
    <row r="511" spans="6:6" ht="14.45" customHeight="1" x14ac:dyDescent="0.2">
      <c r="F511" s="18"/>
    </row>
    <row r="512" spans="6:6" ht="14.45" customHeight="1" x14ac:dyDescent="0.2">
      <c r="F512" s="18"/>
    </row>
    <row r="513" spans="6:6" ht="14.45" customHeight="1" x14ac:dyDescent="0.2">
      <c r="F513" s="18"/>
    </row>
    <row r="514" spans="6:6" ht="14.45" customHeight="1" x14ac:dyDescent="0.2">
      <c r="F514" s="18"/>
    </row>
    <row r="515" spans="6:6" ht="14.45" customHeight="1" x14ac:dyDescent="0.2">
      <c r="F515" s="18"/>
    </row>
    <row r="516" spans="6:6" ht="14.45" customHeight="1" x14ac:dyDescent="0.2">
      <c r="F516" s="18"/>
    </row>
    <row r="517" spans="6:6" ht="14.45" customHeight="1" x14ac:dyDescent="0.2">
      <c r="F517" s="18"/>
    </row>
    <row r="518" spans="6:6" ht="14.45" customHeight="1" x14ac:dyDescent="0.2">
      <c r="F518" s="18"/>
    </row>
    <row r="519" spans="6:6" ht="14.45" customHeight="1" x14ac:dyDescent="0.2">
      <c r="F519" s="18"/>
    </row>
    <row r="520" spans="6:6" ht="14.45" customHeight="1" x14ac:dyDescent="0.2">
      <c r="F520" s="18"/>
    </row>
    <row r="521" spans="6:6" ht="14.45" customHeight="1" x14ac:dyDescent="0.2">
      <c r="F521" s="18"/>
    </row>
    <row r="522" spans="6:6" ht="14.45" customHeight="1" x14ac:dyDescent="0.2">
      <c r="F522" s="18"/>
    </row>
    <row r="523" spans="6:6" ht="14.45" customHeight="1" x14ac:dyDescent="0.2">
      <c r="F523" s="18"/>
    </row>
    <row r="524" spans="6:6" ht="14.45" customHeight="1" x14ac:dyDescent="0.2">
      <c r="F524" s="18"/>
    </row>
    <row r="525" spans="6:6" ht="14.45" customHeight="1" x14ac:dyDescent="0.2">
      <c r="F525" s="18"/>
    </row>
    <row r="526" spans="6:6" ht="14.45" customHeight="1" x14ac:dyDescent="0.2">
      <c r="F526" s="18"/>
    </row>
    <row r="527" spans="6:6" ht="14.45" customHeight="1" x14ac:dyDescent="0.2">
      <c r="F527" s="18"/>
    </row>
    <row r="528" spans="6:6" ht="14.45" customHeight="1" x14ac:dyDescent="0.2">
      <c r="F528" s="18"/>
    </row>
    <row r="529" spans="6:6" ht="14.45" customHeight="1" x14ac:dyDescent="0.2">
      <c r="F529" s="18"/>
    </row>
    <row r="530" spans="6:6" ht="14.45" customHeight="1" x14ac:dyDescent="0.2">
      <c r="F530" s="18"/>
    </row>
    <row r="531" spans="6:6" ht="14.45" customHeight="1" x14ac:dyDescent="0.2">
      <c r="F531" s="18"/>
    </row>
    <row r="532" spans="6:6" ht="14.45" customHeight="1" x14ac:dyDescent="0.2">
      <c r="F532" s="18"/>
    </row>
    <row r="533" spans="6:6" ht="14.45" customHeight="1" x14ac:dyDescent="0.2">
      <c r="F533" s="18"/>
    </row>
    <row r="534" spans="6:6" ht="14.45" customHeight="1" x14ac:dyDescent="0.2">
      <c r="F534" s="18"/>
    </row>
    <row r="535" spans="6:6" ht="14.45" customHeight="1" x14ac:dyDescent="0.2">
      <c r="F535" s="18"/>
    </row>
    <row r="536" spans="6:6" ht="14.45" customHeight="1" x14ac:dyDescent="0.2">
      <c r="F536" s="18"/>
    </row>
    <row r="537" spans="6:6" ht="14.45" customHeight="1" x14ac:dyDescent="0.2">
      <c r="F537" s="18"/>
    </row>
    <row r="538" spans="6:6" ht="14.45" customHeight="1" x14ac:dyDescent="0.2">
      <c r="F538" s="18"/>
    </row>
    <row r="539" spans="6:6" ht="14.45" customHeight="1" x14ac:dyDescent="0.2">
      <c r="F539" s="18"/>
    </row>
    <row r="540" spans="6:6" ht="14.45" customHeight="1" x14ac:dyDescent="0.2">
      <c r="F540" s="18"/>
    </row>
    <row r="541" spans="6:6" ht="14.45" customHeight="1" x14ac:dyDescent="0.2">
      <c r="F541" s="18"/>
    </row>
    <row r="542" spans="6:6" ht="14.45" customHeight="1" x14ac:dyDescent="0.2">
      <c r="F542" s="18"/>
    </row>
    <row r="543" spans="6:6" ht="14.45" customHeight="1" x14ac:dyDescent="0.2">
      <c r="F543" s="18"/>
    </row>
    <row r="544" spans="6:6" ht="14.45" customHeight="1" x14ac:dyDescent="0.2">
      <c r="F544" s="18"/>
    </row>
    <row r="545" spans="6:6" ht="14.45" customHeight="1" x14ac:dyDescent="0.2">
      <c r="F545" s="18"/>
    </row>
    <row r="546" spans="6:6" ht="14.45" customHeight="1" x14ac:dyDescent="0.2">
      <c r="F546" s="18"/>
    </row>
    <row r="547" spans="6:6" ht="14.45" customHeight="1" x14ac:dyDescent="0.2">
      <c r="F547" s="18"/>
    </row>
    <row r="548" spans="6:6" ht="14.45" customHeight="1" x14ac:dyDescent="0.2">
      <c r="F548" s="18"/>
    </row>
    <row r="549" spans="6:6" ht="14.45" customHeight="1" x14ac:dyDescent="0.2">
      <c r="F549" s="18"/>
    </row>
    <row r="550" spans="6:6" ht="14.45" customHeight="1" x14ac:dyDescent="0.2">
      <c r="F550" s="18"/>
    </row>
    <row r="551" spans="6:6" ht="14.45" customHeight="1" x14ac:dyDescent="0.2">
      <c r="F551" s="18"/>
    </row>
    <row r="552" spans="6:6" ht="14.45" customHeight="1" x14ac:dyDescent="0.2">
      <c r="F552" s="18"/>
    </row>
    <row r="553" spans="6:6" ht="14.45" customHeight="1" x14ac:dyDescent="0.2">
      <c r="F553" s="18"/>
    </row>
    <row r="554" spans="6:6" ht="14.45" customHeight="1" x14ac:dyDescent="0.2">
      <c r="F554" s="18"/>
    </row>
    <row r="555" spans="6:6" ht="14.45" customHeight="1" x14ac:dyDescent="0.2">
      <c r="F555" s="18"/>
    </row>
    <row r="556" spans="6:6" ht="14.45" customHeight="1" x14ac:dyDescent="0.2">
      <c r="F556" s="18"/>
    </row>
    <row r="557" spans="6:6" ht="14.45" customHeight="1" x14ac:dyDescent="0.2">
      <c r="F557" s="18"/>
    </row>
    <row r="558" spans="6:6" ht="14.45" customHeight="1" x14ac:dyDescent="0.2">
      <c r="F558" s="18"/>
    </row>
    <row r="559" spans="6:6" ht="14.45" customHeight="1" x14ac:dyDescent="0.2">
      <c r="F559" s="18"/>
    </row>
    <row r="560" spans="6:6" ht="14.45" customHeight="1" x14ac:dyDescent="0.2">
      <c r="F560" s="18"/>
    </row>
    <row r="561" spans="6:6" ht="14.45" customHeight="1" x14ac:dyDescent="0.2">
      <c r="F561" s="18"/>
    </row>
    <row r="562" spans="6:6" ht="14.45" customHeight="1" x14ac:dyDescent="0.2">
      <c r="F562" s="18"/>
    </row>
    <row r="563" spans="6:6" ht="14.45" customHeight="1" x14ac:dyDescent="0.2">
      <c r="F563" s="18"/>
    </row>
    <row r="564" spans="6:6" ht="14.45" customHeight="1" x14ac:dyDescent="0.2">
      <c r="F564" s="18"/>
    </row>
    <row r="565" spans="6:6" ht="14.45" customHeight="1" x14ac:dyDescent="0.2">
      <c r="F565" s="18"/>
    </row>
    <row r="566" spans="6:6" ht="14.45" customHeight="1" x14ac:dyDescent="0.2">
      <c r="F566" s="18"/>
    </row>
    <row r="567" spans="6:6" ht="14.45" customHeight="1" x14ac:dyDescent="0.2">
      <c r="F567" s="18"/>
    </row>
    <row r="568" spans="6:6" ht="14.45" customHeight="1" x14ac:dyDescent="0.2">
      <c r="F568" s="18"/>
    </row>
    <row r="569" spans="6:6" ht="14.45" customHeight="1" x14ac:dyDescent="0.2">
      <c r="F569" s="18"/>
    </row>
  </sheetData>
  <sortState xmlns:xlrd2="http://schemas.microsoft.com/office/spreadsheetml/2017/richdata2" ref="Y2:Z19">
    <sortCondition descending="1" ref="Z2:Z19"/>
  </sortState>
  <mergeCells count="8">
    <mergeCell ref="A5:A14"/>
    <mergeCell ref="A15:A17"/>
    <mergeCell ref="G27:G28"/>
    <mergeCell ref="G3:U3"/>
    <mergeCell ref="G26:U26"/>
    <mergeCell ref="G4:G5"/>
    <mergeCell ref="H4:S4"/>
    <mergeCell ref="H27:S27"/>
  </mergeCells>
  <phoneticPr fontId="4" type="noConversion"/>
  <hyperlinks>
    <hyperlink ref="W1" location="'Table of Content'!A1" display="'Table of Content'!A1" xr:uid="{CA1CB078-96EB-4EEC-B541-AC07F653DB8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63E7-97D4-4372-92C0-A14B2C8B3C9D}">
  <dimension ref="A1:Q37"/>
  <sheetViews>
    <sheetView zoomScaleNormal="100" workbookViewId="0">
      <selection activeCell="G1" sqref="G1"/>
    </sheetView>
  </sheetViews>
  <sheetFormatPr defaultColWidth="44.85546875" defaultRowHeight="12.75" x14ac:dyDescent="0.2"/>
  <cols>
    <col min="1" max="1" width="12.140625" style="1" customWidth="1"/>
    <col min="2" max="2" width="11.5703125" style="1" customWidth="1"/>
    <col min="3" max="3" width="13.85546875" style="1" bestFit="1" customWidth="1"/>
    <col min="4" max="4" width="13.5703125" style="1" bestFit="1" customWidth="1"/>
    <col min="5" max="5" width="14.7109375" style="16" bestFit="1" customWidth="1"/>
    <col min="6" max="6" width="10.140625" style="1" customWidth="1"/>
    <col min="7" max="7" width="9.5703125" style="1" customWidth="1"/>
    <col min="8" max="64" width="10.5703125" style="1" customWidth="1"/>
    <col min="65" max="16384" width="44.85546875" style="1"/>
  </cols>
  <sheetData>
    <row r="1" spans="1:17" x14ac:dyDescent="0.2">
      <c r="A1" s="3" t="s">
        <v>912</v>
      </c>
      <c r="B1" s="3"/>
      <c r="C1" s="3"/>
      <c r="D1" s="3"/>
      <c r="E1" s="152"/>
      <c r="F1" s="145"/>
      <c r="G1" s="7" t="s">
        <v>239</v>
      </c>
      <c r="H1" s="145"/>
      <c r="I1" s="145"/>
      <c r="J1" s="145"/>
      <c r="K1" s="145"/>
    </row>
    <row r="2" spans="1:17" x14ac:dyDescent="0.2">
      <c r="B2" s="145"/>
      <c r="C2" s="145"/>
      <c r="D2" s="145"/>
      <c r="E2" s="152"/>
      <c r="F2" s="145"/>
      <c r="G2" s="145"/>
      <c r="H2" s="145"/>
      <c r="I2" s="145"/>
    </row>
    <row r="3" spans="1:17" x14ac:dyDescent="0.2">
      <c r="A3" s="151" t="s">
        <v>389</v>
      </c>
      <c r="B3" s="151" t="s">
        <v>448</v>
      </c>
      <c r="C3" s="150" t="s">
        <v>243</v>
      </c>
      <c r="D3" s="150" t="s">
        <v>219</v>
      </c>
      <c r="E3" s="150" t="s">
        <v>447</v>
      </c>
      <c r="F3" s="145"/>
      <c r="G3" s="145"/>
      <c r="H3" s="145"/>
      <c r="I3" s="145"/>
      <c r="J3" s="145"/>
      <c r="K3" s="145"/>
    </row>
    <row r="4" spans="1:17" ht="12.6" customHeight="1" x14ac:dyDescent="0.2">
      <c r="A4" s="614">
        <v>2025</v>
      </c>
      <c r="B4" s="45" t="s">
        <v>223</v>
      </c>
      <c r="C4" s="44">
        <v>72.697408680000009</v>
      </c>
      <c r="D4" s="44">
        <v>255.50353156000099</v>
      </c>
      <c r="E4" s="149">
        <f>Table464413[[#This Row],[Column2]]-Table464413[[#This Row],[Column3]]</f>
        <v>-182.806122880001</v>
      </c>
      <c r="F4" s="145"/>
      <c r="G4" s="288"/>
      <c r="H4" s="288"/>
      <c r="I4" s="145"/>
      <c r="J4" s="145"/>
      <c r="K4" s="145"/>
      <c r="P4" s="4"/>
      <c r="Q4" s="4"/>
    </row>
    <row r="5" spans="1:17" ht="12.6" customHeight="1" x14ac:dyDescent="0.2">
      <c r="A5" s="615"/>
      <c r="B5" s="45" t="s">
        <v>224</v>
      </c>
      <c r="C5" s="45">
        <v>62.156433880000002</v>
      </c>
      <c r="D5" s="45">
        <v>250.30074699000002</v>
      </c>
      <c r="E5" s="148">
        <f>Table464413[[#This Row],[Column2]]-Table464413[[#This Row],[Column3]]</f>
        <v>-188.14431311000001</v>
      </c>
      <c r="F5" s="145"/>
      <c r="G5" s="288"/>
      <c r="H5" s="288"/>
      <c r="I5" s="145"/>
      <c r="J5" s="145"/>
      <c r="K5" s="145"/>
      <c r="P5" s="4"/>
      <c r="Q5" s="4"/>
    </row>
    <row r="6" spans="1:17" ht="15.6" customHeight="1" x14ac:dyDescent="0.2">
      <c r="A6" s="615"/>
      <c r="B6" s="45" t="s">
        <v>225</v>
      </c>
      <c r="C6" s="45">
        <v>83.740222079999995</v>
      </c>
      <c r="D6" s="45">
        <v>261.635311040001</v>
      </c>
      <c r="E6" s="148">
        <f>Table464413[[#This Row],[Column2]]-Table464413[[#This Row],[Column3]]</f>
        <v>-177.895088960001</v>
      </c>
      <c r="F6" s="145"/>
      <c r="G6" s="288"/>
      <c r="H6" s="288"/>
      <c r="I6" s="145"/>
      <c r="J6" s="145"/>
      <c r="K6" s="145"/>
      <c r="P6" s="4"/>
      <c r="Q6" s="4"/>
    </row>
    <row r="7" spans="1:17" ht="16.5" customHeight="1" x14ac:dyDescent="0.2">
      <c r="A7" s="615"/>
      <c r="B7" s="45" t="s">
        <v>226</v>
      </c>
      <c r="C7" s="45">
        <v>95.837890860000002</v>
      </c>
      <c r="D7" s="45">
        <v>282.28039374000002</v>
      </c>
      <c r="E7" s="148">
        <f>Table464413[[#This Row],[Column2]]-Table464413[[#This Row],[Column3]]</f>
        <v>-186.44250288000001</v>
      </c>
      <c r="F7" s="145"/>
      <c r="G7" s="288"/>
      <c r="H7" s="288"/>
      <c r="I7" s="145"/>
      <c r="J7" s="145"/>
      <c r="K7" s="145"/>
      <c r="P7" s="4"/>
      <c r="Q7" s="4"/>
    </row>
    <row r="8" spans="1:17" ht="12.6" customHeight="1" x14ac:dyDescent="0.2">
      <c r="A8" s="615"/>
      <c r="B8" s="45" t="s">
        <v>227</v>
      </c>
      <c r="C8" s="45">
        <v>66.895570590000005</v>
      </c>
      <c r="D8" s="45">
        <v>321.28327157999996</v>
      </c>
      <c r="E8" s="148">
        <f>Table464413[[#This Row],[Column2]]-Table464413[[#This Row],[Column3]]</f>
        <v>-254.38770098999996</v>
      </c>
      <c r="F8" s="145"/>
      <c r="G8" s="288"/>
      <c r="H8" s="288"/>
      <c r="I8" s="145"/>
      <c r="J8" s="145"/>
      <c r="K8" s="145"/>
      <c r="P8" s="4"/>
      <c r="Q8" s="4"/>
    </row>
    <row r="9" spans="1:17" ht="12.6" customHeight="1" x14ac:dyDescent="0.2">
      <c r="A9" s="615"/>
      <c r="B9" s="45" t="s">
        <v>228</v>
      </c>
      <c r="C9" s="45">
        <v>82.138313420000003</v>
      </c>
      <c r="D9" s="45">
        <v>349.25796129000099</v>
      </c>
      <c r="E9" s="148">
        <f>Table464413[[#This Row],[Column2]]-Table464413[[#This Row],[Column3]]</f>
        <v>-267.11964787000102</v>
      </c>
      <c r="F9" s="145"/>
      <c r="G9" s="288"/>
      <c r="H9" s="288"/>
      <c r="I9" s="145"/>
      <c r="J9" s="145"/>
      <c r="K9" s="145"/>
      <c r="P9" s="4"/>
      <c r="Q9" s="4"/>
    </row>
    <row r="10" spans="1:17" ht="12.6" customHeight="1" x14ac:dyDescent="0.2">
      <c r="A10" s="615"/>
      <c r="B10" s="45" t="s">
        <v>229</v>
      </c>
      <c r="C10" s="45">
        <v>50.515484799999996</v>
      </c>
      <c r="D10" s="45">
        <v>260.45613515999997</v>
      </c>
      <c r="E10" s="148">
        <f>Table464413[[#This Row],[Column2]]-Table464413[[#This Row],[Column3]]</f>
        <v>-209.94065035999998</v>
      </c>
      <c r="F10" s="145"/>
      <c r="G10" s="288"/>
      <c r="H10" s="288"/>
      <c r="I10" s="145"/>
      <c r="J10" s="145"/>
      <c r="K10" s="145"/>
      <c r="P10" s="4"/>
      <c r="Q10" s="4"/>
    </row>
    <row r="11" spans="1:17" ht="12.6" customHeight="1" x14ac:dyDescent="0.2">
      <c r="A11" s="615"/>
      <c r="B11" s="45" t="s">
        <v>230</v>
      </c>
      <c r="C11" s="45">
        <v>125.28720745999999</v>
      </c>
      <c r="D11" s="45">
        <v>677.17027707000102</v>
      </c>
      <c r="E11" s="148">
        <f>Table464413[[#This Row],[Column2]]-Table464413[[#This Row],[Column3]]</f>
        <v>-551.88306961000103</v>
      </c>
      <c r="F11" s="145"/>
      <c r="G11" s="288"/>
      <c r="H11" s="288"/>
      <c r="I11" s="145"/>
      <c r="J11" s="145"/>
      <c r="K11" s="145"/>
      <c r="P11" s="4"/>
      <c r="Q11" s="4"/>
    </row>
    <row r="12" spans="1:17" ht="12.6" customHeight="1" x14ac:dyDescent="0.2">
      <c r="A12" s="615"/>
      <c r="B12" s="45" t="s">
        <v>231</v>
      </c>
      <c r="C12" s="45">
        <v>178.88463299</v>
      </c>
      <c r="D12" s="45">
        <v>430.23710824</v>
      </c>
      <c r="E12" s="148">
        <f>Table464413[[#This Row],[Column2]]-Table464413[[#This Row],[Column3]]</f>
        <v>-251.35247525</v>
      </c>
      <c r="F12" s="145"/>
      <c r="G12" s="288"/>
      <c r="H12" s="288"/>
      <c r="I12" s="145"/>
      <c r="J12" s="145"/>
      <c r="K12" s="145"/>
      <c r="P12" s="4"/>
      <c r="Q12" s="4"/>
    </row>
    <row r="13" spans="1:17" s="3" customFormat="1" ht="14.45" customHeight="1" x14ac:dyDescent="0.2">
      <c r="A13" s="615"/>
      <c r="B13" s="45" t="s">
        <v>232</v>
      </c>
      <c r="C13" s="45">
        <v>99.59431601</v>
      </c>
      <c r="D13" s="45">
        <v>302.30034565000096</v>
      </c>
      <c r="E13" s="148">
        <f>Table464413[[#This Row],[Column2]]-Table464413[[#This Row],[Column3]]</f>
        <v>-202.70602964000096</v>
      </c>
      <c r="F13" s="145"/>
      <c r="G13" s="288"/>
      <c r="H13" s="288"/>
      <c r="I13" s="147"/>
      <c r="J13" s="147"/>
      <c r="K13" s="147"/>
      <c r="P13" s="4"/>
      <c r="Q13" s="4"/>
    </row>
    <row r="14" spans="1:17" s="3" customFormat="1" ht="14.45" customHeight="1" x14ac:dyDescent="0.2">
      <c r="A14" s="616">
        <v>2026</v>
      </c>
      <c r="B14" s="45" t="s">
        <v>221</v>
      </c>
      <c r="C14" s="45">
        <v>90.135792159999994</v>
      </c>
      <c r="D14" s="45">
        <v>330.10573275000002</v>
      </c>
      <c r="E14" s="148">
        <f>Table464413[[#This Row],[Column2]]-Table464413[[#This Row],[Column3]]</f>
        <v>-239.96994059000002</v>
      </c>
      <c r="F14" s="145"/>
      <c r="G14" s="288"/>
      <c r="H14" s="288"/>
      <c r="I14" s="147"/>
      <c r="J14" s="147"/>
      <c r="K14" s="147"/>
      <c r="P14" s="4"/>
      <c r="Q14" s="4"/>
    </row>
    <row r="15" spans="1:17" s="3" customFormat="1" ht="14.45" customHeight="1" x14ac:dyDescent="0.2">
      <c r="A15" s="617"/>
      <c r="B15" s="45" t="s">
        <v>222</v>
      </c>
      <c r="C15" s="45">
        <v>52.602480100000001</v>
      </c>
      <c r="D15" s="45">
        <v>252.24110990000099</v>
      </c>
      <c r="E15" s="148">
        <f>Table464413[[#This Row],[Column2]]-Table464413[[#This Row],[Column3]]</f>
        <v>-199.63862980000098</v>
      </c>
      <c r="F15" s="145"/>
      <c r="G15" s="288"/>
      <c r="H15" s="288"/>
      <c r="I15" s="147"/>
      <c r="J15" s="147"/>
      <c r="K15" s="147"/>
      <c r="P15" s="4"/>
      <c r="Q15" s="4"/>
    </row>
    <row r="16" spans="1:17" ht="12.6" customHeight="1" x14ac:dyDescent="0.2">
      <c r="A16" s="618"/>
      <c r="B16" s="45" t="s">
        <v>223</v>
      </c>
      <c r="C16" s="46">
        <v>71.290917280000002</v>
      </c>
      <c r="D16" s="46">
        <v>261.54681502000102</v>
      </c>
      <c r="E16" s="146">
        <f>Table464413[[#This Row],[Column2]]-Table464413[[#This Row],[Column3]]</f>
        <v>-190.25589774000102</v>
      </c>
      <c r="F16" s="145"/>
      <c r="G16" s="288"/>
      <c r="H16" s="288"/>
      <c r="P16" s="4"/>
      <c r="Q16" s="4"/>
    </row>
    <row r="17" spans="1:5" x14ac:dyDescent="0.2">
      <c r="A17" s="144" t="s">
        <v>420</v>
      </c>
      <c r="B17" s="143"/>
      <c r="C17" s="142">
        <f>AVERAGE(C4:C16)</f>
        <v>87.059743870000005</v>
      </c>
      <c r="D17" s="141">
        <f>AVERAGE(D4:D16)</f>
        <v>325.71682615307748</v>
      </c>
      <c r="E17" s="287">
        <f>AVERAGE(E4:E16)</f>
        <v>-238.65708228307747</v>
      </c>
    </row>
    <row r="19" spans="1:5" x14ac:dyDescent="0.2">
      <c r="D19" s="2"/>
    </row>
    <row r="37" spans="2:2" x14ac:dyDescent="0.2">
      <c r="B37" s="13"/>
    </row>
  </sheetData>
  <mergeCells count="2">
    <mergeCell ref="A4:A13"/>
    <mergeCell ref="A14:A16"/>
  </mergeCells>
  <phoneticPr fontId="4" type="noConversion"/>
  <hyperlinks>
    <hyperlink ref="G1" location="'Table of Content'!A1" display="Table of Content" xr:uid="{AD684EA7-D44B-494E-87EC-03D43BD7111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4C3A-EBDD-465D-903D-BA18853E4106}">
  <dimension ref="A1:N46"/>
  <sheetViews>
    <sheetView zoomScaleNormal="100" workbookViewId="0">
      <selection activeCell="H1" sqref="H1"/>
    </sheetView>
  </sheetViews>
  <sheetFormatPr defaultColWidth="9.140625" defaultRowHeight="12.75" x14ac:dyDescent="0.2"/>
  <cols>
    <col min="1" max="1" width="17.85546875" style="108" customWidth="1"/>
    <col min="2" max="2" width="21.85546875" style="1" bestFit="1" customWidth="1"/>
    <col min="3" max="3" width="16" style="1" bestFit="1" customWidth="1"/>
    <col min="4" max="4" width="18" style="1" customWidth="1"/>
    <col min="5" max="5" width="16" style="1" customWidth="1"/>
    <col min="6" max="6" width="14.42578125" style="1" bestFit="1" customWidth="1"/>
    <col min="7" max="7" width="13" style="1" customWidth="1"/>
    <col min="8" max="8" width="14.140625" style="14" bestFit="1" customWidth="1"/>
    <col min="9" max="16384" width="9.140625" style="1"/>
  </cols>
  <sheetData>
    <row r="1" spans="1:14" x14ac:dyDescent="0.2">
      <c r="A1" s="11" t="s">
        <v>926</v>
      </c>
      <c r="B1" s="11"/>
      <c r="C1" s="11"/>
      <c r="D1" s="11"/>
      <c r="E1" s="11"/>
      <c r="H1" s="290" t="s">
        <v>239</v>
      </c>
    </row>
    <row r="2" spans="1:14" x14ac:dyDescent="0.2">
      <c r="A2" s="94"/>
      <c r="B2" s="3"/>
      <c r="C2" s="3"/>
      <c r="D2" s="3"/>
      <c r="E2" s="3"/>
    </row>
    <row r="3" spans="1:14" x14ac:dyDescent="0.2">
      <c r="A3" s="619" t="s">
        <v>925</v>
      </c>
      <c r="B3" s="620"/>
      <c r="C3" s="620"/>
      <c r="D3" s="620"/>
      <c r="E3" s="620"/>
      <c r="F3" s="621"/>
    </row>
    <row r="4" spans="1:14" ht="14.45" customHeight="1" x14ac:dyDescent="0.2">
      <c r="A4" s="323" t="s">
        <v>425</v>
      </c>
      <c r="B4" s="251" t="s">
        <v>298</v>
      </c>
      <c r="C4" s="251" t="s">
        <v>297</v>
      </c>
      <c r="D4" s="251" t="s">
        <v>899</v>
      </c>
      <c r="E4" s="251" t="s">
        <v>422</v>
      </c>
      <c r="F4" s="289" t="s">
        <v>424</v>
      </c>
      <c r="L4" s="4"/>
      <c r="M4" s="4"/>
      <c r="N4" s="4"/>
    </row>
    <row r="5" spans="1:14" x14ac:dyDescent="0.2">
      <c r="A5" s="320" t="s">
        <v>223</v>
      </c>
      <c r="B5" s="383">
        <v>0</v>
      </c>
      <c r="C5" s="111">
        <v>51.339309669999999</v>
      </c>
      <c r="D5" s="111">
        <v>51.339309669999999</v>
      </c>
      <c r="E5" s="111">
        <v>543.24210884000001</v>
      </c>
      <c r="F5" s="249">
        <v>0</v>
      </c>
      <c r="L5" s="4"/>
      <c r="M5" s="4"/>
      <c r="N5" s="4"/>
    </row>
    <row r="6" spans="1:14" x14ac:dyDescent="0.2">
      <c r="A6" s="321" t="s">
        <v>224</v>
      </c>
      <c r="B6" s="384">
        <v>0</v>
      </c>
      <c r="C6" s="59">
        <v>61.358956340000006</v>
      </c>
      <c r="D6" s="59">
        <v>61.358956340000006</v>
      </c>
      <c r="E6" s="59">
        <v>627.62763153999992</v>
      </c>
      <c r="F6" s="250">
        <f>(Table505473[[#This Row],[Column2]]/E5)-1</f>
        <v>0.15533685869858416</v>
      </c>
      <c r="L6" s="4"/>
      <c r="M6" s="4"/>
      <c r="N6" s="4"/>
    </row>
    <row r="7" spans="1:14" x14ac:dyDescent="0.2">
      <c r="A7" s="321" t="s">
        <v>225</v>
      </c>
      <c r="B7" s="384">
        <v>0</v>
      </c>
      <c r="C7" s="59">
        <v>93.506765939999994</v>
      </c>
      <c r="D7" s="59">
        <v>93.506765939999994</v>
      </c>
      <c r="E7" s="59">
        <v>320.66005143000001</v>
      </c>
      <c r="F7" s="250">
        <f>(Table505473[[#This Row],[Column2]]/E6)-1</f>
        <v>-0.48909188296378614</v>
      </c>
      <c r="G7" s="15"/>
      <c r="L7" s="4"/>
      <c r="M7" s="4"/>
      <c r="N7" s="4"/>
    </row>
    <row r="8" spans="1:14" x14ac:dyDescent="0.2">
      <c r="A8" s="321" t="s">
        <v>226</v>
      </c>
      <c r="B8" s="384">
        <v>0</v>
      </c>
      <c r="C8" s="59">
        <v>59.307741490000005</v>
      </c>
      <c r="D8" s="59">
        <v>59.307741490000005</v>
      </c>
      <c r="E8" s="59">
        <v>383.69349202999996</v>
      </c>
      <c r="F8" s="250">
        <f>(Table505473[[#This Row],[Column2]]/E7)-1</f>
        <v>0.19657403633193193</v>
      </c>
      <c r="G8" s="152"/>
      <c r="H8" s="152"/>
      <c r="L8" s="4"/>
      <c r="M8" s="4"/>
      <c r="N8" s="4"/>
    </row>
    <row r="9" spans="1:14" x14ac:dyDescent="0.2">
      <c r="A9" s="321" t="s">
        <v>227</v>
      </c>
      <c r="B9" s="384">
        <v>0</v>
      </c>
      <c r="C9" s="59">
        <v>42.860909720000002</v>
      </c>
      <c r="D9" s="59">
        <v>42.860909720000002</v>
      </c>
      <c r="E9" s="59">
        <v>536.89893377000101</v>
      </c>
      <c r="F9" s="250">
        <f>(Table505473[[#This Row],[Column2]]/E8)-1</f>
        <v>0.39929121791834388</v>
      </c>
      <c r="G9" s="110"/>
      <c r="H9" s="152"/>
      <c r="L9" s="4"/>
      <c r="M9" s="4"/>
      <c r="N9" s="4"/>
    </row>
    <row r="10" spans="1:14" x14ac:dyDescent="0.2">
      <c r="A10" s="321" t="s">
        <v>228</v>
      </c>
      <c r="B10" s="384">
        <v>0</v>
      </c>
      <c r="C10" s="59">
        <v>91.865065529999995</v>
      </c>
      <c r="D10" s="59">
        <v>91.865065529999995</v>
      </c>
      <c r="E10" s="59">
        <v>520.68233430999999</v>
      </c>
      <c r="F10" s="250">
        <f>(Table505473[[#This Row],[Column2]]/E9)-1</f>
        <v>-3.0204193824955428E-2</v>
      </c>
      <c r="L10" s="4"/>
      <c r="M10" s="4"/>
      <c r="N10" s="4"/>
    </row>
    <row r="11" spans="1:14" x14ac:dyDescent="0.2">
      <c r="A11" s="321" t="s">
        <v>229</v>
      </c>
      <c r="B11" s="384">
        <v>0</v>
      </c>
      <c r="C11" s="59">
        <v>52.101357469999996</v>
      </c>
      <c r="D11" s="59">
        <v>52.101357469999996</v>
      </c>
      <c r="E11" s="59">
        <v>614.07874260000006</v>
      </c>
      <c r="F11" s="250">
        <f>(Table505473[[#This Row],[Column2]]/E10)-1</f>
        <v>0.17937310743174639</v>
      </c>
      <c r="L11" s="4"/>
      <c r="M11" s="4"/>
      <c r="N11" s="4"/>
    </row>
    <row r="12" spans="1:14" x14ac:dyDescent="0.2">
      <c r="A12" s="321" t="s">
        <v>230</v>
      </c>
      <c r="B12" s="384">
        <v>0</v>
      </c>
      <c r="C12" s="59">
        <v>21.891486199999999</v>
      </c>
      <c r="D12" s="59">
        <v>21.891486199999999</v>
      </c>
      <c r="E12" s="59">
        <v>526.73712216000001</v>
      </c>
      <c r="F12" s="250">
        <f>(Table505473[[#This Row],[Column2]]/E11)-1</f>
        <v>-0.14223195557982837</v>
      </c>
      <c r="L12" s="4"/>
      <c r="M12" s="4"/>
      <c r="N12" s="4"/>
    </row>
    <row r="13" spans="1:14" x14ac:dyDescent="0.2">
      <c r="A13" s="321" t="s">
        <v>231</v>
      </c>
      <c r="B13" s="384">
        <v>0</v>
      </c>
      <c r="C13" s="59">
        <v>13.9513116</v>
      </c>
      <c r="D13" s="59">
        <v>13.9513116</v>
      </c>
      <c r="E13" s="59">
        <v>533.24235097000007</v>
      </c>
      <c r="F13" s="250">
        <f>(Table505473[[#This Row],[Column2]]/E12)-1</f>
        <v>1.2350048128986879E-2</v>
      </c>
      <c r="L13" s="4"/>
      <c r="M13" s="4"/>
      <c r="N13" s="4"/>
    </row>
    <row r="14" spans="1:14" x14ac:dyDescent="0.2">
      <c r="A14" s="321" t="s">
        <v>232</v>
      </c>
      <c r="B14" s="384">
        <v>0</v>
      </c>
      <c r="C14" s="59">
        <v>83.896190439999998</v>
      </c>
      <c r="D14" s="59">
        <v>83.896190439999998</v>
      </c>
      <c r="E14" s="59">
        <v>801.62755687000003</v>
      </c>
      <c r="F14" s="250">
        <f>(Table505473[[#This Row],[Column2]]/E13)-1</f>
        <v>0.5033081213669377</v>
      </c>
      <c r="L14" s="4"/>
      <c r="M14" s="4"/>
      <c r="N14" s="4"/>
    </row>
    <row r="15" spans="1:14" x14ac:dyDescent="0.2">
      <c r="A15" s="321" t="s">
        <v>221</v>
      </c>
      <c r="B15" s="384">
        <v>0</v>
      </c>
      <c r="C15" s="59">
        <v>27.611029089999999</v>
      </c>
      <c r="D15" s="59">
        <v>27.611029089999999</v>
      </c>
      <c r="E15" s="59">
        <v>370.45045858999998</v>
      </c>
      <c r="F15" s="250">
        <f>(Table505473[[#This Row],[Column2]]/E14)-1</f>
        <v>-0.53787709090684865</v>
      </c>
      <c r="L15" s="4"/>
      <c r="M15" s="4"/>
      <c r="N15" s="4"/>
    </row>
    <row r="16" spans="1:14" x14ac:dyDescent="0.2">
      <c r="A16" s="321" t="s">
        <v>222</v>
      </c>
      <c r="B16" s="384">
        <v>0</v>
      </c>
      <c r="C16" s="59">
        <v>88.620181029999998</v>
      </c>
      <c r="D16" s="59">
        <v>88.620181029999998</v>
      </c>
      <c r="E16" s="59">
        <v>482.34770210000005</v>
      </c>
      <c r="F16" s="250">
        <f>(Table505473[[#This Row],[Column2]]/E15)-1</f>
        <v>0.30205724116498822</v>
      </c>
      <c r="L16" s="4"/>
      <c r="M16" s="4"/>
      <c r="N16" s="4"/>
    </row>
    <row r="17" spans="1:14" x14ac:dyDescent="0.2">
      <c r="A17" s="386" t="s">
        <v>223</v>
      </c>
      <c r="B17" s="385">
        <v>0</v>
      </c>
      <c r="C17" s="49">
        <v>47.622459020000001</v>
      </c>
      <c r="D17" s="49">
        <v>47.622459020000001</v>
      </c>
      <c r="E17" s="49">
        <v>979.08062064999899</v>
      </c>
      <c r="F17" s="250">
        <f>(Table505473[[#This Row],[Column2]]/E16)-1</f>
        <v>1.0298233336395506</v>
      </c>
      <c r="G17" s="2"/>
      <c r="L17" s="2"/>
      <c r="M17" s="2"/>
      <c r="N17" s="2"/>
    </row>
    <row r="18" spans="1:14" x14ac:dyDescent="0.2">
      <c r="A18" s="456" t="s">
        <v>420</v>
      </c>
      <c r="B18" s="420">
        <f>AVERAGE(B5:B17)</f>
        <v>0</v>
      </c>
      <c r="C18" s="363">
        <f>AVERAGE(C5:C17)</f>
        <v>56.610212579999988</v>
      </c>
      <c r="D18" s="41">
        <f>Table505473[[#This Row],[Column3]]+Table505473[[#This Row],[Column4]]</f>
        <v>56.610212579999988</v>
      </c>
      <c r="E18" s="387">
        <f>AVERAGE(E5:E17)</f>
        <v>556.95146968153847</v>
      </c>
      <c r="F18" s="151"/>
      <c r="H18" s="4"/>
      <c r="L18" s="4"/>
      <c r="M18" s="4"/>
    </row>
    <row r="19" spans="1:14" x14ac:dyDescent="0.2">
      <c r="A19" s="361"/>
      <c r="B19" s="362"/>
      <c r="C19" s="2"/>
      <c r="D19" s="2"/>
      <c r="E19" s="16"/>
      <c r="F19" s="16"/>
      <c r="M19" s="14"/>
    </row>
    <row r="20" spans="1:14" ht="12.95" customHeight="1" x14ac:dyDescent="0.2">
      <c r="A20" s="109" t="s">
        <v>924</v>
      </c>
      <c r="B20" s="109"/>
      <c r="C20" s="109"/>
      <c r="D20" s="109"/>
      <c r="E20" s="109"/>
      <c r="F20" s="2"/>
    </row>
    <row r="21" spans="1:14" ht="12.95" customHeight="1" x14ac:dyDescent="0.2">
      <c r="A21" s="26" t="s">
        <v>423</v>
      </c>
      <c r="B21" s="413" t="s">
        <v>923</v>
      </c>
      <c r="C21" s="179" t="s">
        <v>421</v>
      </c>
      <c r="D21" s="26" t="s">
        <v>423</v>
      </c>
      <c r="E21" s="179" t="s">
        <v>422</v>
      </c>
      <c r="F21" s="179" t="s">
        <v>421</v>
      </c>
      <c r="H21" s="1"/>
    </row>
    <row r="22" spans="1:14" ht="12.95" customHeight="1" x14ac:dyDescent="0.2">
      <c r="A22" s="365" t="s">
        <v>247</v>
      </c>
      <c r="B22" s="365">
        <v>46.866458259999995</v>
      </c>
      <c r="C22" s="74">
        <f t="shared" ref="C22:C37" si="0">(B22/$B$38)*100</f>
        <v>98.412512130710212</v>
      </c>
      <c r="D22" s="365" t="s">
        <v>235</v>
      </c>
      <c r="E22" s="365">
        <v>527.05568936999998</v>
      </c>
      <c r="F22" s="74">
        <f t="shared" ref="F22:F37" si="1">(E22/$E$38)*100</f>
        <v>53.831694576907672</v>
      </c>
      <c r="H22" s="1"/>
      <c r="J22" s="13"/>
    </row>
    <row r="23" spans="1:14" ht="12.95" customHeight="1" x14ac:dyDescent="0.2">
      <c r="A23" s="59" t="s">
        <v>245</v>
      </c>
      <c r="B23" s="59">
        <v>0.75600076000000005</v>
      </c>
      <c r="C23" s="77">
        <f t="shared" si="0"/>
        <v>1.5874878692897874</v>
      </c>
      <c r="D23" s="59" t="s">
        <v>479</v>
      </c>
      <c r="E23" s="59">
        <v>221.99343775</v>
      </c>
      <c r="F23" s="77">
        <f t="shared" si="1"/>
        <v>22.673662726836653</v>
      </c>
      <c r="H23" s="1"/>
      <c r="J23" s="13"/>
      <c r="N23" s="4"/>
    </row>
    <row r="24" spans="1:14" ht="12.95" customHeight="1" x14ac:dyDescent="0.2">
      <c r="A24" s="367" t="s">
        <v>246</v>
      </c>
      <c r="B24" s="367">
        <v>0</v>
      </c>
      <c r="C24" s="399">
        <f t="shared" si="0"/>
        <v>0</v>
      </c>
      <c r="D24" s="367" t="s">
        <v>246</v>
      </c>
      <c r="E24" s="367">
        <v>129.66174745999999</v>
      </c>
      <c r="F24" s="399">
        <f t="shared" si="1"/>
        <v>13.243214575518724</v>
      </c>
      <c r="H24" s="1"/>
      <c r="J24" s="13"/>
      <c r="N24" s="4"/>
    </row>
    <row r="25" spans="1:14" ht="12.95" customHeight="1" x14ac:dyDescent="0.2">
      <c r="A25" s="59" t="s">
        <v>256</v>
      </c>
      <c r="B25" s="59">
        <v>0</v>
      </c>
      <c r="C25" s="77">
        <f t="shared" si="0"/>
        <v>0</v>
      </c>
      <c r="D25" s="59" t="s">
        <v>484</v>
      </c>
      <c r="E25" s="59">
        <v>28.891262670000003</v>
      </c>
      <c r="F25" s="77">
        <f t="shared" si="1"/>
        <v>2.9508563504014038</v>
      </c>
      <c r="H25" s="1"/>
      <c r="J25" s="13"/>
      <c r="N25" s="4"/>
    </row>
    <row r="26" spans="1:14" ht="12.95" customHeight="1" x14ac:dyDescent="0.2">
      <c r="A26" s="367" t="s">
        <v>257</v>
      </c>
      <c r="B26" s="367">
        <v>0</v>
      </c>
      <c r="C26" s="399">
        <f t="shared" si="0"/>
        <v>0</v>
      </c>
      <c r="D26" s="367" t="s">
        <v>481</v>
      </c>
      <c r="E26" s="367">
        <v>27.46285975</v>
      </c>
      <c r="F26" s="399">
        <f t="shared" si="1"/>
        <v>2.8049640827093212</v>
      </c>
      <c r="H26" s="1"/>
      <c r="J26" s="13"/>
      <c r="N26" s="4"/>
    </row>
    <row r="27" spans="1:14" ht="12.95" customHeight="1" x14ac:dyDescent="0.2">
      <c r="A27" s="59" t="s">
        <v>479</v>
      </c>
      <c r="B27" s="59">
        <v>0</v>
      </c>
      <c r="C27" s="77">
        <f t="shared" si="0"/>
        <v>0</v>
      </c>
      <c r="D27" s="59" t="s">
        <v>259</v>
      </c>
      <c r="E27" s="59">
        <v>24.903148999999999</v>
      </c>
      <c r="F27" s="77">
        <f t="shared" si="1"/>
        <v>2.543523840096753</v>
      </c>
      <c r="H27" s="1"/>
      <c r="J27" s="13"/>
      <c r="N27" s="4"/>
    </row>
    <row r="28" spans="1:14" ht="12.95" customHeight="1" x14ac:dyDescent="0.2">
      <c r="A28" s="367" t="s">
        <v>255</v>
      </c>
      <c r="B28" s="367">
        <v>0</v>
      </c>
      <c r="C28" s="399">
        <f t="shared" si="0"/>
        <v>0</v>
      </c>
      <c r="D28" s="367" t="s">
        <v>257</v>
      </c>
      <c r="E28" s="367">
        <v>8.9341556300000011</v>
      </c>
      <c r="F28" s="399">
        <f t="shared" si="1"/>
        <v>0.91250459273402051</v>
      </c>
      <c r="H28" s="1"/>
      <c r="J28" s="13"/>
      <c r="N28" s="4"/>
    </row>
    <row r="29" spans="1:14" ht="12.95" customHeight="1" x14ac:dyDescent="0.2">
      <c r="A29" s="59" t="s">
        <v>481</v>
      </c>
      <c r="B29" s="59">
        <v>0</v>
      </c>
      <c r="C29" s="77">
        <f t="shared" si="0"/>
        <v>0</v>
      </c>
      <c r="D29" s="59" t="s">
        <v>330</v>
      </c>
      <c r="E29" s="59">
        <v>3.3501884700000004</v>
      </c>
      <c r="F29" s="77">
        <f t="shared" si="1"/>
        <v>0.34217697698641508</v>
      </c>
      <c r="H29" s="1"/>
      <c r="J29" s="13"/>
      <c r="N29" s="4"/>
    </row>
    <row r="30" spans="1:14" ht="12.95" customHeight="1" x14ac:dyDescent="0.2">
      <c r="A30" s="367" t="s">
        <v>490</v>
      </c>
      <c r="B30" s="367">
        <v>0</v>
      </c>
      <c r="C30" s="399">
        <f t="shared" si="0"/>
        <v>0</v>
      </c>
      <c r="D30" s="367" t="s">
        <v>569</v>
      </c>
      <c r="E30" s="367">
        <v>2.305129</v>
      </c>
      <c r="F30" s="399">
        <f t="shared" si="1"/>
        <v>0.23543811933175149</v>
      </c>
      <c r="H30" s="1"/>
      <c r="J30" s="13"/>
      <c r="N30" s="4"/>
    </row>
    <row r="31" spans="1:14" ht="12.95" customHeight="1" x14ac:dyDescent="0.2">
      <c r="A31" s="59" t="s">
        <v>260</v>
      </c>
      <c r="B31" s="59">
        <v>0</v>
      </c>
      <c r="C31" s="77">
        <f t="shared" si="0"/>
        <v>0</v>
      </c>
      <c r="D31" s="59" t="s">
        <v>485</v>
      </c>
      <c r="E31" s="59">
        <v>1.47</v>
      </c>
      <c r="F31" s="77">
        <f t="shared" si="1"/>
        <v>0.15014085346966469</v>
      </c>
      <c r="H31" s="1"/>
      <c r="J31" s="13"/>
      <c r="N31" s="4"/>
    </row>
    <row r="32" spans="1:14" ht="12.95" customHeight="1" x14ac:dyDescent="0.2">
      <c r="A32" s="367" t="s">
        <v>259</v>
      </c>
      <c r="B32" s="367">
        <v>0</v>
      </c>
      <c r="C32" s="399">
        <f t="shared" si="0"/>
        <v>0</v>
      </c>
      <c r="D32" s="367" t="s">
        <v>256</v>
      </c>
      <c r="E32" s="367">
        <v>1.3993070000000001</v>
      </c>
      <c r="F32" s="399">
        <f t="shared" si="1"/>
        <v>0.14292050833066403</v>
      </c>
      <c r="H32" s="1"/>
      <c r="J32" s="13"/>
      <c r="N32" s="4"/>
    </row>
    <row r="33" spans="1:14" ht="12.95" customHeight="1" x14ac:dyDescent="0.2">
      <c r="A33" s="59" t="s">
        <v>484</v>
      </c>
      <c r="B33" s="59">
        <v>0</v>
      </c>
      <c r="C33" s="77">
        <f t="shared" si="0"/>
        <v>0</v>
      </c>
      <c r="D33" s="59" t="s">
        <v>490</v>
      </c>
      <c r="E33" s="59">
        <v>1.1293629999999999</v>
      </c>
      <c r="F33" s="77">
        <f t="shared" si="1"/>
        <v>0.11534933652861286</v>
      </c>
      <c r="H33" s="1"/>
      <c r="J33" s="13"/>
      <c r="N33" s="4"/>
    </row>
    <row r="34" spans="1:14" ht="12.95" customHeight="1" x14ac:dyDescent="0.2">
      <c r="A34" s="367" t="s">
        <v>235</v>
      </c>
      <c r="B34" s="367">
        <v>0</v>
      </c>
      <c r="C34" s="399">
        <f t="shared" si="0"/>
        <v>0</v>
      </c>
      <c r="D34" s="367" t="s">
        <v>260</v>
      </c>
      <c r="E34" s="367">
        <v>0.48353154999999998</v>
      </c>
      <c r="F34" s="399">
        <f t="shared" si="1"/>
        <v>4.9386285439802613E-2</v>
      </c>
      <c r="H34" s="1"/>
      <c r="J34" s="13"/>
      <c r="N34" s="4"/>
    </row>
    <row r="35" spans="1:14" ht="12.95" customHeight="1" x14ac:dyDescent="0.2">
      <c r="A35" s="59" t="s">
        <v>485</v>
      </c>
      <c r="B35" s="59">
        <v>0</v>
      </c>
      <c r="C35" s="77">
        <f t="shared" si="0"/>
        <v>0</v>
      </c>
      <c r="D35" s="59" t="s">
        <v>255</v>
      </c>
      <c r="E35" s="59">
        <v>4.0800000000000003E-2</v>
      </c>
      <c r="F35" s="77">
        <f t="shared" si="1"/>
        <v>4.1671747085457959E-3</v>
      </c>
      <c r="H35" s="1"/>
      <c r="J35" s="13"/>
      <c r="N35" s="4"/>
    </row>
    <row r="36" spans="1:14" ht="12.95" customHeight="1" x14ac:dyDescent="0.2">
      <c r="A36" s="367" t="s">
        <v>569</v>
      </c>
      <c r="B36" s="367">
        <v>0</v>
      </c>
      <c r="C36" s="399">
        <f t="shared" si="0"/>
        <v>0</v>
      </c>
      <c r="D36" s="367" t="s">
        <v>245</v>
      </c>
      <c r="E36" s="367">
        <v>0</v>
      </c>
      <c r="F36" s="399">
        <f t="shared" si="1"/>
        <v>0</v>
      </c>
      <c r="H36" s="1"/>
      <c r="J36" s="13"/>
      <c r="N36" s="4"/>
    </row>
    <row r="37" spans="1:14" ht="12.95" customHeight="1" x14ac:dyDescent="0.2">
      <c r="A37" s="59" t="s">
        <v>330</v>
      </c>
      <c r="B37" s="59">
        <v>0</v>
      </c>
      <c r="C37" s="77">
        <f t="shared" si="0"/>
        <v>0</v>
      </c>
      <c r="D37" s="59" t="s">
        <v>247</v>
      </c>
      <c r="E37" s="59">
        <v>0</v>
      </c>
      <c r="F37" s="77">
        <f t="shared" si="1"/>
        <v>0</v>
      </c>
      <c r="H37" s="1"/>
      <c r="J37" s="13"/>
      <c r="N37" s="4"/>
    </row>
    <row r="38" spans="1:14" s="3" customFormat="1" x14ac:dyDescent="0.2">
      <c r="A38" s="41" t="s">
        <v>217</v>
      </c>
      <c r="B38" s="41">
        <f>SUM(B22:B37)</f>
        <v>47.622459019999994</v>
      </c>
      <c r="C38" s="41">
        <f>SUM(C22:C37)</f>
        <v>100</v>
      </c>
      <c r="D38" s="41" t="s">
        <v>217</v>
      </c>
      <c r="E38" s="41">
        <f>SUM(E22:E37)</f>
        <v>979.0806206499999</v>
      </c>
      <c r="F38" s="441">
        <f>SUM(F22:F37)</f>
        <v>99.999999999999986</v>
      </c>
      <c r="G38" s="1"/>
      <c r="H38" s="1"/>
      <c r="I38" s="1"/>
    </row>
    <row r="41" spans="1:14" x14ac:dyDescent="0.2">
      <c r="B41" s="13"/>
    </row>
    <row r="42" spans="1:14" x14ac:dyDescent="0.2">
      <c r="D42" s="2"/>
    </row>
    <row r="45" spans="1:14" x14ac:dyDescent="0.2">
      <c r="H45" s="1"/>
    </row>
    <row r="46" spans="1:14" x14ac:dyDescent="0.2">
      <c r="E46" s="14"/>
      <c r="H46" s="1"/>
      <c r="I46" s="14"/>
    </row>
  </sheetData>
  <sortState xmlns:xlrd2="http://schemas.microsoft.com/office/spreadsheetml/2017/richdata2" ref="A22:C37">
    <sortCondition descending="1" ref="C22:C37"/>
  </sortState>
  <mergeCells count="1">
    <mergeCell ref="A3:F3"/>
  </mergeCells>
  <phoneticPr fontId="4" type="noConversion"/>
  <hyperlinks>
    <hyperlink ref="H1" location="'Table of Content'!A1" display="Table of Content" xr:uid="{8F3C2E84-057E-4CAD-8CA1-CD01052BC21F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O15"/>
  <sheetViews>
    <sheetView zoomScaleNormal="100" workbookViewId="0">
      <selection activeCell="E20" sqref="E20"/>
    </sheetView>
  </sheetViews>
  <sheetFormatPr defaultColWidth="8.85546875" defaultRowHeight="12.75" x14ac:dyDescent="0.2"/>
  <cols>
    <col min="1" max="1" width="10.5703125" style="40" customWidth="1"/>
    <col min="2" max="2" width="14" style="40" bestFit="1" customWidth="1"/>
    <col min="3" max="3" width="14.28515625" style="40" bestFit="1" customWidth="1"/>
    <col min="4" max="4" width="20.5703125" style="40" bestFit="1" customWidth="1"/>
    <col min="5" max="5" width="20" style="40" bestFit="1" customWidth="1"/>
    <col min="6" max="8" width="8.85546875" style="40"/>
    <col min="9" max="9" width="9.7109375" style="40" bestFit="1" customWidth="1"/>
    <col min="10" max="11" width="8.85546875" style="40"/>
    <col min="12" max="13" width="10.140625" style="40" bestFit="1" customWidth="1"/>
    <col min="14" max="15" width="11.140625" style="40" bestFit="1" customWidth="1"/>
    <col min="16" max="16" width="9.140625" style="40" bestFit="1" customWidth="1"/>
    <col min="17" max="16384" width="8.85546875" style="40"/>
  </cols>
  <sheetData>
    <row r="1" spans="1:15" x14ac:dyDescent="0.2">
      <c r="A1" s="543" t="s">
        <v>627</v>
      </c>
      <c r="B1" s="544"/>
      <c r="C1" s="544"/>
      <c r="D1" s="544"/>
      <c r="G1" s="174" t="s">
        <v>239</v>
      </c>
    </row>
    <row r="2" spans="1:15" x14ac:dyDescent="0.2">
      <c r="A2" s="173" t="s">
        <v>220</v>
      </c>
      <c r="B2" s="172" t="s">
        <v>243</v>
      </c>
      <c r="C2" s="171" t="s">
        <v>219</v>
      </c>
      <c r="D2" s="171" t="s">
        <v>461</v>
      </c>
      <c r="E2" s="171" t="s">
        <v>462</v>
      </c>
    </row>
    <row r="3" spans="1:15" x14ac:dyDescent="0.2">
      <c r="A3" s="155" t="s">
        <v>221</v>
      </c>
      <c r="B3" s="44">
        <v>11422.11052973</v>
      </c>
      <c r="C3" s="44">
        <v>11223.37658444007</v>
      </c>
      <c r="D3" s="44">
        <f>SUM(B3)</f>
        <v>11422.11052973</v>
      </c>
      <c r="E3" s="44">
        <f>C3</f>
        <v>11223.37658444007</v>
      </c>
      <c r="L3" s="18"/>
      <c r="M3" s="18"/>
      <c r="N3" s="18"/>
      <c r="O3" s="18"/>
    </row>
    <row r="4" spans="1:15" x14ac:dyDescent="0.2">
      <c r="A4" s="154" t="s">
        <v>222</v>
      </c>
      <c r="B4" s="45">
        <v>6606.8106678299946</v>
      </c>
      <c r="C4" s="45">
        <v>11820.95044659982</v>
      </c>
      <c r="D4" s="45">
        <f>SUM(B3:B4)</f>
        <v>18028.921197559994</v>
      </c>
      <c r="E4" s="45">
        <f>SUM(C3:C4)</f>
        <v>23044.327031039888</v>
      </c>
      <c r="L4" s="18"/>
      <c r="M4" s="18"/>
      <c r="N4" s="18"/>
      <c r="O4" s="18"/>
    </row>
    <row r="5" spans="1:15" x14ac:dyDescent="0.2">
      <c r="A5" s="292" t="s">
        <v>223</v>
      </c>
      <c r="B5" s="46">
        <v>13185.75612448999</v>
      </c>
      <c r="C5" s="46">
        <v>15526.54779654975</v>
      </c>
      <c r="D5" s="46">
        <f>SUM(B3:B5)</f>
        <v>31214.677322049982</v>
      </c>
      <c r="E5" s="46">
        <f>SUM(C3:C5)</f>
        <v>38570.874827589636</v>
      </c>
      <c r="L5" s="18"/>
      <c r="M5" s="18"/>
      <c r="N5" s="18"/>
      <c r="O5" s="18"/>
    </row>
    <row r="6" spans="1:15" x14ac:dyDescent="0.2">
      <c r="L6" s="18"/>
      <c r="M6" s="18"/>
      <c r="N6" s="18"/>
      <c r="O6" s="18"/>
    </row>
    <row r="7" spans="1:15" x14ac:dyDescent="0.2">
      <c r="L7" s="18"/>
      <c r="M7" s="18"/>
      <c r="N7" s="18"/>
      <c r="O7" s="18"/>
    </row>
    <row r="8" spans="1:15" x14ac:dyDescent="0.2">
      <c r="L8" s="18"/>
      <c r="M8" s="18"/>
      <c r="N8" s="18"/>
      <c r="O8" s="18"/>
    </row>
    <row r="9" spans="1:15" x14ac:dyDescent="0.2">
      <c r="L9" s="18"/>
      <c r="M9" s="18"/>
      <c r="N9" s="18"/>
      <c r="O9" s="18"/>
    </row>
    <row r="10" spans="1:15" x14ac:dyDescent="0.2">
      <c r="L10" s="18"/>
      <c r="M10" s="18"/>
      <c r="N10" s="18"/>
      <c r="O10" s="18"/>
    </row>
    <row r="11" spans="1:15" x14ac:dyDescent="0.2">
      <c r="L11" s="18"/>
      <c r="M11" s="18"/>
      <c r="N11" s="18"/>
      <c r="O11" s="18"/>
    </row>
    <row r="12" spans="1:15" x14ac:dyDescent="0.2">
      <c r="L12" s="18"/>
      <c r="M12" s="18"/>
      <c r="N12" s="18"/>
      <c r="O12" s="18"/>
    </row>
    <row r="13" spans="1:15" x14ac:dyDescent="0.2">
      <c r="L13" s="18"/>
      <c r="M13" s="18"/>
      <c r="N13" s="18"/>
      <c r="O13" s="18"/>
    </row>
    <row r="14" spans="1:15" x14ac:dyDescent="0.2">
      <c r="L14" s="18"/>
      <c r="M14" s="18"/>
      <c r="N14" s="18"/>
      <c r="O14" s="18"/>
    </row>
    <row r="15" spans="1:15" x14ac:dyDescent="0.2">
      <c r="L15" s="18"/>
      <c r="M15" s="18"/>
      <c r="N15" s="18"/>
      <c r="O15" s="18"/>
    </row>
  </sheetData>
  <mergeCells count="1">
    <mergeCell ref="A1:D1"/>
  </mergeCells>
  <phoneticPr fontId="4" type="noConversion"/>
  <hyperlinks>
    <hyperlink ref="G1" location="'Table of Content'!A1" display="Table of Content" xr:uid="{39671BAC-F8C9-4233-AAE9-D94F638D72B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8"/>
  <sheetViews>
    <sheetView zoomScaleNormal="100" workbookViewId="0">
      <selection activeCell="F16" sqref="F16"/>
    </sheetView>
  </sheetViews>
  <sheetFormatPr defaultColWidth="8.85546875" defaultRowHeight="12.75" x14ac:dyDescent="0.2"/>
  <cols>
    <col min="1" max="1" width="57" style="40" customWidth="1"/>
    <col min="2" max="2" width="17.42578125" style="40" bestFit="1" customWidth="1"/>
    <col min="3" max="3" width="11.85546875" style="40" customWidth="1"/>
    <col min="4" max="4" width="13.85546875" style="40" bestFit="1" customWidth="1"/>
    <col min="5" max="5" width="14.42578125" style="40" customWidth="1"/>
    <col min="6" max="6" width="14.85546875" style="40" bestFit="1" customWidth="1"/>
    <col min="7" max="7" width="12.7109375" style="40" customWidth="1"/>
    <col min="8" max="8" width="11.85546875" style="40" customWidth="1"/>
    <col min="9" max="9" width="8.85546875" style="40"/>
    <col min="10" max="10" width="8.85546875" style="40" customWidth="1"/>
    <col min="11" max="16384" width="8.85546875" style="40"/>
  </cols>
  <sheetData>
    <row r="1" spans="1:11" x14ac:dyDescent="0.2">
      <c r="A1" s="548" t="s">
        <v>467</v>
      </c>
      <c r="B1" s="548"/>
      <c r="C1" s="548"/>
      <c r="D1" s="548"/>
      <c r="E1" s="548"/>
      <c r="F1" s="548"/>
      <c r="G1" s="548"/>
      <c r="H1" s="548"/>
      <c r="J1" s="547" t="s">
        <v>239</v>
      </c>
      <c r="K1" s="547"/>
    </row>
    <row r="2" spans="1:11" ht="14.45" customHeight="1" x14ac:dyDescent="0.2">
      <c r="A2" s="545" t="s">
        <v>466</v>
      </c>
      <c r="B2" s="549">
        <v>2025</v>
      </c>
      <c r="C2" s="550"/>
      <c r="D2" s="549">
        <v>2026</v>
      </c>
      <c r="E2" s="551"/>
      <c r="F2" s="551"/>
      <c r="G2" s="550"/>
      <c r="H2" s="545" t="s">
        <v>465</v>
      </c>
    </row>
    <row r="3" spans="1:11" ht="14.45" customHeight="1" x14ac:dyDescent="0.2">
      <c r="A3" s="546"/>
      <c r="B3" s="400" t="s">
        <v>223</v>
      </c>
      <c r="C3" s="401" t="s">
        <v>464</v>
      </c>
      <c r="D3" s="400" t="s">
        <v>222</v>
      </c>
      <c r="E3" s="400" t="s">
        <v>463</v>
      </c>
      <c r="F3" s="400" t="s">
        <v>223</v>
      </c>
      <c r="G3" s="400" t="s">
        <v>463</v>
      </c>
      <c r="H3" s="546"/>
    </row>
    <row r="4" spans="1:11" x14ac:dyDescent="0.2">
      <c r="A4" s="55" t="s">
        <v>940</v>
      </c>
      <c r="B4" s="44">
        <v>4192.2359016499986</v>
      </c>
      <c r="C4" s="178">
        <f>(B4/$B$13)*100</f>
        <v>41.560984624915136</v>
      </c>
      <c r="D4" s="44">
        <v>1357.3060751100004</v>
      </c>
      <c r="E4" s="178">
        <f>(D4/$D$13)*100</f>
        <v>20.544043765610205</v>
      </c>
      <c r="F4" s="44">
        <v>6594.33205843</v>
      </c>
      <c r="G4" s="178">
        <f>(F4/$F$13)*100</f>
        <v>50.011027021668411</v>
      </c>
      <c r="H4" s="177">
        <f>F4-D4</f>
        <v>5237.0259833199998</v>
      </c>
    </row>
    <row r="5" spans="1:11" x14ac:dyDescent="0.2">
      <c r="A5" s="21" t="s">
        <v>941</v>
      </c>
      <c r="B5" s="45">
        <v>5558.0402488700083</v>
      </c>
      <c r="C5" s="176">
        <f t="shared" ref="C5:C12" si="0">(B5/$B$13)*100</f>
        <v>55.101294571001802</v>
      </c>
      <c r="D5" s="45">
        <v>4857.2239269700058</v>
      </c>
      <c r="E5" s="176">
        <f t="shared" ref="E5:E12" si="1">(D5/$D$13)*100</f>
        <v>73.518436824909813</v>
      </c>
      <c r="F5" s="45">
        <v>6117.7689157700179</v>
      </c>
      <c r="G5" s="176">
        <f t="shared" ref="G5:G12" si="2">(F5/$F$13)*100</f>
        <v>46.396800138047709</v>
      </c>
      <c r="H5" s="50">
        <f t="shared" ref="H5:H12" si="3">F5-D5</f>
        <v>1260.5449888000121</v>
      </c>
    </row>
    <row r="6" spans="1:11" x14ac:dyDescent="0.2">
      <c r="A6" s="21" t="s">
        <v>942</v>
      </c>
      <c r="B6" s="45">
        <v>272.40268844000013</v>
      </c>
      <c r="C6" s="176">
        <f t="shared" si="0"/>
        <v>2.7005455350412171</v>
      </c>
      <c r="D6" s="45">
        <v>326.94328919999998</v>
      </c>
      <c r="E6" s="176">
        <f t="shared" si="1"/>
        <v>4.9485796647988982</v>
      </c>
      <c r="F6" s="45">
        <v>416.60565889000014</v>
      </c>
      <c r="G6" s="176">
        <f t="shared" si="2"/>
        <v>3.1595128482335184</v>
      </c>
      <c r="H6" s="50">
        <f>F6-D6</f>
        <v>89.662369690000162</v>
      </c>
    </row>
    <row r="7" spans="1:11" x14ac:dyDescent="0.2">
      <c r="A7" s="21" t="s">
        <v>943</v>
      </c>
      <c r="B7" s="45">
        <v>52.352379399999997</v>
      </c>
      <c r="C7" s="176">
        <f t="shared" si="0"/>
        <v>0.51901097322904866</v>
      </c>
      <c r="D7" s="45">
        <v>51.437056950000013</v>
      </c>
      <c r="E7" s="176">
        <f t="shared" si="1"/>
        <v>0.77854595108133173</v>
      </c>
      <c r="F7" s="45">
        <v>50.710055770000011</v>
      </c>
      <c r="G7" s="176">
        <f t="shared" si="2"/>
        <v>0.38458208457090903</v>
      </c>
      <c r="H7" s="50">
        <f t="shared" si="3"/>
        <v>-0.72700118000000202</v>
      </c>
    </row>
    <row r="8" spans="1:11" x14ac:dyDescent="0.2">
      <c r="A8" s="21" t="s">
        <v>944</v>
      </c>
      <c r="B8" s="45">
        <v>8.6741203999999996</v>
      </c>
      <c r="C8" s="176">
        <f t="shared" si="0"/>
        <v>8.5993487255136003E-2</v>
      </c>
      <c r="D8" s="45">
        <v>12.576165289999999</v>
      </c>
      <c r="E8" s="176">
        <f t="shared" si="1"/>
        <v>0.19035153150726833</v>
      </c>
      <c r="F8" s="45">
        <v>5.6780257500000006</v>
      </c>
      <c r="G8" s="176">
        <f t="shared" si="2"/>
        <v>4.3061813796587328E-2</v>
      </c>
      <c r="H8" s="50">
        <f t="shared" si="3"/>
        <v>-6.8981395399999981</v>
      </c>
    </row>
    <row r="9" spans="1:11" x14ac:dyDescent="0.2">
      <c r="A9" s="21" t="s">
        <v>945</v>
      </c>
      <c r="B9" s="45">
        <v>1.0958213999999997</v>
      </c>
      <c r="C9" s="176">
        <f t="shared" si="0"/>
        <v>1.0863753239441462E-2</v>
      </c>
      <c r="D9" s="45">
        <v>1.3221056799999999</v>
      </c>
      <c r="E9" s="176">
        <f t="shared" si="1"/>
        <v>2.0011254241590715E-2</v>
      </c>
      <c r="F9" s="45">
        <v>0.66106987999999967</v>
      </c>
      <c r="G9" s="176">
        <f t="shared" si="2"/>
        <v>5.0135151428456117E-3</v>
      </c>
      <c r="H9" s="50">
        <f t="shared" si="3"/>
        <v>-0.66103580000000028</v>
      </c>
    </row>
    <row r="10" spans="1:11" x14ac:dyDescent="0.2">
      <c r="A10" s="21" t="s">
        <v>946</v>
      </c>
      <c r="B10" s="45">
        <v>3.2859999999999999E-3</v>
      </c>
      <c r="C10" s="176">
        <f t="shared" si="0"/>
        <v>3.2576743933641606E-5</v>
      </c>
      <c r="D10" s="45"/>
      <c r="E10" s="176">
        <f t="shared" si="1"/>
        <v>0</v>
      </c>
      <c r="F10" s="45">
        <v>3.4000000000000002E-4</v>
      </c>
      <c r="G10" s="176">
        <f t="shared" si="2"/>
        <v>2.5785400305448934E-6</v>
      </c>
      <c r="H10" s="50">
        <f t="shared" si="3"/>
        <v>3.4000000000000002E-4</v>
      </c>
    </row>
    <row r="11" spans="1:11" x14ac:dyDescent="0.2">
      <c r="A11" s="21" t="s">
        <v>947</v>
      </c>
      <c r="B11" s="45">
        <v>2.1459461000000002</v>
      </c>
      <c r="C11" s="176">
        <f t="shared" si="0"/>
        <v>2.1274478574283891E-2</v>
      </c>
      <c r="D11" s="45"/>
      <c r="E11" s="176">
        <f t="shared" si="1"/>
        <v>0</v>
      </c>
      <c r="F11" s="45"/>
      <c r="G11" s="176">
        <f t="shared" si="2"/>
        <v>0</v>
      </c>
      <c r="H11" s="50">
        <f t="shared" si="3"/>
        <v>0</v>
      </c>
    </row>
    <row r="12" spans="1:11" x14ac:dyDescent="0.2">
      <c r="A12" s="51" t="s">
        <v>948</v>
      </c>
      <c r="B12" s="46"/>
      <c r="C12" s="402">
        <f t="shared" si="0"/>
        <v>0</v>
      </c>
      <c r="D12" s="46">
        <v>2.0486300000000001E-3</v>
      </c>
      <c r="E12" s="402">
        <f t="shared" si="1"/>
        <v>3.1007850882956639E-5</v>
      </c>
      <c r="F12" s="46"/>
      <c r="G12" s="402">
        <f t="shared" si="2"/>
        <v>0</v>
      </c>
      <c r="H12" s="381">
        <f t="shared" si="3"/>
        <v>-2.0486300000000001E-3</v>
      </c>
    </row>
    <row r="13" spans="1:11" x14ac:dyDescent="0.2">
      <c r="A13" s="175" t="s">
        <v>312</v>
      </c>
      <c r="B13" s="403">
        <f t="shared" ref="B13:H13" si="4">SUM(B4:B12)</f>
        <v>10086.950392260007</v>
      </c>
      <c r="C13" s="404">
        <f t="shared" si="4"/>
        <v>100</v>
      </c>
      <c r="D13" s="403">
        <f t="shared" si="4"/>
        <v>6606.8106678300064</v>
      </c>
      <c r="E13" s="404">
        <f t="shared" si="4"/>
        <v>99.999999999999986</v>
      </c>
      <c r="F13" s="403">
        <f t="shared" si="4"/>
        <v>13185.756124490017</v>
      </c>
      <c r="G13" s="404">
        <f t="shared" si="4"/>
        <v>100.00000000000001</v>
      </c>
      <c r="H13" s="405">
        <f t="shared" si="4"/>
        <v>6578.9454566600125</v>
      </c>
    </row>
    <row r="17" spans="2:6" x14ac:dyDescent="0.2">
      <c r="B17" s="4"/>
      <c r="C17" s="4"/>
      <c r="D17" s="4"/>
      <c r="E17" s="4"/>
      <c r="F17" s="4"/>
    </row>
    <row r="18" spans="2:6" x14ac:dyDescent="0.2">
      <c r="B18" s="18"/>
      <c r="C18" s="18"/>
      <c r="D18" s="18"/>
      <c r="E18" s="18"/>
      <c r="F18" s="18"/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278AF781-7CAD-4987-A81E-1DBE6812F28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N24"/>
  <sheetViews>
    <sheetView zoomScaleNormal="100" workbookViewId="0">
      <selection activeCell="A2" sqref="A2:A3"/>
    </sheetView>
  </sheetViews>
  <sheetFormatPr defaultColWidth="8.85546875" defaultRowHeight="12.75" x14ac:dyDescent="0.2"/>
  <cols>
    <col min="1" max="1" width="52.85546875" style="20" customWidth="1"/>
    <col min="2" max="2" width="9.140625" style="20" customWidth="1"/>
    <col min="3" max="3" width="11.85546875" style="20" customWidth="1"/>
    <col min="4" max="4" width="9.5703125" style="20" customWidth="1"/>
    <col min="5" max="5" width="11.5703125" style="20" customWidth="1"/>
    <col min="6" max="6" width="10.85546875" style="20" customWidth="1"/>
    <col min="7" max="7" width="9" style="20" bestFit="1" customWidth="1"/>
    <col min="8" max="8" width="8.42578125" style="20" customWidth="1"/>
    <col min="9" max="9" width="8.85546875" style="20"/>
    <col min="10" max="10" width="9.140625" style="20" bestFit="1" customWidth="1"/>
    <col min="11" max="11" width="8.85546875" style="20" bestFit="1" customWidth="1"/>
    <col min="12" max="12" width="9.140625" style="20" bestFit="1" customWidth="1"/>
    <col min="13" max="13" width="8.85546875" style="20" bestFit="1" customWidth="1"/>
    <col min="14" max="14" width="9.140625" style="20" bestFit="1" customWidth="1"/>
    <col min="15" max="16384" width="8.85546875" style="20"/>
  </cols>
  <sheetData>
    <row r="1" spans="1:10" x14ac:dyDescent="0.2">
      <c r="A1" s="542" t="s">
        <v>468</v>
      </c>
      <c r="B1" s="542"/>
      <c r="C1" s="542"/>
      <c r="D1" s="542"/>
      <c r="E1" s="542"/>
      <c r="F1" s="542"/>
      <c r="G1" s="542"/>
      <c r="J1" s="180" t="s">
        <v>239</v>
      </c>
    </row>
    <row r="2" spans="1:10" x14ac:dyDescent="0.2">
      <c r="A2" s="552" t="s">
        <v>466</v>
      </c>
      <c r="B2" s="549">
        <v>2025</v>
      </c>
      <c r="C2" s="550"/>
      <c r="D2" s="549">
        <v>2026</v>
      </c>
      <c r="E2" s="551"/>
      <c r="F2" s="551"/>
      <c r="G2" s="550"/>
      <c r="H2" s="553" t="s">
        <v>465</v>
      </c>
    </row>
    <row r="3" spans="1:10" x14ac:dyDescent="0.2">
      <c r="A3" s="553"/>
      <c r="B3" s="400" t="s">
        <v>223</v>
      </c>
      <c r="C3" s="401" t="s">
        <v>464</v>
      </c>
      <c r="D3" s="400" t="s">
        <v>222</v>
      </c>
      <c r="E3" s="400" t="s">
        <v>463</v>
      </c>
      <c r="F3" s="400" t="s">
        <v>223</v>
      </c>
      <c r="G3" s="400" t="s">
        <v>463</v>
      </c>
      <c r="H3" s="554"/>
    </row>
    <row r="4" spans="1:10" x14ac:dyDescent="0.2">
      <c r="A4" s="55" t="s">
        <v>940</v>
      </c>
      <c r="B4" s="44">
        <v>924.92003012999953</v>
      </c>
      <c r="C4" s="44">
        <f>(B4/$B$12)*100</f>
        <v>28.308114056052545</v>
      </c>
      <c r="D4" s="44">
        <v>832.39883127999963</v>
      </c>
      <c r="E4" s="44">
        <f>(D4/$D$12)*100</f>
        <v>42.149685353044994</v>
      </c>
      <c r="F4" s="44">
        <v>2044.275029539999</v>
      </c>
      <c r="G4" s="44">
        <f>(F4/$F$12)*100</f>
        <v>55.527906663598124</v>
      </c>
      <c r="H4" s="44">
        <f>Table1120[[#This Row],[Column6]]-Table1120[[#This Row],[Column4]]</f>
        <v>1211.8761982599995</v>
      </c>
    </row>
    <row r="5" spans="1:10" x14ac:dyDescent="0.2">
      <c r="A5" s="21" t="s">
        <v>941</v>
      </c>
      <c r="B5" s="45">
        <v>2336.9461551900044</v>
      </c>
      <c r="C5" s="45">
        <f>(B5/$B$12)*100</f>
        <v>71.524603369951834</v>
      </c>
      <c r="D5" s="45">
        <v>1138.6635762699984</v>
      </c>
      <c r="E5" s="45">
        <f>(D5/$D$12)*100</f>
        <v>57.657831389493161</v>
      </c>
      <c r="F5" s="45">
        <v>1632.9713687799986</v>
      </c>
      <c r="G5" s="45">
        <f>(F5/$F$12)*100</f>
        <v>44.35581340067904</v>
      </c>
      <c r="H5" s="45">
        <f>Table1120[[#This Row],[Column6]]-Table1120[[#This Row],[Column4]]</f>
        <v>494.30779251000013</v>
      </c>
    </row>
    <row r="6" spans="1:10" x14ac:dyDescent="0.2">
      <c r="A6" s="21" t="s">
        <v>942</v>
      </c>
      <c r="B6" s="45">
        <v>2.3913807599999997</v>
      </c>
      <c r="C6" s="45">
        <f>(B6/$B$12)*100</f>
        <v>7.3190629568282636E-2</v>
      </c>
      <c r="D6" s="45">
        <v>2.0447648599999999</v>
      </c>
      <c r="E6" s="45">
        <f>(D6/$D$12)*100</f>
        <v>0.10353954406379033</v>
      </c>
      <c r="F6" s="45">
        <v>3.1360867099999998</v>
      </c>
      <c r="G6" s="45">
        <f>(F6/$F$12)*100</f>
        <v>8.518439427449026E-2</v>
      </c>
      <c r="H6" s="45">
        <f>Table1120[[#This Row],[Column6]]-Table1120[[#This Row],[Column4]]</f>
        <v>1.0913218499999999</v>
      </c>
    </row>
    <row r="7" spans="1:10" x14ac:dyDescent="0.2">
      <c r="A7" s="21" t="s">
        <v>943</v>
      </c>
      <c r="B7" s="45">
        <v>0.59466060000000009</v>
      </c>
      <c r="C7" s="45">
        <f>(B7/$B$12)*100</f>
        <v>1.8200189790542894E-2</v>
      </c>
      <c r="D7" s="45">
        <v>0.49812909999999999</v>
      </c>
      <c r="E7" s="45">
        <f>(D7/$D$12)*100</f>
        <v>2.5223467454789018E-2</v>
      </c>
      <c r="F7" s="45">
        <v>0.68888333000000002</v>
      </c>
      <c r="G7" s="45">
        <f>(F7/$F$12)*100</f>
        <v>1.8711889886438692E-2</v>
      </c>
      <c r="H7" s="45">
        <f>Table1120[[#This Row],[Column6]]-Table1120[[#This Row],[Column4]]</f>
        <v>0.19075423000000002</v>
      </c>
    </row>
    <row r="8" spans="1:10" x14ac:dyDescent="0.2">
      <c r="A8" s="21" t="s">
        <v>945</v>
      </c>
      <c r="B8" s="45">
        <v>0.25518136999999996</v>
      </c>
      <c r="C8" s="45"/>
      <c r="D8" s="45">
        <v>1.2184375599999999</v>
      </c>
      <c r="E8" s="45"/>
      <c r="F8" s="45">
        <v>0.45556751000000006</v>
      </c>
      <c r="G8" s="45"/>
      <c r="H8" s="45">
        <f>Table1120[[#This Row],[Column6]]-Table1120[[#This Row],[Column4]]</f>
        <v>-0.76287004999999986</v>
      </c>
    </row>
    <row r="9" spans="1:10" x14ac:dyDescent="0.2">
      <c r="A9" s="21" t="s">
        <v>946</v>
      </c>
      <c r="B9" s="45"/>
      <c r="C9" s="45"/>
      <c r="D9" s="45"/>
      <c r="E9" s="45"/>
      <c r="F9" s="45">
        <v>3.4000000000000002E-4</v>
      </c>
      <c r="G9" s="45"/>
      <c r="H9" s="45">
        <f>Table1120[[#This Row],[Column6]]-Table1120[[#This Row],[Column4]]</f>
        <v>3.4000000000000002E-4</v>
      </c>
    </row>
    <row r="10" spans="1:10" x14ac:dyDescent="0.2">
      <c r="A10" s="21" t="s">
        <v>947</v>
      </c>
      <c r="B10" s="45">
        <v>2.1459461000000002</v>
      </c>
      <c r="C10" s="45">
        <f>(B10/$B$12)*100</f>
        <v>6.5678853282486405E-2</v>
      </c>
      <c r="D10" s="45"/>
      <c r="E10" s="45">
        <f>(D10/$D$12)*100</f>
        <v>0</v>
      </c>
      <c r="F10" s="45"/>
      <c r="G10" s="45">
        <f>(F10/$F$12)*100</f>
        <v>0</v>
      </c>
      <c r="H10" s="45">
        <f>Table1120[[#This Row],[Column6]]-Table1120[[#This Row],[Column4]]</f>
        <v>0</v>
      </c>
    </row>
    <row r="11" spans="1:10" x14ac:dyDescent="0.2">
      <c r="A11" s="51" t="s">
        <v>944</v>
      </c>
      <c r="B11" s="46">
        <v>7.8508010000000003E-2</v>
      </c>
      <c r="C11" s="45">
        <f>(B11/$B$12)*100</f>
        <v>2.4028171398573221E-3</v>
      </c>
      <c r="D11" s="46">
        <v>3.9950440000000004E-2</v>
      </c>
      <c r="E11" s="45">
        <f>(D11/$D$12)*100</f>
        <v>2.0229467082820527E-3</v>
      </c>
      <c r="F11" s="46"/>
      <c r="G11" s="45">
        <f>(F11/$F$12)*100</f>
        <v>0</v>
      </c>
      <c r="H11" s="45">
        <f>Table1120[[#This Row],[Column6]]-Table1120[[#This Row],[Column4]]</f>
        <v>-3.9950440000000004E-2</v>
      </c>
    </row>
    <row r="12" spans="1:10" x14ac:dyDescent="0.2">
      <c r="A12" s="253" t="s">
        <v>217</v>
      </c>
      <c r="B12" s="254">
        <f t="shared" ref="B12:G12" si="0">SUM(B4:B11)</f>
        <v>3267.3318621600042</v>
      </c>
      <c r="C12" s="254">
        <f t="shared" si="0"/>
        <v>99.992189915785559</v>
      </c>
      <c r="D12" s="254">
        <f t="shared" si="0"/>
        <v>1974.863689509998</v>
      </c>
      <c r="E12" s="254">
        <f t="shared" si="0"/>
        <v>99.938302700765021</v>
      </c>
      <c r="F12" s="254">
        <f t="shared" si="0"/>
        <v>3681.527275869998</v>
      </c>
      <c r="G12" s="254">
        <f t="shared" si="0"/>
        <v>99.987616348438081</v>
      </c>
      <c r="H12" s="254">
        <f>Table1120[[#This Row],[Column6]]-Table1120[[#This Row],[Column4]]</f>
        <v>1706.66358636</v>
      </c>
    </row>
    <row r="18" spans="10:14" x14ac:dyDescent="0.2">
      <c r="J18" s="18"/>
      <c r="K18" s="18"/>
      <c r="L18" s="18"/>
      <c r="M18" s="18"/>
      <c r="N18" s="18"/>
    </row>
    <row r="19" spans="10:14" x14ac:dyDescent="0.2">
      <c r="J19" s="18"/>
      <c r="K19" s="18"/>
      <c r="L19" s="18"/>
      <c r="M19" s="18"/>
      <c r="N19" s="18"/>
    </row>
    <row r="20" spans="10:14" x14ac:dyDescent="0.2">
      <c r="J20" s="18"/>
      <c r="K20" s="18"/>
      <c r="L20" s="18"/>
      <c r="M20" s="18"/>
      <c r="N20" s="18"/>
    </row>
    <row r="21" spans="10:14" x14ac:dyDescent="0.2">
      <c r="J21" s="18"/>
      <c r="K21" s="18"/>
      <c r="L21" s="18"/>
      <c r="M21" s="18"/>
      <c r="N21" s="18"/>
    </row>
    <row r="22" spans="10:14" x14ac:dyDescent="0.2">
      <c r="J22" s="18"/>
      <c r="K22" s="18"/>
      <c r="L22" s="18"/>
      <c r="M22" s="18"/>
      <c r="N22" s="18"/>
    </row>
    <row r="23" spans="10:14" x14ac:dyDescent="0.2">
      <c r="J23" s="18"/>
      <c r="K23" s="18"/>
      <c r="L23" s="18"/>
      <c r="M23" s="18"/>
      <c r="N23" s="18"/>
    </row>
    <row r="24" spans="10:14" x14ac:dyDescent="0.2">
      <c r="J24" s="18"/>
      <c r="K24" s="18"/>
      <c r="L24" s="18"/>
      <c r="M24" s="18"/>
      <c r="N24" s="18"/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FA4EB5AB-97F7-4184-ABA5-D84DB95EBA8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18"/>
  <sheetViews>
    <sheetView zoomScaleNormal="100" workbookViewId="0">
      <selection activeCell="F4" sqref="F4:F13"/>
    </sheetView>
  </sheetViews>
  <sheetFormatPr defaultColWidth="8.85546875" defaultRowHeight="12.75" x14ac:dyDescent="0.2"/>
  <cols>
    <col min="1" max="1" width="47.140625" style="20" customWidth="1"/>
    <col min="2" max="2" width="11.5703125" style="20" customWidth="1"/>
    <col min="3" max="3" width="12.7109375" style="20" customWidth="1"/>
    <col min="4" max="4" width="12.140625" style="20" customWidth="1"/>
    <col min="5" max="5" width="13.140625" style="20" customWidth="1"/>
    <col min="6" max="6" width="14.85546875" style="20" bestFit="1" customWidth="1"/>
    <col min="7" max="7" width="12.140625" style="20" customWidth="1"/>
    <col min="8" max="8" width="13.140625" style="20" customWidth="1"/>
    <col min="9" max="9" width="8.85546875" style="20" customWidth="1"/>
    <col min="10" max="10" width="9.140625" style="20" bestFit="1" customWidth="1"/>
    <col min="11" max="11" width="8.85546875" style="20" bestFit="1" customWidth="1"/>
    <col min="12" max="12" width="10.140625" style="20" bestFit="1" customWidth="1"/>
    <col min="13" max="13" width="8.85546875" style="20" bestFit="1" customWidth="1"/>
    <col min="14" max="14" width="9.140625" style="20" bestFit="1" customWidth="1"/>
    <col min="15" max="16384" width="8.85546875" style="20"/>
  </cols>
  <sheetData>
    <row r="1" spans="1:13" x14ac:dyDescent="0.2">
      <c r="A1" s="556" t="s">
        <v>469</v>
      </c>
      <c r="B1" s="556"/>
      <c r="C1" s="556"/>
      <c r="D1" s="556"/>
      <c r="E1" s="556"/>
      <c r="F1" s="556"/>
      <c r="G1" s="556"/>
      <c r="J1" s="541" t="s">
        <v>239</v>
      </c>
      <c r="K1" s="541"/>
    </row>
    <row r="2" spans="1:13" ht="14.45" customHeight="1" x14ac:dyDescent="0.2">
      <c r="A2" s="555" t="s">
        <v>466</v>
      </c>
      <c r="B2" s="549">
        <v>2025</v>
      </c>
      <c r="C2" s="550"/>
      <c r="D2" s="549">
        <v>2026</v>
      </c>
      <c r="E2" s="551"/>
      <c r="F2" s="551"/>
      <c r="G2" s="550"/>
      <c r="H2" s="552" t="s">
        <v>241</v>
      </c>
    </row>
    <row r="3" spans="1:13" x14ac:dyDescent="0.2">
      <c r="A3" s="553"/>
      <c r="B3" s="400" t="s">
        <v>222</v>
      </c>
      <c r="C3" s="401" t="s">
        <v>464</v>
      </c>
      <c r="D3" s="400" t="s">
        <v>221</v>
      </c>
      <c r="E3" s="400" t="s">
        <v>463</v>
      </c>
      <c r="F3" s="400" t="s">
        <v>222</v>
      </c>
      <c r="G3" s="400" t="s">
        <v>463</v>
      </c>
      <c r="H3" s="553"/>
    </row>
    <row r="4" spans="1:13" x14ac:dyDescent="0.2">
      <c r="A4" s="55" t="s">
        <v>941</v>
      </c>
      <c r="B4" s="44">
        <v>8706.2716469829538</v>
      </c>
      <c r="C4" s="178">
        <f t="shared" ref="C4:C11" si="0">(B4/$B$14)*100</f>
        <v>70.249979852708123</v>
      </c>
      <c r="D4" s="44">
        <v>8270.6323803100204</v>
      </c>
      <c r="E4" s="178">
        <f t="shared" ref="E4:E11" si="1">D4/$D$14*100</f>
        <v>69.965883180644283</v>
      </c>
      <c r="F4" s="44">
        <v>11297.373116410006</v>
      </c>
      <c r="G4" s="255">
        <f t="shared" ref="G4:G11" si="2">(F4/$F$14)*100</f>
        <v>72.761654840751376</v>
      </c>
      <c r="H4" s="178">
        <f>((F4/D4)-1)*100</f>
        <v>36.596243151923645</v>
      </c>
      <c r="I4" s="34"/>
      <c r="J4" s="40"/>
    </row>
    <row r="5" spans="1:13" x14ac:dyDescent="0.2">
      <c r="A5" s="21" t="s">
        <v>940</v>
      </c>
      <c r="B5" s="45">
        <v>3247.642468479999</v>
      </c>
      <c r="C5" s="176">
        <f t="shared" si="0"/>
        <v>26.204881633641712</v>
      </c>
      <c r="D5" s="45">
        <v>3269.9420460900005</v>
      </c>
      <c r="E5" s="176">
        <f t="shared" si="1"/>
        <v>27.662259992220093</v>
      </c>
      <c r="F5" s="45">
        <v>3834.8889758600008</v>
      </c>
      <c r="G5" s="256">
        <f t="shared" si="2"/>
        <v>24.698915857600433</v>
      </c>
      <c r="H5" s="176">
        <f t="shared" ref="H5:H11" si="3">((F5/D5)-1)*100</f>
        <v>17.276970717127217</v>
      </c>
      <c r="J5" s="34"/>
    </row>
    <row r="6" spans="1:13" x14ac:dyDescent="0.2">
      <c r="A6" s="21" t="s">
        <v>942</v>
      </c>
      <c r="B6" s="45">
        <v>415.92784319999993</v>
      </c>
      <c r="C6" s="176">
        <f t="shared" si="0"/>
        <v>3.3560775254589919</v>
      </c>
      <c r="D6" s="45">
        <v>244.04951318999997</v>
      </c>
      <c r="E6" s="176">
        <f t="shared" si="1"/>
        <v>2.0645506830645268</v>
      </c>
      <c r="F6" s="45">
        <v>366.98279070999996</v>
      </c>
      <c r="G6" s="256">
        <f t="shared" si="2"/>
        <v>2.3635826554537984</v>
      </c>
      <c r="H6" s="176">
        <f t="shared" si="3"/>
        <v>50.372269099464532</v>
      </c>
    </row>
    <row r="7" spans="1:13" x14ac:dyDescent="0.2">
      <c r="A7" s="21" t="s">
        <v>945</v>
      </c>
      <c r="B7" s="45">
        <v>21.119128730000007</v>
      </c>
      <c r="C7" s="176">
        <f t="shared" si="0"/>
        <v>0.17040800332750683</v>
      </c>
      <c r="D7" s="45">
        <v>33.449795219999992</v>
      </c>
      <c r="E7" s="176">
        <f t="shared" si="1"/>
        <v>0.28297043770808566</v>
      </c>
      <c r="F7" s="45">
        <v>19.972869390000017</v>
      </c>
      <c r="G7" s="256">
        <f t="shared" si="2"/>
        <v>0.12863689760088187</v>
      </c>
      <c r="H7" s="176">
        <f t="shared" si="3"/>
        <v>-40.290009972742602</v>
      </c>
    </row>
    <row r="8" spans="1:13" x14ac:dyDescent="0.2">
      <c r="A8" s="21" t="s">
        <v>944</v>
      </c>
      <c r="B8" s="45">
        <v>1.2048763799999997</v>
      </c>
      <c r="C8" s="176">
        <f t="shared" si="0"/>
        <v>9.7220193501928748E-3</v>
      </c>
      <c r="D8" s="45">
        <v>0.35653421999999996</v>
      </c>
      <c r="E8" s="176">
        <f t="shared" si="1"/>
        <v>3.0161214329643641E-3</v>
      </c>
      <c r="F8" s="45">
        <v>4.96090331</v>
      </c>
      <c r="G8" s="256">
        <f t="shared" si="2"/>
        <v>3.1951103200817822E-2</v>
      </c>
      <c r="H8" s="176">
        <f t="shared" si="3"/>
        <v>1291.4241696070578</v>
      </c>
    </row>
    <row r="9" spans="1:13" x14ac:dyDescent="0.2">
      <c r="A9" s="21" t="s">
        <v>948</v>
      </c>
      <c r="B9" s="45">
        <v>0.84580803000000004</v>
      </c>
      <c r="C9" s="176">
        <f t="shared" si="0"/>
        <v>6.8247350273465549E-3</v>
      </c>
      <c r="D9" s="45">
        <v>2.1990907499999999</v>
      </c>
      <c r="E9" s="176">
        <f t="shared" si="1"/>
        <v>1.8603332785584167E-2</v>
      </c>
      <c r="F9" s="45">
        <v>1.9848960799999997</v>
      </c>
      <c r="G9" s="256">
        <f t="shared" si="2"/>
        <v>1.278388542004838E-2</v>
      </c>
      <c r="H9" s="176">
        <f t="shared" si="3"/>
        <v>-9.7401469220858683</v>
      </c>
    </row>
    <row r="10" spans="1:13" x14ac:dyDescent="0.2">
      <c r="A10" s="21" t="s">
        <v>943</v>
      </c>
      <c r="B10" s="45">
        <v>0.20625867999999997</v>
      </c>
      <c r="C10" s="176">
        <f t="shared" si="0"/>
        <v>1.6642793496418613E-3</v>
      </c>
      <c r="D10" s="45">
        <v>0.20086869999999998</v>
      </c>
      <c r="E10" s="176">
        <f t="shared" si="1"/>
        <v>1.6992601475440113E-3</v>
      </c>
      <c r="F10" s="45">
        <v>0.19427977000000002</v>
      </c>
      <c r="G10" s="256">
        <f t="shared" si="2"/>
        <v>1.251274736314333E-3</v>
      </c>
      <c r="H10" s="176">
        <f t="shared" si="3"/>
        <v>-3.2802173758280762</v>
      </c>
    </row>
    <row r="11" spans="1:13" s="11" customFormat="1" x14ac:dyDescent="0.2">
      <c r="A11" s="21" t="s">
        <v>947</v>
      </c>
      <c r="B11" s="45">
        <v>4.9520840000000003E-2</v>
      </c>
      <c r="C11" s="176">
        <f t="shared" si="0"/>
        <v>3.995783905381276E-4</v>
      </c>
      <c r="D11" s="45">
        <v>0.11072007</v>
      </c>
      <c r="E11" s="176">
        <f t="shared" si="1"/>
        <v>9.3664270483297433E-4</v>
      </c>
      <c r="F11" s="45">
        <v>0.18591194000000003</v>
      </c>
      <c r="G11" s="256">
        <f t="shared" si="2"/>
        <v>1.1973810433334676E-3</v>
      </c>
      <c r="H11" s="176">
        <f t="shared" si="3"/>
        <v>67.911689362190629</v>
      </c>
    </row>
    <row r="12" spans="1:13" s="11" customFormat="1" x14ac:dyDescent="0.2">
      <c r="A12" s="21" t="s">
        <v>946</v>
      </c>
      <c r="B12" s="45">
        <v>5.25137E-3</v>
      </c>
      <c r="C12" s="176"/>
      <c r="D12" s="45">
        <v>7.3716999999999988E-4</v>
      </c>
      <c r="E12" s="176"/>
      <c r="F12" s="45">
        <v>3.7738200000000002E-3</v>
      </c>
      <c r="G12" s="256"/>
      <c r="H12" s="176" t="s">
        <v>240</v>
      </c>
    </row>
    <row r="13" spans="1:13" x14ac:dyDescent="0.2">
      <c r="A13" s="51" t="s">
        <v>949</v>
      </c>
      <c r="B13" s="46"/>
      <c r="C13" s="176">
        <f>(B13/$B$14)*100</f>
        <v>0</v>
      </c>
      <c r="D13" s="46">
        <v>8.7608800000000004E-3</v>
      </c>
      <c r="E13" s="176">
        <f>D13/$D$14*100</f>
        <v>7.4113160693604216E-5</v>
      </c>
      <c r="F13" s="46">
        <v>2.7925999999999998E-4</v>
      </c>
      <c r="G13" s="256">
        <f>(F13/$F$14)*100</f>
        <v>1.7985968526889885E-6</v>
      </c>
      <c r="H13" s="176" t="s">
        <v>240</v>
      </c>
    </row>
    <row r="14" spans="1:13" x14ac:dyDescent="0.2">
      <c r="A14" s="293" t="s">
        <v>217</v>
      </c>
      <c r="B14" s="184">
        <f t="shared" ref="B14:G14" si="4">SUM(B4:B13)</f>
        <v>12393.272802692953</v>
      </c>
      <c r="C14" s="183">
        <f t="shared" si="4"/>
        <v>99.999957627254062</v>
      </c>
      <c r="D14" s="184">
        <f t="shared" si="4"/>
        <v>11820.950446600022</v>
      </c>
      <c r="E14" s="183">
        <f t="shared" si="4"/>
        <v>99.999993763868616</v>
      </c>
      <c r="F14" s="184">
        <f t="shared" si="4"/>
        <v>15526.54779655001</v>
      </c>
      <c r="G14" s="183">
        <f t="shared" si="4"/>
        <v>99.999975694403858</v>
      </c>
      <c r="H14" s="257">
        <f>((F14/D14)-1)*100</f>
        <v>31.347710716576138</v>
      </c>
    </row>
    <row r="15" spans="1:13" x14ac:dyDescent="0.2">
      <c r="F15" s="47"/>
      <c r="G15" s="181"/>
    </row>
    <row r="16" spans="1:13" x14ac:dyDescent="0.2">
      <c r="F16" s="34"/>
      <c r="G16" s="182"/>
      <c r="M16" s="34"/>
    </row>
    <row r="17" spans="6:7" x14ac:dyDescent="0.2">
      <c r="F17" s="4"/>
      <c r="G17" s="181"/>
    </row>
    <row r="18" spans="6:7" x14ac:dyDescent="0.2">
      <c r="F18" s="42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: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{DAC131E2-751F-4AEB-909A-C13619CCC6B9}</x14:id>
        </ext>
      </extLst>
    </cfRule>
  </conditionalFormatting>
  <hyperlinks>
    <hyperlink ref="J1:K1" location="'Table of Content'!A1" display="Table of Content" xr:uid="{95BCC6FA-0EED-4C54-9EC9-8412D15EE744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AC131E2-751F-4AEB-909A-C13619CCC6B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I11:I12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C26"/>
  <sheetViews>
    <sheetView zoomScaleNormal="100" workbookViewId="0">
      <selection activeCell="A2" sqref="A2:F26"/>
    </sheetView>
  </sheetViews>
  <sheetFormatPr defaultColWidth="8.7109375" defaultRowHeight="12.75" x14ac:dyDescent="0.2"/>
  <cols>
    <col min="1" max="1" width="35.140625" style="20" customWidth="1"/>
    <col min="2" max="2" width="11.5703125" style="20" customWidth="1"/>
    <col min="3" max="3" width="32.140625" style="20" customWidth="1"/>
    <col min="4" max="4" width="12.42578125" style="20" bestFit="1" customWidth="1"/>
    <col min="5" max="5" width="36" style="20" customWidth="1"/>
    <col min="6" max="6" width="12.42578125" style="35" bestFit="1" customWidth="1"/>
    <col min="7" max="7" width="8" style="20" customWidth="1"/>
    <col min="8" max="12" width="8.7109375" style="20"/>
    <col min="13" max="13" width="26.85546875" style="20" bestFit="1" customWidth="1"/>
    <col min="14" max="14" width="11.85546875" style="18" bestFit="1" customWidth="1"/>
    <col min="15" max="15" width="23.42578125" style="20" customWidth="1"/>
    <col min="16" max="16" width="9" style="20" bestFit="1" customWidth="1"/>
    <col min="17" max="17" width="21.7109375" style="20" bestFit="1" customWidth="1"/>
    <col min="18" max="18" width="8.7109375" style="20"/>
    <col min="19" max="19" width="10.42578125" style="20" bestFit="1" customWidth="1"/>
    <col min="20" max="20" width="11.42578125" style="20" bestFit="1" customWidth="1"/>
    <col min="21" max="16384" width="8.7109375" style="20"/>
  </cols>
  <sheetData>
    <row r="1" spans="1:81" ht="14.45" customHeight="1" x14ac:dyDescent="0.2">
      <c r="A1" s="186" t="s">
        <v>979</v>
      </c>
      <c r="H1" s="557" t="s">
        <v>239</v>
      </c>
      <c r="I1" s="557"/>
    </row>
    <row r="2" spans="1:81" x14ac:dyDescent="0.2">
      <c r="A2" s="476" t="s">
        <v>471</v>
      </c>
      <c r="B2" s="477" t="s">
        <v>296</v>
      </c>
      <c r="C2" s="477" t="s">
        <v>606</v>
      </c>
      <c r="D2" s="477" t="s">
        <v>296</v>
      </c>
      <c r="E2" s="478" t="s">
        <v>607</v>
      </c>
      <c r="F2" s="477" t="s">
        <v>296</v>
      </c>
    </row>
    <row r="3" spans="1:81" s="33" customFormat="1" ht="15" x14ac:dyDescent="0.25">
      <c r="A3" s="460" t="s">
        <v>950</v>
      </c>
      <c r="B3" s="479">
        <v>5385.9883937699988</v>
      </c>
      <c r="C3" s="480" t="s">
        <v>951</v>
      </c>
      <c r="D3" s="481">
        <v>2212.1050762500008</v>
      </c>
      <c r="E3" s="480" t="s">
        <v>952</v>
      </c>
      <c r="F3" s="481">
        <v>255.09235824999999</v>
      </c>
      <c r="N3" s="17"/>
      <c r="P3" s="161"/>
      <c r="R3" s="161"/>
    </row>
    <row r="4" spans="1:81" s="30" customFormat="1" ht="15" x14ac:dyDescent="0.25">
      <c r="A4" s="460" t="s">
        <v>953</v>
      </c>
      <c r="B4" s="479">
        <v>732.78118675999985</v>
      </c>
      <c r="C4" s="482" t="s">
        <v>954</v>
      </c>
      <c r="D4" s="483">
        <v>2041.8090166999993</v>
      </c>
      <c r="E4" s="482" t="s">
        <v>955</v>
      </c>
      <c r="F4" s="483">
        <v>148.98379426</v>
      </c>
      <c r="N4" s="18"/>
      <c r="P4" s="161"/>
      <c r="R4" s="161"/>
    </row>
    <row r="5" spans="1:81" s="185" customFormat="1" ht="15" x14ac:dyDescent="0.25">
      <c r="A5" s="460" t="s">
        <v>956</v>
      </c>
      <c r="B5" s="479">
        <v>475.56247789999992</v>
      </c>
      <c r="C5" s="482" t="s">
        <v>957</v>
      </c>
      <c r="D5" s="483">
        <v>566.77513463999946</v>
      </c>
      <c r="E5" s="484" t="s">
        <v>958</v>
      </c>
      <c r="F5" s="485">
        <v>12.529506380000001</v>
      </c>
      <c r="G5" s="33"/>
      <c r="H5" s="33"/>
      <c r="I5" s="33"/>
      <c r="J5" s="33"/>
      <c r="K5" s="33"/>
      <c r="L5" s="33"/>
      <c r="M5" s="33"/>
      <c r="N5" s="18"/>
      <c r="O5" s="33"/>
      <c r="P5" s="161"/>
      <c r="Q5" s="33"/>
      <c r="R5" s="161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</row>
    <row r="6" spans="1:81" ht="15" x14ac:dyDescent="0.25">
      <c r="A6" s="293" t="s">
        <v>217</v>
      </c>
      <c r="B6" s="486">
        <f>SUM(B3:B5)</f>
        <v>6594.3320584299991</v>
      </c>
      <c r="C6" s="482" t="s">
        <v>959</v>
      </c>
      <c r="D6" s="483">
        <v>288.77825710999991</v>
      </c>
      <c r="E6" s="409" t="s">
        <v>217</v>
      </c>
      <c r="F6" s="252">
        <f>SUM(F3:F5)</f>
        <v>416.60565888999997</v>
      </c>
      <c r="N6" s="83"/>
      <c r="P6" s="161"/>
      <c r="R6" s="130"/>
    </row>
    <row r="7" spans="1:81" ht="15" x14ac:dyDescent="0.25">
      <c r="B7" s="315"/>
      <c r="C7" s="460" t="s">
        <v>960</v>
      </c>
      <c r="D7" s="483">
        <v>235.94579625999972</v>
      </c>
      <c r="E7" s="262"/>
      <c r="F7" s="18"/>
      <c r="P7" s="161"/>
    </row>
    <row r="8" spans="1:81" ht="15" x14ac:dyDescent="0.25">
      <c r="B8" s="315"/>
      <c r="C8" s="460" t="s">
        <v>961</v>
      </c>
      <c r="D8" s="483">
        <v>169.90854149000003</v>
      </c>
      <c r="E8" s="262"/>
      <c r="F8" s="18"/>
      <c r="P8" s="161"/>
    </row>
    <row r="9" spans="1:81" ht="12.6" customHeight="1" x14ac:dyDescent="0.25">
      <c r="B9" s="315"/>
      <c r="C9" s="460" t="s">
        <v>962</v>
      </c>
      <c r="D9" s="483">
        <v>128.53921302000001</v>
      </c>
      <c r="P9" s="161"/>
    </row>
    <row r="10" spans="1:81" ht="12.6" customHeight="1" x14ac:dyDescent="0.25">
      <c r="B10" s="315"/>
      <c r="C10" s="460" t="s">
        <v>963</v>
      </c>
      <c r="D10" s="483">
        <v>120.55505520999999</v>
      </c>
      <c r="P10" s="161"/>
    </row>
    <row r="11" spans="1:81" ht="12.6" customHeight="1" x14ac:dyDescent="0.25">
      <c r="B11" s="315"/>
      <c r="C11" s="460" t="s">
        <v>964</v>
      </c>
      <c r="D11" s="483">
        <v>82.400454740000015</v>
      </c>
      <c r="P11" s="161"/>
    </row>
    <row r="12" spans="1:81" ht="12.6" customHeight="1" x14ac:dyDescent="0.25">
      <c r="B12" s="315"/>
      <c r="C12" s="460" t="s">
        <v>965</v>
      </c>
      <c r="D12" s="483">
        <v>68.71166580000002</v>
      </c>
      <c r="E12" s="262"/>
      <c r="F12" s="18"/>
      <c r="P12" s="161"/>
    </row>
    <row r="13" spans="1:81" ht="12.6" customHeight="1" x14ac:dyDescent="0.25">
      <c r="B13" s="315"/>
      <c r="C13" s="460" t="s">
        <v>966</v>
      </c>
      <c r="D13" s="483">
        <v>59.872284130000004</v>
      </c>
      <c r="E13" s="262"/>
      <c r="F13" s="18"/>
      <c r="P13" s="161"/>
    </row>
    <row r="14" spans="1:81" ht="12.6" customHeight="1" x14ac:dyDescent="0.25">
      <c r="B14" s="315"/>
      <c r="C14" s="460" t="s">
        <v>967</v>
      </c>
      <c r="D14" s="483">
        <v>57.226351680000029</v>
      </c>
      <c r="E14" s="262"/>
      <c r="F14" s="18"/>
      <c r="P14" s="161"/>
    </row>
    <row r="15" spans="1:81" ht="12.6" customHeight="1" x14ac:dyDescent="0.25">
      <c r="B15" s="315"/>
      <c r="C15" s="460" t="s">
        <v>968</v>
      </c>
      <c r="D15" s="483">
        <v>22.485319660000002</v>
      </c>
      <c r="E15" s="262"/>
      <c r="F15" s="18"/>
      <c r="P15" s="161"/>
    </row>
    <row r="16" spans="1:81" ht="12.6" customHeight="1" x14ac:dyDescent="0.25">
      <c r="B16" s="315"/>
      <c r="C16" s="460" t="s">
        <v>969</v>
      </c>
      <c r="D16" s="483">
        <v>18.630346759999998</v>
      </c>
      <c r="E16" s="262"/>
      <c r="F16" s="18"/>
      <c r="P16" s="161"/>
    </row>
    <row r="17" spans="2:16" ht="12.6" customHeight="1" x14ac:dyDescent="0.25">
      <c r="B17" s="315"/>
      <c r="C17" s="460" t="s">
        <v>970</v>
      </c>
      <c r="D17" s="483">
        <v>13.204102239999999</v>
      </c>
      <c r="E17" s="262"/>
      <c r="F17" s="18"/>
      <c r="P17" s="161"/>
    </row>
    <row r="18" spans="2:16" ht="15" x14ac:dyDescent="0.25">
      <c r="B18" s="315"/>
      <c r="C18" s="460" t="s">
        <v>971</v>
      </c>
      <c r="D18" s="483">
        <v>12.006246779999991</v>
      </c>
      <c r="E18" s="262"/>
      <c r="F18" s="18"/>
      <c r="P18" s="161"/>
    </row>
    <row r="19" spans="2:16" ht="15" x14ac:dyDescent="0.25">
      <c r="B19" s="315"/>
      <c r="C19" s="460" t="s">
        <v>972</v>
      </c>
      <c r="D19" s="483">
        <v>7.1629853199999998</v>
      </c>
      <c r="E19" s="262"/>
      <c r="F19" s="18"/>
      <c r="P19" s="161"/>
    </row>
    <row r="20" spans="2:16" ht="15" x14ac:dyDescent="0.25">
      <c r="B20" s="315"/>
      <c r="C20" s="460" t="s">
        <v>973</v>
      </c>
      <c r="D20" s="483">
        <v>3.4804050600000003</v>
      </c>
      <c r="E20" s="262"/>
      <c r="F20" s="18"/>
      <c r="P20" s="161"/>
    </row>
    <row r="21" spans="2:16" ht="15" x14ac:dyDescent="0.25">
      <c r="B21" s="315"/>
      <c r="C21" s="460" t="s">
        <v>974</v>
      </c>
      <c r="D21" s="483">
        <v>3.4627940400000004</v>
      </c>
      <c r="E21" s="262"/>
      <c r="F21" s="18"/>
      <c r="P21" s="161"/>
    </row>
    <row r="22" spans="2:16" ht="15" x14ac:dyDescent="0.25">
      <c r="B22" s="315"/>
      <c r="C22" s="460" t="s">
        <v>975</v>
      </c>
      <c r="D22" s="483">
        <v>2.8980422500000005</v>
      </c>
      <c r="E22" s="262"/>
      <c r="F22" s="18"/>
      <c r="P22" s="161"/>
    </row>
    <row r="23" spans="2:16" ht="15" x14ac:dyDescent="0.25">
      <c r="B23" s="315"/>
      <c r="C23" s="460" t="s">
        <v>976</v>
      </c>
      <c r="D23" s="483">
        <v>1.24527341</v>
      </c>
      <c r="E23" s="262"/>
      <c r="F23" s="18"/>
      <c r="P23" s="161"/>
    </row>
    <row r="24" spans="2:16" ht="15" x14ac:dyDescent="0.25">
      <c r="B24" s="315"/>
      <c r="C24" s="460" t="s">
        <v>977</v>
      </c>
      <c r="D24" s="483">
        <v>0.55192318000000007</v>
      </c>
      <c r="E24" s="262"/>
      <c r="F24" s="18"/>
      <c r="P24" s="161"/>
    </row>
    <row r="25" spans="2:16" ht="15" x14ac:dyDescent="0.25">
      <c r="B25" s="315"/>
      <c r="C25" s="462" t="s">
        <v>978</v>
      </c>
      <c r="D25" s="485">
        <v>1.4630039999999999E-2</v>
      </c>
      <c r="E25" s="262"/>
      <c r="F25" s="18"/>
      <c r="P25" s="161"/>
    </row>
    <row r="26" spans="2:16" x14ac:dyDescent="0.2">
      <c r="B26" s="315"/>
      <c r="C26" s="410" t="s">
        <v>217</v>
      </c>
      <c r="D26" s="254">
        <f>SUM(D3:D25)</f>
        <v>6117.7689157699979</v>
      </c>
      <c r="E26" s="262"/>
      <c r="F26" s="18"/>
      <c r="P26" s="130"/>
    </row>
  </sheetData>
  <mergeCells count="1">
    <mergeCell ref="H1:I1"/>
  </mergeCells>
  <hyperlinks>
    <hyperlink ref="H1:I1" location="'Table of Content'!A1" display="Table of Content" xr:uid="{C57BCD2A-29E2-4EE6-B064-F3C3393D5D98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E26"/>
  <sheetViews>
    <sheetView zoomScaleNormal="100" workbookViewId="0">
      <selection activeCell="A2" sqref="A2:F26"/>
    </sheetView>
  </sheetViews>
  <sheetFormatPr defaultColWidth="8.7109375" defaultRowHeight="12.75" x14ac:dyDescent="0.2"/>
  <cols>
    <col min="1" max="1" width="33.28515625" style="20" customWidth="1"/>
    <col min="2" max="2" width="12.42578125" style="40" bestFit="1" customWidth="1"/>
    <col min="3" max="3" width="37.140625" style="20" customWidth="1"/>
    <col min="4" max="4" width="12.42578125" style="40" bestFit="1" customWidth="1"/>
    <col min="5" max="5" width="37" style="20" customWidth="1"/>
    <col min="6" max="6" width="12.42578125" style="187" bestFit="1" customWidth="1"/>
    <col min="7" max="7" width="11" style="20" customWidth="1"/>
    <col min="8" max="16384" width="8.7109375" style="20"/>
  </cols>
  <sheetData>
    <row r="1" spans="1:31" x14ac:dyDescent="0.2">
      <c r="A1" s="11" t="s">
        <v>876</v>
      </c>
      <c r="H1" s="557" t="s">
        <v>239</v>
      </c>
      <c r="I1" s="557"/>
    </row>
    <row r="2" spans="1:31" x14ac:dyDescent="0.2">
      <c r="A2" s="487" t="s">
        <v>472</v>
      </c>
      <c r="B2" s="488" t="s">
        <v>296</v>
      </c>
      <c r="C2" s="489" t="s">
        <v>473</v>
      </c>
      <c r="D2" s="490" t="s">
        <v>296</v>
      </c>
      <c r="E2" s="489" t="s">
        <v>470</v>
      </c>
      <c r="F2" s="490" t="s">
        <v>296</v>
      </c>
    </row>
    <row r="3" spans="1:31" s="33" customFormat="1" ht="15" x14ac:dyDescent="0.25">
      <c r="A3" s="480" t="s">
        <v>961</v>
      </c>
      <c r="B3" s="481">
        <v>1975.4671702799965</v>
      </c>
      <c r="C3" s="480" t="s">
        <v>956</v>
      </c>
      <c r="D3" s="481">
        <v>2508.4537561000006</v>
      </c>
      <c r="E3" s="480" t="s">
        <v>952</v>
      </c>
      <c r="F3" s="481">
        <v>361.41758053000012</v>
      </c>
      <c r="G3" s="189"/>
    </row>
    <row r="4" spans="1:31" s="33" customFormat="1" ht="15" x14ac:dyDescent="0.25">
      <c r="A4" s="482" t="s">
        <v>957</v>
      </c>
      <c r="B4" s="483">
        <v>1495.4693600100013</v>
      </c>
      <c r="C4" s="482" t="s">
        <v>950</v>
      </c>
      <c r="D4" s="483">
        <v>1141.8063411700002</v>
      </c>
      <c r="E4" s="482" t="s">
        <v>958</v>
      </c>
      <c r="F4" s="483">
        <v>3.0216305299999995</v>
      </c>
      <c r="G4" s="189"/>
    </row>
    <row r="5" spans="1:31" s="188" customFormat="1" ht="15" x14ac:dyDescent="0.25">
      <c r="A5" s="482" t="s">
        <v>969</v>
      </c>
      <c r="B5" s="483">
        <v>1392.6262015199991</v>
      </c>
      <c r="C5" s="482" t="s">
        <v>953</v>
      </c>
      <c r="D5" s="483">
        <v>175.51951337000006</v>
      </c>
      <c r="E5" s="484" t="s">
        <v>955</v>
      </c>
      <c r="F5" s="485">
        <v>2.5435796500000003</v>
      </c>
      <c r="G5" s="226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1" ht="15" x14ac:dyDescent="0.25">
      <c r="A6" s="482" t="s">
        <v>954</v>
      </c>
      <c r="B6" s="483">
        <v>1228.3250685900025</v>
      </c>
      <c r="C6" s="482" t="s">
        <v>980</v>
      </c>
      <c r="D6" s="483">
        <v>6.7943582899999981</v>
      </c>
      <c r="E6" s="491" t="s">
        <v>217</v>
      </c>
      <c r="F6" s="337">
        <f>SUM(F3:F5)</f>
        <v>366.98279071000013</v>
      </c>
      <c r="G6" s="125"/>
    </row>
    <row r="7" spans="1:31" ht="15" x14ac:dyDescent="0.25">
      <c r="A7" s="482" t="s">
        <v>962</v>
      </c>
      <c r="B7" s="483">
        <v>761.18351784999925</v>
      </c>
      <c r="C7" s="484" t="s">
        <v>981</v>
      </c>
      <c r="D7" s="485">
        <v>2.31500693</v>
      </c>
      <c r="E7" s="295"/>
      <c r="F7" s="85"/>
      <c r="G7" s="40"/>
    </row>
    <row r="8" spans="1:31" ht="15" x14ac:dyDescent="0.25">
      <c r="A8" s="482" t="s">
        <v>951</v>
      </c>
      <c r="B8" s="483">
        <v>751.16956461999951</v>
      </c>
      <c r="C8" s="491" t="s">
        <v>217</v>
      </c>
      <c r="D8" s="338">
        <f>SUM(D3:D7)</f>
        <v>3834.8889758600012</v>
      </c>
      <c r="E8" s="295"/>
      <c r="F8" s="85"/>
    </row>
    <row r="9" spans="1:31" ht="15" x14ac:dyDescent="0.25">
      <c r="A9" s="482" t="s">
        <v>967</v>
      </c>
      <c r="B9" s="483">
        <v>549.49192942000082</v>
      </c>
      <c r="C9" s="295"/>
      <c r="D9" s="85"/>
      <c r="E9" s="295"/>
      <c r="F9" s="85"/>
    </row>
    <row r="10" spans="1:31" ht="15" x14ac:dyDescent="0.25">
      <c r="A10" s="482" t="s">
        <v>963</v>
      </c>
      <c r="B10" s="483">
        <v>527.05306459000053</v>
      </c>
      <c r="C10" s="295"/>
      <c r="D10" s="85"/>
      <c r="E10" s="295"/>
      <c r="F10" s="85"/>
    </row>
    <row r="11" spans="1:31" ht="15" x14ac:dyDescent="0.25">
      <c r="A11" s="482" t="s">
        <v>965</v>
      </c>
      <c r="B11" s="483">
        <v>520.22619357999986</v>
      </c>
      <c r="C11" s="295"/>
      <c r="D11" s="85"/>
      <c r="E11" s="295"/>
      <c r="F11" s="85"/>
    </row>
    <row r="12" spans="1:31" ht="15" x14ac:dyDescent="0.25">
      <c r="A12" s="482" t="s">
        <v>972</v>
      </c>
      <c r="B12" s="483">
        <v>363.17666903999992</v>
      </c>
      <c r="C12" s="295"/>
      <c r="D12" s="85"/>
      <c r="E12" s="295"/>
      <c r="F12" s="85"/>
    </row>
    <row r="13" spans="1:31" ht="15" x14ac:dyDescent="0.25">
      <c r="A13" s="482" t="s">
        <v>959</v>
      </c>
      <c r="B13" s="483">
        <v>306.92371463000012</v>
      </c>
      <c r="C13" s="295"/>
      <c r="D13" s="85"/>
      <c r="E13" s="295"/>
      <c r="F13" s="85"/>
    </row>
    <row r="14" spans="1:31" ht="15" x14ac:dyDescent="0.25">
      <c r="A14" s="482" t="s">
        <v>976</v>
      </c>
      <c r="B14" s="483">
        <v>280.9453694799995</v>
      </c>
      <c r="C14" s="295"/>
      <c r="D14" s="85"/>
      <c r="E14" s="295"/>
      <c r="F14" s="85"/>
    </row>
    <row r="15" spans="1:31" ht="15" x14ac:dyDescent="0.25">
      <c r="A15" s="482" t="s">
        <v>964</v>
      </c>
      <c r="B15" s="483">
        <v>264.28486592999997</v>
      </c>
      <c r="C15" s="295"/>
      <c r="D15" s="85"/>
      <c r="E15" s="295"/>
      <c r="F15" s="85"/>
    </row>
    <row r="16" spans="1:31" ht="15" x14ac:dyDescent="0.25">
      <c r="A16" s="482" t="s">
        <v>966</v>
      </c>
      <c r="B16" s="483">
        <v>172.37053034999997</v>
      </c>
      <c r="C16" s="295"/>
      <c r="D16" s="85"/>
      <c r="E16" s="295"/>
      <c r="F16" s="85"/>
    </row>
    <row r="17" spans="1:7" ht="15" x14ac:dyDescent="0.25">
      <c r="A17" s="482" t="s">
        <v>975</v>
      </c>
      <c r="B17" s="483">
        <v>145.29865695999996</v>
      </c>
      <c r="C17" s="295"/>
      <c r="D17" s="85"/>
      <c r="E17" s="295"/>
      <c r="F17" s="85"/>
    </row>
    <row r="18" spans="1:7" ht="15" x14ac:dyDescent="0.25">
      <c r="A18" s="482" t="s">
        <v>960</v>
      </c>
      <c r="B18" s="483">
        <v>142.52046111000016</v>
      </c>
      <c r="C18" s="295"/>
      <c r="D18" s="85"/>
      <c r="E18" s="295"/>
      <c r="F18" s="85"/>
    </row>
    <row r="19" spans="1:7" ht="15" x14ac:dyDescent="0.25">
      <c r="A19" s="482" t="s">
        <v>970</v>
      </c>
      <c r="B19" s="483">
        <v>116.14071889999997</v>
      </c>
      <c r="C19" s="295"/>
      <c r="D19" s="85"/>
      <c r="E19" s="295"/>
      <c r="F19" s="85"/>
    </row>
    <row r="20" spans="1:7" ht="15" x14ac:dyDescent="0.25">
      <c r="A20" s="482" t="s">
        <v>968</v>
      </c>
      <c r="B20" s="483">
        <v>110.48609533000015</v>
      </c>
      <c r="C20" s="295"/>
      <c r="D20" s="85"/>
      <c r="F20" s="339"/>
      <c r="G20" s="40"/>
    </row>
    <row r="21" spans="1:7" ht="15" x14ac:dyDescent="0.25">
      <c r="A21" s="482" t="s">
        <v>973</v>
      </c>
      <c r="B21" s="483">
        <v>86.781764619999862</v>
      </c>
      <c r="C21" s="295"/>
      <c r="D21" s="85"/>
      <c r="F21" s="339"/>
      <c r="G21" s="40"/>
    </row>
    <row r="22" spans="1:7" ht="15" x14ac:dyDescent="0.25">
      <c r="A22" s="482" t="s">
        <v>971</v>
      </c>
      <c r="B22" s="483">
        <v>48.03760141999998</v>
      </c>
      <c r="C22" s="295"/>
      <c r="D22" s="85"/>
      <c r="E22" s="295"/>
      <c r="F22" s="4"/>
      <c r="G22" s="40"/>
    </row>
    <row r="23" spans="1:7" ht="15" x14ac:dyDescent="0.25">
      <c r="A23" s="482" t="s">
        <v>977</v>
      </c>
      <c r="B23" s="483">
        <v>36.631078910000006</v>
      </c>
      <c r="C23" s="295"/>
      <c r="D23" s="85"/>
      <c r="F23" s="339"/>
      <c r="G23" s="40"/>
    </row>
    <row r="24" spans="1:7" ht="15" x14ac:dyDescent="0.25">
      <c r="A24" s="482" t="s">
        <v>974</v>
      </c>
      <c r="B24" s="483">
        <v>20.172922140000011</v>
      </c>
      <c r="C24" s="295"/>
      <c r="D24" s="85"/>
      <c r="F24" s="339"/>
      <c r="G24" s="40"/>
    </row>
    <row r="25" spans="1:7" ht="15" x14ac:dyDescent="0.25">
      <c r="A25" s="484" t="s">
        <v>978</v>
      </c>
      <c r="B25" s="485">
        <v>2.5905971299999999</v>
      </c>
      <c r="C25" s="295"/>
      <c r="D25" s="85"/>
      <c r="F25" s="339"/>
      <c r="G25" s="40"/>
    </row>
    <row r="26" spans="1:7" x14ac:dyDescent="0.2">
      <c r="A26" s="296" t="s">
        <v>217</v>
      </c>
      <c r="B26" s="338">
        <f>SUM(B3:B25)</f>
        <v>11297.373116409997</v>
      </c>
      <c r="C26" s="295"/>
      <c r="D26" s="85"/>
      <c r="F26" s="339"/>
      <c r="G26" s="40"/>
    </row>
  </sheetData>
  <mergeCells count="1">
    <mergeCell ref="H1:I1"/>
  </mergeCells>
  <hyperlinks>
    <hyperlink ref="H1:I1" location="'Table of Content'!A1" display="Table of Content" xr:uid="{EF2035F1-E261-4ADE-A59E-2B128757A058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Table of Content</vt:lpstr>
      <vt:lpstr>Tab 1 Feb 2026 revisions</vt:lpstr>
      <vt:lpstr> Tab 2 Cum Trade value 2025</vt:lpstr>
      <vt:lpstr>Tab 3 Cum Trade value 2026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Intra-Africa</vt:lpstr>
      <vt:lpstr>Tab33 Intra-SADC</vt:lpstr>
      <vt:lpstr>Tab34 Food items </vt:lpstr>
      <vt:lpstr>Tab35 Beverages</vt:lpstr>
      <vt:lpstr>Tab36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Elijah Saushini</cp:lastModifiedBy>
  <cp:lastPrinted>2022-10-18T15:02:29Z</cp:lastPrinted>
  <dcterms:created xsi:type="dcterms:W3CDTF">2022-04-20T09:38:20Z</dcterms:created>
  <dcterms:modified xsi:type="dcterms:W3CDTF">2026-05-01T12:04:41Z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