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iagrams/data1.xml" ContentType="application/vnd.openxmlformats-officedocument.drawingml.diagramData+xml"/>
  <Override PartName="/xl/diagrams/layout1.xml" ContentType="application/vnd.openxmlformats-officedocument.drawingml.diagramLayout+xml"/>
  <Override PartName="/xl/diagrams/quickStyle1.xml" ContentType="application/vnd.openxmlformats-officedocument.drawingml.diagramStyle+xml"/>
  <Override PartName="/xl/diagrams/colors1.xml" ContentType="application/vnd.openxmlformats-officedocument.drawingml.diagramColors+xml"/>
  <Override PartName="/xl/diagrams/drawing1.xml" ContentType="application/vnd.ms-office.drawingml.diagram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tables/table43.xml" ContentType="application/vnd.openxmlformats-officedocument.spreadsheetml.table+xml"/>
  <Override PartName="/xl/tables/table44.xml" ContentType="application/vnd.openxmlformats-officedocument.spreadsheetml.table+xml"/>
  <Override PartName="/xl/tables/table45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231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ltukondjere\Desktop\Trade Statistics\Trade Satistics Bulletin\2025\August\DQA\"/>
    </mc:Choice>
  </mc:AlternateContent>
  <xr:revisionPtr revIDLastSave="0" documentId="13_ncr:1_{91AADF3A-C3C2-4A0B-AF1E-BC988979E47C}" xr6:coauthVersionLast="47" xr6:coauthVersionMax="47" xr10:uidLastSave="{00000000-0000-0000-0000-000000000000}"/>
  <bookViews>
    <workbookView xWindow="-110" yWindow="-110" windowWidth="19420" windowHeight="10300" tabRatio="945" firstSheet="31" activeTab="35" xr2:uid="{00000000-000D-0000-FFFF-FFFF00000000}"/>
  </bookViews>
  <sheets>
    <sheet name="Table of Content" sheetId="3" r:id="rId1"/>
    <sheet name="Tab 1 July 2024 revisions" sheetId="2" r:id="rId2"/>
    <sheet name=" Tab 2 Cum Trade value 2024" sheetId="4" r:id="rId3"/>
    <sheet name="Tab 3 Cum Trade value 2025" sheetId="55" r:id="rId4"/>
    <sheet name="Tab4 Export by ISIC" sheetId="60" r:id="rId5"/>
    <sheet name="Tab5 Re-exports by ISIC" sheetId="7" r:id="rId6"/>
    <sheet name="Tab6 Imports by ISIC" sheetId="8" r:id="rId7"/>
    <sheet name="Tab7 Exports by top sectors " sheetId="58" r:id="rId8"/>
    <sheet name="Tab8 Imports by top sectors " sheetId="63" r:id="rId9"/>
    <sheet name="Tab9 Trade Balance" sheetId="9" r:id="rId10"/>
    <sheet name="Tab10 Trade balnce by prtnr" sheetId="52" r:id="rId11"/>
    <sheet name="Tab11 Trade Balnce by prdct" sheetId="59" r:id="rId12"/>
    <sheet name="Tab12 Exports by Partner" sheetId="12" r:id="rId13"/>
    <sheet name="Tab13 Imports by Partner" sheetId="11" r:id="rId14"/>
    <sheet name="Tab14 Exports by Product" sheetId="13" r:id="rId15"/>
    <sheet name="Tab15 Re-exports by Product" sheetId="15" r:id="rId16"/>
    <sheet name="Tab16 Imports by Product" sheetId="14" r:id="rId17"/>
    <sheet name="Tab17 Top5 exp prdcts by countr" sheetId="19" r:id="rId18"/>
    <sheet name=" Tab18 Top5 re-X prdct by conty" sheetId="21" r:id="rId19"/>
    <sheet name="Tab19 Top5 imp prdcts by contry" sheetId="23" r:id="rId20"/>
    <sheet name="Tab20 Top 10 traded commodities" sheetId="64" r:id="rId21"/>
    <sheet name="Tab21 Exp by economic regio" sheetId="65" r:id="rId22"/>
    <sheet name="Tab22 Exports econ region&amp;p" sheetId="66" r:id="rId23"/>
    <sheet name="Tab23 Imp by economic regio" sheetId="67" r:id="rId24"/>
    <sheet name="Tab24 Imports econ region&amp;p" sheetId="68" r:id="rId25"/>
    <sheet name="Tab25 Exp by mode of trnspr" sheetId="69" r:id="rId26"/>
    <sheet name="Tab26 Cmodties by mode of t " sheetId="70" r:id="rId27"/>
    <sheet name="Tab27 Exports by NetWeight" sheetId="71" r:id="rId28"/>
    <sheet name="Tab28 Imp by mode of trnspr " sheetId="72" r:id="rId29"/>
    <sheet name="Tab29 Cmodties by mde of ta" sheetId="73" r:id="rId30"/>
    <sheet name="Tab30 Imports by NetWeight " sheetId="74" r:id="rId31"/>
    <sheet name="Tab31 Trade by Borderpost" sheetId="75" r:id="rId32"/>
    <sheet name="Tab32 AfCFTA" sheetId="76" r:id="rId33"/>
    <sheet name="Tab33 Food items " sheetId="77" r:id="rId34"/>
    <sheet name="Tab34 Beverages" sheetId="78" r:id="rId35"/>
    <sheet name="Tab35 Commodity of the Mont" sheetId="79" r:id="rId36"/>
  </sheets>
  <externalReferences>
    <externalReference r:id="rId37"/>
    <externalReference r:id="rId38"/>
  </externalReferences>
  <definedNames>
    <definedName name="_xlnm._FilterDatabase" localSheetId="18" hidden="1">' Tab18 Top5 re-X prdct by conty'!$A$2:$F$19</definedName>
    <definedName name="_xlnm._FilterDatabase" localSheetId="10" hidden="1" xml:space="preserve">      'Tab10 Trade balnce by prtnr'!$A$3:$D$160</definedName>
    <definedName name="_xlnm._FilterDatabase" localSheetId="15" hidden="1">'Tab15 Re-exports by Product'!$A$1:$I$217</definedName>
    <definedName name="_xlnm._FilterDatabase" localSheetId="17" hidden="1">'Tab17 Top5 exp prdcts by countr'!$A$2:$F$31</definedName>
    <definedName name="_xlnm._FilterDatabase" localSheetId="21" hidden="1">'Tab22 Exports econ region&amp;p'!$A$2:$I$209</definedName>
    <definedName name="_xlnm._FilterDatabase" localSheetId="22" hidden="1">'Tab22 Exports econ region&amp;p'!$A$2:$I$213</definedName>
    <definedName name="_xlnm._FilterDatabase" localSheetId="23" hidden="1">'Tab24 Imports econ region&amp;p'!#REF!</definedName>
    <definedName name="_xlnm._FilterDatabase" localSheetId="24" hidden="1">'Tab24 Imports econ region&amp;p'!#REF!</definedName>
    <definedName name="_xlnm._FilterDatabase" localSheetId="33" hidden="1">'Tab33 Food items '!$A$44:$F$571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24" i="75" l="1"/>
  <c r="D5" i="79" l="1"/>
  <c r="D6" i="79"/>
  <c r="D7" i="79"/>
  <c r="D8" i="79"/>
  <c r="D9" i="79"/>
  <c r="D10" i="79"/>
  <c r="D11" i="79"/>
  <c r="D12" i="79"/>
  <c r="D13" i="79"/>
  <c r="D14" i="79"/>
  <c r="D15" i="79"/>
  <c r="D16" i="79"/>
  <c r="D17" i="79"/>
  <c r="D18" i="79"/>
  <c r="E18" i="79"/>
  <c r="F9" i="79"/>
  <c r="F7" i="79"/>
  <c r="F8" i="79"/>
  <c r="F10" i="79"/>
  <c r="F11" i="79"/>
  <c r="F12" i="79"/>
  <c r="F13" i="79"/>
  <c r="F14" i="79"/>
  <c r="F15" i="79"/>
  <c r="F16" i="79"/>
  <c r="F17" i="79"/>
  <c r="F6" i="79"/>
  <c r="C18" i="79"/>
  <c r="B18" i="79"/>
  <c r="U7" i="77"/>
  <c r="U8" i="77"/>
  <c r="U9" i="77"/>
  <c r="U14" i="77"/>
  <c r="U15" i="77"/>
  <c r="U16" i="77"/>
  <c r="U17" i="77"/>
  <c r="U21" i="77"/>
  <c r="U22" i="77"/>
  <c r="U23" i="77"/>
  <c r="U6" i="77"/>
  <c r="I24" i="77"/>
  <c r="J24" i="77"/>
  <c r="K24" i="77"/>
  <c r="L24" i="77"/>
  <c r="M24" i="77"/>
  <c r="N24" i="77"/>
  <c r="O24" i="77"/>
  <c r="P24" i="77"/>
  <c r="Q24" i="77"/>
  <c r="R24" i="77"/>
  <c r="S24" i="77"/>
  <c r="T24" i="77"/>
  <c r="U10" i="77" s="1"/>
  <c r="H24" i="77"/>
  <c r="B8" i="71"/>
  <c r="C8" i="71"/>
  <c r="D8" i="71"/>
  <c r="U13" i="77" l="1"/>
  <c r="U20" i="77"/>
  <c r="U12" i="77"/>
  <c r="U19" i="77"/>
  <c r="U11" i="77"/>
  <c r="U18" i="77"/>
  <c r="E10" i="55"/>
  <c r="D10" i="55"/>
  <c r="T47" i="77"/>
  <c r="U45" i="77" s="1"/>
  <c r="E17" i="77"/>
  <c r="B14" i="64"/>
  <c r="B30" i="79"/>
  <c r="C23" i="79" s="1"/>
  <c r="C17" i="78"/>
  <c r="D17" i="78"/>
  <c r="E17" i="78"/>
  <c r="E5" i="77"/>
  <c r="E6" i="77"/>
  <c r="E7" i="77"/>
  <c r="E8" i="77"/>
  <c r="E9" i="77"/>
  <c r="E10" i="77"/>
  <c r="E11" i="77"/>
  <c r="E12" i="77"/>
  <c r="E13" i="77"/>
  <c r="E14" i="77"/>
  <c r="E15" i="77"/>
  <c r="E16" i="77"/>
  <c r="C18" i="77"/>
  <c r="D18" i="77"/>
  <c r="H47" i="77"/>
  <c r="I47" i="77"/>
  <c r="J47" i="77"/>
  <c r="K47" i="77"/>
  <c r="L47" i="77"/>
  <c r="M47" i="77"/>
  <c r="N47" i="77"/>
  <c r="O47" i="77"/>
  <c r="P47" i="77"/>
  <c r="Q47" i="77"/>
  <c r="R47" i="77"/>
  <c r="S47" i="77"/>
  <c r="K4" i="76"/>
  <c r="K5" i="76"/>
  <c r="B6" i="76"/>
  <c r="C6" i="76"/>
  <c r="D6" i="76"/>
  <c r="E6" i="76"/>
  <c r="F6" i="76"/>
  <c r="G6" i="76"/>
  <c r="H6" i="76"/>
  <c r="I6" i="76"/>
  <c r="J6" i="76"/>
  <c r="C20" i="76"/>
  <c r="C24" i="76"/>
  <c r="C25" i="76"/>
  <c r="B48" i="76"/>
  <c r="E48" i="76"/>
  <c r="F31" i="76" s="1"/>
  <c r="F58" i="76"/>
  <c r="F94" i="76"/>
  <c r="F95" i="76"/>
  <c r="F99" i="76"/>
  <c r="F121" i="76"/>
  <c r="F122" i="76"/>
  <c r="F127" i="76"/>
  <c r="F131" i="76"/>
  <c r="F141" i="76"/>
  <c r="F144" i="76"/>
  <c r="F145" i="76"/>
  <c r="F146" i="76"/>
  <c r="F159" i="76"/>
  <c r="F160" i="76"/>
  <c r="F163" i="76"/>
  <c r="F165" i="76"/>
  <c r="F174" i="76"/>
  <c r="F176" i="76"/>
  <c r="F177" i="76"/>
  <c r="F178" i="76"/>
  <c r="F187" i="76"/>
  <c r="F190" i="76"/>
  <c r="F191" i="76"/>
  <c r="F192" i="76"/>
  <c r="F200" i="76"/>
  <c r="F204" i="76"/>
  <c r="F205" i="76"/>
  <c r="F206" i="76"/>
  <c r="F218" i="76"/>
  <c r="F219" i="76"/>
  <c r="F222" i="76"/>
  <c r="F224" i="76"/>
  <c r="F233" i="76"/>
  <c r="F236" i="76"/>
  <c r="F237" i="76"/>
  <c r="F238" i="76"/>
  <c r="F246" i="76"/>
  <c r="F247" i="76"/>
  <c r="F250" i="76"/>
  <c r="F251" i="76"/>
  <c r="F260" i="76"/>
  <c r="F261" i="76"/>
  <c r="F263" i="76"/>
  <c r="F264" i="76"/>
  <c r="F272" i="76"/>
  <c r="F273" i="76"/>
  <c r="F277" i="76"/>
  <c r="F278" i="76"/>
  <c r="F288" i="76"/>
  <c r="F293" i="76"/>
  <c r="F294" i="76"/>
  <c r="B295" i="76"/>
  <c r="C76" i="76" s="1"/>
  <c r="E295" i="76"/>
  <c r="F71" i="76" s="1"/>
  <c r="M9" i="75"/>
  <c r="N3" i="75" s="1"/>
  <c r="P9" i="75"/>
  <c r="Q4" i="75" s="1"/>
  <c r="B18" i="75"/>
  <c r="B8" i="74"/>
  <c r="C8" i="74"/>
  <c r="D8" i="74"/>
  <c r="B263" i="73"/>
  <c r="C263" i="73"/>
  <c r="D263" i="73"/>
  <c r="E263" i="73"/>
  <c r="G263" i="73"/>
  <c r="H263" i="73"/>
  <c r="I263" i="73"/>
  <c r="L263" i="73"/>
  <c r="M263" i="73"/>
  <c r="N263" i="73"/>
  <c r="H4" i="72"/>
  <c r="I4" i="72"/>
  <c r="H5" i="72"/>
  <c r="I5" i="72"/>
  <c r="H6" i="72"/>
  <c r="I6" i="72"/>
  <c r="H7" i="72"/>
  <c r="I7" i="72"/>
  <c r="B9" i="72"/>
  <c r="C4" i="72" s="1"/>
  <c r="D9" i="72"/>
  <c r="E7" i="72" s="1"/>
  <c r="F9" i="72"/>
  <c r="G7" i="72" s="1"/>
  <c r="H9" i="72"/>
  <c r="E249" i="70"/>
  <c r="L249" i="70"/>
  <c r="M249" i="70"/>
  <c r="N249" i="70"/>
  <c r="B250" i="70"/>
  <c r="C250" i="70"/>
  <c r="D250" i="70"/>
  <c r="G250" i="70"/>
  <c r="H250" i="70"/>
  <c r="I250" i="70"/>
  <c r="H4" i="69"/>
  <c r="I4" i="69"/>
  <c r="H5" i="69"/>
  <c r="I5" i="69"/>
  <c r="G6" i="69"/>
  <c r="H6" i="69"/>
  <c r="I6" i="69"/>
  <c r="H8" i="69"/>
  <c r="B9" i="69"/>
  <c r="C4" i="69" s="1"/>
  <c r="D9" i="69"/>
  <c r="E7" i="69" s="1"/>
  <c r="F9" i="69"/>
  <c r="G7" i="69" s="1"/>
  <c r="C4" i="67"/>
  <c r="E4" i="67"/>
  <c r="G4" i="67"/>
  <c r="H4" i="67"/>
  <c r="I4" i="67"/>
  <c r="C5" i="67"/>
  <c r="E5" i="67"/>
  <c r="G5" i="67"/>
  <c r="H5" i="67"/>
  <c r="I5" i="67"/>
  <c r="C6" i="67"/>
  <c r="E6" i="67"/>
  <c r="G6" i="67"/>
  <c r="H6" i="67"/>
  <c r="I6" i="67"/>
  <c r="C7" i="67"/>
  <c r="E7" i="67"/>
  <c r="G7" i="67"/>
  <c r="H7" i="67"/>
  <c r="I7" i="67"/>
  <c r="C8" i="67"/>
  <c r="E8" i="67"/>
  <c r="G8" i="67"/>
  <c r="H8" i="67"/>
  <c r="I8" i="67"/>
  <c r="C9" i="67"/>
  <c r="E9" i="67"/>
  <c r="G9" i="67"/>
  <c r="H9" i="67"/>
  <c r="I9" i="67"/>
  <c r="C10" i="67"/>
  <c r="E10" i="67"/>
  <c r="G10" i="67"/>
  <c r="H10" i="67"/>
  <c r="I10" i="67"/>
  <c r="C11" i="67"/>
  <c r="E11" i="67"/>
  <c r="G11" i="67"/>
  <c r="H11" i="67"/>
  <c r="I11" i="67"/>
  <c r="C12" i="67"/>
  <c r="E12" i="67"/>
  <c r="G12" i="67"/>
  <c r="H12" i="67"/>
  <c r="I12" i="67"/>
  <c r="C13" i="67"/>
  <c r="E13" i="67"/>
  <c r="H13" i="67"/>
  <c r="I13" i="67"/>
  <c r="B208" i="66"/>
  <c r="C208" i="66"/>
  <c r="D208" i="66"/>
  <c r="E208" i="66"/>
  <c r="F208" i="66"/>
  <c r="G208" i="66"/>
  <c r="H208" i="66"/>
  <c r="I208" i="66"/>
  <c r="J208" i="66"/>
  <c r="C4" i="65"/>
  <c r="E4" i="65"/>
  <c r="G4" i="65"/>
  <c r="H4" i="65"/>
  <c r="I4" i="65"/>
  <c r="C5" i="65"/>
  <c r="E5" i="65"/>
  <c r="G5" i="65"/>
  <c r="H5" i="65"/>
  <c r="I5" i="65"/>
  <c r="C6" i="65"/>
  <c r="E6" i="65"/>
  <c r="G6" i="65"/>
  <c r="H6" i="65"/>
  <c r="I6" i="65"/>
  <c r="C7" i="65"/>
  <c r="E7" i="65"/>
  <c r="G7" i="65"/>
  <c r="H7" i="65"/>
  <c r="I7" i="65"/>
  <c r="C8" i="65"/>
  <c r="E8" i="65"/>
  <c r="G8" i="65"/>
  <c r="H8" i="65"/>
  <c r="I8" i="65"/>
  <c r="C9" i="65"/>
  <c r="E9" i="65"/>
  <c r="G9" i="65"/>
  <c r="H9" i="65"/>
  <c r="I9" i="65"/>
  <c r="C10" i="65"/>
  <c r="E10" i="65"/>
  <c r="G10" i="65"/>
  <c r="H10" i="65"/>
  <c r="I10" i="65"/>
  <c r="C11" i="65"/>
  <c r="E11" i="65"/>
  <c r="G11" i="65"/>
  <c r="H11" i="65"/>
  <c r="C12" i="65"/>
  <c r="E12" i="65"/>
  <c r="G12" i="65"/>
  <c r="H12" i="65"/>
  <c r="I12" i="65"/>
  <c r="C13" i="65"/>
  <c r="E13" i="65"/>
  <c r="H13" i="65"/>
  <c r="I13" i="65"/>
  <c r="C16" i="76" l="1"/>
  <c r="C11" i="76"/>
  <c r="G8" i="69"/>
  <c r="G5" i="69"/>
  <c r="G6" i="72"/>
  <c r="Q8" i="75"/>
  <c r="F90" i="76"/>
  <c r="C37" i="76"/>
  <c r="C19" i="76"/>
  <c r="E8" i="69"/>
  <c r="E5" i="69"/>
  <c r="Q7" i="75"/>
  <c r="F287" i="76"/>
  <c r="F270" i="76"/>
  <c r="F259" i="76"/>
  <c r="F245" i="76"/>
  <c r="F232" i="76"/>
  <c r="F214" i="76"/>
  <c r="F199" i="76"/>
  <c r="F186" i="76"/>
  <c r="F173" i="76"/>
  <c r="F155" i="76"/>
  <c r="F140" i="76"/>
  <c r="F117" i="76"/>
  <c r="F83" i="76"/>
  <c r="C32" i="76"/>
  <c r="C17" i="76"/>
  <c r="C7" i="69"/>
  <c r="G8" i="72"/>
  <c r="Q6" i="75"/>
  <c r="F286" i="76"/>
  <c r="F269" i="76"/>
  <c r="F256" i="76"/>
  <c r="F242" i="76"/>
  <c r="F229" i="76"/>
  <c r="F213" i="76"/>
  <c r="F197" i="76"/>
  <c r="F183" i="76"/>
  <c r="F169" i="76"/>
  <c r="F154" i="76"/>
  <c r="F137" i="76"/>
  <c r="F111" i="76"/>
  <c r="F78" i="76"/>
  <c r="C13" i="76"/>
  <c r="H9" i="69"/>
  <c r="E8" i="72"/>
  <c r="G5" i="72"/>
  <c r="Q3" i="75"/>
  <c r="F284" i="76"/>
  <c r="F268" i="76"/>
  <c r="F255" i="76"/>
  <c r="F241" i="76"/>
  <c r="F228" i="76"/>
  <c r="F210" i="76"/>
  <c r="F196" i="76"/>
  <c r="F182" i="76"/>
  <c r="F168" i="76"/>
  <c r="F151" i="76"/>
  <c r="F136" i="76"/>
  <c r="F110" i="76"/>
  <c r="F70" i="76"/>
  <c r="C31" i="76"/>
  <c r="C12" i="76"/>
  <c r="E5" i="72"/>
  <c r="F279" i="76"/>
  <c r="F265" i="76"/>
  <c r="F254" i="76"/>
  <c r="F240" i="76"/>
  <c r="F227" i="76"/>
  <c r="F208" i="76"/>
  <c r="F195" i="76"/>
  <c r="F181" i="76"/>
  <c r="F167" i="76"/>
  <c r="F149" i="76"/>
  <c r="F132" i="76"/>
  <c r="F106" i="76"/>
  <c r="F63" i="76"/>
  <c r="C27" i="76"/>
  <c r="E18" i="77"/>
  <c r="U29" i="77"/>
  <c r="U36" i="77"/>
  <c r="U37" i="77"/>
  <c r="U30" i="77"/>
  <c r="U44" i="77"/>
  <c r="C22" i="79"/>
  <c r="C26" i="79"/>
  <c r="C25" i="79"/>
  <c r="C29" i="79"/>
  <c r="C28" i="79"/>
  <c r="C27" i="79"/>
  <c r="C24" i="79"/>
  <c r="U41" i="77"/>
  <c r="U40" i="77"/>
  <c r="U32" i="77"/>
  <c r="U43" i="77"/>
  <c r="U35" i="77"/>
  <c r="U39" i="77"/>
  <c r="U31" i="77"/>
  <c r="U42" i="77"/>
  <c r="U34" i="77"/>
  <c r="U33" i="77"/>
  <c r="U46" i="77"/>
  <c r="U38" i="77"/>
  <c r="C274" i="76"/>
  <c r="C266" i="76"/>
  <c r="C223" i="76"/>
  <c r="C215" i="76"/>
  <c r="C172" i="76"/>
  <c r="C164" i="76"/>
  <c r="C156" i="76"/>
  <c r="C150" i="76"/>
  <c r="C142" i="76"/>
  <c r="C100" i="76"/>
  <c r="C84" i="76"/>
  <c r="C259" i="76"/>
  <c r="C251" i="76"/>
  <c r="C200" i="76"/>
  <c r="C192" i="76"/>
  <c r="C186" i="76"/>
  <c r="C178" i="76"/>
  <c r="C170" i="76"/>
  <c r="C132" i="76"/>
  <c r="C122" i="76"/>
  <c r="C111" i="76"/>
  <c r="C66" i="76"/>
  <c r="F13" i="76"/>
  <c r="F17" i="76"/>
  <c r="F21" i="76"/>
  <c r="F25" i="76"/>
  <c r="F29" i="76"/>
  <c r="F33" i="76"/>
  <c r="F37" i="76"/>
  <c r="F45" i="76"/>
  <c r="F38" i="76"/>
  <c r="F46" i="76"/>
  <c r="F14" i="76"/>
  <c r="F18" i="76"/>
  <c r="F22" i="76"/>
  <c r="F26" i="76"/>
  <c r="F30" i="76"/>
  <c r="F34" i="76"/>
  <c r="F39" i="76"/>
  <c r="F47" i="76"/>
  <c r="F20" i="76"/>
  <c r="F27" i="76"/>
  <c r="F42" i="76"/>
  <c r="F15" i="76"/>
  <c r="F43" i="76"/>
  <c r="F28" i="76"/>
  <c r="F35" i="76"/>
  <c r="F44" i="76"/>
  <c r="F16" i="76"/>
  <c r="F23" i="76"/>
  <c r="F11" i="76"/>
  <c r="F36" i="76"/>
  <c r="C279" i="76"/>
  <c r="C236" i="76"/>
  <c r="C228" i="76"/>
  <c r="C220" i="76"/>
  <c r="C214" i="76"/>
  <c r="C206" i="76"/>
  <c r="C163" i="76"/>
  <c r="C155" i="76"/>
  <c r="C147" i="76"/>
  <c r="C83" i="76"/>
  <c r="C64" i="76"/>
  <c r="C264" i="76"/>
  <c r="C256" i="76"/>
  <c r="C250" i="76"/>
  <c r="C242" i="76"/>
  <c r="C234" i="76"/>
  <c r="C191" i="76"/>
  <c r="C183" i="76"/>
  <c r="C140" i="76"/>
  <c r="C131" i="76"/>
  <c r="C120" i="76"/>
  <c r="C110" i="76"/>
  <c r="C95" i="76"/>
  <c r="F41" i="76"/>
  <c r="F12" i="76"/>
  <c r="C278" i="76"/>
  <c r="C270" i="76"/>
  <c r="C227" i="76"/>
  <c r="C219" i="76"/>
  <c r="C211" i="76"/>
  <c r="C168" i="76"/>
  <c r="C160" i="76"/>
  <c r="C154" i="76"/>
  <c r="C146" i="76"/>
  <c r="C78" i="76"/>
  <c r="C59" i="76"/>
  <c r="F40" i="76"/>
  <c r="F24" i="76"/>
  <c r="C255" i="76"/>
  <c r="C247" i="76"/>
  <c r="C204" i="76"/>
  <c r="C196" i="76"/>
  <c r="C188" i="76"/>
  <c r="C182" i="76"/>
  <c r="C174" i="76"/>
  <c r="C127" i="76"/>
  <c r="C116" i="76"/>
  <c r="C106" i="76"/>
  <c r="C53" i="76"/>
  <c r="C57" i="76"/>
  <c r="C61" i="76"/>
  <c r="C65" i="76"/>
  <c r="C69" i="76"/>
  <c r="C73" i="76"/>
  <c r="C77" i="76"/>
  <c r="C81" i="76"/>
  <c r="C85" i="76"/>
  <c r="C89" i="76"/>
  <c r="C93" i="76"/>
  <c r="C97" i="76"/>
  <c r="C101" i="76"/>
  <c r="C105" i="76"/>
  <c r="C109" i="76"/>
  <c r="C113" i="76"/>
  <c r="C117" i="76"/>
  <c r="C121" i="76"/>
  <c r="C125" i="76"/>
  <c r="C129" i="76"/>
  <c r="C133" i="76"/>
  <c r="C137" i="76"/>
  <c r="C141" i="76"/>
  <c r="C145" i="76"/>
  <c r="C149" i="76"/>
  <c r="C153" i="76"/>
  <c r="C157" i="76"/>
  <c r="C161" i="76"/>
  <c r="C165" i="76"/>
  <c r="C169" i="76"/>
  <c r="C173" i="76"/>
  <c r="C177" i="76"/>
  <c r="C181" i="76"/>
  <c r="C185" i="76"/>
  <c r="C189" i="76"/>
  <c r="C193" i="76"/>
  <c r="C197" i="76"/>
  <c r="C201" i="76"/>
  <c r="C205" i="76"/>
  <c r="C209" i="76"/>
  <c r="C213" i="76"/>
  <c r="C217" i="76"/>
  <c r="C221" i="76"/>
  <c r="C225" i="76"/>
  <c r="C229" i="76"/>
  <c r="C233" i="76"/>
  <c r="C237" i="76"/>
  <c r="C241" i="76"/>
  <c r="C245" i="76"/>
  <c r="C249" i="76"/>
  <c r="C253" i="76"/>
  <c r="C257" i="76"/>
  <c r="C261" i="76"/>
  <c r="C265" i="76"/>
  <c r="C269" i="76"/>
  <c r="C273" i="76"/>
  <c r="C277" i="76"/>
  <c r="C54" i="76"/>
  <c r="C72" i="76"/>
  <c r="C79" i="76"/>
  <c r="C86" i="76"/>
  <c r="C91" i="76"/>
  <c r="C96" i="76"/>
  <c r="C102" i="76"/>
  <c r="C107" i="76"/>
  <c r="C112" i="76"/>
  <c r="C118" i="76"/>
  <c r="C123" i="76"/>
  <c r="C128" i="76"/>
  <c r="C138" i="76"/>
  <c r="C60" i="76"/>
  <c r="C67" i="76"/>
  <c r="C74" i="76"/>
  <c r="C134" i="76"/>
  <c r="C143" i="76"/>
  <c r="C152" i="76"/>
  <c r="C166" i="76"/>
  <c r="C175" i="76"/>
  <c r="C184" i="76"/>
  <c r="C198" i="76"/>
  <c r="C207" i="76"/>
  <c r="C216" i="76"/>
  <c r="C230" i="76"/>
  <c r="C239" i="76"/>
  <c r="C248" i="76"/>
  <c r="C262" i="76"/>
  <c r="C271" i="76"/>
  <c r="C55" i="76"/>
  <c r="C62" i="76"/>
  <c r="C80" i="76"/>
  <c r="C87" i="76"/>
  <c r="C92" i="76"/>
  <c r="C98" i="76"/>
  <c r="C103" i="76"/>
  <c r="C108" i="76"/>
  <c r="C114" i="76"/>
  <c r="C119" i="76"/>
  <c r="C124" i="76"/>
  <c r="C130" i="76"/>
  <c r="C139" i="76"/>
  <c r="C148" i="76"/>
  <c r="C162" i="76"/>
  <c r="C171" i="76"/>
  <c r="C180" i="76"/>
  <c r="C194" i="76"/>
  <c r="C203" i="76"/>
  <c r="C212" i="76"/>
  <c r="C226" i="76"/>
  <c r="C235" i="76"/>
  <c r="C244" i="76"/>
  <c r="C258" i="76"/>
  <c r="C267" i="76"/>
  <c r="C276" i="76"/>
  <c r="C68" i="76"/>
  <c r="C75" i="76"/>
  <c r="C82" i="76"/>
  <c r="C135" i="76"/>
  <c r="C144" i="76"/>
  <c r="C158" i="76"/>
  <c r="C167" i="76"/>
  <c r="C176" i="76"/>
  <c r="C190" i="76"/>
  <c r="C199" i="76"/>
  <c r="C208" i="76"/>
  <c r="C222" i="76"/>
  <c r="C231" i="76"/>
  <c r="C240" i="76"/>
  <c r="C254" i="76"/>
  <c r="C263" i="76"/>
  <c r="C272" i="76"/>
  <c r="C56" i="76"/>
  <c r="C63" i="76"/>
  <c r="C70" i="76"/>
  <c r="C88" i="76"/>
  <c r="C94" i="76"/>
  <c r="C99" i="76"/>
  <c r="C104" i="76"/>
  <c r="C243" i="76"/>
  <c r="C275" i="76"/>
  <c r="C232" i="76"/>
  <c r="C224" i="76"/>
  <c r="C218" i="76"/>
  <c r="C210" i="76"/>
  <c r="C202" i="76"/>
  <c r="C159" i="76"/>
  <c r="C136" i="76"/>
  <c r="F126" i="76"/>
  <c r="F115" i="76"/>
  <c r="F105" i="76"/>
  <c r="C90" i="76"/>
  <c r="C58" i="76"/>
  <c r="F32" i="76"/>
  <c r="C151" i="76"/>
  <c r="F52" i="76"/>
  <c r="F56" i="76"/>
  <c r="F60" i="76"/>
  <c r="F64" i="76"/>
  <c r="F68" i="76"/>
  <c r="F72" i="76"/>
  <c r="F76" i="76"/>
  <c r="F80" i="76"/>
  <c r="F84" i="76"/>
  <c r="F88" i="76"/>
  <c r="F92" i="76"/>
  <c r="F96" i="76"/>
  <c r="F100" i="76"/>
  <c r="F104" i="76"/>
  <c r="F108" i="76"/>
  <c r="F112" i="76"/>
  <c r="F116" i="76"/>
  <c r="F120" i="76"/>
  <c r="F124" i="76"/>
  <c r="F128" i="76"/>
  <c r="F282" i="76"/>
  <c r="F290" i="76"/>
  <c r="F53" i="76"/>
  <c r="F57" i="76"/>
  <c r="F61" i="76"/>
  <c r="F65" i="76"/>
  <c r="F69" i="76"/>
  <c r="F73" i="76"/>
  <c r="F77" i="76"/>
  <c r="F81" i="76"/>
  <c r="F85" i="76"/>
  <c r="F59" i="76"/>
  <c r="F66" i="76"/>
  <c r="F133" i="76"/>
  <c r="F54" i="76"/>
  <c r="F79" i="76"/>
  <c r="F86" i="76"/>
  <c r="F91" i="76"/>
  <c r="F97" i="76"/>
  <c r="F102" i="76"/>
  <c r="F107" i="76"/>
  <c r="F113" i="76"/>
  <c r="F118" i="76"/>
  <c r="F123" i="76"/>
  <c r="F129" i="76"/>
  <c r="F138" i="76"/>
  <c r="F147" i="76"/>
  <c r="F156" i="76"/>
  <c r="F161" i="76"/>
  <c r="F170" i="76"/>
  <c r="F179" i="76"/>
  <c r="F188" i="76"/>
  <c r="F193" i="76"/>
  <c r="F202" i="76"/>
  <c r="F211" i="76"/>
  <c r="F220" i="76"/>
  <c r="F225" i="76"/>
  <c r="F234" i="76"/>
  <c r="F243" i="76"/>
  <c r="F252" i="76"/>
  <c r="F257" i="76"/>
  <c r="F266" i="76"/>
  <c r="F275" i="76"/>
  <c r="F280" i="76"/>
  <c r="F289" i="76"/>
  <c r="F67" i="76"/>
  <c r="F74" i="76"/>
  <c r="F134" i="76"/>
  <c r="F143" i="76"/>
  <c r="F152" i="76"/>
  <c r="F157" i="76"/>
  <c r="F166" i="76"/>
  <c r="F175" i="76"/>
  <c r="F184" i="76"/>
  <c r="F189" i="76"/>
  <c r="F198" i="76"/>
  <c r="F207" i="76"/>
  <c r="F216" i="76"/>
  <c r="F221" i="76"/>
  <c r="F230" i="76"/>
  <c r="F239" i="76"/>
  <c r="F248" i="76"/>
  <c r="F253" i="76"/>
  <c r="F262" i="76"/>
  <c r="F271" i="76"/>
  <c r="F281" i="76"/>
  <c r="F291" i="76"/>
  <c r="F55" i="76"/>
  <c r="F62" i="76"/>
  <c r="F87" i="76"/>
  <c r="F93" i="76"/>
  <c r="F98" i="76"/>
  <c r="F103" i="76"/>
  <c r="F109" i="76"/>
  <c r="F114" i="76"/>
  <c r="F119" i="76"/>
  <c r="F125" i="76"/>
  <c r="F130" i="76"/>
  <c r="F139" i="76"/>
  <c r="F148" i="76"/>
  <c r="F153" i="76"/>
  <c r="F162" i="76"/>
  <c r="F171" i="76"/>
  <c r="F180" i="76"/>
  <c r="F185" i="76"/>
  <c r="F194" i="76"/>
  <c r="F203" i="76"/>
  <c r="F212" i="76"/>
  <c r="F217" i="76"/>
  <c r="F226" i="76"/>
  <c r="F235" i="76"/>
  <c r="F244" i="76"/>
  <c r="F249" i="76"/>
  <c r="F258" i="76"/>
  <c r="F267" i="76"/>
  <c r="F276" i="76"/>
  <c r="F283" i="76"/>
  <c r="F292" i="76"/>
  <c r="F75" i="76"/>
  <c r="F82" i="76"/>
  <c r="F285" i="76"/>
  <c r="F274" i="76"/>
  <c r="C268" i="76"/>
  <c r="C260" i="76"/>
  <c r="C252" i="76"/>
  <c r="C246" i="76"/>
  <c r="C238" i="76"/>
  <c r="F231" i="76"/>
  <c r="F223" i="76"/>
  <c r="F215" i="76"/>
  <c r="F209" i="76"/>
  <c r="F201" i="76"/>
  <c r="C195" i="76"/>
  <c r="C187" i="76"/>
  <c r="C179" i="76"/>
  <c r="F172" i="76"/>
  <c r="F164" i="76"/>
  <c r="F158" i="76"/>
  <c r="F150" i="76"/>
  <c r="F142" i="76"/>
  <c r="F135" i="76"/>
  <c r="C126" i="76"/>
  <c r="C115" i="76"/>
  <c r="F101" i="76"/>
  <c r="F89" i="76"/>
  <c r="C71" i="76"/>
  <c r="C52" i="76"/>
  <c r="C295" i="76" s="1"/>
  <c r="F19" i="76"/>
  <c r="C14" i="76"/>
  <c r="C18" i="76"/>
  <c r="C22" i="76"/>
  <c r="C26" i="76"/>
  <c r="C30" i="76"/>
  <c r="C34" i="76"/>
  <c r="C36" i="76"/>
  <c r="C29" i="76"/>
  <c r="C23" i="76"/>
  <c r="C35" i="76"/>
  <c r="C28" i="76"/>
  <c r="C21" i="76"/>
  <c r="C33" i="76"/>
  <c r="C15" i="76"/>
  <c r="Q5" i="75"/>
  <c r="Q9" i="75"/>
  <c r="N9" i="75"/>
  <c r="C7" i="72"/>
  <c r="C5" i="72"/>
  <c r="C8" i="72"/>
  <c r="E6" i="72"/>
  <c r="E9" i="72"/>
  <c r="C6" i="72"/>
  <c r="G4" i="72"/>
  <c r="E4" i="72"/>
  <c r="I9" i="72"/>
  <c r="C9" i="72"/>
  <c r="E6" i="69"/>
  <c r="G4" i="69"/>
  <c r="G9" i="69" s="1"/>
  <c r="I9" i="69"/>
  <c r="C5" i="69"/>
  <c r="C9" i="69" s="1"/>
  <c r="C6" i="69"/>
  <c r="E4" i="69"/>
  <c r="C8" i="69"/>
  <c r="E9" i="69" l="1"/>
  <c r="G9" i="72"/>
  <c r="U47" i="77"/>
  <c r="F295" i="76"/>
  <c r="F48" i="76"/>
  <c r="C48" i="76"/>
  <c r="C180" i="52" l="1"/>
  <c r="H190" i="11" l="1"/>
  <c r="H191" i="11"/>
  <c r="I191" i="11"/>
  <c r="H135" i="12"/>
  <c r="H136" i="12"/>
  <c r="H137" i="12"/>
  <c r="I134" i="12"/>
  <c r="I135" i="12"/>
  <c r="D174" i="52"/>
  <c r="D175" i="52"/>
  <c r="D176" i="52"/>
  <c r="D177" i="52"/>
  <c r="D178" i="52"/>
  <c r="D179" i="52"/>
  <c r="B180" i="52"/>
  <c r="E9" i="55"/>
  <c r="D9" i="55"/>
  <c r="H5" i="12"/>
  <c r="I5" i="12"/>
  <c r="H6" i="12"/>
  <c r="I6" i="12"/>
  <c r="H7" i="12"/>
  <c r="I7" i="12"/>
  <c r="H8" i="12"/>
  <c r="I8" i="12"/>
  <c r="H9" i="12"/>
  <c r="I9" i="12"/>
  <c r="H10" i="12"/>
  <c r="I10" i="12"/>
  <c r="H11" i="12"/>
  <c r="I11" i="12"/>
  <c r="H12" i="12"/>
  <c r="I12" i="12"/>
  <c r="H13" i="12"/>
  <c r="I13" i="12"/>
  <c r="H14" i="12"/>
  <c r="I14" i="12"/>
  <c r="H15" i="12"/>
  <c r="I15" i="12"/>
  <c r="H16" i="12"/>
  <c r="I16" i="12"/>
  <c r="H17" i="12"/>
  <c r="I17" i="12"/>
  <c r="H18" i="12"/>
  <c r="I18" i="12"/>
  <c r="H19" i="12"/>
  <c r="I19" i="12"/>
  <c r="H20" i="12"/>
  <c r="I20" i="12"/>
  <c r="H21" i="12"/>
  <c r="I21" i="12"/>
  <c r="H22" i="12"/>
  <c r="I22" i="12"/>
  <c r="H23" i="12"/>
  <c r="I23" i="12"/>
  <c r="H24" i="12"/>
  <c r="I24" i="12"/>
  <c r="H25" i="12"/>
  <c r="I25" i="12"/>
  <c r="H26" i="12"/>
  <c r="I26" i="12"/>
  <c r="H27" i="12"/>
  <c r="I27" i="12"/>
  <c r="H28" i="12"/>
  <c r="I28" i="12"/>
  <c r="H29" i="12"/>
  <c r="I29" i="12"/>
  <c r="H30" i="12"/>
  <c r="I30" i="12"/>
  <c r="H31" i="12"/>
  <c r="I31" i="12"/>
  <c r="H32" i="12"/>
  <c r="I32" i="12"/>
  <c r="H33" i="12"/>
  <c r="I33" i="12"/>
  <c r="H34" i="12"/>
  <c r="I34" i="12"/>
  <c r="I35" i="12"/>
  <c r="H36" i="12"/>
  <c r="I36" i="12"/>
  <c r="H37" i="12"/>
  <c r="I37" i="12"/>
  <c r="H38" i="12"/>
  <c r="I38" i="12"/>
  <c r="H39" i="12"/>
  <c r="I39" i="12"/>
  <c r="H40" i="12"/>
  <c r="I40" i="12"/>
  <c r="H41" i="12"/>
  <c r="I41" i="12"/>
  <c r="H42" i="12"/>
  <c r="I42" i="12"/>
  <c r="H43" i="12"/>
  <c r="H44" i="12"/>
  <c r="I44" i="12"/>
  <c r="H45" i="12"/>
  <c r="H46" i="12"/>
  <c r="I46" i="12"/>
  <c r="I47" i="12"/>
  <c r="H48" i="12"/>
  <c r="H49" i="12"/>
  <c r="I49" i="12"/>
  <c r="H50" i="12"/>
  <c r="I50" i="12"/>
  <c r="H51" i="12"/>
  <c r="I51" i="12"/>
  <c r="I52" i="12"/>
  <c r="H54" i="12"/>
  <c r="H55" i="12"/>
  <c r="I55" i="12"/>
  <c r="H56" i="12"/>
  <c r="H57" i="12"/>
  <c r="I57" i="12"/>
  <c r="H58" i="12"/>
  <c r="I58" i="12"/>
  <c r="H59" i="12"/>
  <c r="I59" i="12"/>
  <c r="H60" i="12"/>
  <c r="I60" i="12"/>
  <c r="H61" i="12"/>
  <c r="H62" i="12"/>
  <c r="I62" i="12"/>
  <c r="H63" i="12"/>
  <c r="I63" i="12"/>
  <c r="H64" i="12"/>
  <c r="I64" i="12"/>
  <c r="I65" i="12"/>
  <c r="H66" i="12"/>
  <c r="I66" i="12"/>
  <c r="H68" i="12"/>
  <c r="I68" i="12"/>
  <c r="H71" i="12"/>
  <c r="I71" i="12"/>
  <c r="H72" i="12"/>
  <c r="I72" i="12"/>
  <c r="H73" i="12"/>
  <c r="I73" i="12"/>
  <c r="H76" i="12"/>
  <c r="I76" i="12"/>
  <c r="I77" i="12"/>
  <c r="H78" i="12"/>
  <c r="I78" i="12"/>
  <c r="I79" i="12"/>
  <c r="I80" i="12"/>
  <c r="H82" i="12"/>
  <c r="I82" i="12"/>
  <c r="H83" i="12"/>
  <c r="H84" i="12"/>
  <c r="H86" i="12"/>
  <c r="I86" i="12"/>
  <c r="H89" i="12"/>
  <c r="H91" i="12"/>
  <c r="I92" i="12"/>
  <c r="I93" i="12"/>
  <c r="H95" i="12"/>
  <c r="H97" i="12"/>
  <c r="I99" i="12"/>
  <c r="H100" i="12"/>
  <c r="H103" i="12"/>
  <c r="H104" i="12"/>
  <c r="I104" i="12"/>
  <c r="I105" i="12"/>
  <c r="H106" i="12"/>
  <c r="H107" i="12"/>
  <c r="I108" i="12"/>
  <c r="I109" i="12"/>
  <c r="H110" i="12"/>
  <c r="I111" i="12"/>
  <c r="I112" i="12"/>
  <c r="I113" i="12"/>
  <c r="H115" i="12"/>
  <c r="I116" i="12"/>
  <c r="I117" i="12"/>
  <c r="I118" i="12"/>
  <c r="I121" i="12"/>
  <c r="I122" i="12"/>
  <c r="H123" i="12"/>
  <c r="I124" i="12"/>
  <c r="I125" i="12"/>
  <c r="H126" i="12"/>
  <c r="I127" i="12"/>
  <c r="H128" i="12"/>
  <c r="I130" i="12"/>
  <c r="I131" i="12"/>
  <c r="I133" i="12"/>
  <c r="I4" i="12"/>
  <c r="H4" i="12"/>
  <c r="H5" i="11"/>
  <c r="I5" i="11"/>
  <c r="H6" i="11"/>
  <c r="I6" i="11"/>
  <c r="H7" i="11"/>
  <c r="I7" i="11"/>
  <c r="H8" i="11"/>
  <c r="I8" i="11"/>
  <c r="H9" i="11"/>
  <c r="I9" i="11"/>
  <c r="H10" i="11"/>
  <c r="I10" i="11"/>
  <c r="H11" i="11"/>
  <c r="I11" i="11"/>
  <c r="H12" i="11"/>
  <c r="I12" i="11"/>
  <c r="H13" i="11"/>
  <c r="I13" i="11"/>
  <c r="H14" i="11"/>
  <c r="I14" i="11"/>
  <c r="H15" i="11"/>
  <c r="I15" i="11"/>
  <c r="H16" i="11"/>
  <c r="I16" i="11"/>
  <c r="H17" i="11"/>
  <c r="I17" i="11"/>
  <c r="H18" i="11"/>
  <c r="I18" i="11"/>
  <c r="H19" i="11"/>
  <c r="I19" i="11"/>
  <c r="H20" i="11"/>
  <c r="I20" i="11"/>
  <c r="H21" i="11"/>
  <c r="I21" i="11"/>
  <c r="H22" i="11"/>
  <c r="I22" i="11"/>
  <c r="H23" i="11"/>
  <c r="I23" i="11"/>
  <c r="H24" i="11"/>
  <c r="I24" i="11"/>
  <c r="H25" i="11"/>
  <c r="I25" i="11"/>
  <c r="H26" i="11"/>
  <c r="I26" i="11"/>
  <c r="H27" i="11"/>
  <c r="I27" i="11"/>
  <c r="H28" i="11"/>
  <c r="I28" i="11"/>
  <c r="H29" i="11"/>
  <c r="I29" i="11"/>
  <c r="H30" i="11"/>
  <c r="I30" i="11"/>
  <c r="H31" i="11"/>
  <c r="I31" i="11"/>
  <c r="H32" i="11"/>
  <c r="I32" i="11"/>
  <c r="H33" i="11"/>
  <c r="I33" i="11"/>
  <c r="H34" i="11"/>
  <c r="I34" i="11"/>
  <c r="H35" i="11"/>
  <c r="I35" i="11"/>
  <c r="H36" i="11"/>
  <c r="I36" i="11"/>
  <c r="H37" i="11"/>
  <c r="I37" i="11"/>
  <c r="H38" i="11"/>
  <c r="I38" i="11"/>
  <c r="H39" i="11"/>
  <c r="H40" i="11"/>
  <c r="I40" i="11"/>
  <c r="H41" i="11"/>
  <c r="I41" i="11"/>
  <c r="H42" i="11"/>
  <c r="I42" i="11"/>
  <c r="H43" i="11"/>
  <c r="I43" i="11"/>
  <c r="H44" i="11"/>
  <c r="I44" i="11"/>
  <c r="H45" i="11"/>
  <c r="I45" i="11"/>
  <c r="H46" i="11"/>
  <c r="I46" i="11"/>
  <c r="H47" i="11"/>
  <c r="I47" i="11"/>
  <c r="H48" i="11"/>
  <c r="I48" i="11"/>
  <c r="H49" i="11"/>
  <c r="I49" i="11"/>
  <c r="H50" i="11"/>
  <c r="I50" i="11"/>
  <c r="H51" i="11"/>
  <c r="I51" i="11"/>
  <c r="I52" i="11"/>
  <c r="H53" i="11"/>
  <c r="I53" i="11"/>
  <c r="H54" i="11"/>
  <c r="I54" i="11"/>
  <c r="H55" i="11"/>
  <c r="I55" i="11"/>
  <c r="H56" i="11"/>
  <c r="I56" i="11"/>
  <c r="H57" i="11"/>
  <c r="I57" i="11"/>
  <c r="H58" i="11"/>
  <c r="I58" i="11"/>
  <c r="H59" i="11"/>
  <c r="I59" i="11"/>
  <c r="H60" i="11"/>
  <c r="I60" i="11"/>
  <c r="I61" i="11"/>
  <c r="H62" i="11"/>
  <c r="I62" i="11"/>
  <c r="H63" i="11"/>
  <c r="I63" i="11"/>
  <c r="H64" i="11"/>
  <c r="H65" i="11"/>
  <c r="I65" i="11"/>
  <c r="H66" i="11"/>
  <c r="I66" i="11"/>
  <c r="H67" i="11"/>
  <c r="I67" i="11"/>
  <c r="I68" i="11"/>
  <c r="H69" i="11"/>
  <c r="I69" i="11"/>
  <c r="H70" i="11"/>
  <c r="I70" i="11"/>
  <c r="H71" i="11"/>
  <c r="I71" i="11"/>
  <c r="H72" i="11"/>
  <c r="I72" i="11"/>
  <c r="H73" i="11"/>
  <c r="I73" i="11"/>
  <c r="H74" i="11"/>
  <c r="I74" i="11"/>
  <c r="H75" i="11"/>
  <c r="I75" i="11"/>
  <c r="H76" i="11"/>
  <c r="I76" i="11"/>
  <c r="H77" i="11"/>
  <c r="I77" i="11"/>
  <c r="H78" i="11"/>
  <c r="I78" i="11"/>
  <c r="H79" i="11"/>
  <c r="I79" i="11"/>
  <c r="H80" i="11"/>
  <c r="I80" i="11"/>
  <c r="H81" i="11"/>
  <c r="I81" i="11"/>
  <c r="I82" i="11"/>
  <c r="H83" i="11"/>
  <c r="I83" i="11"/>
  <c r="H84" i="11"/>
  <c r="I84" i="11"/>
  <c r="H85" i="11"/>
  <c r="I85" i="11"/>
  <c r="H86" i="11"/>
  <c r="I86" i="11"/>
  <c r="H87" i="11"/>
  <c r="I87" i="11"/>
  <c r="H88" i="11"/>
  <c r="I88" i="11"/>
  <c r="H89" i="11"/>
  <c r="I89" i="11"/>
  <c r="H90" i="11"/>
  <c r="I90" i="11"/>
  <c r="H91" i="11"/>
  <c r="I91" i="11"/>
  <c r="H92" i="11"/>
  <c r="I92" i="11"/>
  <c r="H93" i="11"/>
  <c r="I93" i="11"/>
  <c r="H94" i="11"/>
  <c r="H95" i="11"/>
  <c r="I95" i="11"/>
  <c r="H96" i="11"/>
  <c r="I96" i="11"/>
  <c r="H97" i="11"/>
  <c r="I97" i="11"/>
  <c r="H98" i="11"/>
  <c r="I99" i="11"/>
  <c r="H100" i="11"/>
  <c r="H101" i="11"/>
  <c r="I101" i="11"/>
  <c r="H102" i="11"/>
  <c r="I102" i="11"/>
  <c r="H104" i="11"/>
  <c r="I104" i="11"/>
  <c r="H105" i="11"/>
  <c r="I105" i="11"/>
  <c r="H106" i="11"/>
  <c r="I106" i="11"/>
  <c r="H107" i="11"/>
  <c r="I107" i="11"/>
  <c r="H108" i="11"/>
  <c r="I108" i="11"/>
  <c r="H110" i="11"/>
  <c r="H111" i="11"/>
  <c r="H113" i="11"/>
  <c r="I113" i="11"/>
  <c r="H114" i="11"/>
  <c r="I114" i="11"/>
  <c r="H115" i="11"/>
  <c r="I115" i="11"/>
  <c r="H116" i="11"/>
  <c r="H117" i="11"/>
  <c r="I117" i="11"/>
  <c r="I118" i="11"/>
  <c r="H119" i="11"/>
  <c r="I119" i="11"/>
  <c r="H120" i="11"/>
  <c r="I120" i="11"/>
  <c r="H122" i="11"/>
  <c r="I122" i="11"/>
  <c r="H123" i="11"/>
  <c r="I123" i="11"/>
  <c r="H124" i="11"/>
  <c r="I124" i="11"/>
  <c r="H125" i="11"/>
  <c r="I125" i="11"/>
  <c r="H127" i="11"/>
  <c r="I127" i="11"/>
  <c r="H128" i="11"/>
  <c r="I128" i="11"/>
  <c r="H129" i="11"/>
  <c r="I130" i="11"/>
  <c r="H134" i="11"/>
  <c r="I138" i="11"/>
  <c r="H139" i="11"/>
  <c r="I140" i="11"/>
  <c r="H141" i="11"/>
  <c r="H143" i="11"/>
  <c r="H144" i="11"/>
  <c r="H145" i="11"/>
  <c r="H147" i="11"/>
  <c r="H148" i="11"/>
  <c r="H149" i="11"/>
  <c r="H150" i="11"/>
  <c r="H158" i="11"/>
  <c r="I158" i="11"/>
  <c r="H159" i="11"/>
  <c r="I159" i="11"/>
  <c r="H164" i="11"/>
  <c r="H166" i="11"/>
  <c r="I166" i="11"/>
  <c r="I167" i="11"/>
  <c r="H169" i="11"/>
  <c r="I170" i="11"/>
  <c r="H172" i="11"/>
  <c r="I177" i="11"/>
  <c r="H178" i="11"/>
  <c r="I178" i="11"/>
  <c r="I180" i="11"/>
  <c r="I181" i="11"/>
  <c r="H186" i="11"/>
  <c r="H187" i="11"/>
  <c r="H188" i="11"/>
  <c r="I188" i="11"/>
  <c r="H4" i="11"/>
  <c r="I4" i="11"/>
  <c r="D173" i="52" l="1"/>
  <c r="D172" i="52"/>
  <c r="D171" i="52"/>
  <c r="D170" i="52"/>
  <c r="D169" i="52"/>
  <c r="D168" i="52"/>
  <c r="D167" i="52"/>
  <c r="D166" i="52"/>
  <c r="D165" i="52"/>
  <c r="D164" i="52"/>
  <c r="D163" i="52"/>
  <c r="D162" i="52"/>
  <c r="D161" i="52"/>
  <c r="D160" i="52"/>
  <c r="D159" i="52"/>
  <c r="D158" i="52"/>
  <c r="D157" i="52"/>
  <c r="D156" i="52"/>
  <c r="D155" i="52"/>
  <c r="D154" i="52"/>
  <c r="D153" i="52"/>
  <c r="D152" i="52"/>
  <c r="D151" i="52"/>
  <c r="D150" i="52"/>
  <c r="D149" i="52"/>
  <c r="D148" i="52"/>
  <c r="D147" i="52"/>
  <c r="D146" i="52"/>
  <c r="D145" i="52"/>
  <c r="D144" i="52"/>
  <c r="D143" i="52"/>
  <c r="D142" i="52"/>
  <c r="D141" i="52"/>
  <c r="D140" i="52"/>
  <c r="D139" i="52"/>
  <c r="D138" i="52"/>
  <c r="D137" i="52"/>
  <c r="D136" i="52"/>
  <c r="D135" i="52"/>
  <c r="D134" i="52"/>
  <c r="D133" i="52"/>
  <c r="D132" i="52"/>
  <c r="D131" i="52"/>
  <c r="D130" i="52"/>
  <c r="D129" i="52"/>
  <c r="D128" i="52"/>
  <c r="D127" i="52"/>
  <c r="D126" i="52"/>
  <c r="D125" i="52"/>
  <c r="D124" i="52"/>
  <c r="D123" i="52"/>
  <c r="D122" i="52"/>
  <c r="D121" i="52"/>
  <c r="D120" i="52"/>
  <c r="D119" i="52"/>
  <c r="D118" i="52"/>
  <c r="D117" i="52"/>
  <c r="D116" i="52"/>
  <c r="D115" i="52"/>
  <c r="D114" i="52"/>
  <c r="D113" i="52"/>
  <c r="D112" i="52"/>
  <c r="D111" i="52"/>
  <c r="D110" i="52"/>
  <c r="D109" i="52"/>
  <c r="D108" i="52"/>
  <c r="D107" i="52"/>
  <c r="D106" i="52"/>
  <c r="D105" i="52"/>
  <c r="D104" i="52"/>
  <c r="D103" i="52"/>
  <c r="D102" i="52"/>
  <c r="D101" i="52"/>
  <c r="D100" i="52"/>
  <c r="D99" i="52"/>
  <c r="D98" i="52"/>
  <c r="D97" i="52"/>
  <c r="D96" i="52"/>
  <c r="D95" i="52"/>
  <c r="D94" i="52"/>
  <c r="D93" i="52"/>
  <c r="D92" i="52"/>
  <c r="D91" i="52"/>
  <c r="D90" i="52"/>
  <c r="D89" i="52"/>
  <c r="D88" i="52"/>
  <c r="D87" i="52"/>
  <c r="D86" i="52"/>
  <c r="D85" i="52"/>
  <c r="D84" i="52"/>
  <c r="D83" i="52"/>
  <c r="D82" i="52"/>
  <c r="D81" i="52"/>
  <c r="D80" i="52"/>
  <c r="D79" i="52"/>
  <c r="D78" i="52"/>
  <c r="D77" i="52"/>
  <c r="D76" i="52"/>
  <c r="D75" i="52"/>
  <c r="D74" i="52"/>
  <c r="D73" i="52"/>
  <c r="D72" i="52"/>
  <c r="D71" i="52"/>
  <c r="D70" i="52"/>
  <c r="D69" i="52"/>
  <c r="D68" i="52"/>
  <c r="D67" i="52"/>
  <c r="D66" i="52"/>
  <c r="D65" i="52"/>
  <c r="D64" i="52"/>
  <c r="D63" i="52"/>
  <c r="D62" i="52"/>
  <c r="D61" i="52"/>
  <c r="D60" i="52"/>
  <c r="D59" i="52"/>
  <c r="D58" i="52"/>
  <c r="D57" i="52"/>
  <c r="D56" i="52"/>
  <c r="D55" i="52"/>
  <c r="D54" i="52"/>
  <c r="D53" i="52"/>
  <c r="D52" i="52"/>
  <c r="D51" i="52"/>
  <c r="D50" i="52"/>
  <c r="D49" i="52"/>
  <c r="D48" i="52"/>
  <c r="D47" i="52"/>
  <c r="D46" i="52"/>
  <c r="D45" i="52"/>
  <c r="D44" i="52"/>
  <c r="D43" i="52"/>
  <c r="D42" i="52"/>
  <c r="D41" i="52"/>
  <c r="D40" i="52"/>
  <c r="D39" i="52"/>
  <c r="D38" i="52"/>
  <c r="D37" i="52"/>
  <c r="D36" i="52"/>
  <c r="D35" i="52"/>
  <c r="D34" i="52"/>
  <c r="D33" i="52"/>
  <c r="D32" i="52"/>
  <c r="D31" i="52"/>
  <c r="D30" i="52"/>
  <c r="D29" i="52"/>
  <c r="D28" i="52"/>
  <c r="D27" i="52"/>
  <c r="D26" i="52"/>
  <c r="D25" i="52"/>
  <c r="D24" i="52"/>
  <c r="D23" i="52"/>
  <c r="D22" i="52"/>
  <c r="D21" i="52"/>
  <c r="D20" i="52"/>
  <c r="D19" i="52"/>
  <c r="D18" i="52"/>
  <c r="D17" i="52"/>
  <c r="D16" i="52"/>
  <c r="D15" i="52"/>
  <c r="D14" i="52"/>
  <c r="D13" i="52"/>
  <c r="D12" i="52"/>
  <c r="D11" i="52"/>
  <c r="D10" i="52"/>
  <c r="D9" i="52"/>
  <c r="D8" i="52"/>
  <c r="D7" i="52"/>
  <c r="D6" i="52"/>
  <c r="D5" i="52"/>
  <c r="D4" i="52"/>
  <c r="D3" i="52"/>
  <c r="E14" i="64"/>
  <c r="D180" i="52" l="1"/>
  <c r="D8" i="55"/>
  <c r="E8" i="55"/>
  <c r="E7" i="55"/>
  <c r="D7" i="55"/>
  <c r="E5" i="55"/>
  <c r="E6" i="55"/>
  <c r="D6" i="55"/>
  <c r="D4" i="55"/>
  <c r="D3" i="55"/>
  <c r="D219" i="15" l="1"/>
  <c r="F219" i="15"/>
  <c r="B219" i="15"/>
  <c r="F138" i="12"/>
  <c r="D138" i="12"/>
  <c r="B138" i="12"/>
  <c r="C255" i="59"/>
  <c r="B255" i="59"/>
  <c r="D254" i="59"/>
  <c r="D253" i="59"/>
  <c r="D252" i="59"/>
  <c r="D251" i="59"/>
  <c r="D250" i="59"/>
  <c r="D249" i="59"/>
  <c r="D248" i="59"/>
  <c r="D247" i="59"/>
  <c r="D246" i="59"/>
  <c r="D245" i="59"/>
  <c r="D244" i="59"/>
  <c r="D243" i="59"/>
  <c r="D242" i="59"/>
  <c r="D241" i="59"/>
  <c r="D240" i="59"/>
  <c r="D239" i="59"/>
  <c r="D238" i="59"/>
  <c r="D237" i="59"/>
  <c r="D236" i="59"/>
  <c r="D235" i="59"/>
  <c r="D234" i="59"/>
  <c r="D233" i="59"/>
  <c r="D232" i="59"/>
  <c r="D231" i="59"/>
  <c r="D230" i="59"/>
  <c r="D229" i="59"/>
  <c r="D228" i="59"/>
  <c r="D227" i="59"/>
  <c r="D226" i="59"/>
  <c r="D225" i="59"/>
  <c r="D224" i="59"/>
  <c r="D223" i="59"/>
  <c r="D222" i="59"/>
  <c r="D221" i="59"/>
  <c r="D220" i="59"/>
  <c r="D219" i="59"/>
  <c r="D218" i="59"/>
  <c r="D217" i="59"/>
  <c r="D216" i="59"/>
  <c r="D215" i="59"/>
  <c r="D214" i="59"/>
  <c r="D213" i="59"/>
  <c r="D212" i="59"/>
  <c r="D211" i="59"/>
  <c r="D210" i="59"/>
  <c r="D209" i="59"/>
  <c r="D208" i="59"/>
  <c r="D207" i="59"/>
  <c r="D206" i="59"/>
  <c r="D205" i="59"/>
  <c r="D204" i="59"/>
  <c r="D203" i="59"/>
  <c r="D202" i="59"/>
  <c r="D201" i="59"/>
  <c r="D200" i="59"/>
  <c r="D199" i="59"/>
  <c r="D198" i="59"/>
  <c r="D197" i="59"/>
  <c r="D196" i="59"/>
  <c r="D195" i="59"/>
  <c r="D194" i="59"/>
  <c r="D193" i="59"/>
  <c r="D192" i="59"/>
  <c r="D191" i="59"/>
  <c r="D190" i="59"/>
  <c r="D189" i="59"/>
  <c r="D188" i="59"/>
  <c r="D187" i="59"/>
  <c r="D186" i="59"/>
  <c r="D185" i="59"/>
  <c r="D184" i="59"/>
  <c r="D183" i="59"/>
  <c r="D182" i="59"/>
  <c r="D181" i="59"/>
  <c r="D180" i="59"/>
  <c r="D179" i="59"/>
  <c r="D178" i="59"/>
  <c r="D177" i="59"/>
  <c r="D176" i="59"/>
  <c r="D175" i="59"/>
  <c r="D174" i="59"/>
  <c r="D173" i="59"/>
  <c r="D172" i="59"/>
  <c r="D171" i="59"/>
  <c r="D170" i="59"/>
  <c r="D169" i="59"/>
  <c r="D168" i="59"/>
  <c r="D167" i="59"/>
  <c r="D166" i="59"/>
  <c r="D165" i="59"/>
  <c r="D164" i="59"/>
  <c r="D163" i="59"/>
  <c r="D162" i="59"/>
  <c r="D161" i="59"/>
  <c r="D160" i="59"/>
  <c r="D159" i="59"/>
  <c r="D158" i="59"/>
  <c r="D157" i="59"/>
  <c r="D156" i="59"/>
  <c r="D155" i="59"/>
  <c r="D154" i="59"/>
  <c r="D153" i="59"/>
  <c r="D152" i="59"/>
  <c r="D151" i="59"/>
  <c r="D150" i="59"/>
  <c r="D149" i="59"/>
  <c r="D148" i="59"/>
  <c r="D147" i="59"/>
  <c r="D146" i="59"/>
  <c r="D145" i="59"/>
  <c r="D144" i="59"/>
  <c r="D143" i="59"/>
  <c r="D142" i="59"/>
  <c r="D141" i="59"/>
  <c r="D140" i="59"/>
  <c r="D139" i="59"/>
  <c r="D138" i="59"/>
  <c r="D137" i="59"/>
  <c r="D136" i="59"/>
  <c r="D135" i="59"/>
  <c r="D134" i="59"/>
  <c r="D133" i="59"/>
  <c r="D132" i="59"/>
  <c r="D131" i="59"/>
  <c r="D130" i="59"/>
  <c r="D129" i="59"/>
  <c r="D128" i="59"/>
  <c r="D127" i="59"/>
  <c r="D126" i="59"/>
  <c r="D125" i="59"/>
  <c r="D124" i="59"/>
  <c r="D123" i="59"/>
  <c r="D122" i="59"/>
  <c r="D121" i="59"/>
  <c r="D120" i="59"/>
  <c r="D119" i="59"/>
  <c r="D118" i="59"/>
  <c r="D117" i="59"/>
  <c r="D116" i="59"/>
  <c r="D115" i="59"/>
  <c r="D114" i="59"/>
  <c r="D113" i="59"/>
  <c r="D112" i="59"/>
  <c r="D111" i="59"/>
  <c r="D110" i="59"/>
  <c r="D109" i="59"/>
  <c r="D108" i="59"/>
  <c r="D107" i="59"/>
  <c r="D106" i="59"/>
  <c r="D105" i="59"/>
  <c r="D104" i="59"/>
  <c r="D103" i="59"/>
  <c r="D102" i="59"/>
  <c r="D101" i="59"/>
  <c r="D100" i="59"/>
  <c r="D99" i="59"/>
  <c r="D98" i="59"/>
  <c r="D97" i="59"/>
  <c r="D96" i="59"/>
  <c r="D95" i="59"/>
  <c r="D94" i="59"/>
  <c r="D93" i="59"/>
  <c r="D92" i="59"/>
  <c r="D91" i="59"/>
  <c r="D90" i="59"/>
  <c r="D89" i="59"/>
  <c r="D88" i="59"/>
  <c r="D87" i="59"/>
  <c r="D86" i="59"/>
  <c r="D85" i="59"/>
  <c r="D84" i="59"/>
  <c r="D83" i="59"/>
  <c r="D82" i="59"/>
  <c r="D81" i="59"/>
  <c r="D80" i="59"/>
  <c r="D79" i="59"/>
  <c r="D78" i="59"/>
  <c r="D77" i="59"/>
  <c r="D76" i="59"/>
  <c r="D75" i="59"/>
  <c r="D74" i="59"/>
  <c r="D73" i="59"/>
  <c r="D72" i="59"/>
  <c r="D71" i="59"/>
  <c r="D70" i="59"/>
  <c r="D69" i="59"/>
  <c r="D68" i="59"/>
  <c r="D67" i="59"/>
  <c r="D66" i="59"/>
  <c r="D65" i="59"/>
  <c r="D64" i="59"/>
  <c r="D63" i="59"/>
  <c r="D62" i="59"/>
  <c r="D61" i="59"/>
  <c r="D60" i="59"/>
  <c r="D59" i="59"/>
  <c r="D58" i="59"/>
  <c r="D57" i="59"/>
  <c r="D56" i="59"/>
  <c r="D55" i="59"/>
  <c r="D54" i="59"/>
  <c r="D53" i="59"/>
  <c r="D52" i="59"/>
  <c r="D51" i="59"/>
  <c r="D50" i="59"/>
  <c r="D49" i="59"/>
  <c r="D48" i="59"/>
  <c r="D47" i="59"/>
  <c r="D46" i="59"/>
  <c r="D45" i="59"/>
  <c r="D44" i="59"/>
  <c r="D43" i="59"/>
  <c r="D42" i="59"/>
  <c r="D41" i="59"/>
  <c r="D40" i="59"/>
  <c r="D39" i="59"/>
  <c r="D38" i="59"/>
  <c r="D37" i="59"/>
  <c r="D36" i="59"/>
  <c r="D35" i="59"/>
  <c r="D34" i="59"/>
  <c r="D33" i="59"/>
  <c r="D32" i="59"/>
  <c r="D31" i="59"/>
  <c r="D30" i="59"/>
  <c r="D29" i="59"/>
  <c r="D28" i="59"/>
  <c r="D27" i="59"/>
  <c r="D26" i="59"/>
  <c r="D25" i="59"/>
  <c r="D24" i="59"/>
  <c r="D23" i="59"/>
  <c r="D22" i="59"/>
  <c r="D21" i="59"/>
  <c r="D20" i="59"/>
  <c r="D19" i="59"/>
  <c r="D18" i="59"/>
  <c r="D17" i="59"/>
  <c r="D16" i="59"/>
  <c r="D15" i="59"/>
  <c r="D14" i="59"/>
  <c r="D13" i="59"/>
  <c r="D12" i="59"/>
  <c r="D11" i="59"/>
  <c r="D10" i="59"/>
  <c r="D9" i="59"/>
  <c r="D8" i="59"/>
  <c r="D7" i="59"/>
  <c r="D6" i="59"/>
  <c r="D5" i="59"/>
  <c r="D4" i="59"/>
  <c r="D3" i="59"/>
  <c r="F262" i="14"/>
  <c r="H219" i="15" l="1"/>
  <c r="I219" i="15"/>
  <c r="C4" i="12"/>
  <c r="C134" i="12"/>
  <c r="C136" i="12"/>
  <c r="C137" i="12"/>
  <c r="C135" i="12"/>
  <c r="G9" i="12"/>
  <c r="G134" i="12"/>
  <c r="G135" i="12"/>
  <c r="G136" i="12"/>
  <c r="G137" i="12"/>
  <c r="E4" i="12"/>
  <c r="E134" i="12"/>
  <c r="E136" i="12"/>
  <c r="E135" i="12"/>
  <c r="E137" i="12"/>
  <c r="D255" i="59"/>
  <c r="G49" i="12"/>
  <c r="G100" i="12"/>
  <c r="G76" i="12"/>
  <c r="G44" i="12"/>
  <c r="G90" i="12"/>
  <c r="G59" i="12"/>
  <c r="G48" i="12"/>
  <c r="G126" i="12"/>
  <c r="G130" i="12"/>
  <c r="G117" i="12"/>
  <c r="G34" i="12"/>
  <c r="G58" i="12"/>
  <c r="C124" i="12"/>
  <c r="C27" i="12"/>
  <c r="G131" i="12"/>
  <c r="G118" i="12"/>
  <c r="G99" i="12"/>
  <c r="C85" i="12"/>
  <c r="G61" i="12"/>
  <c r="G57" i="12"/>
  <c r="G51" i="12"/>
  <c r="C15" i="12"/>
  <c r="C50" i="12"/>
  <c r="C36" i="12"/>
  <c r="C129" i="12"/>
  <c r="G110" i="12"/>
  <c r="G83" i="12"/>
  <c r="G73" i="12"/>
  <c r="G43" i="12"/>
  <c r="G39" i="12"/>
  <c r="G33" i="12"/>
  <c r="G26" i="12"/>
  <c r="C98" i="12"/>
  <c r="G82" i="12"/>
  <c r="C63" i="12"/>
  <c r="G60" i="12"/>
  <c r="G55" i="12"/>
  <c r="C14" i="12"/>
  <c r="C10" i="12"/>
  <c r="G133" i="12"/>
  <c r="G125" i="12"/>
  <c r="G108" i="12"/>
  <c r="G89" i="12"/>
  <c r="G38" i="12"/>
  <c r="C35" i="12"/>
  <c r="C125" i="12"/>
  <c r="G107" i="12"/>
  <c r="C123" i="12"/>
  <c r="C97" i="12"/>
  <c r="C68" i="12"/>
  <c r="C130" i="12"/>
  <c r="C62" i="12"/>
  <c r="C117" i="12"/>
  <c r="C106" i="12"/>
  <c r="C81" i="12"/>
  <c r="C28" i="12"/>
  <c r="C116" i="12"/>
  <c r="C105" i="12"/>
  <c r="C5" i="12"/>
  <c r="C115" i="12"/>
  <c r="C70" i="12"/>
  <c r="C64" i="12"/>
  <c r="C56" i="12"/>
  <c r="C40" i="12"/>
  <c r="E121" i="12"/>
  <c r="E113" i="12"/>
  <c r="E103" i="12"/>
  <c r="E95" i="12"/>
  <c r="E54" i="12"/>
  <c r="E30" i="12"/>
  <c r="G20" i="12"/>
  <c r="E17" i="12"/>
  <c r="E12" i="12"/>
  <c r="E7" i="12"/>
  <c r="E133" i="12"/>
  <c r="E131" i="12"/>
  <c r="E126" i="12"/>
  <c r="G123" i="12"/>
  <c r="C121" i="12"/>
  <c r="E118" i="12"/>
  <c r="G115" i="12"/>
  <c r="C113" i="12"/>
  <c r="E110" i="12"/>
  <c r="E108" i="12"/>
  <c r="G105" i="12"/>
  <c r="C103" i="12"/>
  <c r="E100" i="12"/>
  <c r="G97" i="12"/>
  <c r="C95" i="12"/>
  <c r="E90" i="12"/>
  <c r="C88" i="12"/>
  <c r="G85" i="12"/>
  <c r="E83" i="12"/>
  <c r="C79" i="12"/>
  <c r="E76" i="12"/>
  <c r="C74" i="12"/>
  <c r="C72" i="12"/>
  <c r="G63" i="12"/>
  <c r="E60" i="12"/>
  <c r="E58" i="12"/>
  <c r="C54" i="12"/>
  <c r="C52" i="12"/>
  <c r="E48" i="12"/>
  <c r="C45" i="12"/>
  <c r="E43" i="12"/>
  <c r="E38" i="12"/>
  <c r="G36" i="12"/>
  <c r="E33" i="12"/>
  <c r="C30" i="12"/>
  <c r="G28" i="12"/>
  <c r="E25" i="12"/>
  <c r="C22" i="12"/>
  <c r="E20" i="12"/>
  <c r="C17" i="12"/>
  <c r="G15" i="12"/>
  <c r="C12" i="12"/>
  <c r="G10" i="12"/>
  <c r="C7" i="12"/>
  <c r="G5" i="12"/>
  <c r="E88" i="12"/>
  <c r="E79" i="12"/>
  <c r="E74" i="12"/>
  <c r="E72" i="12"/>
  <c r="E52" i="12"/>
  <c r="E45" i="12"/>
  <c r="G25" i="12"/>
  <c r="E22" i="12"/>
  <c r="C133" i="12"/>
  <c r="C131" i="12"/>
  <c r="G128" i="12"/>
  <c r="C126" i="12"/>
  <c r="E123" i="12"/>
  <c r="G120" i="12"/>
  <c r="C118" i="12"/>
  <c r="E115" i="12"/>
  <c r="G112" i="12"/>
  <c r="C110" i="12"/>
  <c r="C108" i="12"/>
  <c r="E105" i="12"/>
  <c r="G102" i="12"/>
  <c r="C100" i="12"/>
  <c r="E97" i="12"/>
  <c r="G94" i="12"/>
  <c r="G92" i="12"/>
  <c r="C90" i="12"/>
  <c r="G87" i="12"/>
  <c r="E85" i="12"/>
  <c r="C83" i="12"/>
  <c r="G80" i="12"/>
  <c r="G78" i="12"/>
  <c r="C76" i="12"/>
  <c r="G71" i="12"/>
  <c r="G69" i="12"/>
  <c r="G67" i="12"/>
  <c r="G65" i="12"/>
  <c r="E63" i="12"/>
  <c r="C60" i="12"/>
  <c r="C58" i="12"/>
  <c r="G53" i="12"/>
  <c r="C48" i="12"/>
  <c r="G46" i="12"/>
  <c r="C43" i="12"/>
  <c r="G41" i="12"/>
  <c r="C38" i="12"/>
  <c r="E36" i="12"/>
  <c r="C33" i="12"/>
  <c r="G31" i="12"/>
  <c r="E28" i="12"/>
  <c r="C25" i="12"/>
  <c r="G23" i="12"/>
  <c r="C20" i="12"/>
  <c r="G18" i="12"/>
  <c r="E15" i="12"/>
  <c r="G13" i="12"/>
  <c r="E10" i="12"/>
  <c r="G8" i="12"/>
  <c r="E5" i="12"/>
  <c r="E112" i="12"/>
  <c r="E87" i="12"/>
  <c r="E78" i="12"/>
  <c r="E71" i="12"/>
  <c r="E46" i="12"/>
  <c r="E41" i="12"/>
  <c r="E31" i="12"/>
  <c r="E23" i="12"/>
  <c r="E18" i="12"/>
  <c r="E13" i="12"/>
  <c r="E8" i="12"/>
  <c r="E130" i="12"/>
  <c r="C128" i="12"/>
  <c r="E125" i="12"/>
  <c r="G122" i="12"/>
  <c r="C120" i="12"/>
  <c r="E117" i="12"/>
  <c r="G114" i="12"/>
  <c r="C112" i="12"/>
  <c r="G109" i="12"/>
  <c r="E107" i="12"/>
  <c r="G104" i="12"/>
  <c r="C102" i="12"/>
  <c r="E99" i="12"/>
  <c r="G96" i="12"/>
  <c r="C94" i="12"/>
  <c r="C92" i="12"/>
  <c r="E89" i="12"/>
  <c r="C87" i="12"/>
  <c r="G84" i="12"/>
  <c r="E82" i="12"/>
  <c r="C80" i="12"/>
  <c r="C78" i="12"/>
  <c r="G75" i="12"/>
  <c r="E73" i="12"/>
  <c r="C71" i="12"/>
  <c r="C69" i="12"/>
  <c r="C67" i="12"/>
  <c r="C65" i="12"/>
  <c r="E61" i="12"/>
  <c r="E59" i="12"/>
  <c r="E57" i="12"/>
  <c r="E55" i="12"/>
  <c r="C53" i="12"/>
  <c r="E51" i="12"/>
  <c r="E49" i="12"/>
  <c r="C46" i="12"/>
  <c r="E44" i="12"/>
  <c r="C41" i="12"/>
  <c r="E39" i="12"/>
  <c r="G37" i="12"/>
  <c r="E34" i="12"/>
  <c r="C31" i="12"/>
  <c r="G29" i="12"/>
  <c r="E26" i="12"/>
  <c r="C23" i="12"/>
  <c r="G21" i="12"/>
  <c r="C18" i="12"/>
  <c r="G16" i="12"/>
  <c r="C13" i="12"/>
  <c r="G11" i="12"/>
  <c r="C8" i="12"/>
  <c r="G6" i="12"/>
  <c r="E128" i="12"/>
  <c r="E102" i="12"/>
  <c r="E94" i="12"/>
  <c r="E80" i="12"/>
  <c r="E67" i="12"/>
  <c r="E53" i="12"/>
  <c r="G132" i="12"/>
  <c r="G127" i="12"/>
  <c r="E114" i="12"/>
  <c r="G111" i="12"/>
  <c r="E109" i="12"/>
  <c r="C107" i="12"/>
  <c r="E104" i="12"/>
  <c r="G101" i="12"/>
  <c r="C99" i="12"/>
  <c r="E96" i="12"/>
  <c r="G93" i="12"/>
  <c r="G91" i="12"/>
  <c r="C89" i="12"/>
  <c r="G86" i="12"/>
  <c r="E84" i="12"/>
  <c r="C82" i="12"/>
  <c r="G77" i="12"/>
  <c r="E75" i="12"/>
  <c r="C73" i="12"/>
  <c r="G66" i="12"/>
  <c r="C61" i="12"/>
  <c r="C59" i="12"/>
  <c r="C57" i="12"/>
  <c r="C55" i="12"/>
  <c r="C51" i="12"/>
  <c r="C49" i="12"/>
  <c r="G47" i="12"/>
  <c r="C44" i="12"/>
  <c r="G42" i="12"/>
  <c r="C39" i="12"/>
  <c r="E37" i="12"/>
  <c r="C34" i="12"/>
  <c r="G32" i="12"/>
  <c r="E29" i="12"/>
  <c r="C26" i="12"/>
  <c r="G24" i="12"/>
  <c r="E21" i="12"/>
  <c r="G19" i="12"/>
  <c r="E16" i="12"/>
  <c r="E11" i="12"/>
  <c r="E6" i="12"/>
  <c r="E120" i="12"/>
  <c r="E92" i="12"/>
  <c r="G119" i="12"/>
  <c r="E132" i="12"/>
  <c r="G129" i="12"/>
  <c r="E127" i="12"/>
  <c r="G124" i="12"/>
  <c r="C122" i="12"/>
  <c r="E119" i="12"/>
  <c r="G116" i="12"/>
  <c r="C114" i="12"/>
  <c r="E111" i="12"/>
  <c r="C109" i="12"/>
  <c r="G106" i="12"/>
  <c r="C104" i="12"/>
  <c r="E101" i="12"/>
  <c r="G98" i="12"/>
  <c r="C96" i="12"/>
  <c r="E93" i="12"/>
  <c r="E91" i="12"/>
  <c r="E86" i="12"/>
  <c r="C84" i="12"/>
  <c r="G81" i="12"/>
  <c r="E77" i="12"/>
  <c r="C75" i="12"/>
  <c r="G70" i="12"/>
  <c r="G68" i="12"/>
  <c r="E66" i="12"/>
  <c r="G64" i="12"/>
  <c r="G62" i="12"/>
  <c r="G56" i="12"/>
  <c r="G50" i="12"/>
  <c r="E47" i="12"/>
  <c r="E42" i="12"/>
  <c r="G40" i="12"/>
  <c r="C37" i="12"/>
  <c r="G35" i="12"/>
  <c r="E32" i="12"/>
  <c r="C29" i="12"/>
  <c r="G27" i="12"/>
  <c r="E24" i="12"/>
  <c r="C21" i="12"/>
  <c r="E19" i="12"/>
  <c r="C16" i="12"/>
  <c r="G14" i="12"/>
  <c r="C11" i="12"/>
  <c r="E9" i="12"/>
  <c r="C6" i="12"/>
  <c r="G4" i="12"/>
  <c r="E69" i="12"/>
  <c r="E65" i="12"/>
  <c r="E122" i="12"/>
  <c r="C132" i="12"/>
  <c r="E129" i="12"/>
  <c r="C127" i="12"/>
  <c r="E124" i="12"/>
  <c r="G121" i="12"/>
  <c r="C119" i="12"/>
  <c r="E116" i="12"/>
  <c r="G113" i="12"/>
  <c r="C111" i="12"/>
  <c r="E106" i="12"/>
  <c r="G103" i="12"/>
  <c r="C101" i="12"/>
  <c r="E98" i="12"/>
  <c r="G95" i="12"/>
  <c r="C93" i="12"/>
  <c r="C91" i="12"/>
  <c r="G88" i="12"/>
  <c r="C86" i="12"/>
  <c r="E81" i="12"/>
  <c r="G79" i="12"/>
  <c r="C77" i="12"/>
  <c r="G74" i="12"/>
  <c r="G72" i="12"/>
  <c r="E70" i="12"/>
  <c r="E68" i="12"/>
  <c r="C66" i="12"/>
  <c r="E64" i="12"/>
  <c r="E62" i="12"/>
  <c r="E56" i="12"/>
  <c r="G54" i="12"/>
  <c r="G52" i="12"/>
  <c r="E50" i="12"/>
  <c r="C47" i="12"/>
  <c r="G45" i="12"/>
  <c r="C42" i="12"/>
  <c r="E40" i="12"/>
  <c r="E35" i="12"/>
  <c r="C32" i="12"/>
  <c r="G30" i="12"/>
  <c r="E27" i="12"/>
  <c r="C24" i="12"/>
  <c r="G22" i="12"/>
  <c r="C19" i="12"/>
  <c r="G17" i="12"/>
  <c r="E14" i="12"/>
  <c r="G12" i="12"/>
  <c r="C9" i="12"/>
  <c r="G7" i="12"/>
  <c r="I138" i="12"/>
  <c r="H138" i="12"/>
  <c r="C138" i="12" l="1"/>
  <c r="E138" i="12"/>
  <c r="G138" i="12"/>
  <c r="H4" i="8"/>
  <c r="H5" i="60"/>
  <c r="H4" i="60"/>
  <c r="F15" i="9" l="1"/>
  <c r="D192" i="11"/>
  <c r="E190" i="11" l="1"/>
  <c r="E191" i="11"/>
  <c r="E14" i="4"/>
  <c r="D14" i="4"/>
  <c r="F4" i="64"/>
  <c r="F14" i="64"/>
  <c r="C14" i="64"/>
  <c r="D13" i="4"/>
  <c r="E13" i="4"/>
  <c r="D3" i="4"/>
  <c r="D262" i="14"/>
  <c r="G4" i="14"/>
  <c r="B262" i="14"/>
  <c r="H4" i="13"/>
  <c r="H262" i="14" l="1"/>
  <c r="I262" i="14"/>
  <c r="H130" i="13" l="1"/>
  <c r="H135" i="13"/>
  <c r="H142" i="13"/>
  <c r="H157" i="13"/>
  <c r="H162" i="13"/>
  <c r="H165" i="13"/>
  <c r="H169" i="13"/>
  <c r="H182" i="13"/>
  <c r="H224" i="13"/>
  <c r="H228" i="13"/>
  <c r="H231" i="13"/>
  <c r="D5" i="55" l="1"/>
  <c r="I232" i="2"/>
  <c r="H5" i="8"/>
  <c r="E4" i="55"/>
  <c r="D4" i="4"/>
  <c r="H4" i="7" l="1"/>
  <c r="H5" i="7"/>
  <c r="H6" i="7"/>
  <c r="H7" i="7"/>
  <c r="H8" i="7"/>
  <c r="H9" i="7"/>
  <c r="H10" i="7"/>
  <c r="H10" i="60"/>
  <c r="H6" i="60"/>
  <c r="H7" i="60"/>
  <c r="H8" i="60"/>
  <c r="H9" i="60"/>
  <c r="B11" i="60"/>
  <c r="C9" i="60" s="1"/>
  <c r="F10" i="9"/>
  <c r="E15" i="9"/>
  <c r="F192" i="11"/>
  <c r="F14" i="8"/>
  <c r="F11" i="60"/>
  <c r="F243" i="13"/>
  <c r="G243" i="13"/>
  <c r="G6" i="60" l="1"/>
  <c r="G5" i="60"/>
  <c r="G4" i="60"/>
  <c r="G190" i="11"/>
  <c r="G191" i="11"/>
  <c r="G9" i="60"/>
  <c r="G4" i="11"/>
  <c r="H192" i="11"/>
  <c r="G187" i="11"/>
  <c r="G188" i="11"/>
  <c r="G189" i="11"/>
  <c r="E187" i="11"/>
  <c r="E188" i="11"/>
  <c r="E189" i="11"/>
  <c r="E8" i="11"/>
  <c r="E16" i="11"/>
  <c r="E24" i="11"/>
  <c r="E32" i="11"/>
  <c r="E40" i="11"/>
  <c r="E48" i="11"/>
  <c r="E56" i="11"/>
  <c r="E64" i="11"/>
  <c r="E72" i="11"/>
  <c r="E80" i="11"/>
  <c r="E88" i="11"/>
  <c r="E96" i="11"/>
  <c r="E104" i="11"/>
  <c r="E112" i="11"/>
  <c r="E120" i="11"/>
  <c r="E128" i="11"/>
  <c r="E136" i="11"/>
  <c r="E144" i="11"/>
  <c r="E152" i="11"/>
  <c r="E160" i="11"/>
  <c r="E168" i="11"/>
  <c r="E176" i="11"/>
  <c r="E184" i="11"/>
  <c r="E10" i="11"/>
  <c r="E26" i="11"/>
  <c r="E42" i="11"/>
  <c r="E58" i="11"/>
  <c r="E74" i="11"/>
  <c r="E90" i="11"/>
  <c r="E114" i="11"/>
  <c r="E130" i="11"/>
  <c r="E146" i="11"/>
  <c r="E9" i="11"/>
  <c r="E17" i="11"/>
  <c r="E25" i="11"/>
  <c r="E33" i="11"/>
  <c r="E41" i="11"/>
  <c r="E49" i="11"/>
  <c r="E57" i="11"/>
  <c r="E65" i="11"/>
  <c r="E73" i="11"/>
  <c r="E81" i="11"/>
  <c r="E89" i="11"/>
  <c r="E97" i="11"/>
  <c r="E105" i="11"/>
  <c r="E113" i="11"/>
  <c r="E121" i="11"/>
  <c r="E129" i="11"/>
  <c r="E137" i="11"/>
  <c r="E145" i="11"/>
  <c r="E153" i="11"/>
  <c r="E161" i="11"/>
  <c r="E169" i="11"/>
  <c r="E177" i="11"/>
  <c r="E185" i="11"/>
  <c r="E18" i="11"/>
  <c r="E34" i="11"/>
  <c r="E50" i="11"/>
  <c r="E66" i="11"/>
  <c r="E82" i="11"/>
  <c r="E98" i="11"/>
  <c r="E106" i="11"/>
  <c r="E122" i="11"/>
  <c r="E138" i="11"/>
  <c r="E154" i="11"/>
  <c r="E162" i="11"/>
  <c r="E170" i="11"/>
  <c r="E178" i="11"/>
  <c r="E186" i="11"/>
  <c r="E78" i="11"/>
  <c r="E182" i="11"/>
  <c r="E11" i="11"/>
  <c r="E19" i="11"/>
  <c r="E27" i="11"/>
  <c r="E35" i="11"/>
  <c r="E43" i="11"/>
  <c r="E51" i="11"/>
  <c r="E59" i="11"/>
  <c r="E67" i="11"/>
  <c r="E75" i="11"/>
  <c r="E83" i="11"/>
  <c r="E91" i="11"/>
  <c r="E99" i="11"/>
  <c r="E107" i="11"/>
  <c r="E115" i="11"/>
  <c r="E123" i="11"/>
  <c r="E131" i="11"/>
  <c r="E139" i="11"/>
  <c r="E147" i="11"/>
  <c r="E155" i="11"/>
  <c r="E163" i="11"/>
  <c r="E171" i="11"/>
  <c r="E179" i="11"/>
  <c r="E22" i="11"/>
  <c r="E38" i="11"/>
  <c r="E62" i="11"/>
  <c r="E94" i="11"/>
  <c r="E110" i="11"/>
  <c r="E134" i="11"/>
  <c r="E158" i="11"/>
  <c r="E4" i="11"/>
  <c r="E12" i="11"/>
  <c r="E20" i="11"/>
  <c r="E28" i="11"/>
  <c r="E36" i="11"/>
  <c r="E44" i="11"/>
  <c r="E52" i="11"/>
  <c r="E60" i="11"/>
  <c r="E68" i="11"/>
  <c r="E76" i="11"/>
  <c r="E84" i="11"/>
  <c r="E92" i="11"/>
  <c r="E100" i="11"/>
  <c r="E108" i="11"/>
  <c r="E116" i="11"/>
  <c r="E124" i="11"/>
  <c r="E132" i="11"/>
  <c r="E140" i="11"/>
  <c r="E148" i="11"/>
  <c r="E156" i="11"/>
  <c r="E164" i="11"/>
  <c r="E172" i="11"/>
  <c r="E180" i="11"/>
  <c r="E6" i="11"/>
  <c r="E30" i="11"/>
  <c r="E54" i="11"/>
  <c r="E86" i="11"/>
  <c r="E118" i="11"/>
  <c r="E142" i="11"/>
  <c r="E166" i="11"/>
  <c r="E5" i="11"/>
  <c r="E13" i="11"/>
  <c r="E21" i="11"/>
  <c r="E29" i="11"/>
  <c r="E37" i="11"/>
  <c r="E45" i="11"/>
  <c r="E53" i="11"/>
  <c r="E61" i="11"/>
  <c r="E69" i="11"/>
  <c r="E77" i="11"/>
  <c r="E85" i="11"/>
  <c r="E93" i="11"/>
  <c r="E101" i="11"/>
  <c r="E109" i="11"/>
  <c r="E117" i="11"/>
  <c r="E125" i="11"/>
  <c r="E133" i="11"/>
  <c r="E141" i="11"/>
  <c r="E149" i="11"/>
  <c r="E157" i="11"/>
  <c r="E165" i="11"/>
  <c r="E173" i="11"/>
  <c r="E181" i="11"/>
  <c r="E14" i="11"/>
  <c r="E46" i="11"/>
  <c r="E70" i="11"/>
  <c r="E102" i="11"/>
  <c r="E126" i="11"/>
  <c r="E150" i="11"/>
  <c r="E174" i="11"/>
  <c r="E39" i="11"/>
  <c r="E103" i="11"/>
  <c r="E167" i="11"/>
  <c r="E7" i="11"/>
  <c r="E47" i="11"/>
  <c r="E111" i="11"/>
  <c r="E175" i="11"/>
  <c r="E183" i="11"/>
  <c r="E71" i="11"/>
  <c r="E55" i="11"/>
  <c r="E119" i="11"/>
  <c r="E151" i="11"/>
  <c r="E159" i="11"/>
  <c r="E63" i="11"/>
  <c r="E127" i="11"/>
  <c r="E135" i="11"/>
  <c r="E87" i="11"/>
  <c r="E31" i="11"/>
  <c r="E15" i="11"/>
  <c r="E79" i="11"/>
  <c r="E143" i="11"/>
  <c r="E23" i="11"/>
  <c r="E95" i="11"/>
  <c r="G182" i="11"/>
  <c r="C8" i="60"/>
  <c r="G8" i="60"/>
  <c r="C7" i="60"/>
  <c r="G7" i="60"/>
  <c r="C6" i="60"/>
  <c r="C5" i="60"/>
  <c r="C10" i="60"/>
  <c r="G10" i="60"/>
  <c r="G186" i="11"/>
  <c r="G185" i="11"/>
  <c r="G184" i="11"/>
  <c r="G183" i="11"/>
  <c r="B243" i="13" l="1"/>
  <c r="D243" i="13"/>
  <c r="D245" i="13" s="1"/>
  <c r="H184" i="13"/>
  <c r="B230" i="2"/>
  <c r="C230" i="2"/>
  <c r="I92" i="2"/>
  <c r="I93" i="2"/>
  <c r="I94" i="2"/>
  <c r="I95" i="2"/>
  <c r="I96" i="2"/>
  <c r="I97" i="2"/>
  <c r="I98" i="2"/>
  <c r="I99" i="2"/>
  <c r="I100" i="2"/>
  <c r="I13" i="2"/>
  <c r="I101" i="2"/>
  <c r="I102" i="2"/>
  <c r="I103" i="2"/>
  <c r="I104" i="2"/>
  <c r="I105" i="2"/>
  <c r="I230" i="2"/>
  <c r="I106" i="2"/>
  <c r="I107" i="2"/>
  <c r="I108" i="2"/>
  <c r="I59" i="2"/>
  <c r="I109" i="2"/>
  <c r="I244" i="2"/>
  <c r="I110" i="2"/>
  <c r="I214" i="2"/>
  <c r="I111" i="2"/>
  <c r="I112" i="2"/>
  <c r="I58" i="2"/>
  <c r="I113" i="2"/>
  <c r="I114" i="2"/>
  <c r="I55" i="2"/>
  <c r="I115" i="2"/>
  <c r="I116" i="2"/>
  <c r="I65" i="2"/>
  <c r="I61" i="2"/>
  <c r="I117" i="2"/>
  <c r="I50" i="2"/>
  <c r="I256" i="2"/>
  <c r="I33" i="2"/>
  <c r="I118" i="2"/>
  <c r="I119" i="2"/>
  <c r="I242" i="2"/>
  <c r="I120" i="2"/>
  <c r="I121" i="2"/>
  <c r="I122" i="2"/>
  <c r="I15" i="2"/>
  <c r="I19" i="2"/>
  <c r="I123" i="2"/>
  <c r="I124" i="2"/>
  <c r="I125" i="2"/>
  <c r="I126" i="2"/>
  <c r="I127" i="2"/>
  <c r="I128" i="2"/>
  <c r="I129" i="2"/>
  <c r="I130" i="2"/>
  <c r="I131" i="2"/>
  <c r="I132" i="2"/>
  <c r="I20" i="2"/>
  <c r="I133" i="2"/>
  <c r="I134" i="2"/>
  <c r="I135" i="2"/>
  <c r="I136" i="2"/>
  <c r="I137" i="2"/>
  <c r="I12" i="2"/>
  <c r="I257" i="2"/>
  <c r="I138" i="2"/>
  <c r="I139" i="2"/>
  <c r="I79" i="2"/>
  <c r="I140" i="2"/>
  <c r="I141" i="2"/>
  <c r="I249" i="2"/>
  <c r="I142" i="2"/>
  <c r="I143" i="2"/>
  <c r="I144" i="2"/>
  <c r="I145" i="2"/>
  <c r="I146" i="2"/>
  <c r="I39" i="2"/>
  <c r="I147" i="2"/>
  <c r="I64" i="2"/>
  <c r="I23" i="2"/>
  <c r="I51" i="2"/>
  <c r="I148" i="2"/>
  <c r="I149" i="2"/>
  <c r="I150" i="2"/>
  <c r="I151" i="2"/>
  <c r="I226" i="2"/>
  <c r="I152" i="2"/>
  <c r="I153" i="2"/>
  <c r="I154" i="2"/>
  <c r="I27" i="2"/>
  <c r="I155" i="2"/>
  <c r="I156" i="2"/>
  <c r="I157" i="2"/>
  <c r="I229" i="2"/>
  <c r="I253" i="2"/>
  <c r="I158" i="2"/>
  <c r="I159" i="2"/>
  <c r="I160" i="2"/>
  <c r="I161" i="2"/>
  <c r="I35" i="2"/>
  <c r="I22" i="2"/>
  <c r="I162" i="2"/>
  <c r="I231" i="2"/>
  <c r="I85" i="2"/>
  <c r="I62" i="2"/>
  <c r="I251" i="2"/>
  <c r="I240" i="2"/>
  <c r="I163" i="2"/>
  <c r="I164" i="2"/>
  <c r="I165" i="2"/>
  <c r="I48" i="2"/>
  <c r="I222" i="2"/>
  <c r="I57" i="2"/>
  <c r="I247" i="2"/>
  <c r="I166" i="2"/>
  <c r="I228" i="2"/>
  <c r="I167" i="2"/>
  <c r="I215" i="2"/>
  <c r="I56" i="2"/>
  <c r="I168" i="2"/>
  <c r="I169" i="2"/>
  <c r="I88" i="2"/>
  <c r="I170" i="2"/>
  <c r="I76" i="2"/>
  <c r="I38" i="2"/>
  <c r="I47" i="2"/>
  <c r="I54" i="2"/>
  <c r="I30" i="2"/>
  <c r="I43" i="2"/>
  <c r="I80" i="2"/>
  <c r="I255" i="2"/>
  <c r="I171" i="2"/>
  <c r="I172" i="2"/>
  <c r="I52" i="2"/>
  <c r="I173" i="2"/>
  <c r="I174" i="2"/>
  <c r="I225" i="2"/>
  <c r="I90" i="2"/>
  <c r="I175" i="2"/>
  <c r="I176" i="2"/>
  <c r="I177" i="2"/>
  <c r="I14" i="2"/>
  <c r="I73" i="2"/>
  <c r="I24" i="2"/>
  <c r="I178" i="2"/>
  <c r="I89" i="2"/>
  <c r="I179" i="2"/>
  <c r="I180" i="2"/>
  <c r="I243" i="2"/>
  <c r="I181" i="2"/>
  <c r="I67" i="2"/>
  <c r="I254" i="2"/>
  <c r="I258" i="2"/>
  <c r="I233" i="2"/>
  <c r="I182" i="2"/>
  <c r="I220" i="2"/>
  <c r="I183" i="2"/>
  <c r="I184" i="2"/>
  <c r="I185" i="2"/>
  <c r="I186" i="2"/>
  <c r="I187" i="2"/>
  <c r="I188" i="2"/>
  <c r="I77" i="2"/>
  <c r="I189" i="2"/>
  <c r="I69" i="2"/>
  <c r="I218" i="2"/>
  <c r="I241" i="2"/>
  <c r="I234" i="2"/>
  <c r="I17" i="2"/>
  <c r="I60" i="2"/>
  <c r="I53" i="2"/>
  <c r="I41" i="2"/>
  <c r="I224" i="2"/>
  <c r="I236" i="2"/>
  <c r="I86" i="2"/>
  <c r="I87" i="2"/>
  <c r="I190" i="2"/>
  <c r="I191" i="2"/>
  <c r="I237" i="2"/>
  <c r="I192" i="2"/>
  <c r="I193" i="2"/>
  <c r="I194" i="2"/>
  <c r="I28" i="2"/>
  <c r="I195" i="2"/>
  <c r="I196" i="2"/>
  <c r="I197" i="2"/>
  <c r="I74" i="2"/>
  <c r="I45" i="2"/>
  <c r="I66" i="2"/>
  <c r="I198" i="2"/>
  <c r="I199" i="2"/>
  <c r="I75" i="2"/>
  <c r="I216" i="2"/>
  <c r="I246" i="2"/>
  <c r="I217" i="2"/>
  <c r="I200" i="2"/>
  <c r="I71" i="2"/>
  <c r="I201" i="2"/>
  <c r="I16" i="2"/>
  <c r="I259" i="2"/>
  <c r="I202" i="2"/>
  <c r="I49" i="2"/>
  <c r="I25" i="2"/>
  <c r="I70" i="2"/>
  <c r="I78" i="2"/>
  <c r="I31" i="2"/>
  <c r="I81" i="2"/>
  <c r="I238" i="2"/>
  <c r="I83" i="2"/>
  <c r="I63" i="2"/>
  <c r="I82" i="2"/>
  <c r="I239" i="2"/>
  <c r="I227" i="2"/>
  <c r="I235" i="2"/>
  <c r="I203" i="2"/>
  <c r="I250" i="2"/>
  <c r="I29" i="2"/>
  <c r="I204" i="2"/>
  <c r="I260" i="2"/>
  <c r="I11" i="2"/>
  <c r="I221" i="2"/>
  <c r="I205" i="2"/>
  <c r="I206" i="2"/>
  <c r="I46" i="2"/>
  <c r="I32" i="2"/>
  <c r="I72" i="2"/>
  <c r="I37" i="2"/>
  <c r="I44" i="2"/>
  <c r="I207" i="2"/>
  <c r="I208" i="2"/>
  <c r="I36" i="2"/>
  <c r="I68" i="2"/>
  <c r="I219" i="2"/>
  <c r="I42" i="2"/>
  <c r="I18" i="2"/>
  <c r="I248" i="2"/>
  <c r="I26" i="2"/>
  <c r="I209" i="2"/>
  <c r="I210" i="2"/>
  <c r="I40" i="2"/>
  <c r="I223" i="2"/>
  <c r="I245" i="2"/>
  <c r="I252" i="2"/>
  <c r="I34" i="2"/>
  <c r="I211" i="2"/>
  <c r="I212" i="2"/>
  <c r="I213" i="2"/>
  <c r="I84" i="2"/>
  <c r="I91" i="2"/>
  <c r="D21" i="2"/>
  <c r="D20" i="2"/>
  <c r="D27" i="2"/>
  <c r="D29" i="2"/>
  <c r="D30" i="2"/>
  <c r="D31" i="2"/>
  <c r="D32" i="2"/>
  <c r="D33" i="2"/>
  <c r="D34" i="2"/>
  <c r="D35" i="2"/>
  <c r="D24" i="2"/>
  <c r="D36" i="2"/>
  <c r="D37" i="2"/>
  <c r="D38" i="2"/>
  <c r="D39" i="2"/>
  <c r="D40" i="2"/>
  <c r="D41" i="2"/>
  <c r="D42" i="2"/>
  <c r="D43" i="2"/>
  <c r="D44" i="2"/>
  <c r="D45" i="2"/>
  <c r="D46" i="2"/>
  <c r="D47" i="2"/>
  <c r="D48" i="2"/>
  <c r="D17" i="2"/>
  <c r="D49" i="2"/>
  <c r="D50" i="2"/>
  <c r="D51" i="2"/>
  <c r="D52" i="2"/>
  <c r="D53" i="2"/>
  <c r="D54" i="2"/>
  <c r="D55" i="2"/>
  <c r="D56" i="2"/>
  <c r="D57" i="2"/>
  <c r="D58" i="2"/>
  <c r="D59" i="2"/>
  <c r="D60" i="2"/>
  <c r="D13" i="2"/>
  <c r="D61" i="2"/>
  <c r="D62" i="2"/>
  <c r="D63" i="2"/>
  <c r="D64" i="2"/>
  <c r="D65" i="2"/>
  <c r="D66" i="2"/>
  <c r="D67" i="2"/>
  <c r="D68" i="2"/>
  <c r="D69" i="2"/>
  <c r="D70" i="2"/>
  <c r="D71" i="2"/>
  <c r="D72" i="2"/>
  <c r="D73" i="2"/>
  <c r="D74" i="2"/>
  <c r="D75" i="2"/>
  <c r="D76" i="2"/>
  <c r="D77" i="2"/>
  <c r="D78" i="2"/>
  <c r="D79" i="2"/>
  <c r="D80" i="2"/>
  <c r="D81" i="2"/>
  <c r="D82" i="2"/>
  <c r="D83" i="2"/>
  <c r="D84" i="2"/>
  <c r="D85" i="2"/>
  <c r="D86" i="2"/>
  <c r="D87" i="2"/>
  <c r="D88" i="2"/>
  <c r="D89" i="2"/>
  <c r="D90" i="2"/>
  <c r="D91" i="2"/>
  <c r="D19" i="2"/>
  <c r="D92" i="2"/>
  <c r="D93" i="2"/>
  <c r="D94" i="2"/>
  <c r="D95" i="2"/>
  <c r="D96" i="2"/>
  <c r="D97" i="2"/>
  <c r="D98" i="2"/>
  <c r="D99" i="2"/>
  <c r="D100" i="2"/>
  <c r="D101" i="2"/>
  <c r="D102" i="2"/>
  <c r="D103" i="2"/>
  <c r="D104" i="2"/>
  <c r="D105" i="2"/>
  <c r="D106" i="2"/>
  <c r="D107" i="2"/>
  <c r="D108" i="2"/>
  <c r="D109" i="2"/>
  <c r="D110" i="2"/>
  <c r="D111" i="2"/>
  <c r="D112" i="2"/>
  <c r="D113" i="2"/>
  <c r="D114" i="2"/>
  <c r="D115" i="2"/>
  <c r="D116" i="2"/>
  <c r="D117" i="2"/>
  <c r="D118" i="2"/>
  <c r="D15" i="2"/>
  <c r="D119" i="2"/>
  <c r="D120" i="2"/>
  <c r="D121" i="2"/>
  <c r="D122" i="2"/>
  <c r="D123" i="2"/>
  <c r="D124" i="2"/>
  <c r="D125" i="2"/>
  <c r="D126" i="2"/>
  <c r="D127" i="2"/>
  <c r="D16" i="2"/>
  <c r="D128" i="2"/>
  <c r="D129" i="2"/>
  <c r="D130" i="2"/>
  <c r="D131" i="2"/>
  <c r="D132" i="2"/>
  <c r="D133" i="2"/>
  <c r="D134" i="2"/>
  <c r="D135" i="2"/>
  <c r="D136" i="2"/>
  <c r="D137" i="2"/>
  <c r="D138" i="2"/>
  <c r="D139" i="2"/>
  <c r="D140" i="2"/>
  <c r="D141" i="2"/>
  <c r="D142" i="2"/>
  <c r="D143" i="2"/>
  <c r="D144" i="2"/>
  <c r="D18" i="2"/>
  <c r="D145" i="2"/>
  <c r="D146" i="2"/>
  <c r="D147" i="2"/>
  <c r="D148" i="2"/>
  <c r="D149" i="2"/>
  <c r="D150" i="2"/>
  <c r="D151" i="2"/>
  <c r="D152" i="2"/>
  <c r="D153" i="2"/>
  <c r="D154" i="2"/>
  <c r="D11" i="2"/>
  <c r="D12" i="2"/>
  <c r="D155" i="2"/>
  <c r="D156" i="2"/>
  <c r="D157" i="2"/>
  <c r="D158" i="2"/>
  <c r="D159" i="2"/>
  <c r="D160" i="2"/>
  <c r="D161" i="2"/>
  <c r="D162" i="2"/>
  <c r="D163" i="2"/>
  <c r="D164" i="2"/>
  <c r="D165" i="2"/>
  <c r="D166" i="2"/>
  <c r="D167" i="2"/>
  <c r="D23" i="2"/>
  <c r="D168" i="2"/>
  <c r="D169" i="2"/>
  <c r="D170" i="2"/>
  <c r="D171" i="2"/>
  <c r="D172" i="2"/>
  <c r="D173" i="2"/>
  <c r="D174" i="2"/>
  <c r="D175" i="2"/>
  <c r="D176" i="2"/>
  <c r="D177" i="2"/>
  <c r="D178" i="2"/>
  <c r="D179" i="2"/>
  <c r="D180" i="2"/>
  <c r="D181" i="2"/>
  <c r="D182" i="2"/>
  <c r="D183" i="2"/>
  <c r="D184" i="2"/>
  <c r="D185" i="2"/>
  <c r="D186" i="2"/>
  <c r="D187" i="2"/>
  <c r="D188" i="2"/>
  <c r="D189" i="2"/>
  <c r="D190" i="2"/>
  <c r="D191" i="2"/>
  <c r="D192" i="2"/>
  <c r="D193" i="2"/>
  <c r="D194" i="2"/>
  <c r="D195" i="2"/>
  <c r="D196" i="2"/>
  <c r="D197" i="2"/>
  <c r="D198" i="2"/>
  <c r="D199" i="2"/>
  <c r="D200" i="2"/>
  <c r="D201" i="2"/>
  <c r="D202" i="2"/>
  <c r="D203" i="2"/>
  <c r="D204" i="2"/>
  <c r="D205" i="2"/>
  <c r="D206" i="2"/>
  <c r="D207" i="2"/>
  <c r="D208" i="2"/>
  <c r="D209" i="2"/>
  <c r="D210" i="2"/>
  <c r="D211" i="2"/>
  <c r="D212" i="2"/>
  <c r="D213" i="2"/>
  <c r="D214" i="2"/>
  <c r="D215" i="2"/>
  <c r="D216" i="2"/>
  <c r="D217" i="2"/>
  <c r="D218" i="2"/>
  <c r="D219" i="2"/>
  <c r="D220" i="2"/>
  <c r="D221" i="2"/>
  <c r="D222" i="2"/>
  <c r="D223" i="2"/>
  <c r="D224" i="2"/>
  <c r="D225" i="2"/>
  <c r="D226" i="2"/>
  <c r="D227" i="2"/>
  <c r="D228" i="2"/>
  <c r="D229" i="2"/>
  <c r="D14" i="2"/>
  <c r="D26" i="2"/>
  <c r="D25" i="2"/>
  <c r="D22" i="2"/>
  <c r="D28" i="2"/>
  <c r="I185" i="14"/>
  <c r="H185" i="14"/>
  <c r="D230" i="2" l="1"/>
  <c r="F3" i="9"/>
  <c r="B4" i="2"/>
  <c r="C4" i="2"/>
  <c r="H26" i="14"/>
  <c r="I26" i="14"/>
  <c r="H33" i="14"/>
  <c r="I33" i="14"/>
  <c r="H18" i="14"/>
  <c r="I18" i="14"/>
  <c r="H92" i="14"/>
  <c r="I92" i="14"/>
  <c r="H14" i="14"/>
  <c r="I14" i="14"/>
  <c r="H110" i="14"/>
  <c r="I110" i="14"/>
  <c r="H5" i="14"/>
  <c r="I5" i="14"/>
  <c r="H65" i="14"/>
  <c r="I65" i="14"/>
  <c r="H187" i="14"/>
  <c r="I187" i="14"/>
  <c r="H106" i="14"/>
  <c r="I106" i="14"/>
  <c r="H64" i="14"/>
  <c r="I64" i="14"/>
  <c r="H95" i="14"/>
  <c r="H53" i="14"/>
  <c r="I53" i="14"/>
  <c r="H24" i="14"/>
  <c r="I24" i="14"/>
  <c r="H113" i="14"/>
  <c r="I113" i="14"/>
  <c r="H235" i="14"/>
  <c r="I235" i="14"/>
  <c r="H112" i="14"/>
  <c r="I112" i="14"/>
  <c r="H118" i="14"/>
  <c r="I118" i="14"/>
  <c r="H86" i="14"/>
  <c r="I86" i="14"/>
  <c r="H158" i="14"/>
  <c r="I158" i="14"/>
  <c r="I160" i="14"/>
  <c r="H67" i="14"/>
  <c r="I67" i="14"/>
  <c r="H60" i="14"/>
  <c r="I60" i="14"/>
  <c r="H52" i="14"/>
  <c r="I52" i="14"/>
  <c r="H72" i="14"/>
  <c r="I72" i="14"/>
  <c r="H37" i="14"/>
  <c r="I37" i="14"/>
  <c r="H107" i="14"/>
  <c r="I107" i="14"/>
  <c r="H157" i="14"/>
  <c r="I157" i="14"/>
  <c r="H91" i="14"/>
  <c r="I91" i="14"/>
  <c r="H122" i="14"/>
  <c r="I122" i="14"/>
  <c r="H63" i="14"/>
  <c r="I63" i="14"/>
  <c r="H125" i="14"/>
  <c r="I125" i="14"/>
  <c r="H136" i="14"/>
  <c r="I136" i="14"/>
  <c r="H69" i="14"/>
  <c r="H57" i="14"/>
  <c r="H62" i="14"/>
  <c r="I62" i="14"/>
  <c r="H130" i="14"/>
  <c r="I130" i="14"/>
  <c r="H44" i="14"/>
  <c r="H184" i="14"/>
  <c r="I184" i="14"/>
  <c r="H189" i="14"/>
  <c r="I189" i="14"/>
  <c r="H210" i="14"/>
  <c r="I210" i="14"/>
  <c r="H96" i="14"/>
  <c r="I96" i="14"/>
  <c r="H131" i="14"/>
  <c r="H94" i="14"/>
  <c r="I94" i="14"/>
  <c r="H141" i="14"/>
  <c r="I141" i="14"/>
  <c r="H212" i="14"/>
  <c r="I212" i="14"/>
  <c r="H75" i="14"/>
  <c r="I75" i="14"/>
  <c r="I71" i="14"/>
  <c r="H196" i="14"/>
  <c r="I196" i="14"/>
  <c r="H121" i="14"/>
  <c r="I121" i="14"/>
  <c r="H39" i="14"/>
  <c r="I39" i="14"/>
  <c r="H151" i="14"/>
  <c r="I151" i="14"/>
  <c r="H93" i="14"/>
  <c r="I93" i="14"/>
  <c r="H188" i="14"/>
  <c r="I188" i="14"/>
  <c r="H148" i="14"/>
  <c r="I148" i="14"/>
  <c r="H111" i="14"/>
  <c r="I111" i="14"/>
  <c r="I77" i="14"/>
  <c r="H115" i="14"/>
  <c r="I115" i="14"/>
  <c r="H124" i="14"/>
  <c r="I124" i="14"/>
  <c r="H182" i="14"/>
  <c r="I182" i="14"/>
  <c r="H234" i="14"/>
  <c r="I234" i="14"/>
  <c r="H35" i="14"/>
  <c r="I35" i="14"/>
  <c r="H73" i="14"/>
  <c r="I73" i="14"/>
  <c r="H51" i="14"/>
  <c r="I51" i="14"/>
  <c r="H32" i="14"/>
  <c r="I32" i="14"/>
  <c r="H206" i="14"/>
  <c r="I206" i="14"/>
  <c r="H152" i="14"/>
  <c r="I152" i="14"/>
  <c r="H228" i="14"/>
  <c r="H140" i="14"/>
  <c r="I140" i="14"/>
  <c r="H8" i="14"/>
  <c r="I8" i="14"/>
  <c r="H88" i="14"/>
  <c r="I88" i="14"/>
  <c r="H40" i="14"/>
  <c r="I40" i="14"/>
  <c r="H49" i="14"/>
  <c r="I49" i="14"/>
  <c r="H214" i="14"/>
  <c r="I214" i="14"/>
  <c r="H162" i="14"/>
  <c r="I162" i="14"/>
  <c r="H138" i="14"/>
  <c r="I138" i="14"/>
  <c r="H213" i="14"/>
  <c r="I213" i="14"/>
  <c r="H15" i="14"/>
  <c r="I15" i="14"/>
  <c r="H163" i="14"/>
  <c r="I163" i="14"/>
  <c r="H103" i="14"/>
  <c r="I103" i="14"/>
  <c r="H150" i="14"/>
  <c r="I150" i="14"/>
  <c r="H203" i="14"/>
  <c r="I203" i="14"/>
  <c r="H54" i="14"/>
  <c r="I54" i="14"/>
  <c r="H169" i="14"/>
  <c r="I169" i="14"/>
  <c r="H79" i="14"/>
  <c r="I79" i="14"/>
  <c r="H102" i="14"/>
  <c r="I102" i="14"/>
  <c r="H241" i="14"/>
  <c r="I241" i="14"/>
  <c r="H135" i="14"/>
  <c r="H227" i="14"/>
  <c r="I227" i="14"/>
  <c r="H30" i="14"/>
  <c r="I30" i="14"/>
  <c r="H177" i="14"/>
  <c r="I177" i="14"/>
  <c r="H76" i="14"/>
  <c r="I76" i="14"/>
  <c r="H180" i="14"/>
  <c r="I180" i="14"/>
  <c r="H114" i="14"/>
  <c r="I114" i="14"/>
  <c r="H98" i="14"/>
  <c r="I98" i="14"/>
  <c r="H143" i="14"/>
  <c r="I143" i="14"/>
  <c r="H137" i="14"/>
  <c r="I137" i="14"/>
  <c r="H22" i="14"/>
  <c r="I22" i="14"/>
  <c r="H174" i="14"/>
  <c r="I174" i="14"/>
  <c r="H12" i="14"/>
  <c r="I12" i="14"/>
  <c r="H66" i="14"/>
  <c r="I66" i="14"/>
  <c r="H87" i="14"/>
  <c r="I87" i="14"/>
  <c r="H186" i="14"/>
  <c r="I186" i="14"/>
  <c r="H28" i="14"/>
  <c r="I28" i="14"/>
  <c r="H16" i="14"/>
  <c r="I16" i="14"/>
  <c r="H59" i="14"/>
  <c r="I59" i="14"/>
  <c r="H190" i="14"/>
  <c r="I190" i="14"/>
  <c r="H81" i="14"/>
  <c r="I81" i="14"/>
  <c r="H232" i="14"/>
  <c r="I232" i="14"/>
  <c r="H198" i="14"/>
  <c r="I198" i="14"/>
  <c r="H104" i="14"/>
  <c r="I104" i="14"/>
  <c r="H21" i="14"/>
  <c r="I21" i="14"/>
  <c r="H123" i="14"/>
  <c r="I123" i="14"/>
  <c r="H17" i="14"/>
  <c r="I17" i="14"/>
  <c r="H178" i="14"/>
  <c r="I178" i="14"/>
  <c r="H239" i="14"/>
  <c r="I239" i="14"/>
  <c r="H47" i="14"/>
  <c r="I47" i="14"/>
  <c r="H191" i="14"/>
  <c r="I191" i="14"/>
  <c r="H197" i="14"/>
  <c r="I197" i="14"/>
  <c r="H31" i="14"/>
  <c r="I31" i="14"/>
  <c r="H85" i="14"/>
  <c r="I85" i="14"/>
  <c r="H156" i="14"/>
  <c r="I156" i="14"/>
  <c r="H97" i="14"/>
  <c r="I97" i="14"/>
  <c r="H230" i="14"/>
  <c r="I230" i="14"/>
  <c r="H108" i="14"/>
  <c r="I108" i="14"/>
  <c r="H195" i="14"/>
  <c r="I195" i="14"/>
  <c r="H84" i="14"/>
  <c r="I84" i="14"/>
  <c r="H149" i="14"/>
  <c r="I149" i="14"/>
  <c r="H211" i="14"/>
  <c r="I211" i="14"/>
  <c r="H181" i="14"/>
  <c r="H204" i="14"/>
  <c r="I204" i="14"/>
  <c r="H127" i="14"/>
  <c r="I127" i="14"/>
  <c r="H238" i="14"/>
  <c r="H78" i="14"/>
  <c r="I78" i="14"/>
  <c r="H42" i="14"/>
  <c r="I42" i="14"/>
  <c r="H109" i="14"/>
  <c r="I109" i="14"/>
  <c r="H100" i="14"/>
  <c r="I100" i="14"/>
  <c r="H207" i="14"/>
  <c r="I207" i="14"/>
  <c r="H161" i="14"/>
  <c r="I161" i="14"/>
  <c r="H46" i="14"/>
  <c r="I46" i="14"/>
  <c r="H179" i="14"/>
  <c r="I179" i="14"/>
  <c r="H176" i="14"/>
  <c r="I176" i="14"/>
  <c r="H9" i="14"/>
  <c r="I9" i="14"/>
  <c r="H166" i="14"/>
  <c r="I166" i="14"/>
  <c r="H165" i="14"/>
  <c r="I165" i="14"/>
  <c r="H145" i="14"/>
  <c r="I145" i="14"/>
  <c r="H11" i="14"/>
  <c r="I11" i="14"/>
  <c r="H58" i="14"/>
  <c r="H233" i="14"/>
  <c r="I233" i="14"/>
  <c r="H133" i="14"/>
  <c r="I133" i="14"/>
  <c r="H23" i="14"/>
  <c r="I23" i="14"/>
  <c r="H159" i="14"/>
  <c r="I159" i="14"/>
  <c r="H229" i="14"/>
  <c r="I229" i="14"/>
  <c r="H153" i="14"/>
  <c r="I153" i="14"/>
  <c r="H99" i="14"/>
  <c r="I99" i="14"/>
  <c r="H29" i="14"/>
  <c r="I29" i="14"/>
  <c r="H221" i="14"/>
  <c r="I221" i="14"/>
  <c r="H128" i="14"/>
  <c r="I128" i="14"/>
  <c r="H105" i="14"/>
  <c r="I105" i="14"/>
  <c r="H200" i="14"/>
  <c r="I200" i="14"/>
  <c r="H120" i="14"/>
  <c r="I120" i="14"/>
  <c r="H255" i="14"/>
  <c r="H36" i="14"/>
  <c r="I36" i="14"/>
  <c r="H101" i="14"/>
  <c r="I101" i="14"/>
  <c r="H231" i="14"/>
  <c r="I231" i="14"/>
  <c r="H144" i="14"/>
  <c r="I144" i="14"/>
  <c r="H201" i="14"/>
  <c r="I201" i="14"/>
  <c r="H222" i="14"/>
  <c r="I222" i="14"/>
  <c r="H173" i="14"/>
  <c r="I173" i="14"/>
  <c r="H7" i="14"/>
  <c r="I7" i="14"/>
  <c r="H220" i="14"/>
  <c r="I220" i="14"/>
  <c r="H10" i="14"/>
  <c r="I10" i="14"/>
  <c r="H199" i="14"/>
  <c r="I199" i="14"/>
  <c r="H117" i="14"/>
  <c r="I117" i="14"/>
  <c r="H132" i="14"/>
  <c r="I132" i="14"/>
  <c r="H193" i="14"/>
  <c r="I193" i="14"/>
  <c r="H242" i="14"/>
  <c r="I242" i="14"/>
  <c r="H168" i="14"/>
  <c r="I168" i="14"/>
  <c r="H216" i="14"/>
  <c r="I216" i="14"/>
  <c r="I254" i="14"/>
  <c r="H183" i="14"/>
  <c r="I183" i="14"/>
  <c r="H129" i="14"/>
  <c r="I129" i="14"/>
  <c r="H139" i="14"/>
  <c r="I139" i="14"/>
  <c r="H142" i="14"/>
  <c r="I142" i="14"/>
  <c r="H208" i="14"/>
  <c r="I208" i="14"/>
  <c r="H237" i="14"/>
  <c r="I237" i="14"/>
  <c r="H175" i="14"/>
  <c r="I175" i="14"/>
  <c r="H215" i="14"/>
  <c r="I215" i="14"/>
  <c r="H209" i="14"/>
  <c r="I209" i="14"/>
  <c r="H38" i="14"/>
  <c r="I38" i="14"/>
  <c r="H218" i="14"/>
  <c r="I218" i="14"/>
  <c r="H223" i="14"/>
  <c r="I223" i="14"/>
  <c r="H126" i="14"/>
  <c r="I126" i="14"/>
  <c r="H116" i="14"/>
  <c r="I116" i="14"/>
  <c r="H147" i="14"/>
  <c r="I147" i="14"/>
  <c r="H4" i="14"/>
  <c r="I4" i="14"/>
  <c r="H217" i="14"/>
  <c r="I217" i="14"/>
  <c r="H68" i="14"/>
  <c r="I68" i="14"/>
  <c r="H192" i="14"/>
  <c r="I192" i="14"/>
  <c r="H219" i="14"/>
  <c r="I219" i="14"/>
  <c r="H202" i="14"/>
  <c r="I202" i="14"/>
  <c r="H224" i="14"/>
  <c r="I224" i="14"/>
  <c r="H225" i="14"/>
  <c r="H41" i="14"/>
  <c r="I41" i="14"/>
  <c r="I155" i="14"/>
  <c r="H205" i="14"/>
  <c r="I205" i="14"/>
  <c r="H20" i="14"/>
  <c r="I20" i="14"/>
  <c r="I13" i="14"/>
  <c r="I27" i="14"/>
  <c r="H226" i="14"/>
  <c r="H146" i="14"/>
  <c r="I146" i="14"/>
  <c r="H80" i="14"/>
  <c r="I80" i="14"/>
  <c r="H34" i="14"/>
  <c r="I34" i="14"/>
  <c r="H46" i="13"/>
  <c r="H50" i="13"/>
  <c r="H77" i="13"/>
  <c r="H60" i="13"/>
  <c r="H61" i="13"/>
  <c r="H69" i="13"/>
  <c r="H24" i="13"/>
  <c r="H73" i="13"/>
  <c r="H88" i="13"/>
  <c r="H196" i="13"/>
  <c r="H239" i="13"/>
  <c r="H90" i="13"/>
  <c r="H95" i="13"/>
  <c r="H115" i="13"/>
  <c r="H119" i="13"/>
  <c r="E162" i="13"/>
  <c r="C227" i="13"/>
  <c r="H6" i="8"/>
  <c r="H7" i="8"/>
  <c r="H8" i="8"/>
  <c r="H9" i="8"/>
  <c r="H10" i="8"/>
  <c r="H11" i="8"/>
  <c r="F13" i="64"/>
  <c r="C13" i="64"/>
  <c r="F12" i="64"/>
  <c r="C12" i="64"/>
  <c r="F11" i="64"/>
  <c r="C11" i="64"/>
  <c r="F10" i="64"/>
  <c r="C10" i="64"/>
  <c r="F9" i="64"/>
  <c r="C9" i="64"/>
  <c r="F8" i="64"/>
  <c r="C8" i="64"/>
  <c r="F7" i="64"/>
  <c r="C7" i="64"/>
  <c r="F6" i="64"/>
  <c r="C6" i="64"/>
  <c r="F5" i="64"/>
  <c r="C5" i="64"/>
  <c r="C4" i="64"/>
  <c r="C15" i="64" l="1"/>
  <c r="D4" i="2"/>
  <c r="F15" i="64"/>
  <c r="C221" i="13"/>
  <c r="C203" i="13"/>
  <c r="C44" i="13"/>
  <c r="C136" i="13"/>
  <c r="C48" i="13"/>
  <c r="C63" i="13"/>
  <c r="C68" i="13"/>
  <c r="C238" i="13"/>
  <c r="C131" i="13"/>
  <c r="C142" i="13"/>
  <c r="C13" i="13"/>
  <c r="C16" i="13"/>
  <c r="C107" i="13"/>
  <c r="C160" i="13"/>
  <c r="C86" i="13"/>
  <c r="C37" i="13"/>
  <c r="C240" i="13"/>
  <c r="C192" i="13"/>
  <c r="C96" i="13"/>
  <c r="C231" i="13"/>
  <c r="C118" i="13"/>
  <c r="C28" i="13"/>
  <c r="C156" i="13"/>
  <c r="C89" i="13"/>
  <c r="C21" i="13"/>
  <c r="C50" i="13"/>
  <c r="C102" i="13"/>
  <c r="C10" i="13"/>
  <c r="C237" i="13"/>
  <c r="C20" i="13"/>
  <c r="C155" i="13"/>
  <c r="C60" i="13"/>
  <c r="C174" i="13"/>
  <c r="C188" i="13"/>
  <c r="C56" i="13"/>
  <c r="C31" i="13"/>
  <c r="C127" i="13"/>
  <c r="E35" i="13"/>
  <c r="E217" i="13"/>
  <c r="E57" i="13"/>
  <c r="E87" i="13"/>
  <c r="E71" i="13"/>
  <c r="C19" i="13"/>
  <c r="C57" i="13"/>
  <c r="C99" i="13"/>
  <c r="C26" i="13"/>
  <c r="C153" i="13"/>
  <c r="C55" i="13"/>
  <c r="C179" i="13"/>
  <c r="C206" i="13"/>
  <c r="C72" i="13"/>
  <c r="C67" i="13"/>
  <c r="E36" i="13"/>
  <c r="E193" i="13"/>
  <c r="E170" i="13"/>
  <c r="E158" i="13"/>
  <c r="E163" i="13"/>
  <c r="E82" i="13"/>
  <c r="E203" i="13"/>
  <c r="E79" i="13"/>
  <c r="E88" i="13"/>
  <c r="E18" i="13"/>
  <c r="E11" i="13"/>
  <c r="E66" i="13"/>
  <c r="E181" i="13"/>
  <c r="E22" i="13"/>
  <c r="E95" i="13"/>
  <c r="C18" i="13"/>
  <c r="C195" i="13"/>
  <c r="C58" i="13"/>
  <c r="C87" i="13"/>
  <c r="C30" i="13"/>
  <c r="C235" i="13"/>
  <c r="C210" i="13"/>
  <c r="C129" i="13"/>
  <c r="C101" i="13"/>
  <c r="E17" i="13"/>
  <c r="E150" i="13"/>
  <c r="E20" i="13"/>
  <c r="E59" i="13"/>
  <c r="E43" i="13"/>
  <c r="E213" i="13"/>
  <c r="E93" i="13"/>
  <c r="E134" i="13"/>
  <c r="E190" i="13"/>
  <c r="E39" i="13"/>
  <c r="E24" i="13"/>
  <c r="E125" i="13"/>
  <c r="E56" i="13"/>
  <c r="E102" i="13"/>
  <c r="E98" i="13"/>
  <c r="E86" i="13"/>
  <c r="E117" i="13"/>
  <c r="E29" i="13"/>
  <c r="E126" i="13"/>
  <c r="E149" i="13"/>
  <c r="E27" i="13"/>
  <c r="E45" i="13"/>
  <c r="E47" i="13"/>
  <c r="E151" i="13"/>
  <c r="E114" i="13"/>
  <c r="E103" i="13"/>
  <c r="C105" i="13"/>
  <c r="C42" i="13"/>
  <c r="C35" i="13"/>
  <c r="C94" i="13"/>
  <c r="C171" i="13"/>
  <c r="C230" i="13"/>
  <c r="C40" i="13"/>
  <c r="C200" i="13"/>
  <c r="C6" i="13"/>
  <c r="C115" i="13"/>
  <c r="C162" i="13"/>
  <c r="E199" i="13"/>
  <c r="E141" i="13"/>
  <c r="E123" i="13"/>
  <c r="E63" i="13"/>
  <c r="E241" i="13"/>
  <c r="E121" i="13"/>
  <c r="E209" i="13"/>
  <c r="E143" i="13"/>
  <c r="E109" i="13"/>
  <c r="E184" i="13"/>
  <c r="E172" i="13"/>
  <c r="E122" i="13"/>
  <c r="E100" i="13"/>
  <c r="E185" i="13"/>
  <c r="C98" i="13"/>
  <c r="C49" i="13"/>
  <c r="C181" i="13"/>
  <c r="C103" i="13"/>
  <c r="C215" i="13"/>
  <c r="C27" i="13"/>
  <c r="C196" i="13"/>
  <c r="E106" i="13"/>
  <c r="E42" i="13"/>
  <c r="E58" i="13"/>
  <c r="E12" i="13"/>
  <c r="E208" i="13"/>
  <c r="E178" i="13"/>
  <c r="E81" i="13"/>
  <c r="E28" i="13"/>
  <c r="E200" i="13"/>
  <c r="E84" i="13"/>
  <c r="E228" i="13"/>
  <c r="E83" i="13"/>
  <c r="E19" i="13"/>
  <c r="E49" i="13"/>
  <c r="E91" i="13"/>
  <c r="E104" i="13"/>
  <c r="E237" i="13"/>
  <c r="E159" i="13"/>
  <c r="E138" i="13"/>
  <c r="E78" i="13"/>
  <c r="E204" i="13"/>
  <c r="E72" i="13"/>
  <c r="E135" i="13"/>
  <c r="C182" i="13"/>
  <c r="C33" i="13"/>
  <c r="C61" i="13"/>
  <c r="C239" i="13"/>
  <c r="C113" i="13"/>
  <c r="C4" i="13"/>
  <c r="C112" i="13"/>
  <c r="C65" i="13"/>
  <c r="C161" i="13"/>
  <c r="C108" i="13"/>
  <c r="C25" i="13"/>
  <c r="C242" i="13"/>
  <c r="C164" i="13"/>
  <c r="C187" i="13"/>
  <c r="C132" i="13"/>
  <c r="C9" i="13"/>
  <c r="C80" i="13"/>
  <c r="C233" i="13"/>
  <c r="C207" i="13"/>
  <c r="C7" i="13"/>
  <c r="C232" i="13"/>
  <c r="C148" i="13"/>
  <c r="C222" i="13"/>
  <c r="C97" i="13"/>
  <c r="C144" i="13"/>
  <c r="C166" i="13"/>
  <c r="C154" i="13"/>
  <c r="C116" i="13"/>
  <c r="C32" i="13"/>
  <c r="C184" i="13"/>
  <c r="C137" i="13"/>
  <c r="C163" i="13"/>
  <c r="C117" i="13"/>
  <c r="C43" i="13"/>
  <c r="C130" i="13"/>
  <c r="C224" i="13"/>
  <c r="C38" i="13"/>
  <c r="C69" i="13"/>
  <c r="C90" i="13"/>
  <c r="C75" i="13"/>
  <c r="C220" i="13"/>
  <c r="C41" i="13"/>
  <c r="C133" i="13"/>
  <c r="C225" i="13"/>
  <c r="C189" i="13"/>
  <c r="C204" i="13"/>
  <c r="C234" i="13"/>
  <c r="C190" i="13"/>
  <c r="C146" i="13"/>
  <c r="C78" i="13"/>
  <c r="C211" i="13"/>
  <c r="C167" i="13"/>
  <c r="C128" i="13"/>
  <c r="C212" i="13"/>
  <c r="C110" i="13"/>
  <c r="C23" i="13"/>
  <c r="C226" i="13"/>
  <c r="C168" i="13"/>
  <c r="C120" i="13"/>
  <c r="C139" i="13"/>
  <c r="C91" i="13"/>
  <c r="C36" i="13"/>
  <c r="C141" i="13"/>
  <c r="C47" i="13"/>
  <c r="C17" i="13"/>
  <c r="C151" i="13"/>
  <c r="C122" i="13"/>
  <c r="C208" i="13"/>
  <c r="C135" i="13"/>
  <c r="C228" i="13"/>
  <c r="C45" i="13"/>
  <c r="C24" i="13"/>
  <c r="C95" i="13"/>
  <c r="C66" i="13"/>
  <c r="C84" i="13"/>
  <c r="C39" i="13"/>
  <c r="C79" i="13"/>
  <c r="C205" i="13"/>
  <c r="C201" i="13"/>
  <c r="C216" i="13"/>
  <c r="C185" i="13"/>
  <c r="C143" i="13"/>
  <c r="C134" i="13"/>
  <c r="C209" i="13"/>
  <c r="C159" i="13"/>
  <c r="C22" i="13"/>
  <c r="C125" i="13"/>
  <c r="C59" i="13"/>
  <c r="C157" i="13"/>
  <c r="C46" i="13"/>
  <c r="C73" i="13"/>
  <c r="C119" i="13"/>
  <c r="C5" i="13"/>
  <c r="C173" i="13"/>
  <c r="C223" i="13"/>
  <c r="C76" i="13"/>
  <c r="C183" i="13"/>
  <c r="C214" i="13"/>
  <c r="C218" i="13"/>
  <c r="C149" i="13"/>
  <c r="C14" i="13"/>
  <c r="C217" i="13"/>
  <c r="C176" i="13"/>
  <c r="C126" i="13"/>
  <c r="C82" i="13"/>
  <c r="C138" i="13"/>
  <c r="C29" i="13"/>
  <c r="C71" i="13"/>
  <c r="C178" i="13"/>
  <c r="C213" i="13"/>
  <c r="C11" i="13"/>
  <c r="C241" i="13"/>
  <c r="C170" i="13"/>
  <c r="C104" i="13"/>
  <c r="C193" i="13"/>
  <c r="C123" i="13"/>
  <c r="C172" i="13"/>
  <c r="C150" i="13"/>
  <c r="C106" i="13"/>
  <c r="C100" i="13"/>
  <c r="C165" i="13"/>
  <c r="C77" i="13"/>
  <c r="C74" i="13"/>
  <c r="C147" i="13"/>
  <c r="C51" i="13"/>
  <c r="C62" i="13"/>
  <c r="C180" i="13"/>
  <c r="C152" i="13"/>
  <c r="C194" i="13"/>
  <c r="C111" i="13"/>
  <c r="C202" i="13"/>
  <c r="C8" i="13"/>
  <c r="C85" i="13"/>
  <c r="C175" i="13"/>
  <c r="C53" i="13"/>
  <c r="C114" i="13"/>
  <c r="C81" i="13"/>
  <c r="C93" i="13"/>
  <c r="C83" i="13"/>
  <c r="C121" i="13"/>
  <c r="C158" i="13"/>
  <c r="C34" i="13"/>
  <c r="C124" i="13"/>
  <c r="C140" i="13"/>
  <c r="C92" i="13"/>
  <c r="C236" i="13"/>
  <c r="C54" i="13"/>
  <c r="C219" i="13"/>
  <c r="C229" i="13"/>
  <c r="C70" i="13"/>
  <c r="C199" i="13"/>
  <c r="C197" i="13"/>
  <c r="C198" i="13"/>
  <c r="C12" i="13"/>
  <c r="C145" i="13"/>
  <c r="C52" i="13"/>
  <c r="C64" i="13"/>
  <c r="C186" i="13"/>
  <c r="C191" i="13"/>
  <c r="C109" i="13"/>
  <c r="C177" i="13"/>
  <c r="C15" i="13"/>
  <c r="C88" i="13"/>
  <c r="C169" i="13"/>
  <c r="E160" i="13"/>
  <c r="E145" i="13"/>
  <c r="E26" i="13"/>
  <c r="E156" i="13"/>
  <c r="E236" i="13"/>
  <c r="E64" i="13"/>
  <c r="E230" i="13"/>
  <c r="E136" i="13"/>
  <c r="E55" i="13"/>
  <c r="E216" i="13"/>
  <c r="E218" i="13"/>
  <c r="E189" i="13"/>
  <c r="E133" i="13"/>
  <c r="E220" i="13"/>
  <c r="E90" i="13"/>
  <c r="E38" i="13"/>
  <c r="E130" i="13"/>
  <c r="E21" i="13"/>
  <c r="E195" i="13"/>
  <c r="E48" i="13"/>
  <c r="E198" i="13"/>
  <c r="E124" i="13"/>
  <c r="E31" i="13"/>
  <c r="E140" i="13"/>
  <c r="E238" i="13"/>
  <c r="E92" i="13"/>
  <c r="E52" i="13"/>
  <c r="E192" i="13"/>
  <c r="E227" i="13"/>
  <c r="E215" i="13"/>
  <c r="E211" i="13"/>
  <c r="E191" i="13"/>
  <c r="E219" i="13"/>
  <c r="E205" i="13"/>
  <c r="E183" i="13"/>
  <c r="E223" i="13"/>
  <c r="E5" i="13"/>
  <c r="E73" i="13"/>
  <c r="E139" i="13"/>
  <c r="E120" i="13"/>
  <c r="E168" i="13"/>
  <c r="E226" i="13"/>
  <c r="E23" i="13"/>
  <c r="E110" i="13"/>
  <c r="E212" i="13"/>
  <c r="E128" i="13"/>
  <c r="E167" i="13"/>
  <c r="E176" i="13"/>
  <c r="E146" i="13"/>
  <c r="E210" i="13"/>
  <c r="E225" i="13"/>
  <c r="E41" i="13"/>
  <c r="E75" i="13"/>
  <c r="E69" i="13"/>
  <c r="E224" i="13"/>
  <c r="E32" i="13"/>
  <c r="E116" i="13"/>
  <c r="E154" i="13"/>
  <c r="E166" i="13"/>
  <c r="E144" i="13"/>
  <c r="E97" i="13"/>
  <c r="E222" i="13"/>
  <c r="E148" i="13"/>
  <c r="E232" i="13"/>
  <c r="E7" i="13"/>
  <c r="E207" i="13"/>
  <c r="E233" i="13"/>
  <c r="E80" i="13"/>
  <c r="E9" i="13"/>
  <c r="E53" i="13"/>
  <c r="E54" i="13"/>
  <c r="E221" i="13"/>
  <c r="E201" i="13"/>
  <c r="E214" i="13"/>
  <c r="E129" i="13"/>
  <c r="E127" i="13"/>
  <c r="E50" i="13"/>
  <c r="E169" i="13"/>
  <c r="E60" i="13"/>
  <c r="E196" i="13"/>
  <c r="E13" i="13"/>
  <c r="E68" i="13"/>
  <c r="E37" i="13"/>
  <c r="E6" i="13"/>
  <c r="E177" i="13"/>
  <c r="E229" i="13"/>
  <c r="E16" i="13"/>
  <c r="E179" i="13"/>
  <c r="E240" i="13"/>
  <c r="E40" i="13"/>
  <c r="E235" i="13"/>
  <c r="E186" i="13"/>
  <c r="E182" i="13"/>
  <c r="E33" i="13"/>
  <c r="E61" i="13"/>
  <c r="E239" i="13"/>
  <c r="E113" i="13"/>
  <c r="E4" i="13"/>
  <c r="E112" i="13"/>
  <c r="E65" i="13"/>
  <c r="E161" i="13"/>
  <c r="E108" i="13"/>
  <c r="E25" i="13"/>
  <c r="E242" i="13"/>
  <c r="E164" i="13"/>
  <c r="E187" i="13"/>
  <c r="E132" i="13"/>
  <c r="E142" i="13"/>
  <c r="E231" i="13"/>
  <c r="E67" i="13"/>
  <c r="E115" i="13"/>
  <c r="E101" i="13"/>
  <c r="E15" i="13"/>
  <c r="E70" i="13"/>
  <c r="E118" i="13"/>
  <c r="E206" i="13"/>
  <c r="E165" i="13"/>
  <c r="E77" i="13"/>
  <c r="E74" i="13"/>
  <c r="E147" i="13"/>
  <c r="E51" i="13"/>
  <c r="E62" i="13"/>
  <c r="E180" i="13"/>
  <c r="E152" i="13"/>
  <c r="E194" i="13"/>
  <c r="E111" i="13"/>
  <c r="E202" i="13"/>
  <c r="E8" i="13"/>
  <c r="E85" i="13"/>
  <c r="E175" i="13"/>
  <c r="E155" i="13"/>
  <c r="E105" i="13"/>
  <c r="E44" i="13"/>
  <c r="E197" i="13"/>
  <c r="E34" i="13"/>
  <c r="E89" i="13"/>
  <c r="E96" i="13"/>
  <c r="E99" i="13"/>
  <c r="E94" i="13"/>
  <c r="E188" i="13"/>
  <c r="E30" i="13"/>
  <c r="E171" i="13"/>
  <c r="E131" i="13"/>
  <c r="E153" i="13"/>
  <c r="E107" i="13"/>
  <c r="E10" i="13"/>
  <c r="E137" i="13"/>
  <c r="E14" i="13"/>
  <c r="E234" i="13"/>
  <c r="E174" i="13"/>
  <c r="E76" i="13"/>
  <c r="E173" i="13"/>
  <c r="E119" i="13"/>
  <c r="E46" i="13"/>
  <c r="E157" i="13"/>
  <c r="B11" i="7"/>
  <c r="D11" i="60"/>
  <c r="E9" i="60" l="1"/>
  <c r="E10" i="60"/>
  <c r="E5" i="60"/>
  <c r="E6" i="60"/>
  <c r="E7" i="60"/>
  <c r="E8" i="60"/>
  <c r="C7" i="7"/>
  <c r="C8" i="7"/>
  <c r="C9" i="7"/>
  <c r="C10" i="7"/>
  <c r="C5" i="7"/>
  <c r="C6" i="7"/>
  <c r="C243" i="13"/>
  <c r="E243" i="13"/>
  <c r="D11" i="4" l="1"/>
  <c r="I4" i="15"/>
  <c r="I5" i="15"/>
  <c r="H4" i="15"/>
  <c r="H6" i="15"/>
  <c r="H7" i="15"/>
  <c r="I7" i="15"/>
  <c r="H8" i="15"/>
  <c r="I8" i="15"/>
  <c r="H9" i="15"/>
  <c r="I9" i="15"/>
  <c r="H10" i="15"/>
  <c r="I10" i="15"/>
  <c r="H11" i="15"/>
  <c r="H12" i="15"/>
  <c r="I12" i="15"/>
  <c r="H13" i="15"/>
  <c r="I13" i="15"/>
  <c r="H14" i="15"/>
  <c r="I14" i="15"/>
  <c r="H15" i="15"/>
  <c r="I15" i="15"/>
  <c r="H17" i="15"/>
  <c r="I17" i="15"/>
  <c r="H18" i="15"/>
  <c r="I18" i="15"/>
  <c r="H19" i="15"/>
  <c r="I19" i="15"/>
  <c r="H20" i="15"/>
  <c r="I20" i="15"/>
  <c r="H21" i="15"/>
  <c r="I21" i="15"/>
  <c r="H23" i="15"/>
  <c r="I23" i="15"/>
  <c r="H24" i="15"/>
  <c r="I24" i="15"/>
  <c r="H25" i="15"/>
  <c r="I25" i="15"/>
  <c r="H26" i="15"/>
  <c r="H27" i="15"/>
  <c r="I27" i="15"/>
  <c r="H28" i="15"/>
  <c r="I28" i="15"/>
  <c r="H29" i="15"/>
  <c r="I29" i="15"/>
  <c r="H30" i="15"/>
  <c r="I30" i="15"/>
  <c r="H31" i="15"/>
  <c r="I31" i="15"/>
  <c r="H32" i="15"/>
  <c r="I32" i="15"/>
  <c r="H33" i="15"/>
  <c r="I33" i="15"/>
  <c r="H34" i="15"/>
  <c r="I34" i="15"/>
  <c r="H35" i="15"/>
  <c r="I35" i="15"/>
  <c r="H36" i="15"/>
  <c r="I36" i="15"/>
  <c r="I37" i="15"/>
  <c r="H38" i="15"/>
  <c r="I38" i="15"/>
  <c r="H39" i="15"/>
  <c r="I39" i="15"/>
  <c r="H40" i="15"/>
  <c r="I40" i="15"/>
  <c r="I41" i="15"/>
  <c r="H42" i="15"/>
  <c r="I42" i="15"/>
  <c r="H43" i="15"/>
  <c r="H44" i="15"/>
  <c r="H45" i="15"/>
  <c r="I45" i="15"/>
  <c r="H46" i="15"/>
  <c r="I46" i="15"/>
  <c r="H47" i="15"/>
  <c r="I47" i="15"/>
  <c r="H48" i="15"/>
  <c r="I48" i="15"/>
  <c r="H49" i="15"/>
  <c r="I49" i="15"/>
  <c r="H50" i="15"/>
  <c r="I50" i="15"/>
  <c r="H51" i="15"/>
  <c r="I51" i="15"/>
  <c r="H52" i="15"/>
  <c r="I52" i="15"/>
  <c r="H53" i="15"/>
  <c r="I53" i="15"/>
  <c r="H54" i="15"/>
  <c r="H55" i="15"/>
  <c r="I55" i="15"/>
  <c r="H56" i="15"/>
  <c r="H57" i="15"/>
  <c r="I57" i="15"/>
  <c r="H59" i="15"/>
  <c r="I59" i="15"/>
  <c r="H60" i="15"/>
  <c r="I61" i="15"/>
  <c r="H62" i="15"/>
  <c r="I62" i="15"/>
  <c r="I63" i="15"/>
  <c r="I64" i="15"/>
  <c r="I65" i="15"/>
  <c r="H66" i="15"/>
  <c r="H67" i="15"/>
  <c r="I67" i="15"/>
  <c r="I68" i="15"/>
  <c r="H70" i="15"/>
  <c r="I70" i="15"/>
  <c r="H71" i="15"/>
  <c r="H72" i="15"/>
  <c r="I72" i="15"/>
  <c r="H74" i="15"/>
  <c r="I74" i="15"/>
  <c r="H75" i="15"/>
  <c r="I75" i="15"/>
  <c r="H76" i="15"/>
  <c r="I76" i="15"/>
  <c r="H77" i="15"/>
  <c r="I77" i="15"/>
  <c r="H78" i="15"/>
  <c r="H80" i="15"/>
  <c r="H81" i="15"/>
  <c r="I82" i="15"/>
  <c r="H83" i="15"/>
  <c r="I83" i="15"/>
  <c r="I84" i="15"/>
  <c r="I85" i="15"/>
  <c r="H86" i="15"/>
  <c r="I86" i="15"/>
  <c r="H88" i="15"/>
  <c r="I88" i="15"/>
  <c r="H89" i="15"/>
  <c r="I89" i="15"/>
  <c r="H90" i="15"/>
  <c r="I90" i="15"/>
  <c r="H91" i="15"/>
  <c r="I91" i="15"/>
  <c r="H92" i="15"/>
  <c r="H94" i="15"/>
  <c r="I94" i="15"/>
  <c r="H95" i="15"/>
  <c r="I95" i="15"/>
  <c r="I96" i="15"/>
  <c r="I97" i="15"/>
  <c r="I98" i="15"/>
  <c r="H99" i="15"/>
  <c r="I99" i="15"/>
  <c r="H100" i="15"/>
  <c r="I100" i="15"/>
  <c r="H101" i="15"/>
  <c r="I101" i="15"/>
  <c r="H103" i="15"/>
  <c r="I103" i="15"/>
  <c r="H104" i="15"/>
  <c r="H107" i="15"/>
  <c r="I107" i="15"/>
  <c r="I108" i="15"/>
  <c r="H109" i="15"/>
  <c r="H111" i="15"/>
  <c r="I111" i="15"/>
  <c r="H112" i="15"/>
  <c r="I112" i="15"/>
  <c r="I114" i="15"/>
  <c r="H115" i="15"/>
  <c r="H116" i="15"/>
  <c r="I116" i="15"/>
  <c r="I117" i="15"/>
  <c r="H118" i="15"/>
  <c r="I118" i="15"/>
  <c r="H121" i="15"/>
  <c r="I121" i="15"/>
  <c r="H123" i="15"/>
  <c r="I123" i="15"/>
  <c r="I124" i="15"/>
  <c r="H127" i="15"/>
  <c r="H128" i="15"/>
  <c r="I128" i="15"/>
  <c r="I129" i="15"/>
  <c r="I130" i="15"/>
  <c r="I131" i="15"/>
  <c r="I132" i="15"/>
  <c r="H134" i="15"/>
  <c r="I134" i="15"/>
  <c r="I135" i="15"/>
  <c r="I138" i="15"/>
  <c r="H141" i="15"/>
  <c r="I141" i="15"/>
  <c r="H142" i="15"/>
  <c r="H144" i="15"/>
  <c r="I144" i="15"/>
  <c r="I150" i="15"/>
  <c r="I155" i="15"/>
  <c r="I157" i="15"/>
  <c r="I159" i="15"/>
  <c r="H160" i="15"/>
  <c r="I165" i="15"/>
  <c r="H67" i="13"/>
  <c r="L67" i="13" s="1"/>
  <c r="H45" i="13"/>
  <c r="H38" i="13"/>
  <c r="H33" i="13"/>
  <c r="H19" i="13"/>
  <c r="H18" i="13"/>
  <c r="H100" i="13"/>
  <c r="H21" i="13"/>
  <c r="H17" i="13"/>
  <c r="H32" i="13"/>
  <c r="H105" i="13"/>
  <c r="H98" i="13"/>
  <c r="H199" i="13"/>
  <c r="H106" i="13"/>
  <c r="H47" i="13"/>
  <c r="H116" i="13"/>
  <c r="H44" i="13"/>
  <c r="H57" i="13"/>
  <c r="H150" i="13"/>
  <c r="H195" i="13"/>
  <c r="H86" i="13"/>
  <c r="H141" i="13"/>
  <c r="H154" i="13"/>
  <c r="H197" i="13"/>
  <c r="H42" i="13"/>
  <c r="H49" i="13"/>
  <c r="H172" i="13"/>
  <c r="K172" i="13" s="1"/>
  <c r="H48" i="13"/>
  <c r="H56" i="13"/>
  <c r="H36" i="13"/>
  <c r="H166" i="13"/>
  <c r="H34" i="13"/>
  <c r="H20" i="13"/>
  <c r="H123" i="13"/>
  <c r="H198" i="13"/>
  <c r="H58" i="13"/>
  <c r="H91" i="13"/>
  <c r="H144" i="13"/>
  <c r="H89" i="13"/>
  <c r="H35" i="13"/>
  <c r="H181" i="13"/>
  <c r="H193" i="13"/>
  <c r="H124" i="13"/>
  <c r="H59" i="13"/>
  <c r="H97" i="13"/>
  <c r="K97" i="13" s="1"/>
  <c r="H96" i="13"/>
  <c r="H63" i="13"/>
  <c r="H12" i="13"/>
  <c r="H104" i="13"/>
  <c r="H31" i="13"/>
  <c r="H125" i="13"/>
  <c r="H139" i="13"/>
  <c r="H99" i="13"/>
  <c r="H87" i="13"/>
  <c r="H160" i="13"/>
  <c r="H170" i="13"/>
  <c r="H140" i="13"/>
  <c r="H43" i="13"/>
  <c r="H120" i="13"/>
  <c r="H222" i="13"/>
  <c r="H94" i="13"/>
  <c r="H103" i="13"/>
  <c r="H145" i="13"/>
  <c r="H241" i="13"/>
  <c r="H238" i="13"/>
  <c r="H208" i="13"/>
  <c r="H168" i="13"/>
  <c r="H148" i="13"/>
  <c r="H188" i="13"/>
  <c r="H237" i="13"/>
  <c r="H26" i="13"/>
  <c r="H11" i="13"/>
  <c r="H92" i="13"/>
  <c r="H22" i="13"/>
  <c r="H232" i="13"/>
  <c r="H30" i="13"/>
  <c r="H158" i="13"/>
  <c r="H156" i="13"/>
  <c r="H213" i="13"/>
  <c r="H52" i="13"/>
  <c r="H117" i="13"/>
  <c r="H226" i="13"/>
  <c r="H7" i="13"/>
  <c r="H171" i="13"/>
  <c r="H121" i="13"/>
  <c r="H178" i="13"/>
  <c r="H192" i="13"/>
  <c r="H159" i="13"/>
  <c r="H23" i="13"/>
  <c r="H207" i="13"/>
  <c r="H131" i="13"/>
  <c r="H83" i="13"/>
  <c r="H236" i="13"/>
  <c r="H71" i="13"/>
  <c r="H227" i="13"/>
  <c r="H163" i="13"/>
  <c r="H110" i="13"/>
  <c r="H233" i="13"/>
  <c r="H153" i="13"/>
  <c r="H93" i="13"/>
  <c r="H64" i="13"/>
  <c r="H29" i="13"/>
  <c r="H209" i="13"/>
  <c r="H212" i="13"/>
  <c r="H80" i="13"/>
  <c r="H107" i="13"/>
  <c r="H81" i="13"/>
  <c r="H230" i="13"/>
  <c r="H138" i="13"/>
  <c r="H215" i="13"/>
  <c r="H122" i="13"/>
  <c r="H128" i="13"/>
  <c r="H9" i="13"/>
  <c r="K9" i="13" s="1"/>
  <c r="H114" i="13"/>
  <c r="H136" i="13"/>
  <c r="H82" i="13"/>
  <c r="H134" i="13"/>
  <c r="H167" i="13"/>
  <c r="H132" i="13"/>
  <c r="H186" i="13"/>
  <c r="H53" i="13"/>
  <c r="H10" i="13"/>
  <c r="H126" i="13"/>
  <c r="H55" i="13"/>
  <c r="H143" i="13"/>
  <c r="H211" i="13"/>
  <c r="H187" i="13"/>
  <c r="H235" i="13"/>
  <c r="H175" i="13"/>
  <c r="H28" i="13"/>
  <c r="K28" i="13" s="1"/>
  <c r="H176" i="13"/>
  <c r="H54" i="13"/>
  <c r="H137" i="13"/>
  <c r="H78" i="13"/>
  <c r="H40" i="13"/>
  <c r="H85" i="13"/>
  <c r="H217" i="13"/>
  <c r="H191" i="13"/>
  <c r="H185" i="13"/>
  <c r="H146" i="13"/>
  <c r="H164" i="13"/>
  <c r="H240" i="13"/>
  <c r="H8" i="13"/>
  <c r="H221" i="13"/>
  <c r="H14" i="13"/>
  <c r="H203" i="13"/>
  <c r="H216" i="13"/>
  <c r="H190" i="13"/>
  <c r="H242" i="13"/>
  <c r="H179" i="13"/>
  <c r="H202" i="13"/>
  <c r="H219" i="13"/>
  <c r="H149" i="13"/>
  <c r="H210" i="13"/>
  <c r="H201" i="13"/>
  <c r="H234" i="13"/>
  <c r="H25" i="13"/>
  <c r="H16" i="13"/>
  <c r="H111" i="13"/>
  <c r="H109" i="13"/>
  <c r="H218" i="13"/>
  <c r="H200" i="13"/>
  <c r="H205" i="13"/>
  <c r="H204" i="13"/>
  <c r="H108" i="13"/>
  <c r="H194" i="13"/>
  <c r="H214" i="13"/>
  <c r="H174" i="13"/>
  <c r="H151" i="13"/>
  <c r="H189" i="13"/>
  <c r="H161" i="13"/>
  <c r="H229" i="13"/>
  <c r="H152" i="13"/>
  <c r="H102" i="13"/>
  <c r="H183" i="13"/>
  <c r="H206" i="13"/>
  <c r="H79" i="13"/>
  <c r="H225" i="13"/>
  <c r="H65" i="13"/>
  <c r="H177" i="13"/>
  <c r="H180" i="13"/>
  <c r="H129" i="13"/>
  <c r="H76" i="13"/>
  <c r="H118" i="13"/>
  <c r="H39" i="13"/>
  <c r="H133" i="13"/>
  <c r="H112" i="13"/>
  <c r="H6" i="13"/>
  <c r="H62" i="13"/>
  <c r="H27" i="13"/>
  <c r="H223" i="13"/>
  <c r="H70" i="13"/>
  <c r="H41" i="13"/>
  <c r="H37" i="13"/>
  <c r="H51" i="13"/>
  <c r="H127" i="13"/>
  <c r="H173" i="13"/>
  <c r="H15" i="13"/>
  <c r="H84" i="13"/>
  <c r="H220" i="13"/>
  <c r="H68" i="13"/>
  <c r="H147" i="13"/>
  <c r="H72" i="13"/>
  <c r="H5" i="13"/>
  <c r="H101" i="13"/>
  <c r="H66" i="13"/>
  <c r="H75" i="13"/>
  <c r="H113" i="13"/>
  <c r="H13" i="13"/>
  <c r="H74" i="13"/>
  <c r="H155" i="13"/>
  <c r="K84" i="13" l="1"/>
  <c r="L84" i="13"/>
  <c r="K118" i="13"/>
  <c r="L118" i="13"/>
  <c r="L174" i="13"/>
  <c r="K203" i="13"/>
  <c r="L52" i="13"/>
  <c r="L15" i="13"/>
  <c r="K15" i="13"/>
  <c r="K76" i="13"/>
  <c r="L76" i="13"/>
  <c r="L14" i="13"/>
  <c r="K14" i="13"/>
  <c r="K126" i="13"/>
  <c r="L126" i="13"/>
  <c r="K138" i="13"/>
  <c r="K178" i="13"/>
  <c r="L178" i="13"/>
  <c r="L241" i="13"/>
  <c r="K155" i="13"/>
  <c r="L155" i="13"/>
  <c r="K102" i="13"/>
  <c r="L102" i="13"/>
  <c r="K109" i="13"/>
  <c r="L109" i="13"/>
  <c r="K152" i="13"/>
  <c r="L152" i="13"/>
  <c r="K85" i="13"/>
  <c r="L85" i="13"/>
  <c r="K81" i="13"/>
  <c r="L81" i="13"/>
  <c r="K87" i="13"/>
  <c r="L87" i="13"/>
  <c r="K6" i="13"/>
  <c r="L6" i="13"/>
  <c r="K13" i="13"/>
  <c r="L13" i="13"/>
  <c r="K68" i="13"/>
  <c r="L68" i="13"/>
  <c r="K108" i="13"/>
  <c r="L108" i="13"/>
  <c r="K25" i="13"/>
  <c r="L25" i="13"/>
  <c r="K164" i="13"/>
  <c r="L164" i="13"/>
  <c r="K187" i="13"/>
  <c r="L187" i="13"/>
  <c r="L132" i="13"/>
  <c r="K7" i="13"/>
  <c r="L7" i="13"/>
  <c r="L148" i="13"/>
  <c r="K148" i="13"/>
  <c r="K222" i="13"/>
  <c r="L116" i="13"/>
  <c r="K214" i="13"/>
  <c r="L176" i="13"/>
  <c r="L11" i="13"/>
  <c r="K129" i="13"/>
  <c r="L129" i="13"/>
  <c r="K26" i="13"/>
  <c r="K72" i="13"/>
  <c r="L72" i="13"/>
  <c r="L111" i="13"/>
  <c r="K111" i="13"/>
  <c r="K53" i="13"/>
  <c r="L53" i="13"/>
  <c r="K51" i="13"/>
  <c r="L51" i="13"/>
  <c r="L186" i="13"/>
  <c r="K186" i="13"/>
  <c r="L153" i="13"/>
  <c r="K153" i="13"/>
  <c r="K99" i="13"/>
  <c r="L99" i="13"/>
  <c r="L44" i="13"/>
  <c r="K44" i="13"/>
  <c r="K146" i="13"/>
  <c r="L146" i="13"/>
  <c r="L211" i="13"/>
  <c r="K23" i="13"/>
  <c r="L23" i="13"/>
  <c r="K91" i="13"/>
  <c r="L91" i="13"/>
  <c r="K66" i="13"/>
  <c r="L66" i="13"/>
  <c r="K70" i="13"/>
  <c r="L70" i="13"/>
  <c r="L210" i="13"/>
  <c r="K55" i="13"/>
  <c r="L192" i="13"/>
  <c r="K92" i="13"/>
  <c r="L140" i="13"/>
  <c r="K140" i="13"/>
  <c r="K48" i="13"/>
  <c r="L48" i="13"/>
  <c r="K101" i="13"/>
  <c r="L101" i="13"/>
  <c r="K71" i="13"/>
  <c r="L71" i="13"/>
  <c r="K150" i="13"/>
  <c r="L150" i="13"/>
  <c r="L5" i="13"/>
  <c r="K5" i="13"/>
  <c r="K27" i="13"/>
  <c r="L27" i="13"/>
  <c r="K10" i="13"/>
  <c r="L10" i="13"/>
  <c r="L64" i="13"/>
  <c r="K64" i="13"/>
  <c r="L160" i="13"/>
  <c r="K181" i="13"/>
  <c r="K180" i="13"/>
  <c r="L180" i="13"/>
  <c r="K8" i="13"/>
  <c r="L8" i="13"/>
  <c r="K175" i="13"/>
  <c r="L175" i="13"/>
  <c r="L114" i="13"/>
  <c r="K114" i="13"/>
  <c r="L147" i="13"/>
  <c r="L177" i="13"/>
  <c r="K177" i="13"/>
  <c r="K16" i="13"/>
  <c r="L16" i="13"/>
  <c r="K107" i="13"/>
  <c r="K131" i="13"/>
  <c r="L131" i="13"/>
  <c r="K188" i="13"/>
  <c r="L94" i="13"/>
  <c r="K94" i="13"/>
  <c r="K96" i="13"/>
  <c r="L96" i="13"/>
  <c r="L34" i="13"/>
  <c r="K34" i="13"/>
  <c r="K113" i="13"/>
  <c r="L113" i="13"/>
  <c r="K4" i="13"/>
  <c r="K204" i="13"/>
  <c r="K41" i="13"/>
  <c r="L41" i="13"/>
  <c r="K39" i="13"/>
  <c r="L39" i="13"/>
  <c r="K151" i="13"/>
  <c r="L151" i="13"/>
  <c r="K216" i="13"/>
  <c r="L185" i="13"/>
  <c r="L137" i="13"/>
  <c r="L143" i="13"/>
  <c r="K134" i="13"/>
  <c r="L134" i="13"/>
  <c r="K122" i="13"/>
  <c r="L122" i="13"/>
  <c r="K209" i="13"/>
  <c r="L209" i="13"/>
  <c r="L163" i="13"/>
  <c r="K159" i="13"/>
  <c r="L159" i="13"/>
  <c r="L208" i="13"/>
  <c r="K43" i="13"/>
  <c r="L43" i="13"/>
  <c r="H243" i="13"/>
  <c r="D14" i="8"/>
  <c r="E10" i="8" s="1"/>
  <c r="B14" i="8"/>
  <c r="C12" i="8" s="1"/>
  <c r="F11" i="7"/>
  <c r="D11" i="7"/>
  <c r="I21" i="2"/>
  <c r="E6" i="7" l="1"/>
  <c r="E7" i="7"/>
  <c r="E8" i="7"/>
  <c r="E9" i="7"/>
  <c r="E10" i="7"/>
  <c r="E5" i="7"/>
  <c r="G5" i="7"/>
  <c r="G6" i="7"/>
  <c r="G7" i="7"/>
  <c r="G8" i="7"/>
  <c r="G9" i="7"/>
  <c r="G10" i="7"/>
  <c r="K243" i="13"/>
  <c r="L243" i="13"/>
  <c r="G8" i="8"/>
  <c r="G11" i="8"/>
  <c r="G12" i="8"/>
  <c r="G5" i="8"/>
  <c r="G13" i="8"/>
  <c r="G6" i="8"/>
  <c r="G7" i="8"/>
  <c r="G9" i="8"/>
  <c r="G10" i="8"/>
  <c r="J75" i="13"/>
  <c r="J72" i="13"/>
  <c r="J220" i="13"/>
  <c r="J127" i="13"/>
  <c r="J41" i="13"/>
  <c r="J27" i="13"/>
  <c r="J133" i="13"/>
  <c r="J129" i="13"/>
  <c r="J225" i="13"/>
  <c r="J102" i="13"/>
  <c r="J189" i="13"/>
  <c r="J204" i="13"/>
  <c r="J109" i="13"/>
  <c r="J234" i="13"/>
  <c r="J219" i="13"/>
  <c r="J190" i="13"/>
  <c r="J221" i="13"/>
  <c r="J146" i="13"/>
  <c r="J78" i="13"/>
  <c r="J28" i="13"/>
  <c r="J211" i="13"/>
  <c r="J10" i="13"/>
  <c r="J167" i="13"/>
  <c r="J136" i="13"/>
  <c r="J128" i="13"/>
  <c r="J230" i="13"/>
  <c r="I74" i="13"/>
  <c r="I66" i="13"/>
  <c r="I147" i="13"/>
  <c r="I84" i="13"/>
  <c r="I51" i="13"/>
  <c r="I184" i="13"/>
  <c r="I62" i="13"/>
  <c r="I39" i="13"/>
  <c r="I180" i="13"/>
  <c r="I79" i="13"/>
  <c r="I152" i="13"/>
  <c r="I151" i="13"/>
  <c r="I194" i="13"/>
  <c r="I205" i="13"/>
  <c r="I111" i="13"/>
  <c r="I201" i="13"/>
  <c r="I202" i="13"/>
  <c r="I216" i="13"/>
  <c r="I8" i="13"/>
  <c r="I185" i="13"/>
  <c r="I85" i="13"/>
  <c r="I137" i="13"/>
  <c r="I175" i="13"/>
  <c r="I143" i="13"/>
  <c r="I53" i="13"/>
  <c r="I134" i="13"/>
  <c r="J74" i="13"/>
  <c r="J66" i="13"/>
  <c r="J147" i="13"/>
  <c r="J84" i="13"/>
  <c r="J51" i="13"/>
  <c r="J184" i="13"/>
  <c r="J62" i="13"/>
  <c r="J39" i="13"/>
  <c r="J180" i="13"/>
  <c r="J79" i="13"/>
  <c r="J152" i="13"/>
  <c r="J151" i="13"/>
  <c r="J194" i="13"/>
  <c r="J205" i="13"/>
  <c r="J111" i="13"/>
  <c r="J201" i="13"/>
  <c r="J202" i="13"/>
  <c r="J216" i="13"/>
  <c r="J8" i="13"/>
  <c r="J185" i="13"/>
  <c r="J85" i="13"/>
  <c r="J137" i="13"/>
  <c r="J175" i="13"/>
  <c r="J143" i="13"/>
  <c r="J53" i="13"/>
  <c r="J134" i="13"/>
  <c r="J114" i="13"/>
  <c r="J122" i="13"/>
  <c r="J81" i="13"/>
  <c r="I13" i="13"/>
  <c r="I101" i="13"/>
  <c r="I68" i="13"/>
  <c r="I15" i="13"/>
  <c r="I37" i="13"/>
  <c r="I70" i="13"/>
  <c r="I6" i="13"/>
  <c r="I118" i="13"/>
  <c r="I177" i="13"/>
  <c r="I206" i="13"/>
  <c r="I229" i="13"/>
  <c r="I174" i="13"/>
  <c r="I200" i="13"/>
  <c r="I16" i="13"/>
  <c r="I210" i="13"/>
  <c r="I179" i="13"/>
  <c r="I203" i="13"/>
  <c r="I240" i="13"/>
  <c r="I191" i="13"/>
  <c r="I40" i="13"/>
  <c r="I54" i="13"/>
  <c r="I235" i="13"/>
  <c r="I55" i="13"/>
  <c r="I186" i="13"/>
  <c r="I215" i="13"/>
  <c r="I107" i="13"/>
  <c r="J13" i="13"/>
  <c r="J101" i="13"/>
  <c r="J68" i="13"/>
  <c r="J15" i="13"/>
  <c r="J37" i="13"/>
  <c r="J70" i="13"/>
  <c r="J6" i="13"/>
  <c r="J118" i="13"/>
  <c r="J177" i="13"/>
  <c r="J206" i="13"/>
  <c r="J229" i="13"/>
  <c r="J174" i="13"/>
  <c r="J200" i="13"/>
  <c r="J16" i="13"/>
  <c r="J210" i="13"/>
  <c r="J179" i="13"/>
  <c r="J203" i="13"/>
  <c r="J240" i="13"/>
  <c r="J191" i="13"/>
  <c r="J40" i="13"/>
  <c r="J54" i="13"/>
  <c r="J235" i="13"/>
  <c r="J55" i="13"/>
  <c r="J186" i="13"/>
  <c r="J215" i="13"/>
  <c r="J107" i="13"/>
  <c r="I4" i="13"/>
  <c r="I41" i="13"/>
  <c r="J76" i="13"/>
  <c r="I161" i="13"/>
  <c r="I204" i="13"/>
  <c r="J149" i="13"/>
  <c r="I164" i="13"/>
  <c r="I78" i="13"/>
  <c r="J126" i="13"/>
  <c r="I114" i="13"/>
  <c r="I81" i="13"/>
  <c r="J153" i="13"/>
  <c r="J227" i="13"/>
  <c r="J131" i="13"/>
  <c r="J192" i="13"/>
  <c r="J171" i="13"/>
  <c r="J52" i="13"/>
  <c r="J30" i="13"/>
  <c r="J92" i="13"/>
  <c r="J188" i="13"/>
  <c r="J238" i="13"/>
  <c r="J94" i="13"/>
  <c r="J140" i="13"/>
  <c r="J99" i="13"/>
  <c r="J31" i="13"/>
  <c r="J96" i="13"/>
  <c r="J124" i="13"/>
  <c r="J89" i="13"/>
  <c r="J198" i="13"/>
  <c r="J34" i="13"/>
  <c r="J48" i="13"/>
  <c r="J197" i="13"/>
  <c r="J195" i="13"/>
  <c r="J44" i="13"/>
  <c r="J105" i="13"/>
  <c r="J21" i="13"/>
  <c r="J130" i="13"/>
  <c r="J162" i="13"/>
  <c r="J224" i="13"/>
  <c r="J38" i="13"/>
  <c r="J50" i="13"/>
  <c r="J69" i="13"/>
  <c r="J88" i="13"/>
  <c r="J90" i="13"/>
  <c r="I155" i="13"/>
  <c r="J4" i="13"/>
  <c r="I223" i="13"/>
  <c r="I129" i="13"/>
  <c r="J161" i="13"/>
  <c r="I218" i="13"/>
  <c r="I219" i="13"/>
  <c r="J164" i="13"/>
  <c r="I176" i="13"/>
  <c r="I10" i="13"/>
  <c r="I9" i="13"/>
  <c r="I80" i="13"/>
  <c r="I29" i="13"/>
  <c r="I233" i="13"/>
  <c r="I71" i="13"/>
  <c r="I207" i="13"/>
  <c r="I178" i="13"/>
  <c r="I7" i="13"/>
  <c r="I213" i="13"/>
  <c r="I232" i="13"/>
  <c r="I11" i="13"/>
  <c r="I148" i="13"/>
  <c r="I241" i="13"/>
  <c r="I222" i="13"/>
  <c r="I170" i="13"/>
  <c r="I104" i="13"/>
  <c r="I97" i="13"/>
  <c r="I193" i="13"/>
  <c r="I144" i="13"/>
  <c r="I123" i="13"/>
  <c r="I166" i="13"/>
  <c r="I172" i="13"/>
  <c r="I154" i="13"/>
  <c r="I150" i="13"/>
  <c r="I116" i="13"/>
  <c r="I106" i="13"/>
  <c r="I32" i="13"/>
  <c r="I100" i="13"/>
  <c r="I135" i="13"/>
  <c r="I165" i="13"/>
  <c r="I228" i="13"/>
  <c r="I45" i="13"/>
  <c r="I77" i="13"/>
  <c r="I24" i="13"/>
  <c r="I95" i="13"/>
  <c r="I75" i="13"/>
  <c r="J173" i="13"/>
  <c r="I112" i="13"/>
  <c r="I225" i="13"/>
  <c r="J214" i="13"/>
  <c r="I25" i="13"/>
  <c r="I190" i="13"/>
  <c r="J217" i="13"/>
  <c r="I187" i="13"/>
  <c r="I167" i="13"/>
  <c r="I122" i="13"/>
  <c r="J212" i="13"/>
  <c r="J64" i="13"/>
  <c r="J110" i="13"/>
  <c r="J236" i="13"/>
  <c r="J23" i="13"/>
  <c r="J226" i="13"/>
  <c r="J156" i="13"/>
  <c r="J26" i="13"/>
  <c r="J168" i="13"/>
  <c r="J145" i="13"/>
  <c r="J120" i="13"/>
  <c r="J160" i="13"/>
  <c r="J139" i="13"/>
  <c r="J12" i="13"/>
  <c r="J181" i="13"/>
  <c r="J91" i="13"/>
  <c r="J36" i="13"/>
  <c r="J49" i="13"/>
  <c r="J141" i="13"/>
  <c r="J47" i="13"/>
  <c r="J199" i="13"/>
  <c r="J17" i="13"/>
  <c r="J18" i="13"/>
  <c r="J142" i="13"/>
  <c r="J169" i="13"/>
  <c r="J231" i="13"/>
  <c r="J67" i="13"/>
  <c r="J60" i="13"/>
  <c r="J196" i="13"/>
  <c r="J115" i="13"/>
  <c r="I5" i="13"/>
  <c r="I127" i="13"/>
  <c r="J112" i="13"/>
  <c r="I183" i="13"/>
  <c r="J25" i="13"/>
  <c r="I14" i="13"/>
  <c r="J187" i="13"/>
  <c r="I82" i="13"/>
  <c r="I138" i="13"/>
  <c r="I209" i="13"/>
  <c r="I93" i="13"/>
  <c r="I163" i="13"/>
  <c r="I83" i="13"/>
  <c r="I159" i="13"/>
  <c r="I121" i="13"/>
  <c r="I117" i="13"/>
  <c r="I158" i="13"/>
  <c r="I22" i="13"/>
  <c r="I237" i="13"/>
  <c r="I208" i="13"/>
  <c r="I103" i="13"/>
  <c r="I43" i="13"/>
  <c r="I87" i="13"/>
  <c r="I125" i="13"/>
  <c r="I63" i="13"/>
  <c r="I59" i="13"/>
  <c r="I35" i="13"/>
  <c r="I58" i="13"/>
  <c r="I72" i="13"/>
  <c r="I76" i="13"/>
  <c r="I102" i="13"/>
  <c r="J108" i="13"/>
  <c r="I149" i="13"/>
  <c r="I221" i="13"/>
  <c r="I126" i="13"/>
  <c r="I136" i="13"/>
  <c r="I230" i="13"/>
  <c r="I153" i="13"/>
  <c r="I227" i="13"/>
  <c r="I131" i="13"/>
  <c r="I192" i="13"/>
  <c r="I171" i="13"/>
  <c r="I52" i="13"/>
  <c r="I30" i="13"/>
  <c r="I92" i="13"/>
  <c r="I188" i="13"/>
  <c r="I238" i="13"/>
  <c r="I94" i="13"/>
  <c r="I140" i="13"/>
  <c r="I99" i="13"/>
  <c r="I31" i="13"/>
  <c r="I96" i="13"/>
  <c r="I124" i="13"/>
  <c r="I89" i="13"/>
  <c r="I198" i="13"/>
  <c r="I34" i="13"/>
  <c r="I48" i="13"/>
  <c r="I197" i="13"/>
  <c r="I195" i="13"/>
  <c r="I44" i="13"/>
  <c r="I105" i="13"/>
  <c r="I21" i="13"/>
  <c r="I130" i="13"/>
  <c r="I162" i="13"/>
  <c r="I224" i="13"/>
  <c r="I38" i="13"/>
  <c r="I50" i="13"/>
  <c r="I69" i="13"/>
  <c r="I88" i="13"/>
  <c r="I90" i="13"/>
  <c r="J155" i="13"/>
  <c r="I214" i="13"/>
  <c r="I146" i="13"/>
  <c r="J82" i="13"/>
  <c r="I64" i="13"/>
  <c r="J207" i="13"/>
  <c r="J117" i="13"/>
  <c r="I26" i="13"/>
  <c r="J222" i="13"/>
  <c r="J125" i="13"/>
  <c r="I181" i="13"/>
  <c r="J20" i="13"/>
  <c r="J42" i="13"/>
  <c r="J57" i="13"/>
  <c r="J98" i="13"/>
  <c r="J19" i="13"/>
  <c r="J182" i="13"/>
  <c r="J33" i="13"/>
  <c r="J61" i="13"/>
  <c r="J239" i="13"/>
  <c r="J223" i="13"/>
  <c r="I108" i="13"/>
  <c r="I217" i="13"/>
  <c r="J9" i="13"/>
  <c r="J93" i="13"/>
  <c r="I23" i="13"/>
  <c r="J213" i="13"/>
  <c r="J237" i="13"/>
  <c r="I120" i="13"/>
  <c r="J104" i="13"/>
  <c r="J35" i="13"/>
  <c r="J166" i="13"/>
  <c r="J154" i="13"/>
  <c r="J116" i="13"/>
  <c r="J32" i="13"/>
  <c r="J135" i="13"/>
  <c r="J228" i="13"/>
  <c r="J45" i="13"/>
  <c r="J24" i="13"/>
  <c r="J95" i="13"/>
  <c r="I27" i="13"/>
  <c r="J218" i="13"/>
  <c r="I128" i="13"/>
  <c r="J233" i="13"/>
  <c r="J159" i="13"/>
  <c r="I156" i="13"/>
  <c r="J148" i="13"/>
  <c r="J43" i="13"/>
  <c r="I12" i="13"/>
  <c r="J144" i="13"/>
  <c r="I36" i="13"/>
  <c r="I141" i="13"/>
  <c r="I47" i="13"/>
  <c r="I17" i="13"/>
  <c r="I142" i="13"/>
  <c r="I231" i="13"/>
  <c r="I67" i="13"/>
  <c r="I115" i="13"/>
  <c r="J113" i="13"/>
  <c r="I65" i="13"/>
  <c r="I234" i="13"/>
  <c r="I28" i="13"/>
  <c r="J80" i="13"/>
  <c r="J163" i="13"/>
  <c r="J232" i="13"/>
  <c r="J208" i="13"/>
  <c r="I160" i="13"/>
  <c r="J97" i="13"/>
  <c r="J58" i="13"/>
  <c r="J56" i="13"/>
  <c r="J86" i="13"/>
  <c r="J157" i="13"/>
  <c r="J46" i="13"/>
  <c r="J73" i="13"/>
  <c r="J119" i="13"/>
  <c r="I220" i="13"/>
  <c r="J183" i="13"/>
  <c r="J242" i="13"/>
  <c r="I132" i="13"/>
  <c r="J209" i="13"/>
  <c r="I236" i="13"/>
  <c r="J7" i="13"/>
  <c r="J22" i="13"/>
  <c r="I145" i="13"/>
  <c r="J59" i="13"/>
  <c r="I49" i="13"/>
  <c r="I199" i="13"/>
  <c r="I18" i="13"/>
  <c r="I169" i="13"/>
  <c r="I60" i="13"/>
  <c r="I196" i="13"/>
  <c r="I110" i="13"/>
  <c r="J14" i="13"/>
  <c r="J193" i="13"/>
  <c r="J5" i="13"/>
  <c r="J176" i="13"/>
  <c r="J83" i="13"/>
  <c r="J241" i="13"/>
  <c r="I91" i="13"/>
  <c r="I57" i="13"/>
  <c r="J165" i="13"/>
  <c r="I73" i="13"/>
  <c r="I173" i="13"/>
  <c r="I211" i="13"/>
  <c r="J178" i="13"/>
  <c r="J103" i="13"/>
  <c r="J123" i="13"/>
  <c r="I182" i="13"/>
  <c r="I133" i="13"/>
  <c r="J132" i="13"/>
  <c r="J121" i="13"/>
  <c r="J170" i="13"/>
  <c r="I20" i="13"/>
  <c r="J106" i="13"/>
  <c r="I239" i="13"/>
  <c r="I242" i="13"/>
  <c r="I19" i="13"/>
  <c r="I168" i="13"/>
  <c r="I61" i="13"/>
  <c r="I113" i="13"/>
  <c r="I157" i="13"/>
  <c r="J65" i="13"/>
  <c r="J138" i="13"/>
  <c r="I226" i="13"/>
  <c r="J87" i="13"/>
  <c r="I56" i="13"/>
  <c r="I98" i="13"/>
  <c r="I119" i="13"/>
  <c r="I189" i="13"/>
  <c r="I212" i="13"/>
  <c r="J158" i="13"/>
  <c r="I139" i="13"/>
  <c r="J172" i="13"/>
  <c r="I33" i="13"/>
  <c r="I109" i="13"/>
  <c r="J29" i="13"/>
  <c r="J63" i="13"/>
  <c r="I42" i="13"/>
  <c r="J100" i="13"/>
  <c r="I46" i="13"/>
  <c r="J11" i="13"/>
  <c r="I86" i="13"/>
  <c r="J77" i="13"/>
  <c r="J71" i="13"/>
  <c r="J150" i="13"/>
  <c r="E4" i="8"/>
  <c r="H11" i="60"/>
  <c r="G4" i="8"/>
  <c r="E6" i="8"/>
  <c r="H11" i="7"/>
  <c r="E7" i="8"/>
  <c r="G4" i="7"/>
  <c r="E11" i="8"/>
  <c r="H14" i="8"/>
  <c r="E12" i="8"/>
  <c r="E8" i="8"/>
  <c r="E5" i="8"/>
  <c r="E13" i="8"/>
  <c r="C7" i="8"/>
  <c r="C11" i="8"/>
  <c r="C13" i="8"/>
  <c r="E4" i="60"/>
  <c r="C4" i="7"/>
  <c r="C5" i="8"/>
  <c r="C9" i="8"/>
  <c r="E9" i="8"/>
  <c r="C4" i="60"/>
  <c r="C4" i="8"/>
  <c r="C6" i="8"/>
  <c r="C8" i="8"/>
  <c r="C10" i="8"/>
  <c r="E4" i="7"/>
  <c r="I261" i="2"/>
  <c r="J243" i="13" l="1"/>
  <c r="I243" i="13"/>
  <c r="E14" i="8"/>
  <c r="C11" i="60"/>
  <c r="C11" i="7"/>
  <c r="G11" i="60"/>
  <c r="E11" i="60"/>
  <c r="G11" i="7"/>
  <c r="G14" i="8"/>
  <c r="C14" i="8"/>
  <c r="E11" i="7"/>
  <c r="D10" i="4"/>
  <c r="G8" i="11" l="1"/>
  <c r="E12" i="4" l="1"/>
  <c r="D12" i="4"/>
  <c r="E11" i="4"/>
  <c r="E10" i="4"/>
  <c r="E9" i="4"/>
  <c r="D9" i="4"/>
  <c r="E8" i="4"/>
  <c r="D8" i="4"/>
  <c r="E7" i="4"/>
  <c r="D7" i="4"/>
  <c r="E6" i="4"/>
  <c r="D6" i="4"/>
  <c r="E5" i="4"/>
  <c r="D5" i="4"/>
  <c r="E4" i="4"/>
  <c r="E3" i="4"/>
  <c r="E3" i="55"/>
  <c r="F8" i="9"/>
  <c r="E3" i="9"/>
  <c r="G261" i="2"/>
  <c r="B5" i="2" s="1"/>
  <c r="C218" i="15" l="1"/>
  <c r="G218" i="15"/>
  <c r="E218" i="15"/>
  <c r="G5" i="15"/>
  <c r="G4" i="15"/>
  <c r="G7" i="15"/>
  <c r="G6" i="15"/>
  <c r="H261" i="2" l="1"/>
  <c r="C5" i="2" s="1"/>
  <c r="D5" i="2" s="1"/>
  <c r="B192" i="11" l="1"/>
  <c r="C191" i="11" l="1"/>
  <c r="C190" i="11"/>
  <c r="C4" i="11"/>
  <c r="C12" i="11"/>
  <c r="C20" i="11"/>
  <c r="C28" i="11"/>
  <c r="C36" i="11"/>
  <c r="C44" i="11"/>
  <c r="C52" i="11"/>
  <c r="C60" i="11"/>
  <c r="C68" i="11"/>
  <c r="C76" i="11"/>
  <c r="C84" i="11"/>
  <c r="C92" i="11"/>
  <c r="C100" i="11"/>
  <c r="C108" i="11"/>
  <c r="C116" i="11"/>
  <c r="C124" i="11"/>
  <c r="C132" i="11"/>
  <c r="C140" i="11"/>
  <c r="C148" i="11"/>
  <c r="C156" i="11"/>
  <c r="C164" i="11"/>
  <c r="C172" i="11"/>
  <c r="C180" i="11"/>
  <c r="C188" i="11"/>
  <c r="C78" i="11"/>
  <c r="C126" i="11"/>
  <c r="C166" i="11"/>
  <c r="C153" i="11"/>
  <c r="C5" i="11"/>
  <c r="C13" i="11"/>
  <c r="C21" i="11"/>
  <c r="C29" i="11"/>
  <c r="C37" i="11"/>
  <c r="C45" i="11"/>
  <c r="C53" i="11"/>
  <c r="C61" i="11"/>
  <c r="C69" i="11"/>
  <c r="C77" i="11"/>
  <c r="C85" i="11"/>
  <c r="C93" i="11"/>
  <c r="C101" i="11"/>
  <c r="C109" i="11"/>
  <c r="C117" i="11"/>
  <c r="C125" i="11"/>
  <c r="C133" i="11"/>
  <c r="C141" i="11"/>
  <c r="C149" i="11"/>
  <c r="C157" i="11"/>
  <c r="C165" i="11"/>
  <c r="C173" i="11"/>
  <c r="C181" i="11"/>
  <c r="C189" i="11"/>
  <c r="C70" i="11"/>
  <c r="C150" i="11"/>
  <c r="C161" i="11"/>
  <c r="C6" i="11"/>
  <c r="C14" i="11"/>
  <c r="C22" i="11"/>
  <c r="C30" i="11"/>
  <c r="C38" i="11"/>
  <c r="C46" i="11"/>
  <c r="C54" i="11"/>
  <c r="C62" i="11"/>
  <c r="C7" i="11"/>
  <c r="C15" i="11"/>
  <c r="C23" i="11"/>
  <c r="C31" i="11"/>
  <c r="C39" i="11"/>
  <c r="C47" i="11"/>
  <c r="C55" i="11"/>
  <c r="C63" i="11"/>
  <c r="C71" i="11"/>
  <c r="C79" i="11"/>
  <c r="C87" i="11"/>
  <c r="C95" i="11"/>
  <c r="C103" i="11"/>
  <c r="C111" i="11"/>
  <c r="C119" i="11"/>
  <c r="C127" i="11"/>
  <c r="C135" i="11"/>
  <c r="C143" i="11"/>
  <c r="C151" i="11"/>
  <c r="C159" i="11"/>
  <c r="C167" i="11"/>
  <c r="C175" i="11"/>
  <c r="C183" i="11"/>
  <c r="C17" i="11"/>
  <c r="C8" i="11"/>
  <c r="C16" i="11"/>
  <c r="C24" i="11"/>
  <c r="C32" i="11"/>
  <c r="C40" i="11"/>
  <c r="C48" i="11"/>
  <c r="C56" i="11"/>
  <c r="C64" i="11"/>
  <c r="C72" i="11"/>
  <c r="C80" i="11"/>
  <c r="C88" i="11"/>
  <c r="C96" i="11"/>
  <c r="C104" i="11"/>
  <c r="C112" i="11"/>
  <c r="C120" i="11"/>
  <c r="C128" i="11"/>
  <c r="C136" i="11"/>
  <c r="C144" i="11"/>
  <c r="C152" i="11"/>
  <c r="C160" i="11"/>
  <c r="C168" i="11"/>
  <c r="C176" i="11"/>
  <c r="C184" i="11"/>
  <c r="C9" i="11"/>
  <c r="C25" i="11"/>
  <c r="C33" i="11"/>
  <c r="C41" i="11"/>
  <c r="C49" i="11"/>
  <c r="C57" i="11"/>
  <c r="C65" i="11"/>
  <c r="C73" i="11"/>
  <c r="C81" i="11"/>
  <c r="C89" i="11"/>
  <c r="C97" i="11"/>
  <c r="C105" i="11"/>
  <c r="C113" i="11"/>
  <c r="C121" i="11"/>
  <c r="C129" i="11"/>
  <c r="C169" i="11"/>
  <c r="C177" i="11"/>
  <c r="C185" i="11"/>
  <c r="C10" i="11"/>
  <c r="C18" i="11"/>
  <c r="C26" i="11"/>
  <c r="C34" i="11"/>
  <c r="C42" i="11"/>
  <c r="C50" i="11"/>
  <c r="C58" i="11"/>
  <c r="C66" i="11"/>
  <c r="C74" i="11"/>
  <c r="C82" i="11"/>
  <c r="C90" i="11"/>
  <c r="C98" i="11"/>
  <c r="C106" i="11"/>
  <c r="C114" i="11"/>
  <c r="C122" i="11"/>
  <c r="C130" i="11"/>
  <c r="C138" i="11"/>
  <c r="C146" i="11"/>
  <c r="C154" i="11"/>
  <c r="C162" i="11"/>
  <c r="C170" i="11"/>
  <c r="C178" i="11"/>
  <c r="C186" i="11"/>
  <c r="C86" i="11"/>
  <c r="C110" i="11"/>
  <c r="C134" i="11"/>
  <c r="C158" i="11"/>
  <c r="C182" i="11"/>
  <c r="C145" i="11"/>
  <c r="C11" i="11"/>
  <c r="C19" i="11"/>
  <c r="C27" i="11"/>
  <c r="C35" i="11"/>
  <c r="C43" i="11"/>
  <c r="C51" i="11"/>
  <c r="C59" i="11"/>
  <c r="C67" i="11"/>
  <c r="C75" i="11"/>
  <c r="C83" i="11"/>
  <c r="C91" i="11"/>
  <c r="C99" i="11"/>
  <c r="C107" i="11"/>
  <c r="C115" i="11"/>
  <c r="C123" i="11"/>
  <c r="C131" i="11"/>
  <c r="C139" i="11"/>
  <c r="C147" i="11"/>
  <c r="C155" i="11"/>
  <c r="C163" i="11"/>
  <c r="C171" i="11"/>
  <c r="C179" i="11"/>
  <c r="C187" i="11"/>
  <c r="C94" i="11"/>
  <c r="C102" i="11"/>
  <c r="C118" i="11"/>
  <c r="C142" i="11"/>
  <c r="C174" i="11"/>
  <c r="C137" i="11"/>
  <c r="I192" i="11"/>
  <c r="C74" i="15"/>
  <c r="F11" i="9"/>
  <c r="E4" i="9"/>
  <c r="E5" i="9"/>
  <c r="E6" i="9"/>
  <c r="E7" i="9"/>
  <c r="E8" i="9"/>
  <c r="E9" i="9"/>
  <c r="E10" i="9"/>
  <c r="E11" i="9"/>
  <c r="E12" i="9"/>
  <c r="E13" i="9"/>
  <c r="E14" i="9"/>
  <c r="C139" i="15" l="1"/>
  <c r="G51" i="15"/>
  <c r="C162" i="15"/>
  <c r="C129" i="15"/>
  <c r="C166" i="15"/>
  <c r="C141" i="15"/>
  <c r="C108" i="15"/>
  <c r="C115" i="15"/>
  <c r="C168" i="15"/>
  <c r="C51" i="15"/>
  <c r="C87" i="15"/>
  <c r="G87" i="15"/>
  <c r="G74" i="15"/>
  <c r="G139" i="15"/>
  <c r="G166" i="15"/>
  <c r="G168" i="15"/>
  <c r="G162" i="15"/>
  <c r="G108" i="15"/>
  <c r="G115" i="15"/>
  <c r="G129" i="15"/>
  <c r="G141" i="15"/>
  <c r="G181" i="11" l="1"/>
  <c r="G179" i="11"/>
  <c r="G180" i="11"/>
  <c r="E168" i="15" l="1"/>
  <c r="E166" i="15"/>
  <c r="E139" i="15"/>
  <c r="E108" i="15"/>
  <c r="E51" i="15"/>
  <c r="E74" i="15"/>
  <c r="E87" i="15"/>
  <c r="E115" i="15"/>
  <c r="E141" i="15"/>
  <c r="E129" i="15"/>
  <c r="E162" i="15"/>
  <c r="C34" i="15"/>
  <c r="C179" i="15"/>
  <c r="C202" i="15"/>
  <c r="C160" i="15"/>
  <c r="C98" i="15"/>
  <c r="C203" i="15"/>
  <c r="C69" i="15"/>
  <c r="C55" i="15"/>
  <c r="C32" i="15"/>
  <c r="C204" i="15"/>
  <c r="C193" i="15"/>
  <c r="C195" i="15"/>
  <c r="C181" i="15"/>
  <c r="C31" i="15"/>
  <c r="C68" i="15"/>
  <c r="C194" i="15"/>
  <c r="C104" i="15"/>
  <c r="C167" i="15"/>
  <c r="C185" i="15"/>
  <c r="C96" i="15"/>
  <c r="C170" i="15"/>
  <c r="C165" i="15"/>
  <c r="C205" i="15"/>
  <c r="C126" i="15"/>
  <c r="C198" i="15"/>
  <c r="C174" i="15"/>
  <c r="C81" i="15"/>
  <c r="C206" i="15"/>
  <c r="C76" i="15"/>
  <c r="C142" i="15"/>
  <c r="C20" i="15"/>
  <c r="C71" i="15"/>
  <c r="C207" i="15"/>
  <c r="C208" i="15"/>
  <c r="C124" i="15"/>
  <c r="C209" i="15"/>
  <c r="C210" i="15"/>
  <c r="C211" i="15"/>
  <c r="C155" i="15"/>
  <c r="C133" i="15"/>
  <c r="C212" i="15"/>
  <c r="C213" i="15"/>
  <c r="C164" i="15"/>
  <c r="C147" i="15"/>
  <c r="C178" i="15"/>
  <c r="C16" i="15"/>
  <c r="C190" i="15"/>
  <c r="C17" i="15"/>
  <c r="C89" i="15"/>
  <c r="C187" i="15"/>
  <c r="C4" i="15"/>
  <c r="C78" i="15"/>
  <c r="C60" i="15"/>
  <c r="C214" i="15"/>
  <c r="C215" i="15"/>
  <c r="C61" i="15"/>
  <c r="C196" i="15"/>
  <c r="C201" i="15"/>
  <c r="C7" i="15"/>
  <c r="C59" i="15"/>
  <c r="C216" i="15"/>
  <c r="C199" i="15"/>
  <c r="C183" i="15"/>
  <c r="C200" i="15"/>
  <c r="C131" i="15"/>
  <c r="C217" i="15"/>
  <c r="C93" i="15"/>
  <c r="C172" i="15"/>
  <c r="C43" i="15"/>
  <c r="C84" i="15"/>
  <c r="C9" i="15"/>
  <c r="C86" i="15"/>
  <c r="C119" i="15"/>
  <c r="C188" i="15"/>
  <c r="C171" i="15"/>
  <c r="C94" i="15"/>
  <c r="C82" i="15"/>
  <c r="C66" i="15"/>
  <c r="C151" i="15"/>
  <c r="C100" i="15"/>
  <c r="C23" i="15"/>
  <c r="C12" i="15"/>
  <c r="C134" i="15"/>
  <c r="C18" i="15"/>
  <c r="C48" i="15"/>
  <c r="C103" i="15"/>
  <c r="C148" i="15"/>
  <c r="C122" i="15"/>
  <c r="C95" i="15"/>
  <c r="C136" i="15"/>
  <c r="C25" i="15"/>
  <c r="C173" i="15"/>
  <c r="C186" i="15"/>
  <c r="C117" i="15"/>
  <c r="C24" i="15"/>
  <c r="C44" i="15"/>
  <c r="C64" i="15"/>
  <c r="C57" i="15"/>
  <c r="C70" i="15"/>
  <c r="C107" i="15"/>
  <c r="C113" i="15"/>
  <c r="C197" i="15"/>
  <c r="C159" i="15"/>
  <c r="C144" i="15"/>
  <c r="C191" i="15"/>
  <c r="C180" i="15"/>
  <c r="C102" i="15"/>
  <c r="C35" i="15"/>
  <c r="C146" i="15"/>
  <c r="C80" i="15"/>
  <c r="C192" i="15"/>
  <c r="C97" i="15"/>
  <c r="C125" i="15"/>
  <c r="C99" i="15"/>
  <c r="C177" i="15"/>
  <c r="C5" i="15"/>
  <c r="C41" i="15"/>
  <c r="C157" i="15"/>
  <c r="C45" i="15"/>
  <c r="C101" i="15"/>
  <c r="C26" i="15"/>
  <c r="C90" i="15"/>
  <c r="C36" i="15"/>
  <c r="C176" i="15"/>
  <c r="C6" i="15"/>
  <c r="C135" i="15"/>
  <c r="C127" i="15"/>
  <c r="C182" i="15"/>
  <c r="C189" i="15"/>
  <c r="C22" i="15"/>
  <c r="C75" i="15"/>
  <c r="C114" i="15"/>
  <c r="C54" i="15"/>
  <c r="C46" i="15"/>
  <c r="C63" i="15"/>
  <c r="C105" i="15"/>
  <c r="C28" i="15"/>
  <c r="C29" i="15"/>
  <c r="C175" i="15"/>
  <c r="C8" i="15"/>
  <c r="C38" i="15"/>
  <c r="C130" i="15"/>
  <c r="C15" i="15"/>
  <c r="C11" i="15"/>
  <c r="C120" i="15"/>
  <c r="C156" i="15"/>
  <c r="C143" i="15"/>
  <c r="C10" i="15"/>
  <c r="C150" i="15"/>
  <c r="C92" i="15"/>
  <c r="C112" i="15"/>
  <c r="C149" i="15"/>
  <c r="C58" i="15"/>
  <c r="C19" i="15"/>
  <c r="C42" i="15"/>
  <c r="C21" i="15"/>
  <c r="C56" i="15"/>
  <c r="C73" i="15"/>
  <c r="C30" i="15"/>
  <c r="C50" i="15"/>
  <c r="C77" i="15"/>
  <c r="C85" i="15"/>
  <c r="C88" i="15"/>
  <c r="C123" i="15"/>
  <c r="C83" i="15"/>
  <c r="C116" i="15"/>
  <c r="C169" i="15"/>
  <c r="C52" i="15"/>
  <c r="C40" i="15"/>
  <c r="C39" i="15"/>
  <c r="C67" i="15"/>
  <c r="C163" i="15"/>
  <c r="C79" i="15"/>
  <c r="C13" i="15"/>
  <c r="C72" i="15"/>
  <c r="C109" i="15"/>
  <c r="C49" i="15"/>
  <c r="C106" i="15"/>
  <c r="C47" i="15"/>
  <c r="C137" i="15"/>
  <c r="C33" i="15"/>
  <c r="C184" i="15"/>
  <c r="C53" i="15"/>
  <c r="C37" i="15"/>
  <c r="C27" i="15"/>
  <c r="C145" i="15"/>
  <c r="C91" i="15"/>
  <c r="C62" i="15"/>
  <c r="C140" i="15"/>
  <c r="C111" i="15"/>
  <c r="C158" i="15"/>
  <c r="C138" i="15"/>
  <c r="C152" i="15"/>
  <c r="C128" i="15"/>
  <c r="C132" i="15"/>
  <c r="C121" i="15"/>
  <c r="C118" i="15"/>
  <c r="C161" i="15"/>
  <c r="C65" i="15"/>
  <c r="C14" i="15"/>
  <c r="C153" i="15"/>
  <c r="C154" i="15"/>
  <c r="E34" i="15"/>
  <c r="E179" i="15"/>
  <c r="E202" i="15"/>
  <c r="E160" i="15"/>
  <c r="E98" i="15"/>
  <c r="E203" i="15"/>
  <c r="E69" i="15"/>
  <c r="E55" i="15"/>
  <c r="E32" i="15"/>
  <c r="E204" i="15"/>
  <c r="E193" i="15"/>
  <c r="E195" i="15"/>
  <c r="E181" i="15"/>
  <c r="E31" i="15"/>
  <c r="E68" i="15"/>
  <c r="E194" i="15"/>
  <c r="E104" i="15"/>
  <c r="E167" i="15"/>
  <c r="E185" i="15"/>
  <c r="E96" i="15"/>
  <c r="E170" i="15"/>
  <c r="E165" i="15"/>
  <c r="E205" i="15"/>
  <c r="E126" i="15"/>
  <c r="E198" i="15"/>
  <c r="E174" i="15"/>
  <c r="E81" i="15"/>
  <c r="E206" i="15"/>
  <c r="E76" i="15"/>
  <c r="E142" i="15"/>
  <c r="E20" i="15"/>
  <c r="E71" i="15"/>
  <c r="E207" i="15"/>
  <c r="E208" i="15"/>
  <c r="E124" i="15"/>
  <c r="E209" i="15"/>
  <c r="E210" i="15"/>
  <c r="E211" i="15"/>
  <c r="E155" i="15"/>
  <c r="E133" i="15"/>
  <c r="E212" i="15"/>
  <c r="E213" i="15"/>
  <c r="E164" i="15"/>
  <c r="E147" i="15"/>
  <c r="E178" i="15"/>
  <c r="E16" i="15"/>
  <c r="E190" i="15"/>
  <c r="E17" i="15"/>
  <c r="E89" i="15"/>
  <c r="E187" i="15"/>
  <c r="E4" i="15"/>
  <c r="E78" i="15"/>
  <c r="E60" i="15"/>
  <c r="E214" i="15"/>
  <c r="E215" i="15"/>
  <c r="E61" i="15"/>
  <c r="E196" i="15"/>
  <c r="E201" i="15"/>
  <c r="E7" i="15"/>
  <c r="E59" i="15"/>
  <c r="E216" i="15"/>
  <c r="E199" i="15"/>
  <c r="E183" i="15"/>
  <c r="E200" i="15"/>
  <c r="E131" i="15"/>
  <c r="E217" i="15"/>
  <c r="E93" i="15"/>
  <c r="E172" i="15"/>
  <c r="E43" i="15"/>
  <c r="E84" i="15"/>
  <c r="E9" i="15"/>
  <c r="E86" i="15"/>
  <c r="E119" i="15"/>
  <c r="E188" i="15"/>
  <c r="E171" i="15"/>
  <c r="E94" i="15"/>
  <c r="E82" i="15"/>
  <c r="E66" i="15"/>
  <c r="E151" i="15"/>
  <c r="E100" i="15"/>
  <c r="E23" i="15"/>
  <c r="E12" i="15"/>
  <c r="E134" i="15"/>
  <c r="E18" i="15"/>
  <c r="E48" i="15"/>
  <c r="E103" i="15"/>
  <c r="E148" i="15"/>
  <c r="E122" i="15"/>
  <c r="E95" i="15"/>
  <c r="E136" i="15"/>
  <c r="E25" i="15"/>
  <c r="E173" i="15"/>
  <c r="E186" i="15"/>
  <c r="E117" i="15"/>
  <c r="E24" i="15"/>
  <c r="E44" i="15"/>
  <c r="E64" i="15"/>
  <c r="E57" i="15"/>
  <c r="E70" i="15"/>
  <c r="E107" i="15"/>
  <c r="E113" i="15"/>
  <c r="E197" i="15"/>
  <c r="E159" i="15"/>
  <c r="E144" i="15"/>
  <c r="E191" i="15"/>
  <c r="E180" i="15"/>
  <c r="E102" i="15"/>
  <c r="E35" i="15"/>
  <c r="E146" i="15"/>
  <c r="E80" i="15"/>
  <c r="E192" i="15"/>
  <c r="E97" i="15"/>
  <c r="E125" i="15"/>
  <c r="E99" i="15"/>
  <c r="E177" i="15"/>
  <c r="E5" i="15"/>
  <c r="E41" i="15"/>
  <c r="E157" i="15"/>
  <c r="E45" i="15"/>
  <c r="E101" i="15"/>
  <c r="E26" i="15"/>
  <c r="E90" i="15"/>
  <c r="E36" i="15"/>
  <c r="E176" i="15"/>
  <c r="E6" i="15"/>
  <c r="E135" i="15"/>
  <c r="E127" i="15"/>
  <c r="E182" i="15"/>
  <c r="E189" i="15"/>
  <c r="E22" i="15"/>
  <c r="E75" i="15"/>
  <c r="E114" i="15"/>
  <c r="E54" i="15"/>
  <c r="E46" i="15"/>
  <c r="E63" i="15"/>
  <c r="E105" i="15"/>
  <c r="E28" i="15"/>
  <c r="E29" i="15"/>
  <c r="E175" i="15"/>
  <c r="E8" i="15"/>
  <c r="E38" i="15"/>
  <c r="E130" i="15"/>
  <c r="E15" i="15"/>
  <c r="E11" i="15"/>
  <c r="E120" i="15"/>
  <c r="E156" i="15"/>
  <c r="E143" i="15"/>
  <c r="E10" i="15"/>
  <c r="E150" i="15"/>
  <c r="E92" i="15"/>
  <c r="E112" i="15"/>
  <c r="E149" i="15"/>
  <c r="E58" i="15"/>
  <c r="E19" i="15"/>
  <c r="E42" i="15"/>
  <c r="E21" i="15"/>
  <c r="E56" i="15"/>
  <c r="E73" i="15"/>
  <c r="E30" i="15"/>
  <c r="E50" i="15"/>
  <c r="E77" i="15"/>
  <c r="E85" i="15"/>
  <c r="E88" i="15"/>
  <c r="E123" i="15"/>
  <c r="E83" i="15"/>
  <c r="E116" i="15"/>
  <c r="E169" i="15"/>
  <c r="E52" i="15"/>
  <c r="E40" i="15"/>
  <c r="E39" i="15"/>
  <c r="E67" i="15"/>
  <c r="E163" i="15"/>
  <c r="E79" i="15"/>
  <c r="E13" i="15"/>
  <c r="E72" i="15"/>
  <c r="E109" i="15"/>
  <c r="E49" i="15"/>
  <c r="E106" i="15"/>
  <c r="E47" i="15"/>
  <c r="E137" i="15"/>
  <c r="E33" i="15"/>
  <c r="E184" i="15"/>
  <c r="E53" i="15"/>
  <c r="E37" i="15"/>
  <c r="E27" i="15"/>
  <c r="E145" i="15"/>
  <c r="E91" i="15"/>
  <c r="E62" i="15"/>
  <c r="E140" i="15"/>
  <c r="E111" i="15"/>
  <c r="E158" i="15"/>
  <c r="E138" i="15"/>
  <c r="E152" i="15"/>
  <c r="E128" i="15"/>
  <c r="E132" i="15"/>
  <c r="E121" i="15"/>
  <c r="E118" i="15"/>
  <c r="E161" i="15"/>
  <c r="E65" i="15"/>
  <c r="E14" i="15"/>
  <c r="E153" i="15"/>
  <c r="E154" i="15"/>
  <c r="G34" i="15"/>
  <c r="G179" i="15"/>
  <c r="G202" i="15"/>
  <c r="G160" i="15"/>
  <c r="G98" i="15"/>
  <c r="G203" i="15"/>
  <c r="G69" i="15"/>
  <c r="G55" i="15"/>
  <c r="G32" i="15"/>
  <c r="G204" i="15"/>
  <c r="G193" i="15"/>
  <c r="G195" i="15"/>
  <c r="G181" i="15"/>
  <c r="G31" i="15"/>
  <c r="G68" i="15"/>
  <c r="G194" i="15"/>
  <c r="G104" i="15"/>
  <c r="G167" i="15"/>
  <c r="G185" i="15"/>
  <c r="G96" i="15"/>
  <c r="G170" i="15"/>
  <c r="G165" i="15"/>
  <c r="G205" i="15"/>
  <c r="G126" i="15"/>
  <c r="G198" i="15"/>
  <c r="G174" i="15"/>
  <c r="G81" i="15"/>
  <c r="G206" i="15"/>
  <c r="G76" i="15"/>
  <c r="G142" i="15"/>
  <c r="G20" i="15"/>
  <c r="G71" i="15"/>
  <c r="G207" i="15"/>
  <c r="G208" i="15"/>
  <c r="G124" i="15"/>
  <c r="G209" i="15"/>
  <c r="G210" i="15"/>
  <c r="G211" i="15"/>
  <c r="G155" i="15"/>
  <c r="G133" i="15"/>
  <c r="G212" i="15"/>
  <c r="G213" i="15"/>
  <c r="G164" i="15"/>
  <c r="G147" i="15"/>
  <c r="G178" i="15"/>
  <c r="G16" i="15"/>
  <c r="G190" i="15"/>
  <c r="G17" i="15"/>
  <c r="G89" i="15"/>
  <c r="G187" i="15"/>
  <c r="G78" i="15"/>
  <c r="G60" i="15"/>
  <c r="G214" i="15"/>
  <c r="G215" i="15"/>
  <c r="G61" i="15"/>
  <c r="G196" i="15"/>
  <c r="G201" i="15"/>
  <c r="G59" i="15"/>
  <c r="G216" i="15"/>
  <c r="G199" i="15"/>
  <c r="G183" i="15"/>
  <c r="G200" i="15"/>
  <c r="G131" i="15"/>
  <c r="G217" i="15"/>
  <c r="G93" i="15"/>
  <c r="G172" i="15"/>
  <c r="G43" i="15"/>
  <c r="G84" i="15"/>
  <c r="G9" i="15"/>
  <c r="G86" i="15"/>
  <c r="G119" i="15"/>
  <c r="G188" i="15"/>
  <c r="G171" i="15"/>
  <c r="G94" i="15"/>
  <c r="G82" i="15"/>
  <c r="G66" i="15"/>
  <c r="G151" i="15"/>
  <c r="G100" i="15"/>
  <c r="G23" i="15"/>
  <c r="G12" i="15"/>
  <c r="G134" i="15"/>
  <c r="G18" i="15"/>
  <c r="G48" i="15"/>
  <c r="G103" i="15"/>
  <c r="G148" i="15"/>
  <c r="G122" i="15"/>
  <c r="G95" i="15"/>
  <c r="G136" i="15"/>
  <c r="G25" i="15"/>
  <c r="G173" i="15"/>
  <c r="G186" i="15"/>
  <c r="G117" i="15"/>
  <c r="G24" i="15"/>
  <c r="G44" i="15"/>
  <c r="G64" i="15"/>
  <c r="G57" i="15"/>
  <c r="G70" i="15"/>
  <c r="G107" i="15"/>
  <c r="G113" i="15"/>
  <c r="G197" i="15"/>
  <c r="G159" i="15"/>
  <c r="G144" i="15"/>
  <c r="G191" i="15"/>
  <c r="G180" i="15"/>
  <c r="G102" i="15"/>
  <c r="G35" i="15"/>
  <c r="G146" i="15"/>
  <c r="G80" i="15"/>
  <c r="G192" i="15"/>
  <c r="G97" i="15"/>
  <c r="G125" i="15"/>
  <c r="G99" i="15"/>
  <c r="G177" i="15"/>
  <c r="G41" i="15"/>
  <c r="G157" i="15"/>
  <c r="G45" i="15"/>
  <c r="G101" i="15"/>
  <c r="G26" i="15"/>
  <c r="G90" i="15"/>
  <c r="G36" i="15"/>
  <c r="G176" i="15"/>
  <c r="G135" i="15"/>
  <c r="G127" i="15"/>
  <c r="G182" i="15"/>
  <c r="G189" i="15"/>
  <c r="G22" i="15"/>
  <c r="G75" i="15"/>
  <c r="G114" i="15"/>
  <c r="G54" i="15"/>
  <c r="G46" i="15"/>
  <c r="G63" i="15"/>
  <c r="G105" i="15"/>
  <c r="G28" i="15"/>
  <c r="G29" i="15"/>
  <c r="G175" i="15"/>
  <c r="G8" i="15"/>
  <c r="G38" i="15"/>
  <c r="G130" i="15"/>
  <c r="G15" i="15"/>
  <c r="G11" i="15"/>
  <c r="G120" i="15"/>
  <c r="G156" i="15"/>
  <c r="G143" i="15"/>
  <c r="G10" i="15"/>
  <c r="G150" i="15"/>
  <c r="G92" i="15"/>
  <c r="G112" i="15"/>
  <c r="G149" i="15"/>
  <c r="G58" i="15"/>
  <c r="G19" i="15"/>
  <c r="G42" i="15"/>
  <c r="G21" i="15"/>
  <c r="G56" i="15"/>
  <c r="G73" i="15"/>
  <c r="G30" i="15"/>
  <c r="G50" i="15"/>
  <c r="G77" i="15"/>
  <c r="G85" i="15"/>
  <c r="G88" i="15"/>
  <c r="G123" i="15"/>
  <c r="G83" i="15"/>
  <c r="G116" i="15"/>
  <c r="G169" i="15"/>
  <c r="G52" i="15"/>
  <c r="G40" i="15"/>
  <c r="G39" i="15"/>
  <c r="G67" i="15"/>
  <c r="G163" i="15"/>
  <c r="G79" i="15"/>
  <c r="G13" i="15"/>
  <c r="G72" i="15"/>
  <c r="G109" i="15"/>
  <c r="G49" i="15"/>
  <c r="G106" i="15"/>
  <c r="G47" i="15"/>
  <c r="G137" i="15"/>
  <c r="G33" i="15"/>
  <c r="G184" i="15"/>
  <c r="G53" i="15"/>
  <c r="G37" i="15"/>
  <c r="G27" i="15"/>
  <c r="G145" i="15"/>
  <c r="G91" i="15"/>
  <c r="G62" i="15"/>
  <c r="G140" i="15"/>
  <c r="G111" i="15"/>
  <c r="G158" i="15"/>
  <c r="G138" i="15"/>
  <c r="G152" i="15"/>
  <c r="G128" i="15"/>
  <c r="G132" i="15"/>
  <c r="G121" i="15"/>
  <c r="G118" i="15"/>
  <c r="G161" i="15"/>
  <c r="G65" i="15"/>
  <c r="G14" i="15"/>
  <c r="G153" i="15"/>
  <c r="G154" i="15"/>
  <c r="E110" i="15"/>
  <c r="G110" i="15"/>
  <c r="C110" i="15"/>
  <c r="C219" i="15" l="1"/>
  <c r="G219" i="15"/>
  <c r="E219" i="15"/>
  <c r="C6" i="2"/>
  <c r="B6" i="2" l="1"/>
  <c r="D6" i="2" s="1"/>
  <c r="E5" i="2"/>
  <c r="E4" i="2"/>
  <c r="G7" i="11"/>
  <c r="G97" i="11"/>
  <c r="G110" i="11"/>
  <c r="G105" i="11"/>
  <c r="G101" i="11"/>
  <c r="G65" i="11"/>
  <c r="G39" i="11"/>
  <c r="G123" i="11"/>
  <c r="G170" i="11"/>
  <c r="G129" i="11"/>
  <c r="G83" i="11"/>
  <c r="G53" i="11"/>
  <c r="G21" i="11"/>
  <c r="G135" i="11"/>
  <c r="G157" i="11"/>
  <c r="G148" i="11"/>
  <c r="G139" i="11"/>
  <c r="G31" i="11"/>
  <c r="G151" i="11"/>
  <c r="G29" i="11"/>
  <c r="G176" i="11"/>
  <c r="G167" i="11"/>
  <c r="G146" i="11"/>
  <c r="G117" i="11"/>
  <c r="G90" i="11"/>
  <c r="G86" i="11"/>
  <c r="G71" i="11"/>
  <c r="G45" i="11"/>
  <c r="G13" i="11"/>
  <c r="G5" i="11"/>
  <c r="G119" i="11"/>
  <c r="G165" i="11"/>
  <c r="G99" i="11"/>
  <c r="G78" i="11"/>
  <c r="G55" i="11"/>
  <c r="G23" i="11"/>
  <c r="G103" i="11"/>
  <c r="G93" i="11"/>
  <c r="G63" i="11"/>
  <c r="G37" i="11"/>
  <c r="G141" i="11"/>
  <c r="G159" i="11"/>
  <c r="G143" i="11"/>
  <c r="G115" i="11"/>
  <c r="G88" i="11"/>
  <c r="G81" i="11"/>
  <c r="G73" i="11"/>
  <c r="G47" i="11"/>
  <c r="G15" i="11"/>
  <c r="G174" i="11"/>
  <c r="G172" i="11"/>
  <c r="G162" i="11"/>
  <c r="G155" i="11"/>
  <c r="G153" i="11"/>
  <c r="G137" i="11"/>
  <c r="G131" i="11"/>
  <c r="G127" i="11"/>
  <c r="G121" i="11"/>
  <c r="G112" i="11"/>
  <c r="G76" i="11"/>
  <c r="G68" i="11"/>
  <c r="G60" i="11"/>
  <c r="G50" i="11"/>
  <c r="G42" i="11"/>
  <c r="G34" i="11"/>
  <c r="G26" i="11"/>
  <c r="G18" i="11"/>
  <c r="G10" i="11"/>
  <c r="G164" i="11"/>
  <c r="G150" i="11"/>
  <c r="G145" i="11"/>
  <c r="G124" i="11"/>
  <c r="G106" i="11"/>
  <c r="G95" i="11"/>
  <c r="G91" i="11"/>
  <c r="G84" i="11"/>
  <c r="G74" i="11"/>
  <c r="G66" i="11"/>
  <c r="G58" i="11"/>
  <c r="G56" i="11"/>
  <c r="G48" i="11"/>
  <c r="G40" i="11"/>
  <c r="G32" i="11"/>
  <c r="G24" i="11"/>
  <c r="G16" i="11"/>
  <c r="G6" i="11"/>
  <c r="G178" i="11"/>
  <c r="G169" i="11"/>
  <c r="G161" i="11"/>
  <c r="G152" i="11"/>
  <c r="G140" i="11"/>
  <c r="G134" i="11"/>
  <c r="G132" i="11"/>
  <c r="G126" i="11"/>
  <c r="G113" i="11"/>
  <c r="G108" i="11"/>
  <c r="G79" i="11"/>
  <c r="G77" i="11"/>
  <c r="G69" i="11"/>
  <c r="G61" i="11"/>
  <c r="G51" i="11"/>
  <c r="G43" i="11"/>
  <c r="G35" i="11"/>
  <c r="G27" i="11"/>
  <c r="G19" i="11"/>
  <c r="G11" i="11"/>
  <c r="G175" i="11"/>
  <c r="G171" i="11"/>
  <c r="G166" i="11"/>
  <c r="G156" i="11"/>
  <c r="G154" i="11"/>
  <c r="G147" i="11"/>
  <c r="G142" i="11"/>
  <c r="G138" i="11"/>
  <c r="G136" i="11"/>
  <c r="G122" i="11"/>
  <c r="G116" i="11"/>
  <c r="G111" i="11"/>
  <c r="G104" i="11"/>
  <c r="G98" i="11"/>
  <c r="G89" i="11"/>
  <c r="G87" i="11"/>
  <c r="G82" i="11"/>
  <c r="G72" i="11"/>
  <c r="G64" i="11"/>
  <c r="G54" i="11"/>
  <c r="G46" i="11"/>
  <c r="G38" i="11"/>
  <c r="G30" i="11"/>
  <c r="G22" i="11"/>
  <c r="G14" i="11"/>
  <c r="G173" i="11"/>
  <c r="G163" i="11"/>
  <c r="G158" i="11"/>
  <c r="G149" i="11"/>
  <c r="G144" i="11"/>
  <c r="G130" i="11"/>
  <c r="G128" i="11"/>
  <c r="G120" i="11"/>
  <c r="G118" i="11"/>
  <c r="G100" i="11"/>
  <c r="G96" i="11"/>
  <c r="G92" i="11"/>
  <c r="G75" i="11"/>
  <c r="G67" i="11"/>
  <c r="G59" i="11"/>
  <c r="G57" i="11"/>
  <c r="G49" i="11"/>
  <c r="G41" i="11"/>
  <c r="G33" i="11"/>
  <c r="G25" i="11"/>
  <c r="G17" i="11"/>
  <c r="G9" i="11"/>
  <c r="G177" i="11"/>
  <c r="G168" i="11"/>
  <c r="G160" i="11"/>
  <c r="G133" i="11"/>
  <c r="G125" i="11"/>
  <c r="G114" i="11"/>
  <c r="G109" i="11"/>
  <c r="G107" i="11"/>
  <c r="G102" i="11"/>
  <c r="G94" i="11"/>
  <c r="G85" i="11"/>
  <c r="G80" i="11"/>
  <c r="G70" i="11"/>
  <c r="G62" i="11"/>
  <c r="G52" i="11"/>
  <c r="G44" i="11"/>
  <c r="G36" i="11"/>
  <c r="G28" i="11"/>
  <c r="G20" i="11"/>
  <c r="G12" i="11"/>
  <c r="E6" i="2" l="1"/>
  <c r="C192" i="11"/>
  <c r="E192" i="11"/>
  <c r="G192" i="11"/>
  <c r="F4" i="9" l="1"/>
  <c r="F5" i="9"/>
  <c r="F6" i="9"/>
  <c r="F7" i="9"/>
  <c r="F9" i="9"/>
  <c r="F12" i="9"/>
  <c r="F13" i="9"/>
  <c r="F14" i="9"/>
  <c r="G260" i="14" l="1"/>
  <c r="G166" i="14"/>
  <c r="G168" i="14"/>
  <c r="G175" i="14"/>
  <c r="G214" i="14"/>
  <c r="G246" i="14"/>
  <c r="G192" i="14"/>
  <c r="G78" i="14"/>
  <c r="G137" i="14"/>
  <c r="G251" i="14"/>
  <c r="G211" i="14"/>
  <c r="G36" i="14"/>
  <c r="G72" i="14"/>
  <c r="G226" i="14"/>
  <c r="G104" i="14"/>
  <c r="G206" i="14"/>
  <c r="G215" i="14"/>
  <c r="G153" i="14"/>
  <c r="G111" i="14"/>
  <c r="G96" i="14"/>
  <c r="G193" i="14"/>
  <c r="G236" i="14"/>
  <c r="G105" i="14"/>
  <c r="G198" i="14"/>
  <c r="G149" i="14"/>
  <c r="G67" i="14"/>
  <c r="G234" i="14"/>
  <c r="G165" i="14"/>
  <c r="G142" i="14"/>
  <c r="G177" i="14"/>
  <c r="G82" i="14"/>
  <c r="G99" i="14"/>
  <c r="G112" i="14"/>
  <c r="G68" i="14"/>
  <c r="G130" i="14"/>
  <c r="G259" i="14"/>
  <c r="G229" i="14"/>
  <c r="G191" i="14"/>
  <c r="G62" i="14"/>
  <c r="G207" i="14"/>
  <c r="G143" i="14"/>
  <c r="G120" i="14"/>
  <c r="G5" i="14"/>
  <c r="G71" i="14"/>
  <c r="G118" i="14"/>
  <c r="G108" i="14"/>
  <c r="G155" i="14"/>
  <c r="G89" i="14"/>
  <c r="G204" i="14"/>
  <c r="G116" i="14"/>
  <c r="G194" i="14"/>
  <c r="G242" i="14"/>
  <c r="G14" i="14"/>
  <c r="G93" i="14"/>
  <c r="G113" i="14"/>
  <c r="G257" i="14"/>
  <c r="G243" i="14"/>
  <c r="G144" i="14"/>
  <c r="G171" i="14"/>
  <c r="G249" i="14"/>
  <c r="G205" i="14"/>
  <c r="G157" i="14"/>
  <c r="G18" i="14"/>
  <c r="G195" i="14"/>
  <c r="G179" i="14"/>
  <c r="G83" i="14"/>
  <c r="G209" i="14"/>
  <c r="G26" i="14"/>
  <c r="G61" i="14"/>
  <c r="G38" i="14"/>
  <c r="G139" i="14"/>
  <c r="G159" i="14"/>
  <c r="G69" i="14"/>
  <c r="G213" i="14"/>
  <c r="G80" i="14"/>
  <c r="G95" i="14"/>
  <c r="G241" i="14"/>
  <c r="G138" i="14"/>
  <c r="G29" i="14"/>
  <c r="G123" i="14"/>
  <c r="G163" i="14"/>
  <c r="G98" i="14"/>
  <c r="G25" i="14"/>
  <c r="G127" i="14"/>
  <c r="G66" i="14"/>
  <c r="G44" i="14"/>
  <c r="G176" i="14"/>
  <c r="G233" i="14"/>
  <c r="G167" i="14"/>
  <c r="G200" i="14"/>
  <c r="G232" i="14"/>
  <c r="G76" i="14"/>
  <c r="G64" i="14"/>
  <c r="G187" i="14"/>
  <c r="G160" i="14"/>
  <c r="G189" i="14"/>
  <c r="G70" i="14"/>
  <c r="G54" i="14"/>
  <c r="G225" i="14"/>
  <c r="G237" i="14"/>
  <c r="G152" i="14"/>
  <c r="G45" i="14"/>
  <c r="G23" i="14"/>
  <c r="G136" i="14"/>
  <c r="G164" i="14"/>
  <c r="G183" i="14"/>
  <c r="G186" i="14"/>
  <c r="G224" i="14"/>
  <c r="G91" i="14"/>
  <c r="G65" i="14"/>
  <c r="G48" i="14"/>
  <c r="G47" i="14"/>
  <c r="G248" i="14"/>
  <c r="G9" i="14"/>
  <c r="G109" i="14"/>
  <c r="G222" i="14"/>
  <c r="G254" i="14"/>
  <c r="G84" i="14"/>
  <c r="G92" i="14"/>
  <c r="G41" i="14"/>
  <c r="G146" i="14"/>
  <c r="G174" i="14"/>
  <c r="G101" i="14"/>
  <c r="G110" i="14"/>
  <c r="G135" i="14"/>
  <c r="G86" i="14"/>
  <c r="G20" i="14"/>
  <c r="G151" i="14"/>
  <c r="G217" i="14"/>
  <c r="G33" i="14"/>
  <c r="G13" i="14"/>
  <c r="G134" i="14"/>
  <c r="G227" i="14"/>
  <c r="G31" i="14"/>
  <c r="G24" i="14"/>
  <c r="G208" i="14"/>
  <c r="G199" i="14"/>
  <c r="G57" i="14"/>
  <c r="G258" i="14"/>
  <c r="G158" i="14"/>
  <c r="G43" i="14"/>
  <c r="G10" i="14"/>
  <c r="G39" i="14"/>
  <c r="G172" i="14"/>
  <c r="G103" i="14"/>
  <c r="G63" i="14"/>
  <c r="G124" i="14"/>
  <c r="G203" i="14"/>
  <c r="G50" i="14"/>
  <c r="G74" i="14"/>
  <c r="G185" i="14"/>
  <c r="G210" i="14"/>
  <c r="G181" i="14"/>
  <c r="G79" i="14"/>
  <c r="G7" i="14"/>
  <c r="G161" i="14"/>
  <c r="G88" i="14"/>
  <c r="G117" i="14"/>
  <c r="G252" i="14"/>
  <c r="G132" i="14"/>
  <c r="G228" i="14"/>
  <c r="G35" i="14"/>
  <c r="G162" i="14"/>
  <c r="G28" i="14"/>
  <c r="G107" i="14"/>
  <c r="G32" i="14"/>
  <c r="G15" i="14"/>
  <c r="G216" i="14"/>
  <c r="G240" i="14"/>
  <c r="G154" i="14"/>
  <c r="G220" i="14"/>
  <c r="G17" i="14"/>
  <c r="G141" i="14"/>
  <c r="G253" i="14"/>
  <c r="G261" i="14"/>
  <c r="G218" i="14"/>
  <c r="G12" i="14"/>
  <c r="G81" i="14"/>
  <c r="G49" i="14"/>
  <c r="G150" i="14"/>
  <c r="G6" i="14"/>
  <c r="G121" i="14"/>
  <c r="G250" i="14"/>
  <c r="G147" i="14"/>
  <c r="G37" i="14"/>
  <c r="G30" i="14"/>
  <c r="G90" i="14"/>
  <c r="G11" i="14"/>
  <c r="G219" i="14"/>
  <c r="G51" i="14"/>
  <c r="G133" i="14"/>
  <c r="G87" i="14"/>
  <c r="G85" i="14"/>
  <c r="G239" i="14"/>
  <c r="G58" i="14"/>
  <c r="G46" i="14"/>
  <c r="G245" i="14"/>
  <c r="G128" i="14"/>
  <c r="G75" i="14"/>
  <c r="G16" i="14"/>
  <c r="G223" i="14"/>
  <c r="G8" i="14"/>
  <c r="G197" i="14"/>
  <c r="G129" i="14"/>
  <c r="G115" i="14"/>
  <c r="G238" i="14"/>
  <c r="G184" i="14"/>
  <c r="G202" i="14"/>
  <c r="G40" i="14"/>
  <c r="G119" i="14"/>
  <c r="G55" i="14"/>
  <c r="G100" i="14"/>
  <c r="G247" i="14"/>
  <c r="G156" i="14"/>
  <c r="G56" i="14"/>
  <c r="G173" i="14"/>
  <c r="G126" i="14"/>
  <c r="G22" i="14"/>
  <c r="G178" i="14"/>
  <c r="G231" i="14"/>
  <c r="G148" i="14"/>
  <c r="G180" i="14"/>
  <c r="G106" i="14"/>
  <c r="G60" i="14"/>
  <c r="G73" i="14"/>
  <c r="G235" i="14"/>
  <c r="G256" i="14"/>
  <c r="G140" i="14"/>
  <c r="G169" i="14"/>
  <c r="G52" i="14"/>
  <c r="G125" i="14"/>
  <c r="G221" i="14"/>
  <c r="G53" i="14"/>
  <c r="G188" i="14"/>
  <c r="G34" i="14"/>
  <c r="G230" i="14"/>
  <c r="G94" i="14"/>
  <c r="G131" i="14"/>
  <c r="G255" i="14"/>
  <c r="G102" i="14"/>
  <c r="G145" i="14"/>
  <c r="G59" i="14"/>
  <c r="G21" i="14"/>
  <c r="G122" i="14"/>
  <c r="G244" i="14"/>
  <c r="G27" i="14"/>
  <c r="G190" i="14"/>
  <c r="G170" i="14"/>
  <c r="G114" i="14"/>
  <c r="G212" i="14"/>
  <c r="G19" i="14"/>
  <c r="G196" i="14"/>
  <c r="G42" i="14"/>
  <c r="G97" i="14"/>
  <c r="G201" i="14"/>
  <c r="G182" i="14"/>
  <c r="G77" i="14"/>
  <c r="E189" i="14"/>
  <c r="E108" i="14"/>
  <c r="E239" i="14"/>
  <c r="E60" i="14"/>
  <c r="E179" i="14"/>
  <c r="E21" i="14"/>
  <c r="E186" i="14"/>
  <c r="E117" i="14"/>
  <c r="E20" i="14"/>
  <c r="E153" i="14"/>
  <c r="E195" i="14"/>
  <c r="E157" i="14"/>
  <c r="E27" i="14"/>
  <c r="E72" i="14"/>
  <c r="E11" i="14"/>
  <c r="E222" i="14"/>
  <c r="E224" i="14"/>
  <c r="E192" i="14"/>
  <c r="E221" i="14"/>
  <c r="E201" i="14"/>
  <c r="E256" i="14"/>
  <c r="E217" i="14"/>
  <c r="E191" i="14"/>
  <c r="E208" i="14"/>
  <c r="E213" i="14"/>
  <c r="E198" i="14"/>
  <c r="E216" i="14"/>
  <c r="E53" i="14"/>
  <c r="E99" i="14"/>
  <c r="E193" i="14"/>
  <c r="E75" i="14"/>
  <c r="E13" i="14"/>
  <c r="E253" i="14"/>
  <c r="E173" i="14"/>
  <c r="E250" i="14"/>
  <c r="E257" i="14"/>
  <c r="E139" i="14"/>
  <c r="E113" i="14"/>
  <c r="E260" i="14"/>
  <c r="E160" i="14"/>
  <c r="E76" i="14"/>
  <c r="E61" i="14"/>
  <c r="E109" i="14"/>
  <c r="E226" i="14"/>
  <c r="E85" i="14"/>
  <c r="E230" i="14"/>
  <c r="E26" i="14"/>
  <c r="E156" i="14"/>
  <c r="E41" i="14"/>
  <c r="E220" i="14"/>
  <c r="E73" i="14"/>
  <c r="E8" i="14"/>
  <c r="E194" i="14"/>
  <c r="E130" i="14"/>
  <c r="E71" i="14"/>
  <c r="E101" i="14"/>
  <c r="E170" i="14"/>
  <c r="E48" i="14"/>
  <c r="E258" i="14"/>
  <c r="E6" i="14"/>
  <c r="E172" i="14"/>
  <c r="E246" i="14"/>
  <c r="E5" i="14"/>
  <c r="E227" i="14"/>
  <c r="E65" i="14"/>
  <c r="E90" i="14"/>
  <c r="E17" i="14"/>
  <c r="E28" i="14"/>
  <c r="E181" i="14"/>
  <c r="E54" i="14"/>
  <c r="E22" i="14"/>
  <c r="E125" i="14"/>
  <c r="E93" i="14"/>
  <c r="E177" i="14"/>
  <c r="E14" i="14"/>
  <c r="E51" i="14"/>
  <c r="E98" i="14"/>
  <c r="E123" i="14"/>
  <c r="E18" i="14"/>
  <c r="E242" i="14"/>
  <c r="E185" i="14"/>
  <c r="E52" i="14"/>
  <c r="E158" i="14"/>
  <c r="E235" i="14"/>
  <c r="E116" i="14"/>
  <c r="E32" i="14"/>
  <c r="E214" i="14"/>
  <c r="E103" i="14"/>
  <c r="E202" i="14"/>
  <c r="E129" i="14"/>
  <c r="E180" i="14"/>
  <c r="E163" i="14"/>
  <c r="E127" i="14"/>
  <c r="E178" i="14"/>
  <c r="E203" i="14"/>
  <c r="E152" i="14"/>
  <c r="E128" i="14"/>
  <c r="E171" i="14"/>
  <c r="E59" i="14"/>
  <c r="E147" i="14"/>
  <c r="E45" i="14"/>
  <c r="E86" i="14"/>
  <c r="E150" i="14"/>
  <c r="E140" i="14"/>
  <c r="E37" i="14"/>
  <c r="E69" i="14"/>
  <c r="E209" i="14"/>
  <c r="E19" i="14"/>
  <c r="E187" i="14"/>
  <c r="E24" i="14"/>
  <c r="E107" i="14"/>
  <c r="E63" i="14"/>
  <c r="E215" i="14"/>
  <c r="E168" i="14"/>
  <c r="E104" i="14"/>
  <c r="E33" i="14"/>
  <c r="E251" i="14"/>
  <c r="E83" i="14"/>
  <c r="E91" i="14"/>
  <c r="E55" i="14"/>
  <c r="E184" i="14"/>
  <c r="E46" i="14"/>
  <c r="E234" i="14"/>
  <c r="E138" i="14"/>
  <c r="E66" i="14"/>
  <c r="E228" i="14"/>
  <c r="E232" i="14"/>
  <c r="E47" i="14"/>
  <c r="E252" i="14"/>
  <c r="E35" i="14"/>
  <c r="E141" i="14"/>
  <c r="E89" i="14"/>
  <c r="E57" i="14"/>
  <c r="E210" i="14"/>
  <c r="E225" i="14"/>
  <c r="E188" i="14"/>
  <c r="E67" i="14"/>
  <c r="E237" i="14"/>
  <c r="E7" i="14"/>
  <c r="E121" i="14"/>
  <c r="E133" i="14"/>
  <c r="E236" i="14"/>
  <c r="E155" i="14"/>
  <c r="E38" i="14"/>
  <c r="E16" i="14"/>
  <c r="E241" i="14"/>
  <c r="E183" i="14"/>
  <c r="E100" i="14"/>
  <c r="E81" i="14"/>
  <c r="E79" i="14"/>
  <c r="E137" i="14"/>
  <c r="E87" i="14"/>
  <c r="E212" i="14"/>
  <c r="E182" i="14"/>
  <c r="E12" i="14"/>
  <c r="E124" i="14"/>
  <c r="E176" i="14"/>
  <c r="E88" i="14"/>
  <c r="E36" i="14"/>
  <c r="E143" i="14"/>
  <c r="E134" i="14"/>
  <c r="E74" i="14"/>
  <c r="E249" i="14"/>
  <c r="E169" i="14"/>
  <c r="E40" i="14"/>
  <c r="E200" i="14"/>
  <c r="E254" i="14"/>
  <c r="E111" i="14"/>
  <c r="E167" i="14"/>
  <c r="E211" i="14"/>
  <c r="E77" i="14"/>
  <c r="E248" i="14"/>
  <c r="E165" i="14"/>
  <c r="E106" i="14"/>
  <c r="E207" i="14"/>
  <c r="E197" i="14"/>
  <c r="E126" i="14"/>
  <c r="E244" i="14"/>
  <c r="E29" i="14"/>
  <c r="E204" i="14"/>
  <c r="E119" i="14"/>
  <c r="E56" i="14"/>
  <c r="E164" i="14"/>
  <c r="E43" i="14"/>
  <c r="E115" i="14"/>
  <c r="E174" i="14"/>
  <c r="E97" i="14"/>
  <c r="E4" i="14"/>
  <c r="E78" i="14"/>
  <c r="E136" i="14"/>
  <c r="E175" i="14"/>
  <c r="E205" i="14"/>
  <c r="E10" i="14"/>
  <c r="E50" i="14"/>
  <c r="E34" i="14"/>
  <c r="E151" i="14"/>
  <c r="E148" i="14"/>
  <c r="E218" i="14"/>
  <c r="E58" i="14"/>
  <c r="E82" i="14"/>
  <c r="E247" i="14"/>
  <c r="E112" i="14"/>
  <c r="E120" i="14"/>
  <c r="E223" i="14"/>
  <c r="E238" i="14"/>
  <c r="E146" i="14"/>
  <c r="E118" i="14"/>
  <c r="E196" i="14"/>
  <c r="E135" i="14"/>
  <c r="E229" i="14"/>
  <c r="E122" i="14"/>
  <c r="E219" i="14"/>
  <c r="E62" i="14"/>
  <c r="E92" i="14"/>
  <c r="E39" i="14"/>
  <c r="E233" i="14"/>
  <c r="E199" i="14"/>
  <c r="E84" i="14"/>
  <c r="E142" i="14"/>
  <c r="E159" i="14"/>
  <c r="E259" i="14"/>
  <c r="E31" i="14"/>
  <c r="E161" i="14"/>
  <c r="E80" i="14"/>
  <c r="E145" i="14"/>
  <c r="E132" i="14"/>
  <c r="E64" i="14"/>
  <c r="E110" i="14"/>
  <c r="E154" i="14"/>
  <c r="E23" i="14"/>
  <c r="E261" i="14"/>
  <c r="E95" i="14"/>
  <c r="E15" i="14"/>
  <c r="E114" i="14"/>
  <c r="E166" i="14"/>
  <c r="E30" i="14"/>
  <c r="E9" i="14"/>
  <c r="E131" i="14"/>
  <c r="E70" i="14"/>
  <c r="E162" i="14"/>
  <c r="E102" i="14"/>
  <c r="E149" i="14"/>
  <c r="E105" i="14"/>
  <c r="E240" i="14"/>
  <c r="E243" i="14"/>
  <c r="E255" i="14"/>
  <c r="E245" i="14"/>
  <c r="E144" i="14"/>
  <c r="E190" i="14"/>
  <c r="E68" i="14"/>
  <c r="E44" i="14"/>
  <c r="E42" i="14"/>
  <c r="E96" i="14"/>
  <c r="E94" i="14"/>
  <c r="E49" i="14"/>
  <c r="E206" i="14"/>
  <c r="E25" i="14"/>
  <c r="E231" i="14"/>
  <c r="C261" i="14"/>
  <c r="C71" i="14"/>
  <c r="C193" i="14"/>
  <c r="C132" i="14"/>
  <c r="C128" i="14"/>
  <c r="C72" i="14"/>
  <c r="C159" i="14"/>
  <c r="C220" i="14"/>
  <c r="C106" i="14"/>
  <c r="C156" i="14"/>
  <c r="C155" i="14"/>
  <c r="C104" i="14"/>
  <c r="C196" i="14"/>
  <c r="C226" i="14"/>
  <c r="C107" i="14"/>
  <c r="C24" i="14"/>
  <c r="C198" i="14"/>
  <c r="C78" i="14"/>
  <c r="C11" i="14"/>
  <c r="C95" i="14"/>
  <c r="C181" i="14"/>
  <c r="C170" i="14"/>
  <c r="C81" i="14"/>
  <c r="C241" i="14"/>
  <c r="C204" i="14"/>
  <c r="C50" i="14"/>
  <c r="C76" i="14"/>
  <c r="C80" i="14"/>
  <c r="C28" i="14"/>
  <c r="C175" i="14"/>
  <c r="C122" i="14"/>
  <c r="C228" i="14"/>
  <c r="C192" i="14"/>
  <c r="C186" i="14"/>
  <c r="C242" i="14"/>
  <c r="C49" i="14"/>
  <c r="C64" i="14"/>
  <c r="C237" i="14"/>
  <c r="C83" i="14"/>
  <c r="C154" i="14"/>
  <c r="C149" i="14"/>
  <c r="C161" i="14"/>
  <c r="C48" i="14"/>
  <c r="C86" i="14"/>
  <c r="C102" i="14"/>
  <c r="C214" i="14"/>
  <c r="C230" i="14"/>
  <c r="C178" i="14"/>
  <c r="C97" i="14"/>
  <c r="C46" i="14"/>
  <c r="C182" i="14"/>
  <c r="C5" i="14"/>
  <c r="C7" i="14"/>
  <c r="C205" i="14"/>
  <c r="C92" i="14"/>
  <c r="C16" i="14"/>
  <c r="C232" i="14"/>
  <c r="C117" i="14"/>
  <c r="C6" i="14"/>
  <c r="C200" i="14"/>
  <c r="C94" i="14"/>
  <c r="C67" i="14"/>
  <c r="C127" i="14"/>
  <c r="C172" i="14"/>
  <c r="C222" i="14"/>
  <c r="C82" i="14"/>
  <c r="C103" i="14"/>
  <c r="C20" i="14"/>
  <c r="C145" i="14"/>
  <c r="C211" i="14"/>
  <c r="C151" i="14"/>
  <c r="C112" i="14"/>
  <c r="C109" i="14"/>
  <c r="C143" i="14"/>
  <c r="C185" i="14"/>
  <c r="C90" i="14"/>
  <c r="C166" i="14"/>
  <c r="C88" i="14"/>
  <c r="C34" i="14"/>
  <c r="C136" i="14"/>
  <c r="C235" i="14"/>
  <c r="C120" i="14"/>
  <c r="C206" i="14"/>
  <c r="C218" i="14"/>
  <c r="C17" i="14"/>
  <c r="C44" i="14"/>
  <c r="C10" i="14"/>
  <c r="C126" i="14"/>
  <c r="C121" i="14"/>
  <c r="C216" i="14"/>
  <c r="C195" i="14"/>
  <c r="C142" i="14"/>
  <c r="C160" i="14"/>
  <c r="C249" i="14"/>
  <c r="C100" i="14"/>
  <c r="C38" i="14"/>
  <c r="C245" i="14"/>
  <c r="C19" i="14"/>
  <c r="C123" i="14"/>
  <c r="C77" i="14"/>
  <c r="C253" i="14"/>
  <c r="C246" i="14"/>
  <c r="C137" i="14"/>
  <c r="C157" i="14"/>
  <c r="C140" i="14"/>
  <c r="C202" i="14"/>
  <c r="C176" i="14"/>
  <c r="C150" i="14"/>
  <c r="C224" i="14"/>
  <c r="C165" i="14"/>
  <c r="C124" i="14"/>
  <c r="C168" i="14"/>
  <c r="C37" i="14"/>
  <c r="C188" i="14"/>
  <c r="C12" i="14"/>
  <c r="C247" i="14"/>
  <c r="C191" i="14"/>
  <c r="C53" i="14"/>
  <c r="C114" i="14"/>
  <c r="C190" i="14"/>
  <c r="C207" i="14"/>
  <c r="C158" i="14"/>
  <c r="C146" i="14"/>
  <c r="C240" i="14"/>
  <c r="C108" i="14"/>
  <c r="C252" i="14"/>
  <c r="C18" i="14"/>
  <c r="C68" i="14"/>
  <c r="C70" i="14"/>
  <c r="C23" i="14"/>
  <c r="C189" i="14"/>
  <c r="C167" i="14"/>
  <c r="C33" i="14"/>
  <c r="C174" i="14"/>
  <c r="C105" i="14"/>
  <c r="C43" i="14"/>
  <c r="C73" i="14"/>
  <c r="C208" i="14"/>
  <c r="C40" i="14"/>
  <c r="C244" i="14"/>
  <c r="C41" i="14"/>
  <c r="C60" i="14"/>
  <c r="C36" i="14"/>
  <c r="C9" i="14"/>
  <c r="C250" i="14"/>
  <c r="C14" i="14"/>
  <c r="C152" i="14"/>
  <c r="C133" i="14"/>
  <c r="C31" i="14"/>
  <c r="C55" i="14"/>
  <c r="C163" i="14"/>
  <c r="C47" i="14"/>
  <c r="C180" i="14"/>
  <c r="C35" i="14"/>
  <c r="C173" i="14"/>
  <c r="C69" i="14"/>
  <c r="C210" i="14"/>
  <c r="C119" i="14"/>
  <c r="C91" i="14"/>
  <c r="C164" i="14"/>
  <c r="C42" i="14"/>
  <c r="C32" i="14"/>
  <c r="C30" i="14"/>
  <c r="C63" i="14"/>
  <c r="C215" i="14"/>
  <c r="C259" i="14"/>
  <c r="C113" i="14"/>
  <c r="C118" i="14"/>
  <c r="C101" i="14"/>
  <c r="C27" i="14"/>
  <c r="C52" i="14"/>
  <c r="C135" i="14"/>
  <c r="C147" i="14"/>
  <c r="C15" i="14"/>
  <c r="C199" i="14"/>
  <c r="C54" i="14"/>
  <c r="C110" i="14"/>
  <c r="C45" i="14"/>
  <c r="C62" i="14"/>
  <c r="C56" i="14"/>
  <c r="C183" i="14"/>
  <c r="C248" i="14"/>
  <c r="C209" i="14"/>
  <c r="C51" i="14"/>
  <c r="C144" i="14"/>
  <c r="C187" i="14"/>
  <c r="C258" i="14"/>
  <c r="C225" i="14"/>
  <c r="C171" i="14"/>
  <c r="C4" i="14"/>
  <c r="C236" i="14"/>
  <c r="C141" i="14"/>
  <c r="C134" i="14"/>
  <c r="C153" i="14"/>
  <c r="C162" i="14"/>
  <c r="C139" i="14"/>
  <c r="C129" i="14"/>
  <c r="C29" i="14"/>
  <c r="C131" i="14"/>
  <c r="C231" i="14"/>
  <c r="C255" i="14"/>
  <c r="C25" i="14"/>
  <c r="C130" i="14"/>
  <c r="C194" i="14"/>
  <c r="C229" i="14"/>
  <c r="C74" i="14"/>
  <c r="C243" i="14"/>
  <c r="C179" i="14"/>
  <c r="C8" i="14"/>
  <c r="C227" i="14"/>
  <c r="C85" i="14"/>
  <c r="C84" i="14"/>
  <c r="C61" i="14"/>
  <c r="C59" i="14"/>
  <c r="C256" i="14"/>
  <c r="C138" i="14"/>
  <c r="C251" i="14"/>
  <c r="C115" i="14"/>
  <c r="C177" i="14"/>
  <c r="C203" i="14"/>
  <c r="C22" i="14"/>
  <c r="C98" i="14"/>
  <c r="C234" i="14"/>
  <c r="C111" i="14"/>
  <c r="C26" i="14"/>
  <c r="C116" i="14"/>
  <c r="C219" i="14"/>
  <c r="C213" i="14"/>
  <c r="C169" i="14"/>
  <c r="C184" i="14"/>
  <c r="C13" i="14"/>
  <c r="C93" i="14"/>
  <c r="C260" i="14"/>
  <c r="C254" i="14"/>
  <c r="C217" i="14"/>
  <c r="C65" i="14"/>
  <c r="C238" i="14"/>
  <c r="C125" i="14"/>
  <c r="C96" i="14"/>
  <c r="C221" i="14"/>
  <c r="C57" i="14"/>
  <c r="C197" i="14"/>
  <c r="C89" i="14"/>
  <c r="C223" i="14"/>
  <c r="C201" i="14"/>
  <c r="C87" i="14"/>
  <c r="C239" i="14"/>
  <c r="C39" i="14"/>
  <c r="C75" i="14"/>
  <c r="C233" i="14"/>
  <c r="C257" i="14"/>
  <c r="C66" i="14"/>
  <c r="C21" i="14"/>
  <c r="C58" i="14"/>
  <c r="C79" i="14"/>
  <c r="C99" i="14"/>
  <c r="C212" i="14"/>
  <c r="C148" i="14"/>
  <c r="C262" i="14" l="1"/>
  <c r="G262" i="14"/>
  <c r="E262" i="14"/>
</calcChain>
</file>

<file path=xl/sharedStrings.xml><?xml version="1.0" encoding="utf-8"?>
<sst xmlns="http://schemas.openxmlformats.org/spreadsheetml/2006/main" count="6188" uniqueCount="1273">
  <si>
    <t>001:Live animals other than animals of division 03</t>
  </si>
  <si>
    <t>011:Meat of bovine animals, fresh, chilled or frozen</t>
  </si>
  <si>
    <t>012:Other meat and edible meat offal, fresh, chilled or frozen (except meat and meat offal unfit or unsuitable for human consumption)</t>
  </si>
  <si>
    <t>016:Meat and edible meat offal, salted, in brine, dried or smoked; edible flours and meals of meat or meat offal</t>
  </si>
  <si>
    <t>017:Meat and edible meat offal, prepared or preserved, n.e.s.</t>
  </si>
  <si>
    <t>022:Milk and cream and milk products other than butter or cheese</t>
  </si>
  <si>
    <t>023:Butter and other fats and oils derived from milk</t>
  </si>
  <si>
    <t>025:Eggs, birds', and egg yolks, fresh, dried or otherwise preserved, sweetened or not; egg albumin</t>
  </si>
  <si>
    <t>034:Fish, fresh (live or dead), chilled or frozen</t>
  </si>
  <si>
    <t>035:Fish, dried, salted or in brine; smoked fish (whether or not cooked before or during the smoking process); flours, meals and pellets of fish, fit for human consumption</t>
  </si>
  <si>
    <t xml:space="preserve">036:Crustaceans, molluscs and aquatic invertebrates, whether in shell or not, fresh (live or dead), </t>
  </si>
  <si>
    <t>037:Fish, crustaceans, molluscs and other aquatic invertebrates, prepared or preserved, n.e.s.</t>
  </si>
  <si>
    <t>044:Maize (not including sweet corn), unmilled</t>
  </si>
  <si>
    <t>046:Meal and flour of wheat and flour of meslin</t>
  </si>
  <si>
    <t>047:Other cereal meals and flours</t>
  </si>
  <si>
    <t>048:Cereal preparations and preparations of flour or starch of fruits or vegetables</t>
  </si>
  <si>
    <t xml:space="preserve">054:Vegetables, fresh, chilled, frozen or simply preserved (including dried leguminous vegetables); </t>
  </si>
  <si>
    <t>056:Vegetables, roots and tubers, prepared or preserved, n.e.s.</t>
  </si>
  <si>
    <t>057:Fruit and nuts (not including oil nuts), fresh or dried</t>
  </si>
  <si>
    <t>058:Fruit, preserved, and fruit preparations (excluding fruit juices)</t>
  </si>
  <si>
    <t xml:space="preserve">059:Fruit juices (including grape must) and vegetable juices, unfermented and not containing added spirit, </t>
  </si>
  <si>
    <t>061:Sugars, molasses and honey</t>
  </si>
  <si>
    <t>062:Sugar confectionery</t>
  </si>
  <si>
    <t>071:Coffee and coffee substitutes</t>
  </si>
  <si>
    <t>073:Chocolate and other food preparations containing cocoa, n.e.s.</t>
  </si>
  <si>
    <t>074:Tea and maté</t>
  </si>
  <si>
    <t>075:Spices</t>
  </si>
  <si>
    <t>081:Feeding stuff for animals (not including unmilled cereals)</t>
  </si>
  <si>
    <t>098:Edible products and preparations, n.e.s.</t>
  </si>
  <si>
    <t>111:Non-alcoholic beverages, n.e.s.</t>
  </si>
  <si>
    <t>112:Alcoholic beverages</t>
  </si>
  <si>
    <t>122:Tobacco, manufactured (whether or not containing tobacco substitutes)</t>
  </si>
  <si>
    <t>211:Hides and skins (except furskins), raw</t>
  </si>
  <si>
    <t>222:Oil-seeds and oleaginous fruits of a kind used for the extraction of “soft” fixed vegetable oils (excluding flours and meals)</t>
  </si>
  <si>
    <t>231:Natural rubber, balata, gutta-percha, guayule, chicle and similar natural gums, in primary forms (including latex) or in plates, sheets or strip</t>
  </si>
  <si>
    <t>232:Synthetic rubber; reclaimed rubber; waste, parings and scrap of unhardened rubber</t>
  </si>
  <si>
    <t>245:Fuel wood (excluding wood waste) and wood charcoal</t>
  </si>
  <si>
    <t>246:Wood in chips or particles and wood waste</t>
  </si>
  <si>
    <t>247:Wood in the rough, whether or not stripped of bark or sapwood, or roughly squared</t>
  </si>
  <si>
    <t>248:Wood, simply worked, and railway sleepers of wood</t>
  </si>
  <si>
    <t>251:Pulp and waste paper</t>
  </si>
  <si>
    <t>263:Cotton</t>
  </si>
  <si>
    <t>268:Wool and other animal hair (including wool tops)</t>
  </si>
  <si>
    <t>269:Worn clothing and other worn textile articles; rags</t>
  </si>
  <si>
    <t>272:Fertilizers, crude, other than those of division 56</t>
  </si>
  <si>
    <t>273:Stone, sand and gravel</t>
  </si>
  <si>
    <t>274:Sulphur and unroasted iron pyrites</t>
  </si>
  <si>
    <t>277:Natural abrasives, n.e.s. (including industrial diamonds)</t>
  </si>
  <si>
    <t>278:Other crude minerals</t>
  </si>
  <si>
    <t>281:Iron ore and concentrates</t>
  </si>
  <si>
    <t>282:Ferrous waste and scrap; remelting scrap ingots of iron or steel</t>
  </si>
  <si>
    <t>283:Copper ores and concentrates; copper mattes; cement copper</t>
  </si>
  <si>
    <t>284:Nickel ores and concentrates; nickel mattes, nickel oxide sinters and other intermediate products of nickel metallurgy</t>
  </si>
  <si>
    <t>286:Uranium or thorium ores and concentrates</t>
  </si>
  <si>
    <t>287:Ores and concentrates of base metals, n.e.s.</t>
  </si>
  <si>
    <t>288:Non-ferrous base metal waste and scrap, n.e.s.</t>
  </si>
  <si>
    <t>289:Ores and concentrates of precious metals; waste, scrap and sweepings of precious metals (other than of gold)</t>
  </si>
  <si>
    <t>291:Crude animal materials, n.e.s.</t>
  </si>
  <si>
    <t>292:Crude vegetable materials, n.e.s.</t>
  </si>
  <si>
    <t>321:Coal, whether or not pulverized, but not agglomerated</t>
  </si>
  <si>
    <t>322:Briquettes, lignite and peat</t>
  </si>
  <si>
    <t>333:Petroleum oils and oils obtained from bituminous minerals, crude</t>
  </si>
  <si>
    <t xml:space="preserve">334:Petroleum oils and oils obtained from bituminous minerals (other than crude); preparations, n.e.s., </t>
  </si>
  <si>
    <t>335:Residual petroleum products, n.e.s., and related materials</t>
  </si>
  <si>
    <t>344:Petroleum gases and other gaseous hydrocarbons, n.e.s.</t>
  </si>
  <si>
    <t>411:Animal oils and fats</t>
  </si>
  <si>
    <t>421:Fixed vegetable fats and oils, 'soft', crude, refined or fractionated</t>
  </si>
  <si>
    <t>422:Fixed vegetable fats and oils, crude, refined or fractionated, other than “soft”</t>
  </si>
  <si>
    <t>511:Hydrocarbons, n.e.s., and their halogenated, sulphonated, nitrated or nitrosated derivatives</t>
  </si>
  <si>
    <t>512:Alcohols, phenols, phenol-alcohols, and their halogenated, sulphonated, nitrated or nitrosated derivatives</t>
  </si>
  <si>
    <t>513:Carboxylic acids and their anhydrides, halides, peroxides and peroxyacids; their halogenated, sulphonated, nitrated or nitrosated derivatives</t>
  </si>
  <si>
    <t>514:Nitrogen-function compounds</t>
  </si>
  <si>
    <t>515:Organo-inorganic compounds, heterocyclic compounds, nucleic acids and their salts, and sulphonamides</t>
  </si>
  <si>
    <t>516:Other organic chemicals</t>
  </si>
  <si>
    <t>522:Inorganic chemical elements, oxides and halogen salts</t>
  </si>
  <si>
    <t>523:Salts and peroxysalts, of inorganic acids and metals</t>
  </si>
  <si>
    <t>524:Other inorganic chemicals; organic and inorganic compounds of precious metals</t>
  </si>
  <si>
    <t>525:Radioactive and associated materials</t>
  </si>
  <si>
    <t>532:Dyeing and tanning extracts, and synthetic tanning materials</t>
  </si>
  <si>
    <t>533:Pigments, paints, varnishes and related materials</t>
  </si>
  <si>
    <t>541:Medicinal and pharmaceutical products, other than medicaments of group 542</t>
  </si>
  <si>
    <t>542:Medicaments (including veterinary medicaments)</t>
  </si>
  <si>
    <t>551:Essential oils, perfume and flavour materials</t>
  </si>
  <si>
    <t>553:Perfumery, cosmetic or toilet preparations (excluding soaps)</t>
  </si>
  <si>
    <t>554:Soap, cleansing and polishing preparations</t>
  </si>
  <si>
    <t>562:Fertilizers (other than those of group 272)</t>
  </si>
  <si>
    <t>571:Polymers of ethylene, in primary forms</t>
  </si>
  <si>
    <t>574:Polyacetals, other polyethers and epoxide resins, in primary forms; polycarbonates, alkyd resins, polyallyl esters and other polyesters, in primary forms</t>
  </si>
  <si>
    <t>575:Other plastics, in primary forms</t>
  </si>
  <si>
    <t>581:Tubes, pipes and hoses, and fittings therefor, of plastics</t>
  </si>
  <si>
    <t>582:Plates, sheets, film, foil and strip, of plastics</t>
  </si>
  <si>
    <t>583:Monofilament of which any cross-sectional dimension exceeds 1 mm, rods, sticks and profile shapes, whether or not surface-worked but not otherwise worked, of plastics</t>
  </si>
  <si>
    <t xml:space="preserve">591:Insecticides, rodenticides, fungicides, herbicides, anti-sprouting products and plant-growth regulators, disinfectants ad similar products, </t>
  </si>
  <si>
    <t>592:Starches, inulin and wheat gluten; albuminoidal substances; glues</t>
  </si>
  <si>
    <t>593:Explosives and pyrotechnic products</t>
  </si>
  <si>
    <t>597:Prepared additives for mineral oils and the like; prepared liquids for hydraulic transmission; anti-freezing preparations and prepared de-icing fluids; lubricating preparations</t>
  </si>
  <si>
    <t>598:Miscellaneous chemical products, n.e.s.</t>
  </si>
  <si>
    <t>611:Leather</t>
  </si>
  <si>
    <t>612:Manufactures of leather or of composition leather, n.e.s.; saddlery and harness</t>
  </si>
  <si>
    <t>613:Furskins, tanned or dressed (including heads, tails, paws and other pieces or cuttings), unassembled, or assembled</t>
  </si>
  <si>
    <t>621:Materials of rubber (e.g., pastes, plates, sheets, rods, thread, tubes, of rubber)</t>
  </si>
  <si>
    <t>625:Rubber tyres, interchangeable tyre treads, tyre flaps and inner tubes for wheels of all kinds</t>
  </si>
  <si>
    <t>629:Articles of rubber, n.e.s.</t>
  </si>
  <si>
    <t>634:Veneers, plywood, particle board, and other wood, worked, n.e.s.</t>
  </si>
  <si>
    <t>635:Wood manufactures, n.e.s.</t>
  </si>
  <si>
    <t>641:Paper and paperboard</t>
  </si>
  <si>
    <t>642:Paper and paperboard, cut to size or shape, and articles of paper or paperboard</t>
  </si>
  <si>
    <t>651:Textile yarn</t>
  </si>
  <si>
    <t>652:Cotton fabrics, woven (not including narrow or special fabrics)</t>
  </si>
  <si>
    <t>653:Fabrics, woven, of man-made textile materials (not including narrow or special fabrics)</t>
  </si>
  <si>
    <t>654:Other textile fabrics, woven</t>
  </si>
  <si>
    <t>656:Tulles, lace, embroidery, ribbons, trimmings and other smallwares</t>
  </si>
  <si>
    <t>657:Special yarns, special textile fabrics and related products</t>
  </si>
  <si>
    <t>658:Made-up articles, wholly or chiefly of textile materials, n.e.s.</t>
  </si>
  <si>
    <t>659:Floor coverings, etc.</t>
  </si>
  <si>
    <t>661:Lime, cement, and fabricated construction materials (except glass and clay materials)</t>
  </si>
  <si>
    <t>662:Clay construction materials and refractory construction materials</t>
  </si>
  <si>
    <t>663:Mineral manufactures, n.e.s.</t>
  </si>
  <si>
    <t>664:Glass</t>
  </si>
  <si>
    <t>665:Glassware</t>
  </si>
  <si>
    <t>666:Pottery</t>
  </si>
  <si>
    <t>667:Pearls and precious or semiprecious stones, unworked or worked</t>
  </si>
  <si>
    <t>672:Ingots and other primary forms, of iron or steel; semi-finished products of iron or steel</t>
  </si>
  <si>
    <t>673:Flat-rolled products of iron or non-alloy steel, not clad, plated or coated</t>
  </si>
  <si>
    <t>674:Flat-rolled products of iron or non-alloy steel, clad, plated or coated</t>
  </si>
  <si>
    <t>676:Iron and steel bars, rods, angles, shapes and sections (including sheet piling)</t>
  </si>
  <si>
    <t>678:Wire of iron or steel</t>
  </si>
  <si>
    <t>679:Tubes, pipes and hollow profiles, and tube or pipe fittings, of iron or steel</t>
  </si>
  <si>
    <t>683:Nickel</t>
  </si>
  <si>
    <t>684:Aluminium</t>
  </si>
  <si>
    <t>686:Zinc</t>
  </si>
  <si>
    <t>691:Structures and parts of structures, n.e.s., of iron, steel or aluminium</t>
  </si>
  <si>
    <t>692:Metal containers for storage or transport</t>
  </si>
  <si>
    <t>693:Wire products (excluding insulated electrical wiring) and fencing grills</t>
  </si>
  <si>
    <t>694:Nails, screws, nuts, bolts, rivets and the like, of iron, steel, copper or aluminium</t>
  </si>
  <si>
    <t>695:Tools for use in the hand or in machines</t>
  </si>
  <si>
    <t>696:Cutlery</t>
  </si>
  <si>
    <t>697:Household equipment of base metal, n.e.s.</t>
  </si>
  <si>
    <t>699:Manufactures of base metal, n.e.s.</t>
  </si>
  <si>
    <t>711:Steam or other vapour-generating boilers, superheated water boilers, and auxiliary plant for use therewith; parts thereof</t>
  </si>
  <si>
    <t>713:Internal combustion piston engines and parts thereof, n.e.s.</t>
  </si>
  <si>
    <t>714:Engines and motors, non-electric (other than those of groups 712, 713 and 718); parts, n.e.s., of these engines and motors</t>
  </si>
  <si>
    <t>716:Rotating electric plant and parts thereof, n.e.s.</t>
  </si>
  <si>
    <t>718:Power-generating machinery and parts thereof, n.e.s.</t>
  </si>
  <si>
    <t>721:Agricultural machinery (excluding tractors) and parts thereof</t>
  </si>
  <si>
    <t>722:Tractors (other than those of headings 744.14 and 744.15)</t>
  </si>
  <si>
    <t>723:Civil engineering and contractors' plant and equipment; parts thereof</t>
  </si>
  <si>
    <t>724:Textile and leather machinery and parts thereof, n.e.s.</t>
  </si>
  <si>
    <t>725:Paper mill and pulp mill machinery, paper-cutting machines and other machinery for the manufacture of paper articles; parts thereof</t>
  </si>
  <si>
    <t>726:Printing and bookbinding machinery and parts thereof</t>
  </si>
  <si>
    <t>727:Food-processing machines (excluding domestic); parts thereof</t>
  </si>
  <si>
    <t>728:Other machinery and equipment specialized for particular industries; parts thereof, n.e.s.</t>
  </si>
  <si>
    <t>731:Machine tools working by removing metal or other material</t>
  </si>
  <si>
    <t>733:Machine tools for working metal, sintered metal carbides or cermets, without removing material</t>
  </si>
  <si>
    <t xml:space="preserve">735:Parts, n.e.s., and accessories suitable for use solely or principally with the machines falling within groups 731 and 733 </t>
  </si>
  <si>
    <t>737:Metalworking machinery (other than machine tools) and parts thereof, n.e.s.</t>
  </si>
  <si>
    <t>741:Heating and cooling equipment and parts thereof, n.e.s.</t>
  </si>
  <si>
    <t>742:Pumps for liquids, whether or not fitted with a measuring device; liquid elevators; parts for such pumps and liquid elevators</t>
  </si>
  <si>
    <t>743:Pumps (other than pumps for liquids), air or other gas compressors and fans; ventilating or recycling hoods incorporating a fan, whether or not fitted with filters; centrifuges; filtering or purifying apparatus; parts thereof</t>
  </si>
  <si>
    <t>744:Mechanical handling equipment and parts thereof, n.e.s.</t>
  </si>
  <si>
    <t>745:Non-electrical machinery, tools and mechanical apparatus and parts thereof, n.e.s.</t>
  </si>
  <si>
    <t>746:Ball- or roller bearings</t>
  </si>
  <si>
    <t>747:Taps, cocks, valves and similar appliances for pipes, boiler shells, tanks, vats or the like, including pressure-reducing valves and thermostatically controlled valves</t>
  </si>
  <si>
    <t xml:space="preserve">748:Transmission shafts (including camshafts and crankshafts) and cranks; bearing housings and plain shaft bearings; gears and gearing; </t>
  </si>
  <si>
    <t>749:Non-electric parts and accessories of machinery, n.e.s.</t>
  </si>
  <si>
    <t>751:Office machines</t>
  </si>
  <si>
    <t>752:Automatic data-processing machines and units thereof; magnetic or optical readers, machines for transcribing data onto data media in coded form and machines for processing such data, n.e.s.</t>
  </si>
  <si>
    <t>759:Parts and accessories (other than covers, carrying cases and the like) suitable for use solely or principally with machines falling withing groups 751 and 752</t>
  </si>
  <si>
    <t xml:space="preserve">761:Monitors and projectors, not incorporating television reception apparatus; reception apparatus for television, </t>
  </si>
  <si>
    <t>762:Reception apparatus for radio-broadcasting, whether or not combined, in the same housing, with sound recording or reproducing apparatus or a clock</t>
  </si>
  <si>
    <t>763:Sound recording or reproducing apparatus; video recording or reproducing apparatus; whether or not incorporating a video tuner</t>
  </si>
  <si>
    <t>764:Telecommunications equipment, n.e.s., and parts, n.e.s., and accessories of apparatus falling within division 76</t>
  </si>
  <si>
    <t>771:Electric power machinery (other than rotating electric plant of group 716) and parts thereof</t>
  </si>
  <si>
    <t xml:space="preserve">772:Electrical apparatus for switching or protecting electrical circuits or for making connections to or in electrical circuits </t>
  </si>
  <si>
    <t>773:Equipment for distributing electricity, n.e.s.</t>
  </si>
  <si>
    <t>774:Electrodiagnostic apparatus for medical, surgical, dental or veterinary purposes, and radiological apparatus</t>
  </si>
  <si>
    <t>775:Household-type electrical and non-electrical equipment, n.e.s.</t>
  </si>
  <si>
    <t xml:space="preserve">776:Thermionic, cold cathode or photo-cathode valves and tubes (e.g., vacuum or vapour or gas-filled valves and tubes, mercury arc rectifying valves and tubes, </t>
  </si>
  <si>
    <t>778:Electrical machinery and apparatus, n.e.s.</t>
  </si>
  <si>
    <t>781:Motor cars and other motor vehicles principally designed for the transport of persons (other than motor vehicles for the transport of ten or more persons, including the driver), including station-wagons and racing cars</t>
  </si>
  <si>
    <t>782:Motor vehicles for the transport of goods and special-purpose motor vehicles</t>
  </si>
  <si>
    <t>784:Parts and accessories of the motor vehicles of groups 722, 781, 782 and 783</t>
  </si>
  <si>
    <t>785:Motor cycles (including mopeds) and cycles, motorized and non-motirized; invalid carriages</t>
  </si>
  <si>
    <t>786:Trailers and semi-trailers; other vehicles, not mechanically-propelled; specially designed and equipped transport containers</t>
  </si>
  <si>
    <t>791:Railway vehicles (including hovertrains) and associated equipment</t>
  </si>
  <si>
    <t>792:Aircraft and associated equipment; spacecraft (including satellites) and spacecraft launch vehicles; parts thereof</t>
  </si>
  <si>
    <t>793:Ships, boats (including hovercraft) and floating structures</t>
  </si>
  <si>
    <t>811:Prefabricated buildings</t>
  </si>
  <si>
    <t>812:Sanitary, plumbing and heating fixtures and fittings, n.e.s.</t>
  </si>
  <si>
    <t>813:Lighting fixtures and fittings, n.e.s.</t>
  </si>
  <si>
    <t>821:Furniture and parts thereof; bedding, mattresses, mattress supports, cushions and similar stuffed furnishings</t>
  </si>
  <si>
    <t xml:space="preserve">831:Trunks, suitcases, vanity cases, executive cases, briefcases, school satches, spectacle cases, binocular cases, camera cases, </t>
  </si>
  <si>
    <t>841:Men's or boys' coats, capes, jackets, suits, blazers, trousers, shorts, shirts, underwear, nightwear and similar articles of textile fabrics,</t>
  </si>
  <si>
    <t xml:space="preserve">842:Women's or girls' coats, capes, jackets, suits, trousers, shorts, shirts, dresses and skirts, underwear, nightwear and similar articles of textile fabrics, </t>
  </si>
  <si>
    <t>843:Men's or boys' coats, capes, jackets, suits, blazers, trousers, shorts, shirts, underwear, nightwear and similar articles of textile fabrics,</t>
  </si>
  <si>
    <t xml:space="preserve">844:Women's or girls' coats, capes, jackets, suits, trousers, shorts, shirts, dresses and skirts, underwear, nightwear and similar articles of textile fabrics, </t>
  </si>
  <si>
    <t>845:Articles of apparel, of textile fabrics, whether or not knitted or crocheted, n.e.s.</t>
  </si>
  <si>
    <t>846:Clothing accessories, of textile fabrics, whether or not knitted or crocheted (other than those for babies)</t>
  </si>
  <si>
    <t>848:Articles of apparel and clothing accessories of other than textile fabrics; headgear of all materials</t>
  </si>
  <si>
    <t>851:Footwear</t>
  </si>
  <si>
    <t>871:Optical instruments and apparatus, n.e.s.</t>
  </si>
  <si>
    <t>872:Instruments and appliances, n.e.s., for medical, surgical, dental or veterinary purposes</t>
  </si>
  <si>
    <t>873:Meters and counters, n.e.s.</t>
  </si>
  <si>
    <t>874:Measuring, checking, analysing and controlling instruments and apparatus, n.e.s.</t>
  </si>
  <si>
    <t>882:Photographic and cinematographic supplies</t>
  </si>
  <si>
    <t>884:Optical goods, n.e.s.</t>
  </si>
  <si>
    <t>885:Watches and clocks</t>
  </si>
  <si>
    <t>891:Arms and ammunition</t>
  </si>
  <si>
    <t>892:Printed matter</t>
  </si>
  <si>
    <t>893:Articles, n.e.s., of plastics</t>
  </si>
  <si>
    <t>894:Baby carriages, toys, games and sporting goods</t>
  </si>
  <si>
    <t>895:Office and stationery supplies, n.e.s.</t>
  </si>
  <si>
    <t>896:Works of art, collectors' pieces and antiques</t>
  </si>
  <si>
    <t>897:Jewellery, goldsmiths' and silversmiths' wares, and other articles of precious or semiprecious materials, n.e.s.</t>
  </si>
  <si>
    <t>898:Musical instruments and parts and accessories thereof; records, tapes and other sound or similar recordings (excluding goods of groups 763 and 883)</t>
  </si>
  <si>
    <t>899:Miscellaneous manufactured articles, n.e.s.</t>
  </si>
  <si>
    <t>931:Special transactions and commodities not classified according to kind</t>
  </si>
  <si>
    <t>971:Gold, non-monetary (excluding gold ores and concentrates)</t>
  </si>
  <si>
    <t>Total</t>
  </si>
  <si>
    <t>Flow</t>
  </si>
  <si>
    <t>Difference  (N$ m)</t>
  </si>
  <si>
    <t xml:space="preserve">Difference in % </t>
  </si>
  <si>
    <t>Total Imports</t>
  </si>
  <si>
    <t>Trade balance</t>
  </si>
  <si>
    <t>Period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</si>
  <si>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</si>
  <si>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</si>
  <si>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</si>
  <si>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</si>
  <si>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</si>
  <si>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</si>
  <si>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</si>
  <si>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</si>
  <si>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</si>
  <si>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</si>
  <si>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</si>
  <si>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</si>
  <si>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ISIC</t>
  </si>
  <si>
    <t>%share</t>
  </si>
  <si>
    <t>% share</t>
  </si>
  <si>
    <t>Manufacturing</t>
  </si>
  <si>
    <t>Mining and quarrying</t>
  </si>
  <si>
    <t>Trade bal</t>
  </si>
  <si>
    <t>Partner</t>
  </si>
  <si>
    <t>%∆m/m</t>
  </si>
  <si>
    <t>Value (N$ m)</t>
  </si>
  <si>
    <t>%Share</t>
  </si>
  <si>
    <t>South Africa</t>
  </si>
  <si>
    <t>High Sea</t>
  </si>
  <si>
    <t>Cayman Island</t>
  </si>
  <si>
    <t>Cote D'Ivoire</t>
  </si>
  <si>
    <t>Aland Islands</t>
  </si>
  <si>
    <t>Congo - Brazaville</t>
  </si>
  <si>
    <t>Czech Republic</t>
  </si>
  <si>
    <t>Crotia</t>
  </si>
  <si>
    <t>Madagascar</t>
  </si>
  <si>
    <t>Oman</t>
  </si>
  <si>
    <t>Slovakia</t>
  </si>
  <si>
    <t>Turks &amp; Caicos Islands</t>
  </si>
  <si>
    <t>Vanuatu</t>
  </si>
  <si>
    <t>Table of Content</t>
  </si>
  <si>
    <t>-</t>
  </si>
  <si>
    <t>∆m/m</t>
  </si>
  <si>
    <t>TABLE OF CONTENT</t>
  </si>
  <si>
    <t>Total Exports</t>
  </si>
  <si>
    <t>SITC \ FLOW</t>
  </si>
  <si>
    <t>Partner \ FLOW</t>
  </si>
  <si>
    <t>Botswana</t>
  </si>
  <si>
    <t>China</t>
  </si>
  <si>
    <t>Zambia</t>
  </si>
  <si>
    <t>Netherlands</t>
  </si>
  <si>
    <t>Democratic Republic Of Congo</t>
  </si>
  <si>
    <t>Finland</t>
  </si>
  <si>
    <t>Spain</t>
  </si>
  <si>
    <t>Hong Kong</t>
  </si>
  <si>
    <t>United Arab Emirates</t>
  </si>
  <si>
    <t>Belgium</t>
  </si>
  <si>
    <t>Israel</t>
  </si>
  <si>
    <t>United States Of America</t>
  </si>
  <si>
    <t>Zimbabwe</t>
  </si>
  <si>
    <t>Angola</t>
  </si>
  <si>
    <t>United Kingdom</t>
  </si>
  <si>
    <t>Italy</t>
  </si>
  <si>
    <t>France</t>
  </si>
  <si>
    <t>Germany</t>
  </si>
  <si>
    <t>Mozambique</t>
  </si>
  <si>
    <t>Portugal</t>
  </si>
  <si>
    <t>Japan</t>
  </si>
  <si>
    <t>Thailand</t>
  </si>
  <si>
    <t>Poland</t>
  </si>
  <si>
    <t>Greece</t>
  </si>
  <si>
    <t>Singapore</t>
  </si>
  <si>
    <t>Australia</t>
  </si>
  <si>
    <t>Luxembourg</t>
  </si>
  <si>
    <t>Ireland</t>
  </si>
  <si>
    <t>Norway</t>
  </si>
  <si>
    <t>Saudi Arabia</t>
  </si>
  <si>
    <t>Tanzania</t>
  </si>
  <si>
    <t>Canada</t>
  </si>
  <si>
    <t>Turkey</t>
  </si>
  <si>
    <t>Malawi</t>
  </si>
  <si>
    <t>India</t>
  </si>
  <si>
    <t>Russian Federation</t>
  </si>
  <si>
    <t>Ghana</t>
  </si>
  <si>
    <t>Cyprus</t>
  </si>
  <si>
    <t>Pakistan</t>
  </si>
  <si>
    <t>Sweden</t>
  </si>
  <si>
    <t>Kuwait</t>
  </si>
  <si>
    <t>Lesotho</t>
  </si>
  <si>
    <t>Kenya</t>
  </si>
  <si>
    <t>Austria</t>
  </si>
  <si>
    <t>Mauritius</t>
  </si>
  <si>
    <t>Indonesia</t>
  </si>
  <si>
    <t>Hungary</t>
  </si>
  <si>
    <t>Switzerland</t>
  </si>
  <si>
    <t>Mexico</t>
  </si>
  <si>
    <t>Denmark</t>
  </si>
  <si>
    <t>Seychelles</t>
  </si>
  <si>
    <t>Bosnia And Herzegovina</t>
  </si>
  <si>
    <t>Panama</t>
  </si>
  <si>
    <t>Senegal</t>
  </si>
  <si>
    <t>Cuba</t>
  </si>
  <si>
    <t>Nigeria</t>
  </si>
  <si>
    <t>Egypt</t>
  </si>
  <si>
    <t>Cameroon</t>
  </si>
  <si>
    <t>Mali</t>
  </si>
  <si>
    <t>Malta</t>
  </si>
  <si>
    <t>Bahrain</t>
  </si>
  <si>
    <t>Slovenia</t>
  </si>
  <si>
    <t>Uganda</t>
  </si>
  <si>
    <t>Uruguay</t>
  </si>
  <si>
    <t>New Zealand</t>
  </si>
  <si>
    <t>Qatar</t>
  </si>
  <si>
    <t>Bulgaria</t>
  </si>
  <si>
    <t>Lithuania</t>
  </si>
  <si>
    <t>Colombia</t>
  </si>
  <si>
    <t>Tunisia</t>
  </si>
  <si>
    <t>Andorra</t>
  </si>
  <si>
    <t>Antigua And Barbuda</t>
  </si>
  <si>
    <t>Argentina</t>
  </si>
  <si>
    <t>Bangladesh</t>
  </si>
  <si>
    <t>Brazil</t>
  </si>
  <si>
    <t>Chile</t>
  </si>
  <si>
    <t>Ethiopia</t>
  </si>
  <si>
    <t>Gabon</t>
  </si>
  <si>
    <t>Georgia</t>
  </si>
  <si>
    <t>Iceland</t>
  </si>
  <si>
    <t>Jamaica</t>
  </si>
  <si>
    <t>Lebanon</t>
  </si>
  <si>
    <t>Latvia</t>
  </si>
  <si>
    <t>Myanmar</t>
  </si>
  <si>
    <t>Mauritania</t>
  </si>
  <si>
    <t>Malaysia</t>
  </si>
  <si>
    <t>Peru</t>
  </si>
  <si>
    <t>Philippines</t>
  </si>
  <si>
    <t>Romania</t>
  </si>
  <si>
    <t>Rwanda</t>
  </si>
  <si>
    <t>Ukraine</t>
  </si>
  <si>
    <t>Morocco</t>
  </si>
  <si>
    <t>Sierra Leone</t>
  </si>
  <si>
    <t>Moldova</t>
  </si>
  <si>
    <t>Jordan</t>
  </si>
  <si>
    <t>Cambodia</t>
  </si>
  <si>
    <t>Serbia</t>
  </si>
  <si>
    <t>Sri Lanka</t>
  </si>
  <si>
    <t>Dominican Republic</t>
  </si>
  <si>
    <t>Estonia</t>
  </si>
  <si>
    <t>Tokelau</t>
  </si>
  <si>
    <t>Macau</t>
  </si>
  <si>
    <t>Regional Office For Asia/Pacific</t>
  </si>
  <si>
    <t>Dominica</t>
  </si>
  <si>
    <t>Puerto Rico</t>
  </si>
  <si>
    <t>Honduras</t>
  </si>
  <si>
    <t>Afghanistan</t>
  </si>
  <si>
    <t>Costa Rica</t>
  </si>
  <si>
    <t>Ecuador</t>
  </si>
  <si>
    <t>Lao Peoples Democratic Republic</t>
  </si>
  <si>
    <t>Niger</t>
  </si>
  <si>
    <t>Suriname</t>
  </si>
  <si>
    <t>Imports</t>
  </si>
  <si>
    <t>Exports</t>
  </si>
  <si>
    <t>Table 6: Imports by International Standard Industrial Classification -ISIC by Value (N$ m) &amp; percentage share</t>
  </si>
  <si>
    <t>Table 5: Re-exports by International Standard Industrial Classification -ISIC by Value (N$ m) &amp; percentage share</t>
  </si>
  <si>
    <t>Table 4: Exports by International Standard Industrial Classification -ISIC by Value (N$ m) &amp; percentage share</t>
  </si>
  <si>
    <t>Table 4: Export by ISIC</t>
  </si>
  <si>
    <t>Table 5: Re-export by ISIC</t>
  </si>
  <si>
    <t>Table 6: Import by ISIC</t>
  </si>
  <si>
    <t>Bermuda</t>
  </si>
  <si>
    <t>Reunion</t>
  </si>
  <si>
    <t>Marshall Islands</t>
  </si>
  <si>
    <t>Bahamas</t>
  </si>
  <si>
    <t>Liberia</t>
  </si>
  <si>
    <t>St.Vincent And The Grenadines</t>
  </si>
  <si>
    <t>SITC/COMMODITY DESCRIPTION</t>
  </si>
  <si>
    <t>Nicaragua</t>
  </si>
  <si>
    <t>Imports (-)</t>
  </si>
  <si>
    <t>Brunei Darassalam</t>
  </si>
  <si>
    <t>El Salvador</t>
  </si>
  <si>
    <t>Belize</t>
  </si>
  <si>
    <t>Albania</t>
  </si>
  <si>
    <t>Palau</t>
  </si>
  <si>
    <t>Value(N$ m)</t>
  </si>
  <si>
    <t>Barbados</t>
  </si>
  <si>
    <t>Re-export % Share</t>
  </si>
  <si>
    <t>Re-exports(N$ m)</t>
  </si>
  <si>
    <t>Domestic exports(N$ m)</t>
  </si>
  <si>
    <t>Azerbaijan</t>
  </si>
  <si>
    <t>m-m</t>
  </si>
  <si>
    <t>Liechtenstein</t>
  </si>
  <si>
    <t>EXPORTS</t>
  </si>
  <si>
    <t>IMPORTS</t>
  </si>
  <si>
    <r>
      <t>%</t>
    </r>
    <r>
      <rPr>
        <b/>
        <sz val="10"/>
        <color indexed="8"/>
        <rFont val="Arial"/>
        <family val="2"/>
      </rPr>
      <t>∆y/y</t>
    </r>
  </si>
  <si>
    <t>Burkinafaso</t>
  </si>
  <si>
    <t xml:space="preserve">Table 9: Trade balance </t>
  </si>
  <si>
    <t>Table 10: Trade balance by partner</t>
  </si>
  <si>
    <t>Table 11: Trade balance by products</t>
  </si>
  <si>
    <t>Table 12: Exports by Partner</t>
  </si>
  <si>
    <t>Table 13: Imports by Partner</t>
  </si>
  <si>
    <t>Table 14: Export by Product</t>
  </si>
  <si>
    <t>Table 15: Re-export by Product</t>
  </si>
  <si>
    <t>Table 16: Imports by products</t>
  </si>
  <si>
    <t>Table 17: Top 5 Exported products by partner</t>
  </si>
  <si>
    <t>Table 18: Top 5 Re-exported products by partner</t>
  </si>
  <si>
    <t>Table 19: Top 5 Imported products by partner</t>
  </si>
  <si>
    <t>Guinea-Bissau</t>
  </si>
  <si>
    <t xml:space="preserve"> Total </t>
  </si>
  <si>
    <t>Table 12: Exports by partner</t>
  </si>
  <si>
    <t xml:space="preserve">Table 13: Imports by partner </t>
  </si>
  <si>
    <t>Table 14: Exports by Product</t>
  </si>
  <si>
    <t>Table 15: Re-exports by Product</t>
  </si>
  <si>
    <t>Table 16: Imports by Products</t>
  </si>
  <si>
    <t>Table 18: Top five re-export products by Partner (N$ m)</t>
  </si>
  <si>
    <t>Table 19: Top five import products by Partner (N$ m)</t>
  </si>
  <si>
    <t>Total Export(N$ m)</t>
  </si>
  <si>
    <t>Domestic exports % Share</t>
  </si>
  <si>
    <t xml:space="preserve">Table 17: Top five export products by country </t>
  </si>
  <si>
    <t>%∆y/y</t>
  </si>
  <si>
    <t>Guinea</t>
  </si>
  <si>
    <t>Table 7: Exports by top 3 Sectors</t>
  </si>
  <si>
    <t>Table 8: Imports by top 3 Sectors</t>
  </si>
  <si>
    <t xml:space="preserve">Cumulative Exports </t>
  </si>
  <si>
    <t xml:space="preserve">Cumulative Imports </t>
  </si>
  <si>
    <t>Cumulative Imports</t>
  </si>
  <si>
    <t>British Virgin Islands</t>
  </si>
  <si>
    <t>American Samoa</t>
  </si>
  <si>
    <t>Togo</t>
  </si>
  <si>
    <t>Monaco</t>
  </si>
  <si>
    <t>Guadeloupe</t>
  </si>
  <si>
    <t>SITC/Commodity Description</t>
  </si>
  <si>
    <t>Table 20: Top 10 traded commodities</t>
  </si>
  <si>
    <t>Table 21: Exports by Economic regions</t>
  </si>
  <si>
    <t>Table 22: Export by economic region and products</t>
  </si>
  <si>
    <t>Table 23: Imports by economic regions</t>
  </si>
  <si>
    <t>Table 24: Import by Economic region and products</t>
  </si>
  <si>
    <t>Table 25: Export by mode of transport</t>
  </si>
  <si>
    <t>Table 26: Exported commodity by mode of transport</t>
  </si>
  <si>
    <t>Table 30: Import by Netweight</t>
  </si>
  <si>
    <t>Table 31: Trade by Borderpost</t>
  </si>
  <si>
    <t>Table 32: AfCFTA</t>
  </si>
  <si>
    <t>Table 33: Food items</t>
  </si>
  <si>
    <t>Table 34: Beverages</t>
  </si>
  <si>
    <t>Mongolia</t>
  </si>
  <si>
    <t>Somalia</t>
  </si>
  <si>
    <t>682:Copper and articles of copper</t>
  </si>
  <si>
    <t>000: Other commodities</t>
  </si>
  <si>
    <t>Trinadad &amp; Tobago</t>
  </si>
  <si>
    <t>Syrian Arab Republic</t>
  </si>
  <si>
    <t>Algeria</t>
  </si>
  <si>
    <t>Table 3: Cumulative Trade Value (N$ m) - 2025</t>
  </si>
  <si>
    <t>Table 2: Cumulative Trade Value - 2024</t>
  </si>
  <si>
    <t>Table 3: Cumulative Trade value - 2025</t>
  </si>
  <si>
    <t>Table 2: Cumulative Trade Value(N$ m) - 2024</t>
  </si>
  <si>
    <t>Table 27: Export by NetWeight</t>
  </si>
  <si>
    <t>Table 28: Import by mode of transport</t>
  </si>
  <si>
    <t>Table 29: Imported commodity by mode of transport</t>
  </si>
  <si>
    <t>Faroe Islands</t>
  </si>
  <si>
    <t>Paraguay</t>
  </si>
  <si>
    <t>Kazakhstan</t>
  </si>
  <si>
    <t>Benin</t>
  </si>
  <si>
    <t>Niue</t>
  </si>
  <si>
    <t>Table 35: Commodity of the month</t>
  </si>
  <si>
    <t>Armenia</t>
  </si>
  <si>
    <t>Guyana</t>
  </si>
  <si>
    <t>Equatorial Guinea</t>
  </si>
  <si>
    <t>Falkland Islands (Malvinas)</t>
  </si>
  <si>
    <t>New Caledonia</t>
  </si>
  <si>
    <t>Wallis And Futuna</t>
  </si>
  <si>
    <t>Various Countries</t>
  </si>
  <si>
    <t>Sudan</t>
  </si>
  <si>
    <t>Chad</t>
  </si>
  <si>
    <t>Burundi</t>
  </si>
  <si>
    <t>Grenada</t>
  </si>
  <si>
    <t>C: Manufacturing</t>
  </si>
  <si>
    <t>B: Mining and quarrying</t>
  </si>
  <si>
    <t>A: Agriculture, forestry and fishing</t>
  </si>
  <si>
    <t>E: Water supply; sewerage, waste management and remediation activities</t>
  </si>
  <si>
    <t>J: Information and communication</t>
  </si>
  <si>
    <t>R: Arts, entertainment and recreation</t>
  </si>
  <si>
    <t>D: Electricity, gas, steam and air conditioning supply</t>
  </si>
  <si>
    <t>Q: Human health and social work activities</t>
  </si>
  <si>
    <t>M: Professional, scientific and technical activities</t>
  </si>
  <si>
    <t>H: Transportation and storage</t>
  </si>
  <si>
    <t>Agriculture</t>
  </si>
  <si>
    <t>C24: Manufacture of basic metals</t>
  </si>
  <si>
    <t>B07: Mining of metal ores</t>
  </si>
  <si>
    <t>C10: Manufacture of food products</t>
  </si>
  <si>
    <t>B08: Other mining and quarrying</t>
  </si>
  <si>
    <t>A02: Forestry and logging</t>
  </si>
  <si>
    <t>C32: Other manufacturing</t>
  </si>
  <si>
    <t>B09: Mining support service activities</t>
  </si>
  <si>
    <t>A03: Fishing and aquaculture</t>
  </si>
  <si>
    <t>C20: Manufacture of chemicals and chemical products</t>
  </si>
  <si>
    <t>B05: Mining of coal and lignite</t>
  </si>
  <si>
    <t>C28: Manufacture of machinery and equipment n.e.c.</t>
  </si>
  <si>
    <t>B06: Extraction of crude petroleum and natural gas</t>
  </si>
  <si>
    <t>C22: Manufacture of rubber and plastics products</t>
  </si>
  <si>
    <t>C26: Manufacture of computer, electronic and optical products</t>
  </si>
  <si>
    <t>C11: Manufacture of beverages</t>
  </si>
  <si>
    <t>C23: Manufacture of other non-metallic mineral products</t>
  </si>
  <si>
    <t>C25: Manufacture of fabricated metal products, except machinery and equipment</t>
  </si>
  <si>
    <t>C15: Manufacture of leather and related products</t>
  </si>
  <si>
    <t>C29: Manufacture of motor vehicles, trailers and semi-trailers</t>
  </si>
  <si>
    <t>C16: Manufacture of wood and of products of wood and cork, except furniture; manufacture of articles of straw and plaiting materials</t>
  </si>
  <si>
    <t>C27: Manufacture of electrical equipment</t>
  </si>
  <si>
    <t>C19: Manufacture of coke and refined petroleum products</t>
  </si>
  <si>
    <t>C12: Manufacture of tobacco products</t>
  </si>
  <si>
    <t>C13: Manufacture of textiles</t>
  </si>
  <si>
    <t>C17: Manufacture of paper and paper products</t>
  </si>
  <si>
    <t>C31: Manufacture of furniture</t>
  </si>
  <si>
    <t>C21: Manufacture of basic pharmaceutical products and pharmaceutical preparations</t>
  </si>
  <si>
    <t>C30: Manufacture of other transport equipment</t>
  </si>
  <si>
    <t>C14: Manufacture of wearing apparel</t>
  </si>
  <si>
    <t>C18: Printing and reproduction of recorded media</t>
  </si>
  <si>
    <t>A01: Crop and animal production, hunting and related service activities</t>
  </si>
  <si>
    <t>286: Uranium or thorium ores and concentrates</t>
  </si>
  <si>
    <t>667: Pearls and precious or semiprecious stones, unworked or worked</t>
  </si>
  <si>
    <t>971: Gold, non-monetary (excluding gold ores and concentrates)</t>
  </si>
  <si>
    <t>034: Fish, fresh (live or dead), chilled or frozen</t>
  </si>
  <si>
    <t>011: Meat of bovine animals, fresh, chilled or frozen</t>
  </si>
  <si>
    <t>287: Ores and concentrates of base metals, n.e.s.</t>
  </si>
  <si>
    <t xml:space="preserve">036: Crustaceans, molluscs and aquatic invertebrates, whether in shell or not, fresh (live or dead), </t>
  </si>
  <si>
    <t>245: Fuel wood (excluding wood waste) and wood charcoal</t>
  </si>
  <si>
    <t>001: Live animals other than animals of division 03</t>
  </si>
  <si>
    <t>273: Stone, sand and gravel</t>
  </si>
  <si>
    <t>278: Other crude minerals</t>
  </si>
  <si>
    <t>274: Sulphur and unroasted iron pyrites</t>
  </si>
  <si>
    <t>661: Lime, cement, and fabricated construction materials (except glass and clay materials)</t>
  </si>
  <si>
    <t>282: Ferrous waste and scrap; remelting scrap ingots of iron or steel</t>
  </si>
  <si>
    <t>288: Non-ferrous base metal waste and scrap, n.e.s.</t>
  </si>
  <si>
    <t>611: Leather</t>
  </si>
  <si>
    <t>896: Works of art, collectors' pieces and antiques</t>
  </si>
  <si>
    <t xml:space="preserve">054: Vegetables, fresh, chilled, frozen or simply preserved (including dried leguminous vegetables); </t>
  </si>
  <si>
    <t>035: Fish, dried, salted or in brine; smoked fish (whether or not cooked before or during the smoking process); flours, meals and pellets of fish, fit for human consumption</t>
  </si>
  <si>
    <t>222: Oil-seeds and oleaginous fruits of a kind used for the extraction of “soft” fixed vegetable oils (excluding flours and meals)</t>
  </si>
  <si>
    <t>251: Pulp and waste paper</t>
  </si>
  <si>
    <t>613: Furskins, tanned or dressed (including heads, tails, paws and other pieces or cuttings), unassembled, or assembled</t>
  </si>
  <si>
    <t>283: Copper ores and concentrates; copper mattes; cement copper</t>
  </si>
  <si>
    <t>711: Steam or other vapour-generating boilers, superheated water boilers, and auxiliary plant for use therewith; parts thereof</t>
  </si>
  <si>
    <t>512: Alcohols, phenols, phenol-alcohols, and their halogenated, sulphonated, nitrated or nitrosated derivatives</t>
  </si>
  <si>
    <t>211: Hides and skins (except furskins), raw</t>
  </si>
  <si>
    <t>025: Eggs, birds', and egg yolks, fresh, dried or otherwise preserved, sweetened or not; egg albumin</t>
  </si>
  <si>
    <t>272: Fertilizers, crude, other than those of division 56</t>
  </si>
  <si>
    <t>281: Iron ore and concentrates</t>
  </si>
  <si>
    <t>322: Briquettes, lignite and peat</t>
  </si>
  <si>
    <t xml:space="preserve">735: Parts, n.e.s., and accessories suitable for use solely or principally with the machines falling within groups 731 and 733 </t>
  </si>
  <si>
    <t>333: Petroleum oils and oils obtained from bituminous minerals, crude</t>
  </si>
  <si>
    <t>289: Ores and concentrates of precious metals; waste, scrap and sweepings of precious metals (other than of gold)</t>
  </si>
  <si>
    <t>285: Aluminium ores and concentrates (including alumina)</t>
  </si>
  <si>
    <t>231: Natural rubber, balata, gutta-percha, guayule, chicle and similar natural gums, in primary forms (including latex) or in plates, sheets or strip</t>
  </si>
  <si>
    <t>244: Cork, natural, raw and waste (including natural cork in blocks or sheets)</t>
  </si>
  <si>
    <t>683: Nickel</t>
  </si>
  <si>
    <t>264: Jute and other textile bast fibres, n.e.s., raw or processed but not spun; tow and waste of these fibres (including yarn waste and garnetted stock)</t>
  </si>
  <si>
    <t>345: Coal gas, water gas, producer gas and similar gases, other than petroleum gases and other gaseous hydrocarbons</t>
  </si>
  <si>
    <t>265: Vegetable textile fibres (other than cotton and jute), raw or processed but not spun; waste of these fibres</t>
  </si>
  <si>
    <t>599: Residual products of the chemical or allied industries, n.e.s.; municipal waste; sewage sludge; other wastes</t>
  </si>
  <si>
    <t>681: Silver, platinum and other metals of the platinum group</t>
  </si>
  <si>
    <t>043: Barley, unmilled</t>
  </si>
  <si>
    <t>961: Coin (other than gold coin), not being legal tender</t>
  </si>
  <si>
    <t>277: Natural abrasives, n.e.s. (including industrial diamonds)</t>
  </si>
  <si>
    <t>121: Tobacco, unmanufactured; tobacco refuse</t>
  </si>
  <si>
    <t>263: Cotton</t>
  </si>
  <si>
    <t>689: Miscellaneous non-ferrous base metals employed in metallurgy, and cermets</t>
  </si>
  <si>
    <t>268: Wool and other animal hair (including wool tops)</t>
  </si>
  <si>
    <t>525: Radioactive and associated materials</t>
  </si>
  <si>
    <t>633: Cork manufactures</t>
  </si>
  <si>
    <t>532: Dyeing and tanning extracts, and synthetic tanning materials</t>
  </si>
  <si>
    <t>046: Meal and flour of wheat and flour of meslin</t>
  </si>
  <si>
    <t>072: Cocoa</t>
  </si>
  <si>
    <t>266: Synthetic fibres suitable for spinning</t>
  </si>
  <si>
    <t>246: Wood in chips or particles and wood waste</t>
  </si>
  <si>
    <t>791: Railway vehicles (including hovertrains) and associated equipment</t>
  </si>
  <si>
    <t>725: Paper mill and pulp mill machinery, paper-cutting machines and other machinery for the manufacture of paper articles; parts thereof</t>
  </si>
  <si>
    <t>686: Zinc</t>
  </si>
  <si>
    <t>016: Meat and edible meat offal, salted, in brine, dried or smoked; edible flours and meals of meat or meat offal</t>
  </si>
  <si>
    <t>685: Lead</t>
  </si>
  <si>
    <t>223: Oil-seeds and oleaginous fruits, whole or broken, of a kind used for the extraction of other fixed vegetable oils (including flours and meals of oil-seeds or oleaginous fruit, n.e.s.)</t>
  </si>
  <si>
    <t>672: Ingots and other primary forms, of iron or steel; semi-finished products of iron or steel</t>
  </si>
  <si>
    <t>269: Worn clothing and other worn textile articles; rags</t>
  </si>
  <si>
    <t>411: Animal oils and fats</t>
  </si>
  <si>
    <t>232: Synthetic rubber; reclaimed rubber; waste, parings and scrap of unhardened rubber</t>
  </si>
  <si>
    <t>712: Steam turbines and other vapour turbines and parts thereof, n.e.s.</t>
  </si>
  <si>
    <t>612: Manufactures of leather or of composition leather, n.e.s.; saddlery and harness</t>
  </si>
  <si>
    <t>583: Monofilament of which any cross-sectional dimension exceeds 1 mm, rods, sticks and profile shapes, whether or not surface-worked but not otherwise worked, of plastics</t>
  </si>
  <si>
    <t>516: Other organic chemicals</t>
  </si>
  <si>
    <t>047: Other cereal meals and flours</t>
  </si>
  <si>
    <t>793: Ships, boats (including hovercraft) and floating structures</t>
  </si>
  <si>
    <t>882: Photographic and cinematographic supplies</t>
  </si>
  <si>
    <t>573: Polymers of vinyl chloride or of other halogenated olefins, in primary forms</t>
  </si>
  <si>
    <t>513: Carboxylic acids and their anhydrides, halides, peroxides and peroxyacids; their halogenated, sulphonated, nitrated or nitrosated derivatives</t>
  </si>
  <si>
    <t>651: Textile yarn</t>
  </si>
  <si>
    <t>531: Synthetic organic colouring matter and colour lakes, and preparations based thereon</t>
  </si>
  <si>
    <t>731: Machine tools working by removing metal or other material</t>
  </si>
  <si>
    <t>763: Sound recording or reproducing apparatus; video recording or reproducing apparatus; whether or not incorporating a video tuner</t>
  </si>
  <si>
    <t>677: Rails or railway track construction material, of iron or steel</t>
  </si>
  <si>
    <t>431: Animal or vegetable fats and oils, processed; waxes; inedible mixtures or preparations of animal or vegetable fats or oils, n.e.s.</t>
  </si>
  <si>
    <t>881: Photographic apparatus and equipment, n.e.s.</t>
  </si>
  <si>
    <t>655: Knitted or crocheted fabrics (including tubular knit fabrics, n.e.s., pile fabrics and openwork fabrics), n.e.s.</t>
  </si>
  <si>
    <t>679: Tubes, pipes and hollow profiles, and tube or pipe fittings, of iron or steel</t>
  </si>
  <si>
    <t>654: Other textile fabrics, woven</t>
  </si>
  <si>
    <t>733: Machine tools for working metal, sintered metal carbides or cermets, without removing material</t>
  </si>
  <si>
    <t>675: Flat-rolled products of alloy steel</t>
  </si>
  <si>
    <t>652: Cotton fabrics, woven (not including narrow or special fabrics)</t>
  </si>
  <si>
    <t>343: Natural gas, whether or not liquefied</t>
  </si>
  <si>
    <t>873: Meters and counters, n.e.s.</t>
  </si>
  <si>
    <t>656: Tulles, lace, embroidery, ribbons, trimmings and other smallwares</t>
  </si>
  <si>
    <t>572: Polymers of styrene, in primary forms</t>
  </si>
  <si>
    <t>811: Prefabricated buildings</t>
  </si>
  <si>
    <t>762: Reception apparatus for radio-broadcasting, whether or not combined, in the same housing, with sound recording or reproducing apparatus or a clock</t>
  </si>
  <si>
    <t>023: Butter and other fats and oils derived from milk</t>
  </si>
  <si>
    <t>515: Organo-inorganic compounds, heterocyclic compounds, nucleic acids and their salts, and sulphonamides</t>
  </si>
  <si>
    <t>885: Watches and clocks</t>
  </si>
  <si>
    <t>574: Polyacetals, other polyethers and epoxide resins, in primary forms; polycarbonates, alkyd resins, polyallyl esters and other polyesters, in primary forms</t>
  </si>
  <si>
    <t>726: Printing and bookbinding machinery and parts thereof</t>
  </si>
  <si>
    <t>812: Sanitary, plumbing and heating fixtures and fittings, n.e.s.</t>
  </si>
  <si>
    <t>291: Crude animal materials, n.e.s.</t>
  </si>
  <si>
    <t>422: Fixed vegetable fats and oils, crude, refined or fractionated, other than “soft”</t>
  </si>
  <si>
    <t>511: Hydrocarbons, n.e.s., and their halogenated, sulphonated, nitrated or nitrosated derivatives</t>
  </si>
  <si>
    <t>871: Optical instruments and apparatus, n.e.s.</t>
  </si>
  <si>
    <t xml:space="preserve">776: Thermionic, cold cathode or photo-cathode valves and tubes (e.g., vacuum or vapour or gas-filled valves and tubes, mercury arc rectifying valves and tubes, </t>
  </si>
  <si>
    <t>653: Fabrics, woven, of man-made textile materials (not including narrow or special fabrics)</t>
  </si>
  <si>
    <t>897: Jewellery, goldsmiths' and silversmiths' wares, and other articles of precious or semiprecious materials, n.e.s.</t>
  </si>
  <si>
    <t>671: Pig-iron, spiegeleisen, sponge iron, iron or steel granules and powders and ferro-alloys</t>
  </si>
  <si>
    <t>737: Metalworking machinery (other than machine tools) and parts thereof, n.e.s.</t>
  </si>
  <si>
    <t>659: Floor coverings, etc.</t>
  </si>
  <si>
    <t>666: Pottery</t>
  </si>
  <si>
    <t>045: Cereals, unmilled (other than wheat, rice, barley and maize)</t>
  </si>
  <si>
    <t>724: Textile and leather machinery and parts thereof, n.e.s.</t>
  </si>
  <si>
    <t>017: Meat and edible meat offal, prepared or preserved, n.e.s.</t>
  </si>
  <si>
    <t>684: Aluminium</t>
  </si>
  <si>
    <t>012: Other meat and edible meat offal, fresh, chilled or frozen (except meat and meat offal unfit or unsuitable for human consumption)</t>
  </si>
  <si>
    <t>057: Fruit and nuts (not including oil nuts), fresh or dried</t>
  </si>
  <si>
    <t>321: Coal, whether or not pulverized, but not agglomerated</t>
  </si>
  <si>
    <t>676: Iron and steel bars, rods, angles, shapes and sections (including sheet piling)</t>
  </si>
  <si>
    <t>898: Musical instruments and parts and accessories thereof; records, tapes and other sound or similar recordings (excluding goods of groups 763 and 883)</t>
  </si>
  <si>
    <t>292: Crude vegetable materials, n.e.s.</t>
  </si>
  <si>
    <t>696: Cutlery</t>
  </si>
  <si>
    <t>931: Special transactions and commodities not classified according to kind</t>
  </si>
  <si>
    <t>597: Prepared additives for mineral oils and the like; prepared liquids for hydraulic transmission; anti-freezing preparations and prepared de-icing fluids; lubricating preparations</t>
  </si>
  <si>
    <t>514: Nitrogen-function compounds</t>
  </si>
  <si>
    <t>074: Tea and maté</t>
  </si>
  <si>
    <t>664: Glass</t>
  </si>
  <si>
    <t>342: Liquefied propane and butane</t>
  </si>
  <si>
    <t>774: Electrodiagnostic apparatus for medical, surgical, dental or veterinary purposes, and radiological apparatus</t>
  </si>
  <si>
    <t>678: Wire of iron or steel</t>
  </si>
  <si>
    <t>895: Office and stationery supplies, n.e.s.</t>
  </si>
  <si>
    <t>785: Motor cycles (including mopeds) and cycles, motorized and non-motirized; invalid carriages</t>
  </si>
  <si>
    <t>663: Mineral manufactures, n.e.s.</t>
  </si>
  <si>
    <t>344: Petroleum gases and other gaseous hydrocarbons, n.e.s.</t>
  </si>
  <si>
    <t>058: Fruit, preserved, and fruit preparations (excluding fruit juices)</t>
  </si>
  <si>
    <t>335: Residual petroleum products, n.e.s., and related materials</t>
  </si>
  <si>
    <t>891: Arms and ammunition</t>
  </si>
  <si>
    <t>657: Special yarns, special textile fabrics and related products</t>
  </si>
  <si>
    <t>592: Starches, inulin and wheat gluten; albuminoidal substances; glues</t>
  </si>
  <si>
    <t>727: Food-processing machines (excluding domestic); parts thereof</t>
  </si>
  <si>
    <t>884: Optical goods, n.e.s.</t>
  </si>
  <si>
    <t>846: Clothing accessories, of textile fabrics, whether or not knitted or crocheted (other than those for babies)</t>
  </si>
  <si>
    <t>037: Fish, crustaceans, molluscs and other aquatic invertebrates, prepared or preserved, n.e.s.</t>
  </si>
  <si>
    <t>749: Non-electric parts and accessories of machinery, n.e.s.</t>
  </si>
  <si>
    <t>746: Ball- or roller bearings</t>
  </si>
  <si>
    <t>848: Articles of apparel and clothing accessories of other than textile fabrics; headgear of all materials</t>
  </si>
  <si>
    <t>721: Agricultural machinery (excluding tractors) and parts thereof</t>
  </si>
  <si>
    <t xml:space="preserve">831: Trunks, suitcases, vanity cases, executive cases, briefcases, school satches, spectacle cases, binocular cases, camera cases, </t>
  </si>
  <si>
    <t>247: Wood in the rough, whether or not stripped of bark or sapwood, or roughly squared</t>
  </si>
  <si>
    <t>635: Wood manufactures, n.e.s.</t>
  </si>
  <si>
    <t>673: Flat-rolled products of iron or non-alloy steel, not clad, plated or coated</t>
  </si>
  <si>
    <t>091: Margarine and shortening</t>
  </si>
  <si>
    <t xml:space="preserve">761: Monitors and projectors, not incorporating television reception apparatus; reception apparatus for television, </t>
  </si>
  <si>
    <t>582: Plates, sheets, film, foil and strip, of plastics</t>
  </si>
  <si>
    <t>759: Parts and accessories (other than covers, carrying cases and the like) suitable for use solely or principally with machines falling withing groups 751 and 752</t>
  </si>
  <si>
    <t>792: Aircraft and associated equipment; spacecraft (including satellites) and spacecraft launch vehicles; parts thereof</t>
  </si>
  <si>
    <t>718: Power-generating machinery and parts thereof, n.e.s.</t>
  </si>
  <si>
    <t>248: Wood, simply worked, and railway sleepers of wood</t>
  </si>
  <si>
    <t>024: Cheese and curd</t>
  </si>
  <si>
    <t>593: Explosives and pyrotechnic products</t>
  </si>
  <si>
    <t>634: Veneers, plywood, particle board, and other wood, worked, n.e.s.</t>
  </si>
  <si>
    <t>621: Materials of rubber (e.g., pastes, plates, sheets, rods, thread, tubes, of rubber)</t>
  </si>
  <si>
    <t>551: Essential oils, perfume and flavour materials</t>
  </si>
  <si>
    <t>813: Lighting fixtures and fittings, n.e.s.</t>
  </si>
  <si>
    <t>075: Spices</t>
  </si>
  <si>
    <t>692: Metal containers for storage or transport</t>
  </si>
  <si>
    <t>071: Coffee and coffee substitutes</t>
  </si>
  <si>
    <t>697: Household equipment of base metal, n.e.s.</t>
  </si>
  <si>
    <t>044: Maize (not including sweet corn), unmilled</t>
  </si>
  <si>
    <t>533: Pigments, paints, varnishes and related materials</t>
  </si>
  <si>
    <t>745: Non-electrical machinery, tools and mechanical apparatus and parts thereof, n.e.s.</t>
  </si>
  <si>
    <t>894: Baby carriages, toys, games and sporting goods</t>
  </si>
  <si>
    <t>892: Printed matter</t>
  </si>
  <si>
    <t>665: Glassware</t>
  </si>
  <si>
    <t>073: Chocolate and other food preparations containing cocoa, n.e.s.</t>
  </si>
  <si>
    <t>042: Rice</t>
  </si>
  <si>
    <t>575: Other plastics, in primary forms</t>
  </si>
  <si>
    <t>571: Polymers of ethylene, in primary forms</t>
  </si>
  <si>
    <t>122: Tobacco, manufactured (whether or not containing tobacco substitutes)</t>
  </si>
  <si>
    <t>662: Clay construction materials and refractory construction materials</t>
  </si>
  <si>
    <t xml:space="preserve">059: Fruit juices (including grape must) and vegetable juices, unfermented and not containing added spirit, </t>
  </si>
  <si>
    <t>783: Road motor vehicles, n.e.s.</t>
  </si>
  <si>
    <t xml:space="preserve">591: Insecticides, rodenticides, fungicides, herbicides, anti-sprouting products and plant-growth regulators, disinfectants ad similar products, </t>
  </si>
  <si>
    <t xml:space="preserve">844: Women's or girls' coats, capes, jackets, suits, trousers, shorts, shirts, dresses and skirts, underwear, nightwear and similar articles of textile fabrics, </t>
  </si>
  <si>
    <t>581: Tubes, pipes and hoses, and fittings therefor, of plastics</t>
  </si>
  <si>
    <t>524: Other inorganic chemicals; organic and inorganic compounds of precious metals</t>
  </si>
  <si>
    <t>843: Men's or boys' coats, capes, jackets, suits, blazers, trousers, shorts, shirts, underwear, nightwear and similar articles of textile fabrics,</t>
  </si>
  <si>
    <t>694: Nails, screws, nuts, bolts, rivets and the like, of iron, steel, copper or aluminium</t>
  </si>
  <si>
    <t>674: Flat-rolled products of iron or non-alloy steel, clad, plated or coated</t>
  </si>
  <si>
    <t>523: Salts and peroxysalts, of inorganic acids and metals</t>
  </si>
  <si>
    <t>062: Sugar confectionery</t>
  </si>
  <si>
    <t>056: Vegetables, roots and tubers, prepared or preserved, n.e.s.</t>
  </si>
  <si>
    <t>629: Articles of rubber, n.e.s.</t>
  </si>
  <si>
    <t>747: Taps, cocks, valves and similar appliances for pipes, boiler shells, tanks, vats or the like, including pressure-reducing valves and thermostatically controlled valves</t>
  </si>
  <si>
    <t>022: Milk and cream and milk products other than butter or cheese</t>
  </si>
  <si>
    <t>693: Wire products (excluding insulated electrical wiring) and fencing grills</t>
  </si>
  <si>
    <t>716: Rotating electric plant and parts thereof, n.e.s.</t>
  </si>
  <si>
    <t>899: Miscellaneous manufactured articles, n.e.s.</t>
  </si>
  <si>
    <t>691: Structures and parts of structures, n.e.s., of iron, steel or aluminium</t>
  </si>
  <si>
    <t>111: Non-alcoholic beverages, n.e.s.</t>
  </si>
  <si>
    <t>541: Medicinal and pharmaceutical products, other than medicaments of group 542</t>
  </si>
  <si>
    <t>841: Men's or boys' coats, capes, jackets, suits, blazers, trousers, shorts, shirts, underwear, nightwear and similar articles of textile fabrics,</t>
  </si>
  <si>
    <t>741: Heating and cooling equipment and parts thereof, n.e.s.</t>
  </si>
  <si>
    <t>041: Wheat (including spelt) and meslin, unmilled</t>
  </si>
  <si>
    <t>773: Equipment for distributing electricity, n.e.s.</t>
  </si>
  <si>
    <t>714: Engines and motors, non-electric (other than those of groups 712, 713 and 718); parts, n.e.s., of these engines and motors</t>
  </si>
  <si>
    <t xml:space="preserve">842: Women's or girls' coats, capes, jackets, suits, trousers, shorts, shirts, dresses and skirts, underwear, nightwear and similar articles of textile fabrics, </t>
  </si>
  <si>
    <t>658: Made-up articles, wholly or chiefly of textile materials, n.e.s.</t>
  </si>
  <si>
    <t>771: Electric power machinery (other than rotating electric plant of group 716) and parts thereof</t>
  </si>
  <si>
    <t>851: Footwear</t>
  </si>
  <si>
    <t>695: Tools for use in the hand or in machines</t>
  </si>
  <si>
    <t>722: Tractors (other than those of headings 744.14 and 744.15)</t>
  </si>
  <si>
    <t>775: Household-type electrical and non-electrical equipment, n.e.s.</t>
  </si>
  <si>
    <t>554: Soap, cleansing and polishing preparations</t>
  </si>
  <si>
    <t>598: Miscellaneous chemical products, n.e.s.</t>
  </si>
  <si>
    <t>743: Pumps (other than pumps for liquids), air or other gas compressors and fans; ventilating or recycling hoods incorporating a fan, whether or not fitted with filters; centrifuges; filtering or purifying apparatus; parts thereof</t>
  </si>
  <si>
    <t>625: Rubber tyres, interchangeable tyre treads, tyre flaps and inner tubes for wheels of all kinds</t>
  </si>
  <si>
    <t>081: Feeding stuff for animals (not including unmilled cereals)</t>
  </si>
  <si>
    <t>642: Paper and paperboard, cut to size or shape, and articles of paper or paperboard</t>
  </si>
  <si>
    <t>421: Fixed vegetable fats and oils, 'soft', crude, refined or fractionated</t>
  </si>
  <si>
    <t>872: Instruments and appliances, n.e.s., for medical, surgical, dental or veterinary purposes</t>
  </si>
  <si>
    <t>713: Internal combustion piston engines and parts thereof, n.e.s.</t>
  </si>
  <si>
    <t>742: Pumps for liquids, whether or not fitted with a measuring device; liquid elevators; parts for such pumps and liquid elevators</t>
  </si>
  <si>
    <t>751: Office machines</t>
  </si>
  <si>
    <t>786: Trailers and semi-trailers; other vehicles, not mechanically-propelled; specially designed and equipped transport containers</t>
  </si>
  <si>
    <t>821: Furniture and parts thereof; bedding, mattresses, mattress supports, cushions and similar stuffed furnishings</t>
  </si>
  <si>
    <t>874: Measuring, checking, analysing and controlling instruments and apparatus, n.e.s.</t>
  </si>
  <si>
    <t>752: Automatic data-processing machines and units thereof; magnetic or optical readers, machines for transcribing data onto data media in coded form and machines for processing such data, n.e.s.</t>
  </si>
  <si>
    <t>728: Other machinery and equipment specialized for particular industries; parts thereof, n.e.s.</t>
  </si>
  <si>
    <t xml:space="preserve">772: Electrical apparatus for switching or protecting electrical circuits or for making connections to or in electrical circuits </t>
  </si>
  <si>
    <t xml:space="preserve">748: Transmission shafts (including camshafts and crankshafts) and cranks; bearing housings and plain shaft bearings; gears and gearing; </t>
  </si>
  <si>
    <t>778: Electrical machinery and apparatus, n.e.s.</t>
  </si>
  <si>
    <t>641: Paper and paperboard</t>
  </si>
  <si>
    <t>048: Cereal preparations and preparations of flour or starch of fruits or vegetables</t>
  </si>
  <si>
    <t>098: Edible products and preparations, n.e.s.</t>
  </si>
  <si>
    <t>845: Articles of apparel, of textile fabrics, whether or not knitted or crocheted, n.e.s.</t>
  </si>
  <si>
    <t>893: Articles, n.e.s., of plastics</t>
  </si>
  <si>
    <t>284: Nickel ores and concentrates; nickel mattes, nickel oxide sinters and other intermediate products of nickel metallurgy</t>
  </si>
  <si>
    <t>553: Perfumery, cosmetic or toilet preparations (excluding soaps)</t>
  </si>
  <si>
    <t>699: Manufactures of base metal, n.e.s.</t>
  </si>
  <si>
    <t>112: Alcoholic beverages</t>
  </si>
  <si>
    <t>764: Telecommunications equipment, n.e.s., and parts, n.e.s., and accessories of apparatus falling within division 76</t>
  </si>
  <si>
    <t>784: Parts and accessories of the motor vehicles of groups 722, 781, 782 and 783</t>
  </si>
  <si>
    <t>542: Medicaments (including veterinary medicaments)</t>
  </si>
  <si>
    <t>061: Sugars, molasses and honey</t>
  </si>
  <si>
    <t>562: Fertilizers (other than those of group 272)</t>
  </si>
  <si>
    <t>522: Inorganic chemical elements, oxides and halogen salts</t>
  </si>
  <si>
    <t>723: Civil engineering and contractors' plant and equipment; parts thereof</t>
  </si>
  <si>
    <t>744: Mechanical handling equipment and parts thereof, n.e.s.</t>
  </si>
  <si>
    <t>781: Motor vehicles for the transport of persons</t>
  </si>
  <si>
    <t>782: Motor vehicles for the transport of goods and special-purpose motor vehicles</t>
  </si>
  <si>
    <t xml:space="preserve">334: Petroleum oils and oils obtained from bituminous minerals (other than crude); preparations, n.e.s., </t>
  </si>
  <si>
    <t>United Kingdom(Un Of Gb&amp;North Irela</t>
  </si>
  <si>
    <t>Korea, Republic Of (South Korea)</t>
  </si>
  <si>
    <t>Taiwan, Province Of China</t>
  </si>
  <si>
    <t>Saint Helena</t>
  </si>
  <si>
    <t>Viet Nam</t>
  </si>
  <si>
    <t>Holy See (Vatican City State)</t>
  </si>
  <si>
    <t>Iran, Islamic Republic Of Iran</t>
  </si>
  <si>
    <t>Uzbekistan</t>
  </si>
  <si>
    <t>Macedonia, The Former Yuguslaw Repu</t>
  </si>
  <si>
    <t>Guatamala</t>
  </si>
  <si>
    <t>Serbia And Montenegro</t>
  </si>
  <si>
    <t>Bolivia</t>
  </si>
  <si>
    <t>Democratic Peoples Rep -North Korea</t>
  </si>
  <si>
    <t>Bhutan</t>
  </si>
  <si>
    <t>Venezuela</t>
  </si>
  <si>
    <t>Palestinian Territory</t>
  </si>
  <si>
    <t>Cabo Verde</t>
  </si>
  <si>
    <t>Montserrat</t>
  </si>
  <si>
    <t>Mayotte</t>
  </si>
  <si>
    <t>682: Copper and articles of copper</t>
  </si>
  <si>
    <t>212: Furskins, raw (including heads, tails, paws and other pieces or  cuttings, suitable for furriers’ use), other than hides and skins of group 211</t>
  </si>
  <si>
    <t>261: Silk</t>
  </si>
  <si>
    <t>267: Other man-made fibres suitable for spinning; waste of man-made fibres</t>
  </si>
  <si>
    <t>325: Coke and semi-coke (including char) of coal, of lignite or of peat, whether or not agglomerated; retort carbon</t>
  </si>
  <si>
    <t>687: Tin</t>
  </si>
  <si>
    <t>883: Cinematographic film, exposed and developed, whether or not incorporating soundtrack or consisting only of soundtrack</t>
  </si>
  <si>
    <t>As reported in July_2025  Bulletin (N$ m)</t>
  </si>
  <si>
    <t>286: Uranium</t>
  </si>
  <si>
    <t>667: Precious stones (diamonds)</t>
  </si>
  <si>
    <t>034: Fish</t>
  </si>
  <si>
    <t>287: Ores and concentrates of base metals</t>
  </si>
  <si>
    <t>334: Petroleum oils</t>
  </si>
  <si>
    <t>011: Meat of bovine animals</t>
  </si>
  <si>
    <t>723: Civil engineering and contractors' plant and equipment</t>
  </si>
  <si>
    <t>Table 1: July 2025 Revisions</t>
  </si>
  <si>
    <t>Table 1: July 2024 Revisions by Value (N$ m)</t>
  </si>
  <si>
    <t>As reported in August_2025  Bulletin (N$ m)</t>
  </si>
  <si>
    <t>334: Petroleum oils and oils obtained from bituminous minerals (other than crude); preparations, n.e.s.,</t>
  </si>
  <si>
    <t>782: Motor vehicles (commercial purposes)</t>
  </si>
  <si>
    <t>781: Motor vehicles for the transportation of persons</t>
  </si>
  <si>
    <t>036: Crustaceans, molluscs and aquatic invertebrates, whether in shell or not, fresh (live or dead),</t>
  </si>
  <si>
    <t>054: Vegetables, fresh, chilled, frozen or simply preserved (including dried leguminous vegetables);</t>
  </si>
  <si>
    <t>776: Thermionic, cold cathode or photo-cathode valves and tubes (e.g., vacuum or vapour or gas-filled valves and tubes, mercury arc rectifying valves and tubes,</t>
  </si>
  <si>
    <t>748: Transmission shafts (including camshafts and crankshafts) and cranks; bearing housings and plain shaft bearings; gears and gearing;</t>
  </si>
  <si>
    <t>059: Fruit juices (including grape must) and vegetable juices, unfermented and not containing added spirit,</t>
  </si>
  <si>
    <t>772: Electrical apparatus for switching or protecting electrical circuits or for making connections to or in electrical circuits</t>
  </si>
  <si>
    <t>761: Monitors and projectors, not incorporating television reception apparatus; reception apparatus for television,</t>
  </si>
  <si>
    <t>831: Trunks, suitcases, vanity cases, executive cases, briefcases, school satches, spectacle cases, binocular cases, camera cases,</t>
  </si>
  <si>
    <t>591: Insecticides, rodenticides, fungicides, herbicides, anti-sprouting products and plant-growth regulators, disinfectants ad similar products,</t>
  </si>
  <si>
    <t>842: Women's or girls' coats, capes, jackets, suits, trousers, shorts, shirts, dresses and skirts, underwear, nightwear and similar articles of textile fabrics,</t>
  </si>
  <si>
    <t>844: Women's or girls' coats, capes, jackets, suits, trousers, shorts, shirts, dresses and skirts, underwear, nightwear and similar articles of textile fabrics,</t>
  </si>
  <si>
    <t>735: Parts, n.e.s., and accessories suitable for use solely or principally with the machines falling within groups 731 and 733</t>
  </si>
  <si>
    <t>723: Civil engineering and contractors' equipment</t>
  </si>
  <si>
    <t>728: Other machinery and equipment</t>
  </si>
  <si>
    <t>Table 7: Exports by top 3 Industries by top 5 commodities (N$), Aug 2025</t>
  </si>
  <si>
    <t>Table 8: Imports by top 3 Industries by top 5 commodities (N$), Aug 2025</t>
  </si>
  <si>
    <r>
      <t>Table 9: Import</t>
    </r>
    <r>
      <rPr>
        <sz val="10"/>
        <color theme="1"/>
        <rFont val="Arial"/>
        <family val="2"/>
      </rPr>
      <t>s</t>
    </r>
    <r>
      <rPr>
        <b/>
        <sz val="10"/>
        <color theme="1"/>
        <rFont val="Arial"/>
        <family val="2"/>
      </rPr>
      <t>/Exports/Trade bal (N$ m) Aug 2024 to Aug 2025</t>
    </r>
  </si>
  <si>
    <t>Libya</t>
  </si>
  <si>
    <t>Comoros</t>
  </si>
  <si>
    <t>Nauru</t>
  </si>
  <si>
    <t>Haiti</t>
  </si>
  <si>
    <t>Antarctica</t>
  </si>
  <si>
    <t>Christmas Island</t>
  </si>
  <si>
    <t>Central African Republic</t>
  </si>
  <si>
    <t>Papua New Guinea</t>
  </si>
  <si>
    <t>Kyrgyzstan</t>
  </si>
  <si>
    <t>Saint Kitts And Nevis</t>
  </si>
  <si>
    <t>Netherlands Antilles</t>
  </si>
  <si>
    <t>Table 10: Trade balance by Partner (N$ m), Aug 2025</t>
  </si>
  <si>
    <t>Table 11: Trade balance by Product (N$ m), Aug 2025</t>
  </si>
  <si>
    <t>Iraq</t>
  </si>
  <si>
    <t>Kiribati</t>
  </si>
  <si>
    <t>Anguilla</t>
  </si>
  <si>
    <t>284: Nickel ores and concentrates</t>
  </si>
  <si>
    <t>Table 20: Top 10 traded commodities, August 2025</t>
  </si>
  <si>
    <t>971: Non-monetary  gold</t>
  </si>
  <si>
    <t>562: Fertilizers</t>
  </si>
  <si>
    <t>288:Non-ferrous base metal waste and scrap</t>
  </si>
  <si>
    <t>782: Motor vehicles (for commercial purposes)</t>
  </si>
  <si>
    <t>COMESA_excl_SADC</t>
  </si>
  <si>
    <t>MERCOSUR</t>
  </si>
  <si>
    <t>EFTA</t>
  </si>
  <si>
    <t>BRIC+</t>
  </si>
  <si>
    <t>COMESA</t>
  </si>
  <si>
    <t>SADC_excl_SACU</t>
  </si>
  <si>
    <t>EU</t>
  </si>
  <si>
    <t>OECD</t>
  </si>
  <si>
    <t>SACU</t>
  </si>
  <si>
    <t>Regional Grouping</t>
  </si>
  <si>
    <t>Table 21: Export by economic regions, Percent</t>
  </si>
  <si>
    <t>072:Cocoa</t>
  </si>
  <si>
    <t>573:Polymers of vinyl chloride or of other halogenated olefins, in primary forms</t>
  </si>
  <si>
    <t>655:Knitted or crocheted fabrics (including tubular knit fabrics, n.e.s., pile fabrics and openwork fabrics), n.e.s.</t>
  </si>
  <si>
    <t>024:Cheese and curd</t>
  </si>
  <si>
    <t>041:Wheat (including spelt) and meslin, unmilled</t>
  </si>
  <si>
    <t>285:Aluminium ores and concentrates (including alumina)</t>
  </si>
  <si>
    <t>671:Pig-iron, spiegeleisen, sponge iron, iron or steel granules and powders and ferro-alloys</t>
  </si>
  <si>
    <t>431:Animal or vegetable fats and oils, processed; waxes; inedible mixtures or preparations of animal or vegetable fats or oils, n.e.s.</t>
  </si>
  <si>
    <t>781:Motor vehicles for the transport of persons</t>
  </si>
  <si>
    <t>881:Photographic apparatus and equipment, n.e.s.</t>
  </si>
  <si>
    <t>042:Rice</t>
  </si>
  <si>
    <t>BRIC</t>
  </si>
  <si>
    <t>SITC_Description</t>
  </si>
  <si>
    <t>Table 22: Exports by economic regions and product value (N$ m)</t>
  </si>
  <si>
    <t>TOTAL</t>
  </si>
  <si>
    <t xml:space="preserve">Table 23: Imports by economic regions, Percent  </t>
  </si>
  <si>
    <t>345:Coal gas, water gas, producer gas and similar gases, other than petroleum gases and other gaseous hydrocarbons</t>
  </si>
  <si>
    <t>599:Residual products of the chemical or allied industries, n.e.s.; municipal waste; sewage sludge; other wastes</t>
  </si>
  <si>
    <t>677:Rails or railway track construction material, of iron or steel</t>
  </si>
  <si>
    <t>244:Cork, natural, raw and waste (including natural cork in blocks or sheets)</t>
  </si>
  <si>
    <t>685:Lead</t>
  </si>
  <si>
    <t>712:Steam turbines and other vapour turbines and parts thereof, n.e.s.</t>
  </si>
  <si>
    <t>343:Natural gas, whether or not liquefied</t>
  </si>
  <si>
    <t>045:Cereals, unmilled (other than wheat, rice, barley and maize)</t>
  </si>
  <si>
    <t>961:Coin (other than gold coin), not being legal tender</t>
  </si>
  <si>
    <t>266:Synthetic fibres suitable for spinning</t>
  </si>
  <si>
    <t>267:Other man-made fibres suitable for spinning; waste of man-made fibres</t>
  </si>
  <si>
    <t>689:Miscellaneous non-ferrous base metals employed in metallurgy, and cermets</t>
  </si>
  <si>
    <t>261:Silk</t>
  </si>
  <si>
    <t>342:Liquefied propane and butane</t>
  </si>
  <si>
    <t>633:Cork manufactures</t>
  </si>
  <si>
    <t>265:Vegetable textile fibres (other than cotton and jute), raw or processed but not spun; waste of these fibres</t>
  </si>
  <si>
    <t>572:Polymers of styrene, in primary forms</t>
  </si>
  <si>
    <t>531:Synthetic organic colouring matter and colour lakes, and preparations based thereon</t>
  </si>
  <si>
    <t>675:Flat-rolled products of alloy steel</t>
  </si>
  <si>
    <t>783:Road motor vehicles, n.e.s.</t>
  </si>
  <si>
    <t>121:Tobacco, unmanufactured; tobacco refuse</t>
  </si>
  <si>
    <t>223:Oil-seeds and oleaginous fruits, whole or broken, of a kind used for the extraction of other fixed vegetable oils (including flours and meals of oil-seeds or oleaginous fruit, n.e.s.)</t>
  </si>
  <si>
    <t>091:Margarine and shortening</t>
  </si>
  <si>
    <t>Table 24: Imports by economic region and product value (N$ m)</t>
  </si>
  <si>
    <t>Rail</t>
  </si>
  <si>
    <t>Inland waterways transport</t>
  </si>
  <si>
    <t>Air</t>
  </si>
  <si>
    <t>Road</t>
  </si>
  <si>
    <t>Sea</t>
  </si>
  <si>
    <t>∆y/y</t>
  </si>
  <si>
    <t>Mode of Transport</t>
  </si>
  <si>
    <t>Table 25: Exports by Mode of Transport, Percent</t>
  </si>
  <si>
    <t>892:Arms and ammunition</t>
  </si>
  <si>
    <t>884:Photographic and cinematographic supplies</t>
  </si>
  <si>
    <t>844:Men's or boys' coats, capes, jackets, suits, blazers, trousers, shorts, shirts, underwear, nightwear and similar articles of textile fabrics,</t>
  </si>
  <si>
    <t>821:Lighting fixtures and fittings, n.e.s.</t>
  </si>
  <si>
    <t>813:Sanitary, plumbing and heating fixtures and fittings, n.e.s.</t>
  </si>
  <si>
    <t>811:Ships, boats (including hovercraft) and floating structures</t>
  </si>
  <si>
    <t>792:Railway vehicles (including hovertrains) and associated equipment</t>
  </si>
  <si>
    <t>791:Trailers and semi-trailers; other vehicles, not mechanically-propelled; specially designed and equipped transport containers</t>
  </si>
  <si>
    <t>784:Road motor vehicles, n.e.s.</t>
  </si>
  <si>
    <t>783:Motor vehicles for the transport of goods and special-purpose motor vehicles</t>
  </si>
  <si>
    <t>782:Motor vehicles for the transport of persons</t>
  </si>
  <si>
    <t>763:Reception apparatus for radio-broadcasting, whether or not combined, in the same housing, with sound recording or reproducing apparatus or a clock</t>
  </si>
  <si>
    <t>746:Non-electrical machinery, tools and mechanical apparatus and parts thereof, n.e.s.</t>
  </si>
  <si>
    <t>745:Mechanical handling equipment and parts thereof, n.e.s.</t>
  </si>
  <si>
    <t>741:Metalworking machinery (other than machine tools) and parts thereof, n.e.s.</t>
  </si>
  <si>
    <t xml:space="preserve">737:Parts, n.e.s., and accessories suitable for use solely or principally with the machines falling within groups 731 and 733 </t>
  </si>
  <si>
    <t>735:Machine tools for working metal, sintered metal carbides or cermets, without removing material</t>
  </si>
  <si>
    <t>733:Machine tools working by removing metal or other material</t>
  </si>
  <si>
    <t>681:Silver, platinum and other metals of the platinum group</t>
  </si>
  <si>
    <t>728:Food-processing machines (excluding domestic); parts thereof</t>
  </si>
  <si>
    <t>727:Printing and bookbinding machinery and parts thereof</t>
  </si>
  <si>
    <t>726:Paper mill and pulp mill machinery, paper-cutting machines and other machinery for the manufacture of paper articles; parts thereof</t>
  </si>
  <si>
    <t>725:Textile and leather machinery and parts thereof, n.e.s.</t>
  </si>
  <si>
    <t>723:Tractors (other than those of headings 744.14 and 744.15)</t>
  </si>
  <si>
    <t>722:Agricultural machinery (excluding tractors) and parts thereof</t>
  </si>
  <si>
    <t>721:Power-generating machinery and parts thereof, n.e.s.</t>
  </si>
  <si>
    <t>716:Engines and motors, non-electric (other than those of groups 712, 713 and 718); parts, n.e.s., of these engines and motors</t>
  </si>
  <si>
    <t>713:Steam turbines and other vapour turbines and parts thereof, n.e.s.</t>
  </si>
  <si>
    <t>712:Steam or other vapour-generating boilers, superheated water boilers, and auxiliary plant for use therewith; parts thereof</t>
  </si>
  <si>
    <t>697:Cutlery</t>
  </si>
  <si>
    <t>692:Structures and parts of structures, n.e.s., of iron, steel or aluminium</t>
  </si>
  <si>
    <t>691:Miscellaneous non-ferrous base metals employed in metallurgy, and cermets</t>
  </si>
  <si>
    <t>689:Zinc</t>
  </si>
  <si>
    <t>686:Lead</t>
  </si>
  <si>
    <t>685:Aluminium</t>
  </si>
  <si>
    <t>684:Nickel</t>
  </si>
  <si>
    <t>682:Silver, platinum and other metals of the platinum group</t>
  </si>
  <si>
    <t>679:Wire of iron or steel</t>
  </si>
  <si>
    <t>678:Iron and steel bars, rods, angles, shapes and sections (including sheet piling)</t>
  </si>
  <si>
    <t>676:Flat-rolled products of alloy steel</t>
  </si>
  <si>
    <t>675:Flat-rolled products of iron or non-alloy steel, clad, plated or coated</t>
  </si>
  <si>
    <t>674:Flat-rolled products of iron or non-alloy steel, not clad, plated or coated</t>
  </si>
  <si>
    <t>673:Ingots and other primary forms, of iron or steel; semi-finished products of iron or steel</t>
  </si>
  <si>
    <t>672:Pig-iron, spiegeleisen, sponge iron, iron or steel granules and powders and ferro-alloys</t>
  </si>
  <si>
    <t>664:Mineral manufactures, n.e.s.</t>
  </si>
  <si>
    <t>663:Clay construction materials and refractory construction materials</t>
  </si>
  <si>
    <t>658:Special yarns, special textile fabrics and related products</t>
  </si>
  <si>
    <t>657:Tulles, lace, embroidery, ribbons, trimmings and other smallwares</t>
  </si>
  <si>
    <t>656:Knitted or crocheted fabrics (including tubular knit fabrics, n.e.s., pile fabrics and openwork fabrics), n.e.s.</t>
  </si>
  <si>
    <t>654:Fabrics, woven, of man-made textile materials (not including narrow or special fabrics)</t>
  </si>
  <si>
    <t>653:Cotton fabrics, woven (not including narrow or special fabrics)</t>
  </si>
  <si>
    <t>635:Veneers, plywood, particle board, and other wood, worked, n.e.s.</t>
  </si>
  <si>
    <t>634:Cork manufactures</t>
  </si>
  <si>
    <t>629:Rubber tyres, interchangeable tyre treads, tyre flaps and inner tubes for wheels of all kinds</t>
  </si>
  <si>
    <t>613:Manufactures of leather or of composition leather, n.e.s.; saddlery and harness</t>
  </si>
  <si>
    <t>611:Residual products of the chemical or allied industries, n.e.s.; municipal waste; sewage sludge; other wastes</t>
  </si>
  <si>
    <t>597:Explosives and pyrotechnic products</t>
  </si>
  <si>
    <t xml:space="preserve">592:Insecticides, rodenticides, fungicides, herbicides, anti-sprouting products and plant-growth regulators, disinfectants ad similar products, </t>
  </si>
  <si>
    <t>591:Monofilament of which any cross-sectional dimension exceeds 1 mm, rods, sticks and profile shapes, whether or not surface-worked but not otherwise worked, of plastics</t>
  </si>
  <si>
    <t>583:Plates, sheets, film, foil and strip, of plastics</t>
  </si>
  <si>
    <t>575:Polyacetals, other polyethers and epoxide resins, in primary forms; polycarbonates, alkyd resins, polyallyl esters and other polyesters, in primary forms</t>
  </si>
  <si>
    <t>574:Polymers of vinyl chloride or of other halogenated olefins, in primary forms</t>
  </si>
  <si>
    <t>573:Polymers of styrene, in primary forms</t>
  </si>
  <si>
    <t>572:Polymers of ethylene, in primary forms</t>
  </si>
  <si>
    <t>571:Fertilizers (other than those of group 272)</t>
  </si>
  <si>
    <t>541:Pigments, paints, varnishes and related materials</t>
  </si>
  <si>
    <t>533:Dyeing and tanning extracts, and synthetic tanning materials</t>
  </si>
  <si>
    <t>532:Synthetic organic colouring matter and colour lakes, and preparations based thereon</t>
  </si>
  <si>
    <t>531:Radioactive and associated materials</t>
  </si>
  <si>
    <t>522:Other organic chemicals</t>
  </si>
  <si>
    <t>515:Nitrogen-function compounds</t>
  </si>
  <si>
    <t>514:Carboxylic acids and their anhydrides, halides, peroxides and peroxyacids; their halogenated, sulphonated, nitrated or nitrosated derivatives</t>
  </si>
  <si>
    <t>513:Alcohols, phenols, phenol-alcohols, and their halogenated, sulphonated, nitrated or nitrosated derivatives</t>
  </si>
  <si>
    <t>512:Hydrocarbons, n.e.s., and their halogenated, sulphonated, nitrated or nitrosated derivatives</t>
  </si>
  <si>
    <t>511:Animal or vegetable fats and oils, processed; waxes; inedible mixtures or preparations of animal or vegetable fats or oils, n.e.s.</t>
  </si>
  <si>
    <t>422:Fixed vegetable fats and oils, 'soft', crude, refined or fractionated</t>
  </si>
  <si>
    <t>411:Petroleum gases and other gaseous hydrocarbons, n.e.s.</t>
  </si>
  <si>
    <t>344:Natural gas, whether or not liquefied</t>
  </si>
  <si>
    <t>343:Liquefied propane and butane</t>
  </si>
  <si>
    <t>342:Residual petroleum products, n.e.s., and related materials</t>
  </si>
  <si>
    <t>334:Petroleum oils and oils obtained from bituminous minerals, crude</t>
  </si>
  <si>
    <t>333:Briquettes, lignite and peat</t>
  </si>
  <si>
    <t>322:Coal, whether or not pulverized, but not agglomerated</t>
  </si>
  <si>
    <t>291:Ores and concentrates of precious metals; waste, scrap and sweepings of precious metals (other than of gold)</t>
  </si>
  <si>
    <t>289:Non-ferrous base metal waste and scrap, n.e.s.</t>
  </si>
  <si>
    <t>287:Uranium or thorium ores and concentrates</t>
  </si>
  <si>
    <t>285:Nickel ores and concentrates; nickel mattes, nickel oxide sinters and other intermediate products of nickel metallurgy</t>
  </si>
  <si>
    <t>283:Ferrous waste and scrap; remelting scrap ingots of iron or steel</t>
  </si>
  <si>
    <t>277:Sulphur and unroasted iron pyrites</t>
  </si>
  <si>
    <t>273:Fertilizers, crude, other than those of division 56</t>
  </si>
  <si>
    <t>272:Worn clothing and other worn textile articles; rags</t>
  </si>
  <si>
    <t>269:Wool and other animal hair (including wool tops)</t>
  </si>
  <si>
    <t>268:Cotton</t>
  </si>
  <si>
    <t>251:Wood, simply worked, and railway sleepers of wood</t>
  </si>
  <si>
    <t>248:Wood in the rough, whether or not stripped of bark or sapwood, or roughly squared</t>
  </si>
  <si>
    <t>246:Fuel wood (excluding wood waste) and wood charcoal</t>
  </si>
  <si>
    <t>245:Synthetic rubber; reclaimed rubber; waste, parings and scrap of unhardened rubber</t>
  </si>
  <si>
    <t>232:Natural rubber, balata, gutta-percha, guayule, chicle and similar natural gums, in primary forms (including latex) or in plates, sheets or strip</t>
  </si>
  <si>
    <t>231:Oil-seeds and oleaginous fruits, whole or broken, of a kind used for the extraction of other fixed vegetable oils (including flours and meals of oil-seeds or oleaginous fruit, n.e.s.)</t>
  </si>
  <si>
    <t>223:Oil-seeds and oleaginous fruits of a kind used for the extraction of “soft” fixed vegetable oils (excluding flours and meals)</t>
  </si>
  <si>
    <t>098:Margarine and shortening</t>
  </si>
  <si>
    <t>073:Cocoa</t>
  </si>
  <si>
    <t>072:Coffee and coffee substitutes</t>
  </si>
  <si>
    <t>062:Sugars, molasses and honey</t>
  </si>
  <si>
    <t xml:space="preserve">061:Fruit juices (including grape must) and vegetable juices, unfermented and not containing added spirit, </t>
  </si>
  <si>
    <t>058:Fruit and nuts (not including oil nuts), fresh or dried</t>
  </si>
  <si>
    <t xml:space="preserve">056:Vegetables, fresh, chilled, frozen or simply preserved (including dried leguminous vegetables); </t>
  </si>
  <si>
    <t>048:Other cereal meals and flours</t>
  </si>
  <si>
    <t>046:Cereals, unmilled (other than wheat, rice, barley and maize)</t>
  </si>
  <si>
    <t>045:Maize (not including sweet corn), unmilled</t>
  </si>
  <si>
    <t>044:Rice</t>
  </si>
  <si>
    <t>042:Wheat (including spelt) and meslin, unmilled</t>
  </si>
  <si>
    <t>036:Fish, dried, salted or in brine; smoked fish (whether or not cooked before or during the smoking process); flours, meals and pellets of fish, fit for human consumption</t>
  </si>
  <si>
    <t>034:Eggs, birds', and egg yolks, fresh, dried or otherwise preserved, sweetened or not; egg albumin</t>
  </si>
  <si>
    <t>025:Cheese and curd</t>
  </si>
  <si>
    <t>024:Butter and other fats and oils derived from milk</t>
  </si>
  <si>
    <t>023:Milk and cream and milk products other than butter or cheese</t>
  </si>
  <si>
    <t>022:Meat and edible meat offal, prepared or preserved, n.e.s.</t>
  </si>
  <si>
    <t>012:Meat of bovine animals, fresh, chilled or frozen</t>
  </si>
  <si>
    <t>896:Office and stationery supplies, n.e.s.</t>
  </si>
  <si>
    <t>047:Meal and flour of wheat and flour of meslin</t>
  </si>
  <si>
    <t>081:Spices</t>
  </si>
  <si>
    <t>057:Vegetables, roots and tubers, prepared or preserved, n.e.s.</t>
  </si>
  <si>
    <t>516:Organo-inorganic compounds, heterocyclic compounds, nucleic acids and their salts, and sulphonamides</t>
  </si>
  <si>
    <t>642:Paper and paperboard</t>
  </si>
  <si>
    <t>075:Tea and maté</t>
  </si>
  <si>
    <t>525:Other inorganic chemicals; organic and inorganic compounds of precious metals</t>
  </si>
  <si>
    <t>263:Pulp and waste paper</t>
  </si>
  <si>
    <t>421:Animal oils and fats</t>
  </si>
  <si>
    <t>874:Meters and counters, n.e.s.</t>
  </si>
  <si>
    <t>785:Parts and accessories of the motor vehicles of groups 722, 781, 782 and 783</t>
  </si>
  <si>
    <t>247:Wood in chips or particles and wood waste</t>
  </si>
  <si>
    <t>282:Iron ore and concentrates</t>
  </si>
  <si>
    <t>693:Metal containers for storage or transport</t>
  </si>
  <si>
    <t>652:Textile yarn</t>
  </si>
  <si>
    <t>524:Salts and peroxysalts, of inorganic acids and metals</t>
  </si>
  <si>
    <t>666:Glassware</t>
  </si>
  <si>
    <t>112:Non-alcoholic beverages, n.e.s.</t>
  </si>
  <si>
    <t>786:Motor cycles (including mopeds) and cycles, motorized and non-motirized; invalid carriages</t>
  </si>
  <si>
    <t>718:Rotating electric plant and parts thereof, n.e.s.</t>
  </si>
  <si>
    <t>662:Lime, cement, and fabricated construction materials (except glass and clay materials)</t>
  </si>
  <si>
    <t>111:Edible products and preparations, n.e.s.</t>
  </si>
  <si>
    <t>764:Sound recording or reproducing apparatus; video recording or reproducing apparatus; whether or not incorporating a video tuner</t>
  </si>
  <si>
    <t>091:Feeding stuff for animals (not including unmilled cereals)</t>
  </si>
  <si>
    <t>562:Soap, cleansing and polishing preparations</t>
  </si>
  <si>
    <t>655:Other textile fabrics, woven</t>
  </si>
  <si>
    <t>667:Pottery</t>
  </si>
  <si>
    <t>599:Miscellaneous chemical products, n.e.s.</t>
  </si>
  <si>
    <t>891:Watches and clocks</t>
  </si>
  <si>
    <t>286:Aluminium ores and concentrates (including alumina)</t>
  </si>
  <si>
    <t>581:Other plastics, in primary forms</t>
  </si>
  <si>
    <t xml:space="preserve">749:Transmission shafts (including camshafts and crankshafts) and cranks; bearing housings and plain shaft bearings; gears and gearing; </t>
  </si>
  <si>
    <t>288:Ores and concentrates of base metals, n.e.s.</t>
  </si>
  <si>
    <t>895:Baby carriages, toys, games and sporting goods</t>
  </si>
  <si>
    <t>842:Men's or boys' coats, capes, jackets, suits, blazers, trousers, shorts, shirts, underwear, nightwear and similar articles of textile fabrics,</t>
  </si>
  <si>
    <t xml:space="preserve">335:Petroleum oils and oils obtained from bituminous minerals (other than crude); preparations, n.e.s., </t>
  </si>
  <si>
    <t>582:Tubes, pipes and hoses, and fittings therefor, of plastics</t>
  </si>
  <si>
    <t>274:Stone, sand and gravel</t>
  </si>
  <si>
    <t xml:space="preserve">845:Women's or girls' coats, capes, jackets, suits, trousers, shorts, shirts, dresses and skirts, underwear, nightwear and similar articles of textile fabrics, </t>
  </si>
  <si>
    <t>554:Perfumery, cosmetic or toilet preparations (excluding soaps)</t>
  </si>
  <si>
    <t>284:Copper ores and concentrates; copper mattes; cement copper</t>
  </si>
  <si>
    <t>781:Electrical machinery and apparatus, n.e.s.</t>
  </si>
  <si>
    <t>752:Office machines</t>
  </si>
  <si>
    <t>593:Starches, inulin and wheat gluten; albuminoidal substances; glues</t>
  </si>
  <si>
    <t>278:Natural abrasives, n.e.s. (including industrial diamonds)</t>
  </si>
  <si>
    <t>848:Clothing accessories, of textile fabrics, whether or not knitted or crocheted (other than those for babies)</t>
  </si>
  <si>
    <t>882:Photographic apparatus and equipment, n.e.s.</t>
  </si>
  <si>
    <t>899:Musical instruments and parts and accessories thereof; records, tapes and other sound or similar recordings (excluding goods of groups 763 and 883)</t>
  </si>
  <si>
    <t>851:Articles of apparel and clothing accessories of other than textile fabrics; headgear of all materials</t>
  </si>
  <si>
    <t>885:Optical goods, n.e.s.</t>
  </si>
  <si>
    <t>523:Inorganic chemical elements, oxides and halogen salts</t>
  </si>
  <si>
    <t>872:Optical instruments and apparatus, n.e.s.</t>
  </si>
  <si>
    <t>651:Paper and paperboard, cut to size or shape, and articles of paper or paperboard</t>
  </si>
  <si>
    <t>846:Articles of apparel, of textile fabrics, whether or not knitted or crocheted, n.e.s.</t>
  </si>
  <si>
    <t>694:Wire products (excluding insulated electrical wiring) and fencing grills</t>
  </si>
  <si>
    <t>774:Equipment for distributing electricity, n.e.s.</t>
  </si>
  <si>
    <t>059:Fruit, preserved, and fruit preparations (excluding fruit juices)</t>
  </si>
  <si>
    <t>893:Printed matter</t>
  </si>
  <si>
    <t>695:Nails, screws, nuts, bolts, rivets and the like, of iron, steel, copper or aluminium</t>
  </si>
  <si>
    <t>542:Medicinal and pharmaceutical products, other than medicaments of group 542</t>
  </si>
  <si>
    <t>122:Alcoholic beverages</t>
  </si>
  <si>
    <t>871:Footwear</t>
  </si>
  <si>
    <t>665:Glass</t>
  </si>
  <si>
    <t>659:Made-up articles, wholly or chiefly of textile materials, n.e.s.</t>
  </si>
  <si>
    <t>071:Sugar confectionery</t>
  </si>
  <si>
    <t>742:Heating and cooling equipment and parts thereof, n.e.s.</t>
  </si>
  <si>
    <t xml:space="preserve">762:Monitors and projectors, not incorporating television reception apparatus; reception apparatus for television, </t>
  </si>
  <si>
    <t xml:space="preserve">773:Electrical apparatus for switching or protecting electrical circuits or for making connections to or in electrical circuits </t>
  </si>
  <si>
    <t>681:Tubes, pipes and hollow profiles, and tube or pipe fittings, of iron or steel</t>
  </si>
  <si>
    <t xml:space="preserve">843:Women's or girls' coats, capes, jackets, suits, trousers, shorts, shirts, dresses and skirts, underwear, nightwear and similar articles of textile fabrics, </t>
  </si>
  <si>
    <t>699:Household equipment of base metal, n.e.s.</t>
  </si>
  <si>
    <t>211:Tobacco, manufactured (whether or not containing tobacco substitutes)</t>
  </si>
  <si>
    <t>776:Household-type electrical and non-electrical equipment, n.e.s.</t>
  </si>
  <si>
    <t>747:Ball- or roller bearings</t>
  </si>
  <si>
    <t>054:Cereal preparations and preparations of flour or starch of fruits or vegetables</t>
  </si>
  <si>
    <t>724:Civil engineering and contractors' plant and equipment; parts thereof</t>
  </si>
  <si>
    <t>598:Prepared additives for mineral oils and the like; prepared liquids for hydraulic transmission; anti-freezing preparations and prepared de-icing fluids; lubricating preparations</t>
  </si>
  <si>
    <t>696:Tools for use in the hand or in machines</t>
  </si>
  <si>
    <t>831:Furniture and parts thereof; bedding, mattresses, mattress supports, cushions and similar stuffed furnishings</t>
  </si>
  <si>
    <t>898:Jewellery, goldsmiths' and silversmiths' wares, and other articles of precious or semiprecious materials, n.e.s.</t>
  </si>
  <si>
    <t>812:Prefabricated buildings</t>
  </si>
  <si>
    <t>551:Medicaments (including veterinary medicaments)</t>
  </si>
  <si>
    <t>751:Non-electric parts and accessories of machinery, n.e.s.</t>
  </si>
  <si>
    <t>633:Articles of rubber, n.e.s.</t>
  </si>
  <si>
    <t xml:space="preserve">778:Thermionic, cold cathode or photo-cathode valves and tubes (e.g., vacuum or vapour or gas-filled valves and tubes, mercury arc rectifying valves and tubes, </t>
  </si>
  <si>
    <t>711:Manufactures of base metal, n.e.s.</t>
  </si>
  <si>
    <t xml:space="preserve">841:Trunks, suitcases, vanity cases, executive cases, briefcases, school satches, spectacle cases, binocular cases, camera cases, </t>
  </si>
  <si>
    <t>641:Wood manufactures, n.e.s.</t>
  </si>
  <si>
    <t>625:Materials of rubber (e.g., pastes, plates, sheets, rods, thread, tubes, of rubber)</t>
  </si>
  <si>
    <t>748:Taps, cocks, valves and similar appliances for pipes, boiler shells, tanks, vats or the like, including pressure-reducing valves and thermostatically controlled valves</t>
  </si>
  <si>
    <t>894:Articles, n.e.s., of plastics</t>
  </si>
  <si>
    <t>772:Electric power machinery (other than rotating electric plant of group 716) and parts thereof</t>
  </si>
  <si>
    <t>553:Essential oils, perfume and flavour materials</t>
  </si>
  <si>
    <t>016:Other meat and edible meat offal, fresh, chilled or frozen (except meat and meat offal unfit or unsuitable for human consumption)</t>
  </si>
  <si>
    <t>612:Leather</t>
  </si>
  <si>
    <t>321:Crude vegetable materials, n.e.s.</t>
  </si>
  <si>
    <t>761:Parts and accessories (other than covers, carrying cases and the like) suitable for use solely or principally with machines falling withing groups 751 and 752</t>
  </si>
  <si>
    <t>661:Floor coverings, etc.</t>
  </si>
  <si>
    <t>017:Meat and edible meat offal, salted, in brine, dried or smoked; edible flours and meals of meat or meat offal</t>
  </si>
  <si>
    <t>931:Miscellaneous manufactured articles, n.e.s.</t>
  </si>
  <si>
    <t>714:Internal combustion piston engines and parts thereof, n.e.s.</t>
  </si>
  <si>
    <t>731:Other machinery and equipment specialized for particular industries; parts thereof, n.e.s.</t>
  </si>
  <si>
    <t>771:Telecommunications equipment, n.e.s., and parts, n.e.s., and accessories of apparatus falling within division 76</t>
  </si>
  <si>
    <t>074:Chocolate and other food preparations containing cocoa, n.e.s.</t>
  </si>
  <si>
    <t>222:Hides and skins (except furskins), raw</t>
  </si>
  <si>
    <t>775:Electrodiagnostic apparatus for medical, surgical, dental or veterinary purposes, and radiological apparatus</t>
  </si>
  <si>
    <t>041:Fish, crustaceans, molluscs and other aquatic invertebrates, prepared or preserved, n.e.s.</t>
  </si>
  <si>
    <t>961:Special transactions and commodities not classified according to kind</t>
  </si>
  <si>
    <t>281:Other crude minerals</t>
  </si>
  <si>
    <t>744:Pumps (other than pumps for liquids), air or other gas compressors and fans; ventilating or recycling hoods incorporating a fan, whether or not fitted with filters; centrifuges; filtering or purifying apparatus; parts thereof</t>
  </si>
  <si>
    <t>292:Crude animal materials, n.e.s.</t>
  </si>
  <si>
    <t>743:Pumps for liquids, whether or not fitted with a measuring device; liquid elevators; parts for such pumps and liquid elevators</t>
  </si>
  <si>
    <t>881:Measuring, checking, analysing and controlling instruments and apparatus, n.e.s.</t>
  </si>
  <si>
    <t>759:Automatic data-processing machines and units thereof; magnetic or optical readers, machines for transcribing data onto data media in coded form and machines for processing such data, n.e.s.</t>
  </si>
  <si>
    <t>621:Furskins, tanned or dressed (including heads, tails, paws and other pieces or cuttings), unassembled, or assembled</t>
  </si>
  <si>
    <t>011:Live animals other than animals of division 03</t>
  </si>
  <si>
    <t>793:Aircraft and associated equipment; spacecraft (including satellites) and spacecraft launch vehicles; parts thereof</t>
  </si>
  <si>
    <t>873:Instruments and appliances, n.e.s., for medical, surgical, dental or veterinary purposes</t>
  </si>
  <si>
    <t>897:Works of art, collectors' pieces and antiques</t>
  </si>
  <si>
    <t>431:Fixed vegetable fats and oils, crude, refined or fractionated, other than “soft”</t>
  </si>
  <si>
    <t xml:space="preserve">037:Crustaceans, molluscs and aquatic invertebrates, whether in shell or not, fresh (live or dead), </t>
  </si>
  <si>
    <t>035:Fish, fresh (live or dead), chilled or frozen</t>
  </si>
  <si>
    <t>671:Pearls and precious or semiprecious stones, unworked or worked</t>
  </si>
  <si>
    <t>Year</t>
  </si>
  <si>
    <t>Table 26: Exported commodities by mode of transport (N$ m)</t>
  </si>
  <si>
    <t>Table 27: Exports by Mode of Transport (NetWeight (t))</t>
  </si>
  <si>
    <t>Table 28: Imports by mode of Transport, Percent</t>
  </si>
  <si>
    <t>883:Cinematographic film, exposed and developed, whether or not incorporating soundtrack or consisting only of soundtrack</t>
  </si>
  <si>
    <t>687:Tin</t>
  </si>
  <si>
    <t>325:Coke and semi-coke (including char) of coal, of lignite or of peat, whether or not agglomerated; retort carbon</t>
  </si>
  <si>
    <t>264:Jute and other textile bast fibres, n.e.s., raw or processed but not spun; tow and waste of these fibres (including yarn waste and garnetted stock)</t>
  </si>
  <si>
    <t>212:Furskins, raw (including heads, tails, paws and other pieces or  cuttings, suitable for furriers’ use), other than hides and skins of group 211</t>
  </si>
  <si>
    <t>043:Barley, unmilled</t>
  </si>
  <si>
    <t>Table 29: Imports commodities by mode of transport (N$ m)</t>
  </si>
  <si>
    <t>Table 30: Imports by mode of Transport (NetWeight (t))</t>
  </si>
  <si>
    <t>Omahenene</t>
  </si>
  <si>
    <t>Tsumeb</t>
  </si>
  <si>
    <t>Oshakati</t>
  </si>
  <si>
    <t>Keetmanshoop</t>
  </si>
  <si>
    <t>Walvis Bay Airport</t>
  </si>
  <si>
    <t>Impalila Island</t>
  </si>
  <si>
    <t>Mohembo</t>
  </si>
  <si>
    <t>Oshikango</t>
  </si>
  <si>
    <t>Oranjemund</t>
  </si>
  <si>
    <t>Windhoek Regional Warehouse Office</t>
  </si>
  <si>
    <t>Ngoma</t>
  </si>
  <si>
    <t>Eros Airport</t>
  </si>
  <si>
    <t>Luderitz</t>
  </si>
  <si>
    <t>Noordoewer</t>
  </si>
  <si>
    <t xml:space="preserve">Total </t>
  </si>
  <si>
    <t>Other Windhoek Offices</t>
  </si>
  <si>
    <t>Chief Hosea Kutako Intl Airport</t>
  </si>
  <si>
    <t>Ariamsvlei</t>
  </si>
  <si>
    <t>Katima Mulilo</t>
  </si>
  <si>
    <t>Trans Kalahari</t>
  </si>
  <si>
    <t xml:space="preserve">772:Electrical apparatus for switching or protecting electrical circuits </t>
  </si>
  <si>
    <t xml:space="preserve">776:Thermionic, cold cathode valves and tubes </t>
  </si>
  <si>
    <t>728:Other machinery and equipment specialized for particular industries</t>
  </si>
  <si>
    <t xml:space="preserve">747:Taps, cocks and valves </t>
  </si>
  <si>
    <t>Walvis Bay</t>
  </si>
  <si>
    <t>Imports  (N$ m)</t>
  </si>
  <si>
    <t>HS Commodity description</t>
  </si>
  <si>
    <t>Exports (N$ m)</t>
  </si>
  <si>
    <t>Office</t>
  </si>
  <si>
    <t xml:space="preserve">Trade through Windhoek Regional Warehouse Office </t>
  </si>
  <si>
    <t xml:space="preserve">Time series-Windhoek Regional Warehouse Office </t>
  </si>
  <si>
    <t>Table 31: Trade by border post/office (N$ m) for the month of August 2025</t>
  </si>
  <si>
    <t>Commodities by SITC</t>
  </si>
  <si>
    <t>Namibia Intra-Africa trade by products, August 2025, (N$ m)</t>
  </si>
  <si>
    <t>Partners</t>
  </si>
  <si>
    <t>Namibia Intra-Africa trade by partners, August 2025, (N$ m)</t>
  </si>
  <si>
    <t>Trade Balance</t>
  </si>
  <si>
    <t>Intra-Africa imports</t>
  </si>
  <si>
    <t>Intra-Africa exports</t>
  </si>
  <si>
    <t>2022</t>
  </si>
  <si>
    <t>2021</t>
  </si>
  <si>
    <t>2020</t>
  </si>
  <si>
    <t>2019</t>
  </si>
  <si>
    <t>2018</t>
  </si>
  <si>
    <t>2017</t>
  </si>
  <si>
    <t>2016</t>
  </si>
  <si>
    <t>FLOW \ Year</t>
  </si>
  <si>
    <t>Namibia Intra Africa Trade, 2016 - 2024, (N$ m)</t>
  </si>
  <si>
    <t xml:space="preserve">Table 32: Africa Continental Free Trade Area (N$ m) </t>
  </si>
  <si>
    <t>13: Lac; gums, resins and other vegetable saps and extracts</t>
  </si>
  <si>
    <t>12: Oil seeds and oleaginous fruits; miscellaneous grains, seeds and fruit</t>
  </si>
  <si>
    <t>18: Cocoa and cocoa preparations</t>
  </si>
  <si>
    <t>07: Edible vegetables and certain roots and tubers</t>
  </si>
  <si>
    <t>16: Preparations of meat, fish or crustaceans, molluscs or other aquatic invertebrates</t>
  </si>
  <si>
    <t>08: Edible fruit and nuts; peel of citrus fruit or melons</t>
  </si>
  <si>
    <t>09: Coffee, tea, mate and spices</t>
  </si>
  <si>
    <t>03: Fish and crustaceans, molluscs and other aquatic invertebrates</t>
  </si>
  <si>
    <t>02: Meat and edible meat offal</t>
  </si>
  <si>
    <t>11: Products of the milling industry; malt; starches; inulin; wheat gluten</t>
  </si>
  <si>
    <t>04: Dairy produce; birds' eggs; natural honey; edible products of animal origin, n.e.s.</t>
  </si>
  <si>
    <t>15: Animal or vegetable fats and oils and their cleavage products</t>
  </si>
  <si>
    <t>20: Preparations of vegetables, fruit, nuts or other parts of plants</t>
  </si>
  <si>
    <t>19: Preparations of cereals, flour, starch or milk; pastrycooks' products</t>
  </si>
  <si>
    <t>23: Residues and waste from the food industries; prepared animal fodder</t>
  </si>
  <si>
    <t>21: Miscellaneous edible preparations</t>
  </si>
  <si>
    <t>10: Cereals</t>
  </si>
  <si>
    <t>17: Sugar and sugar confectionery</t>
  </si>
  <si>
    <t xml:space="preserve">   Shares</t>
  </si>
  <si>
    <t>July 2025 %</t>
  </si>
  <si>
    <t>Imports of Food items (August 2024 - August 2025)</t>
  </si>
  <si>
    <t>Average</t>
  </si>
  <si>
    <t>2024</t>
  </si>
  <si>
    <t>Aug 2025 %</t>
  </si>
  <si>
    <t xml:space="preserve">Period </t>
  </si>
  <si>
    <t>Exports of Food items (August 2024 - August 2025)</t>
  </si>
  <si>
    <t xml:space="preserve">Trade on Food Items </t>
  </si>
  <si>
    <t>Table 33: Food items (N$ m), August 2024 to August  2025</t>
  </si>
  <si>
    <t>2025</t>
  </si>
  <si>
    <t>Table 34: Beverages (N$ m), August  2024 to August  2025</t>
  </si>
  <si>
    <t>% Share</t>
  </si>
  <si>
    <t>Imports(N$ m)</t>
  </si>
  <si>
    <t xml:space="preserve">Partner </t>
  </si>
  <si>
    <t>Country of Destination and Origin for LPG, August 2025</t>
  </si>
  <si>
    <t>% Δ-IM</t>
  </si>
  <si>
    <t>Exports(N$ m)</t>
  </si>
  <si>
    <t>Months</t>
  </si>
  <si>
    <t>Table 35: Commodity of the month - Liquefied Petroleum Gases (LPG)</t>
  </si>
  <si>
    <t>682: Copper and article of copper</t>
  </si>
  <si>
    <t xml:space="preserve">Sarasungu Border </t>
  </si>
  <si>
    <t xml:space="preserve">Kashamane Border </t>
  </si>
  <si>
    <t>Mining &amp; quarrying</t>
  </si>
  <si>
    <t>Industry</t>
  </si>
  <si>
    <t>Trade in  LPG (Aug  2024 - Aug  2025)</t>
  </si>
  <si>
    <t>Eswatini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</si>
</sst>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2">
    <numFmt numFmtId="43" formatCode="_-* #,##0.00_-;\-* #,##0.00_-;_-* &quot;-&quot;??_-;_-@_-"/>
    <numFmt numFmtId="164" formatCode="_(* #,##0.00_);_(* \(#,##0.00\);_(* &quot;-&quot;??_);_(@_)"/>
    <numFmt numFmtId="165" formatCode="_-* #,##0_-;\-* #,##0_-;_-* &quot;-&quot;??_-;_-@_-"/>
    <numFmt numFmtId="166" formatCode="_(* #,##0_);_(* \(#,##0\);_(* &quot;-&quot;??_);_(@_)"/>
    <numFmt numFmtId="167" formatCode="0.0%"/>
    <numFmt numFmtId="168" formatCode="_-* #,##0.0_-;\-* #,##0.0_-;_-* &quot;-&quot;??_-;_-@_-"/>
    <numFmt numFmtId="169" formatCode="[$-409]mmm\-yy;@"/>
    <numFmt numFmtId="170" formatCode="_(* #,##0.000_);_(* \(#,##0.000\);_(* &quot;-&quot;??_);_(@_)"/>
    <numFmt numFmtId="171" formatCode="0.0"/>
    <numFmt numFmtId="172" formatCode="#,##0.0"/>
    <numFmt numFmtId="173" formatCode="_-* #,##0.0_-;\-* #,##0.0_-;_-* &quot;-&quot;?_-;_-@_-"/>
    <numFmt numFmtId="174" formatCode="_(* #,##0.0_);_(* \(#,##0.0\);_(* &quot;-&quot;??_);_(@_)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"/>
      <scheme val="minor"/>
    </font>
    <font>
      <u/>
      <sz val="11"/>
      <color theme="10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u/>
      <sz val="10"/>
      <color theme="10"/>
      <name val="Arial"/>
      <family val="2"/>
    </font>
    <font>
      <b/>
      <sz val="10"/>
      <color indexed="8"/>
      <name val="Arial"/>
      <family val="2"/>
    </font>
    <font>
      <b/>
      <u/>
      <sz val="10"/>
      <name val="Arial"/>
      <family val="2"/>
    </font>
    <font>
      <b/>
      <sz val="10"/>
      <color theme="0"/>
      <name val="Arial"/>
      <family val="2"/>
    </font>
    <font>
      <u/>
      <sz val="10"/>
      <color theme="4" tint="-0.249977111117893"/>
      <name val="Arial"/>
      <family val="2"/>
    </font>
    <font>
      <u/>
      <sz val="11"/>
      <color theme="10"/>
      <name val="Arial"/>
      <family val="2"/>
    </font>
    <font>
      <u/>
      <sz val="11"/>
      <color theme="4" tint="-0.249977111117893"/>
      <name val="Arial"/>
      <family val="2"/>
    </font>
    <font>
      <sz val="11"/>
      <color theme="1"/>
      <name val="Arial"/>
      <family val="2"/>
    </font>
    <font>
      <u/>
      <sz val="10"/>
      <color theme="1"/>
      <name val="Arial"/>
      <family val="2"/>
    </font>
    <font>
      <sz val="10"/>
      <color theme="2" tint="-0.89999084444715716"/>
      <name val="Arial"/>
      <family val="2"/>
    </font>
    <font>
      <b/>
      <sz val="10"/>
      <color theme="2" tint="-0.89999084444715716"/>
      <name val="Arial"/>
      <family val="2"/>
    </font>
    <font>
      <u/>
      <sz val="10"/>
      <color theme="2" tint="-0.89999084444715716"/>
      <name val="Arial"/>
      <family val="2"/>
    </font>
    <font>
      <sz val="10"/>
      <color theme="1" tint="4.9989318521683403E-2"/>
      <name val="Arial"/>
      <family val="2"/>
    </font>
    <font>
      <b/>
      <sz val="11"/>
      <color theme="1"/>
      <name val="Arial"/>
      <family val="2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0"/>
      <color rgb="FF92D050"/>
      <name val="Arial"/>
      <family val="2"/>
    </font>
    <font>
      <sz val="10"/>
      <color rgb="FF000000"/>
      <name val="Arial"/>
      <family val="2"/>
    </font>
    <font>
      <u/>
      <sz val="10"/>
      <color theme="4"/>
      <name val="Arial"/>
      <family val="2"/>
    </font>
    <font>
      <u/>
      <sz val="10"/>
      <name val="Arial"/>
      <family val="2"/>
    </font>
    <font>
      <b/>
      <sz val="10"/>
      <color theme="1" tint="4.9989318521683403E-2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 tint="0.59999389629810485"/>
        <bgColor theme="4" tint="0.79998168889431442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0"/>
        <bgColor theme="4" tint="0.79998168889431442"/>
      </patternFill>
    </fill>
  </fills>
  <borders count="3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theme="4"/>
      </top>
      <bottom/>
      <diagonal/>
    </border>
    <border>
      <left style="thin">
        <color indexed="64"/>
      </left>
      <right style="thin">
        <color auto="1"/>
      </right>
      <top style="thin">
        <color theme="4" tint="0.39997558519241921"/>
      </top>
      <bottom/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theme="4" tint="0.39997558519241921"/>
      </top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theme="4" tint="0.3999755851924192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theme="4"/>
      </top>
      <bottom style="thin">
        <color indexed="64"/>
      </bottom>
      <diagonal/>
    </border>
    <border>
      <left/>
      <right style="thin">
        <color indexed="64"/>
      </right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indexed="64"/>
      </top>
      <bottom style="thin">
        <color theme="4" tint="0.39997558519241921"/>
      </bottom>
      <diagonal/>
    </border>
    <border>
      <left/>
      <right style="thin">
        <color indexed="64"/>
      </right>
      <top style="thin">
        <color auto="1"/>
      </top>
      <bottom style="thin">
        <color theme="4" tint="0.39997558519241921"/>
      </bottom>
      <diagonal/>
    </border>
    <border>
      <left style="thin">
        <color indexed="64"/>
      </left>
      <right/>
      <top style="thin">
        <color theme="4" tint="0.39997558519241921"/>
      </top>
      <bottom/>
      <diagonal/>
    </border>
    <border>
      <left style="thin">
        <color indexed="64"/>
      </left>
      <right/>
      <top style="thin">
        <color theme="4" tint="0.3999755851924192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4"/>
      </bottom>
      <diagonal/>
    </border>
  </borders>
  <cellStyleXfs count="22491">
    <xf numFmtId="0" fontId="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" fillId="0" borderId="0" applyNumberForma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0" fontId="2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" fillId="0" borderId="0" applyNumberForma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634">
    <xf numFmtId="0" fontId="0" fillId="0" borderId="0" xfId="0"/>
    <xf numFmtId="0" fontId="5" fillId="0" borderId="0" xfId="0" applyFont="1"/>
    <xf numFmtId="165" fontId="5" fillId="0" borderId="0" xfId="0" applyNumberFormat="1" applyFont="1"/>
    <xf numFmtId="0" fontId="6" fillId="0" borderId="0" xfId="0" applyFont="1"/>
    <xf numFmtId="165" fontId="5" fillId="0" borderId="0" xfId="1" applyNumberFormat="1" applyFont="1"/>
    <xf numFmtId="0" fontId="5" fillId="0" borderId="16" xfId="0" applyFont="1" applyBorder="1"/>
    <xf numFmtId="0" fontId="6" fillId="4" borderId="2" xfId="0" applyFont="1" applyFill="1" applyBorder="1"/>
    <xf numFmtId="0" fontId="9" fillId="0" borderId="0" xfId="282" applyFont="1"/>
    <xf numFmtId="167" fontId="5" fillId="0" borderId="0" xfId="280" applyNumberFormat="1" applyFont="1"/>
    <xf numFmtId="3" fontId="5" fillId="0" borderId="0" xfId="0" applyNumberFormat="1" applyFont="1"/>
    <xf numFmtId="167" fontId="5" fillId="0" borderId="0" xfId="280" applyNumberFormat="1" applyFont="1" applyBorder="1"/>
    <xf numFmtId="168" fontId="5" fillId="0" borderId="4" xfId="1" applyNumberFormat="1" applyFont="1" applyFill="1" applyBorder="1" applyAlignment="1">
      <alignment horizontal="right"/>
    </xf>
    <xf numFmtId="0" fontId="5" fillId="0" borderId="0" xfId="0" applyFont="1" applyAlignment="1">
      <alignment wrapText="1"/>
    </xf>
    <xf numFmtId="0" fontId="8" fillId="0" borderId="0" xfId="0" applyFont="1"/>
    <xf numFmtId="167" fontId="5" fillId="0" borderId="0" xfId="0" applyNumberFormat="1" applyFont="1"/>
    <xf numFmtId="166" fontId="5" fillId="0" borderId="0" xfId="0" applyNumberFormat="1" applyFont="1"/>
    <xf numFmtId="43" fontId="5" fillId="0" borderId="0" xfId="0" applyNumberFormat="1" applyFont="1"/>
    <xf numFmtId="168" fontId="5" fillId="0" borderId="0" xfId="1" applyNumberFormat="1" applyFont="1"/>
    <xf numFmtId="43" fontId="5" fillId="0" borderId="0" xfId="1" applyFont="1"/>
    <xf numFmtId="0" fontId="9" fillId="0" borderId="0" xfId="282" applyFont="1" applyFill="1" applyAlignment="1"/>
    <xf numFmtId="17" fontId="5" fillId="0" borderId="0" xfId="0" applyNumberFormat="1" applyFont="1"/>
    <xf numFmtId="168" fontId="5" fillId="0" borderId="4" xfId="0" applyNumberFormat="1" applyFont="1" applyBorder="1" applyAlignment="1">
      <alignment horizontal="right"/>
    </xf>
    <xf numFmtId="168" fontId="5" fillId="0" borderId="14" xfId="0" applyNumberFormat="1" applyFont="1" applyBorder="1" applyAlignment="1">
      <alignment horizontal="right"/>
    </xf>
    <xf numFmtId="168" fontId="5" fillId="0" borderId="0" xfId="0" applyNumberFormat="1" applyFont="1"/>
    <xf numFmtId="165" fontId="7" fillId="0" borderId="0" xfId="1" applyNumberFormat="1" applyFont="1" applyAlignment="1">
      <alignment vertical="top"/>
    </xf>
    <xf numFmtId="168" fontId="6" fillId="0" borderId="1" xfId="1" applyNumberFormat="1" applyFont="1" applyBorder="1"/>
    <xf numFmtId="49" fontId="5" fillId="0" borderId="0" xfId="280" applyNumberFormat="1" applyFont="1"/>
    <xf numFmtId="165" fontId="7" fillId="0" borderId="0" xfId="1" applyNumberFormat="1" applyFont="1"/>
    <xf numFmtId="0" fontId="6" fillId="0" borderId="0" xfId="0" applyFont="1" applyAlignment="1">
      <alignment vertical="top"/>
    </xf>
    <xf numFmtId="166" fontId="5" fillId="0" borderId="0" xfId="1" applyNumberFormat="1" applyFont="1"/>
    <xf numFmtId="0" fontId="9" fillId="0" borderId="0" xfId="282" applyFont="1" applyFill="1" applyBorder="1" applyAlignment="1"/>
    <xf numFmtId="0" fontId="9" fillId="0" borderId="0" xfId="282" applyFont="1" applyAlignment="1"/>
    <xf numFmtId="0" fontId="7" fillId="0" borderId="0" xfId="0" applyFont="1"/>
    <xf numFmtId="0" fontId="7" fillId="0" borderId="4" xfId="0" applyFont="1" applyBorder="1"/>
    <xf numFmtId="0" fontId="5" fillId="3" borderId="0" xfId="0" applyFont="1" applyFill="1"/>
    <xf numFmtId="0" fontId="12" fillId="3" borderId="0" xfId="0" applyFont="1" applyFill="1"/>
    <xf numFmtId="0" fontId="9" fillId="3" borderId="0" xfId="282" applyFont="1" applyFill="1"/>
    <xf numFmtId="165" fontId="7" fillId="0" borderId="4" xfId="0" applyNumberFormat="1" applyFont="1" applyBorder="1"/>
    <xf numFmtId="168" fontId="5" fillId="0" borderId="14" xfId="1" applyNumberFormat="1" applyFont="1" applyFill="1" applyBorder="1" applyAlignment="1">
      <alignment horizontal="right"/>
    </xf>
    <xf numFmtId="165" fontId="8" fillId="4" borderId="8" xfId="1" applyNumberFormat="1" applyFont="1" applyFill="1" applyBorder="1"/>
    <xf numFmtId="0" fontId="8" fillId="4" borderId="8" xfId="0" applyFont="1" applyFill="1" applyBorder="1"/>
    <xf numFmtId="0" fontId="8" fillId="4" borderId="2" xfId="0" applyFont="1" applyFill="1" applyBorder="1"/>
    <xf numFmtId="166" fontId="7" fillId="0" borderId="0" xfId="284" applyNumberFormat="1" applyFont="1"/>
    <xf numFmtId="168" fontId="7" fillId="0" borderId="4" xfId="1" applyNumberFormat="1" applyFont="1" applyFill="1" applyBorder="1"/>
    <xf numFmtId="168" fontId="8" fillId="4" borderId="8" xfId="1" applyNumberFormat="1" applyFont="1" applyFill="1" applyBorder="1"/>
    <xf numFmtId="167" fontId="7" fillId="0" borderId="0" xfId="280" applyNumberFormat="1" applyFont="1" applyBorder="1"/>
    <xf numFmtId="0" fontId="8" fillId="7" borderId="8" xfId="0" applyFont="1" applyFill="1" applyBorder="1"/>
    <xf numFmtId="0" fontId="8" fillId="5" borderId="1" xfId="0" applyFont="1" applyFill="1" applyBorder="1" applyAlignment="1">
      <alignment vertical="top" wrapText="1"/>
    </xf>
    <xf numFmtId="168" fontId="8" fillId="0" borderId="3" xfId="1" applyNumberFormat="1" applyFont="1" applyBorder="1" applyAlignment="1">
      <alignment horizontal="right"/>
    </xf>
    <xf numFmtId="168" fontId="7" fillId="0" borderId="14" xfId="1" applyNumberFormat="1" applyFont="1" applyFill="1" applyBorder="1"/>
    <xf numFmtId="0" fontId="14" fillId="3" borderId="0" xfId="282" applyFont="1" applyFill="1"/>
    <xf numFmtId="0" fontId="15" fillId="3" borderId="0" xfId="282" applyFont="1" applyFill="1"/>
    <xf numFmtId="165" fontId="8" fillId="0" borderId="16" xfId="1" applyNumberFormat="1" applyFont="1" applyFill="1" applyBorder="1"/>
    <xf numFmtId="166" fontId="8" fillId="0" borderId="2" xfId="0" applyNumberFormat="1" applyFont="1" applyBorder="1"/>
    <xf numFmtId="165" fontId="8" fillId="0" borderId="2" xfId="1" applyNumberFormat="1" applyFont="1" applyFill="1" applyBorder="1"/>
    <xf numFmtId="0" fontId="8" fillId="0" borderId="16" xfId="0" applyFont="1" applyBorder="1"/>
    <xf numFmtId="0" fontId="5" fillId="0" borderId="4" xfId="0" applyFont="1" applyBorder="1"/>
    <xf numFmtId="0" fontId="7" fillId="0" borderId="0" xfId="0" applyFont="1" applyAlignment="1">
      <alignment vertical="top"/>
    </xf>
    <xf numFmtId="165" fontId="11" fillId="0" borderId="0" xfId="1" applyNumberFormat="1" applyFont="1" applyFill="1" applyAlignment="1">
      <alignment vertical="top"/>
    </xf>
    <xf numFmtId="0" fontId="8" fillId="5" borderId="1" xfId="0" applyFont="1" applyFill="1" applyBorder="1" applyAlignment="1">
      <alignment horizontal="center" vertical="top" wrapText="1"/>
    </xf>
    <xf numFmtId="165" fontId="7" fillId="0" borderId="0" xfId="1" applyNumberFormat="1" applyFont="1" applyAlignment="1">
      <alignment vertical="top" wrapText="1"/>
    </xf>
    <xf numFmtId="0" fontId="7" fillId="0" borderId="0" xfId="0" applyFont="1" applyAlignment="1">
      <alignment wrapText="1"/>
    </xf>
    <xf numFmtId="0" fontId="7" fillId="0" borderId="1" xfId="0" applyFont="1" applyBorder="1" applyAlignment="1">
      <alignment vertical="top"/>
    </xf>
    <xf numFmtId="167" fontId="7" fillId="0" borderId="1" xfId="280" applyNumberFormat="1" applyFont="1" applyBorder="1" applyAlignment="1"/>
    <xf numFmtId="0" fontId="8" fillId="5" borderId="1" xfId="0" applyFont="1" applyFill="1" applyBorder="1" applyAlignment="1">
      <alignment vertical="top"/>
    </xf>
    <xf numFmtId="167" fontId="8" fillId="5" borderId="1" xfId="280" applyNumberFormat="1" applyFont="1" applyFill="1" applyBorder="1" applyAlignment="1"/>
    <xf numFmtId="0" fontId="8" fillId="0" borderId="0" xfId="0" applyFont="1" applyAlignment="1">
      <alignment vertical="top"/>
    </xf>
    <xf numFmtId="3" fontId="8" fillId="0" borderId="0" xfId="0" applyNumberFormat="1" applyFont="1"/>
    <xf numFmtId="4" fontId="8" fillId="0" borderId="0" xfId="0" applyNumberFormat="1" applyFont="1"/>
    <xf numFmtId="9" fontId="8" fillId="0" borderId="0" xfId="280" applyFont="1" applyFill="1" applyBorder="1" applyAlignment="1"/>
    <xf numFmtId="165" fontId="7" fillId="0" borderId="0" xfId="0" applyNumberFormat="1" applyFont="1" applyAlignment="1">
      <alignment wrapText="1"/>
    </xf>
    <xf numFmtId="165" fontId="7" fillId="0" borderId="0" xfId="0" applyNumberFormat="1" applyFont="1" applyAlignment="1">
      <alignment vertical="top" wrapText="1"/>
    </xf>
    <xf numFmtId="0" fontId="7" fillId="0" borderId="0" xfId="0" applyFont="1" applyAlignment="1">
      <alignment vertical="top" wrapText="1"/>
    </xf>
    <xf numFmtId="165" fontId="7" fillId="0" borderId="0" xfId="0" applyNumberFormat="1" applyFont="1"/>
    <xf numFmtId="165" fontId="8" fillId="0" borderId="0" xfId="0" applyNumberFormat="1" applyFont="1"/>
    <xf numFmtId="165" fontId="7" fillId="0" borderId="0" xfId="1" applyNumberFormat="1" applyFont="1" applyBorder="1"/>
    <xf numFmtId="0" fontId="7" fillId="0" borderId="16" xfId="0" applyFont="1" applyBorder="1"/>
    <xf numFmtId="0" fontId="8" fillId="0" borderId="0" xfId="0" applyFont="1" applyAlignment="1">
      <alignment horizontal="left"/>
    </xf>
    <xf numFmtId="0" fontId="8" fillId="5" borderId="8" xfId="0" applyFont="1" applyFill="1" applyBorder="1" applyAlignment="1">
      <alignment vertical="top" wrapText="1"/>
    </xf>
    <xf numFmtId="167" fontId="7" fillId="0" borderId="0" xfId="280" applyNumberFormat="1" applyFont="1"/>
    <xf numFmtId="0" fontId="14" fillId="3" borderId="0" xfId="282" quotePrefix="1" applyFont="1" applyFill="1"/>
    <xf numFmtId="168" fontId="7" fillId="0" borderId="2" xfId="1" applyNumberFormat="1" applyFont="1" applyBorder="1"/>
    <xf numFmtId="168" fontId="8" fillId="0" borderId="0" xfId="1" applyNumberFormat="1" applyFont="1"/>
    <xf numFmtId="168" fontId="8" fillId="7" borderId="8" xfId="1" applyNumberFormat="1" applyFont="1" applyFill="1" applyBorder="1"/>
    <xf numFmtId="168" fontId="7" fillId="0" borderId="0" xfId="1" applyNumberFormat="1" applyFont="1"/>
    <xf numFmtId="168" fontId="8" fillId="0" borderId="6" xfId="1" applyNumberFormat="1" applyFont="1" applyBorder="1" applyAlignment="1">
      <alignment horizontal="left"/>
    </xf>
    <xf numFmtId="168" fontId="8" fillId="0" borderId="2" xfId="1" applyNumberFormat="1" applyFont="1" applyBorder="1" applyAlignment="1">
      <alignment horizontal="right"/>
    </xf>
    <xf numFmtId="168" fontId="7" fillId="0" borderId="0" xfId="1" applyNumberFormat="1" applyFont="1" applyAlignment="1">
      <alignment horizontal="right"/>
    </xf>
    <xf numFmtId="168" fontId="8" fillId="0" borderId="3" xfId="1" applyNumberFormat="1" applyFont="1" applyBorder="1"/>
    <xf numFmtId="168" fontId="6" fillId="0" borderId="0" xfId="1" applyNumberFormat="1" applyFont="1" applyAlignment="1">
      <alignment vertical="top" wrapText="1"/>
    </xf>
    <xf numFmtId="168" fontId="5" fillId="0" borderId="0" xfId="1" applyNumberFormat="1" applyFont="1" applyAlignment="1">
      <alignment horizontal="left"/>
    </xf>
    <xf numFmtId="165" fontId="7" fillId="0" borderId="1" xfId="1" applyNumberFormat="1" applyFont="1" applyBorder="1"/>
    <xf numFmtId="165" fontId="8" fillId="4" borderId="2" xfId="1" applyNumberFormat="1" applyFont="1" applyFill="1" applyBorder="1" applyAlignment="1">
      <alignment vertical="center"/>
    </xf>
    <xf numFmtId="165" fontId="8" fillId="0" borderId="4" xfId="0" applyNumberFormat="1" applyFont="1" applyBorder="1"/>
    <xf numFmtId="165" fontId="8" fillId="0" borderId="4" xfId="2795" applyNumberFormat="1" applyFont="1" applyFill="1" applyBorder="1" applyAlignment="1"/>
    <xf numFmtId="0" fontId="8" fillId="0" borderId="4" xfId="0" applyFont="1" applyBorder="1"/>
    <xf numFmtId="165" fontId="8" fillId="6" borderId="3" xfId="2795" applyNumberFormat="1" applyFont="1" applyFill="1" applyBorder="1" applyAlignment="1">
      <alignment vertical="top"/>
    </xf>
    <xf numFmtId="165" fontId="8" fillId="6" borderId="3" xfId="2795" applyNumberFormat="1" applyFont="1" applyFill="1" applyBorder="1" applyAlignment="1"/>
    <xf numFmtId="165" fontId="8" fillId="0" borderId="3" xfId="2" applyNumberFormat="1" applyFont="1" applyFill="1" applyBorder="1"/>
    <xf numFmtId="0" fontId="8" fillId="0" borderId="3" xfId="0" applyFont="1" applyBorder="1"/>
    <xf numFmtId="0" fontId="8" fillId="7" borderId="9" xfId="0" applyFont="1" applyFill="1" applyBorder="1"/>
    <xf numFmtId="0" fontId="8" fillId="7" borderId="1" xfId="0" applyFont="1" applyFill="1" applyBorder="1"/>
    <xf numFmtId="168" fontId="8" fillId="0" borderId="8" xfId="1" applyNumberFormat="1" applyFont="1" applyBorder="1" applyAlignment="1">
      <alignment horizontal="right"/>
    </xf>
    <xf numFmtId="165" fontId="8" fillId="0" borderId="3" xfId="1" applyNumberFormat="1" applyFont="1" applyFill="1" applyBorder="1"/>
    <xf numFmtId="168" fontId="8" fillId="0" borderId="8" xfId="1" applyNumberFormat="1" applyFont="1" applyFill="1" applyBorder="1"/>
    <xf numFmtId="0" fontId="3" fillId="3" borderId="0" xfId="282" applyFill="1"/>
    <xf numFmtId="0" fontId="8" fillId="0" borderId="17" xfId="0" applyFont="1" applyBorder="1"/>
    <xf numFmtId="1" fontId="5" fillId="0" borderId="0" xfId="0" applyNumberFormat="1" applyFont="1"/>
    <xf numFmtId="1" fontId="6" fillId="0" borderId="0" xfId="0" applyNumberFormat="1" applyFont="1"/>
    <xf numFmtId="165" fontId="6" fillId="0" borderId="1" xfId="1" applyNumberFormat="1" applyFont="1" applyBorder="1"/>
    <xf numFmtId="166" fontId="7" fillId="0" borderId="0" xfId="0" applyNumberFormat="1" applyFont="1"/>
    <xf numFmtId="170" fontId="7" fillId="0" borderId="0" xfId="0" applyNumberFormat="1" applyFont="1"/>
    <xf numFmtId="43" fontId="7" fillId="0" borderId="0" xfId="0" applyNumberFormat="1" applyFont="1"/>
    <xf numFmtId="165" fontId="8" fillId="0" borderId="1" xfId="1" applyNumberFormat="1" applyFont="1" applyFill="1" applyBorder="1"/>
    <xf numFmtId="0" fontId="8" fillId="4" borderId="1" xfId="0" applyFont="1" applyFill="1" applyBorder="1"/>
    <xf numFmtId="168" fontId="7" fillId="0" borderId="0" xfId="1" applyNumberFormat="1" applyFont="1" applyFill="1" applyBorder="1"/>
    <xf numFmtId="0" fontId="8" fillId="5" borderId="8" xfId="0" applyFont="1" applyFill="1" applyBorder="1" applyAlignment="1">
      <alignment horizontal="left" vertical="top" wrapText="1"/>
    </xf>
    <xf numFmtId="0" fontId="8" fillId="5" borderId="2" xfId="0" applyFont="1" applyFill="1" applyBorder="1" applyAlignment="1">
      <alignment vertical="top" wrapText="1"/>
    </xf>
    <xf numFmtId="0" fontId="8" fillId="5" borderId="8" xfId="0" applyFont="1" applyFill="1" applyBorder="1" applyAlignment="1">
      <alignment horizontal="left" vertical="center" wrapText="1"/>
    </xf>
    <xf numFmtId="0" fontId="8" fillId="5" borderId="2" xfId="0" applyFont="1" applyFill="1" applyBorder="1" applyAlignment="1">
      <alignment vertical="center" wrapText="1"/>
    </xf>
    <xf numFmtId="165" fontId="7" fillId="0" borderId="2" xfId="1" applyNumberFormat="1" applyFont="1" applyBorder="1"/>
    <xf numFmtId="165" fontId="7" fillId="0" borderId="4" xfId="1" applyNumberFormat="1" applyFont="1" applyBorder="1"/>
    <xf numFmtId="165" fontId="7" fillId="0" borderId="3" xfId="1" applyNumberFormat="1" applyFont="1" applyBorder="1"/>
    <xf numFmtId="165" fontId="8" fillId="0" borderId="2" xfId="1" applyNumberFormat="1" applyFont="1" applyBorder="1" applyAlignment="1">
      <alignment horizontal="right"/>
    </xf>
    <xf numFmtId="165" fontId="7" fillId="0" borderId="4" xfId="1" applyNumberFormat="1" applyFont="1" applyFill="1" applyBorder="1"/>
    <xf numFmtId="164" fontId="7" fillId="0" borderId="0" xfId="0" applyNumberFormat="1" applyFont="1"/>
    <xf numFmtId="167" fontId="7" fillId="0" borderId="0" xfId="0" applyNumberFormat="1" applyFont="1"/>
    <xf numFmtId="2" fontId="7" fillId="0" borderId="0" xfId="280" applyNumberFormat="1" applyFont="1"/>
    <xf numFmtId="2" fontId="7" fillId="0" borderId="0" xfId="0" applyNumberFormat="1" applyFont="1"/>
    <xf numFmtId="0" fontId="7" fillId="0" borderId="0" xfId="0" applyFont="1" applyAlignment="1">
      <alignment horizontal="left"/>
    </xf>
    <xf numFmtId="168" fontId="8" fillId="4" borderId="2" xfId="1" applyNumberFormat="1" applyFont="1" applyFill="1" applyBorder="1"/>
    <xf numFmtId="168" fontId="8" fillId="4" borderId="2" xfId="1" applyNumberFormat="1" applyFont="1" applyFill="1" applyBorder="1" applyAlignment="1">
      <alignment vertical="center"/>
    </xf>
    <xf numFmtId="0" fontId="7" fillId="0" borderId="0" xfId="0" applyFont="1" applyAlignment="1">
      <alignment horizontal="right"/>
    </xf>
    <xf numFmtId="168" fontId="7" fillId="0" borderId="0" xfId="1" applyNumberFormat="1" applyFont="1" applyAlignment="1">
      <alignment vertical="top" wrapText="1"/>
    </xf>
    <xf numFmtId="43" fontId="7" fillId="0" borderId="0" xfId="1" applyFont="1"/>
    <xf numFmtId="1" fontId="7" fillId="0" borderId="0" xfId="280" applyNumberFormat="1" applyFont="1"/>
    <xf numFmtId="0" fontId="13" fillId="0" borderId="0" xfId="282" applyFont="1" applyAlignment="1"/>
    <xf numFmtId="0" fontId="13" fillId="0" borderId="0" xfId="282" applyFont="1"/>
    <xf numFmtId="165" fontId="5" fillId="0" borderId="3" xfId="1" applyNumberFormat="1" applyFont="1" applyBorder="1"/>
    <xf numFmtId="168" fontId="8" fillId="0" borderId="17" xfId="1" applyNumberFormat="1" applyFont="1" applyBorder="1"/>
    <xf numFmtId="165" fontId="8" fillId="0" borderId="3" xfId="1" applyNumberFormat="1" applyFont="1" applyBorder="1"/>
    <xf numFmtId="168" fontId="13" fillId="0" borderId="0" xfId="1" applyNumberFormat="1" applyFont="1"/>
    <xf numFmtId="165" fontId="7" fillId="0" borderId="2" xfId="1" applyNumberFormat="1" applyFont="1" applyFill="1" applyBorder="1"/>
    <xf numFmtId="165" fontId="6" fillId="4" borderId="8" xfId="1" applyNumberFormat="1" applyFont="1" applyFill="1" applyBorder="1" applyAlignment="1">
      <alignment vertical="center" wrapText="1"/>
    </xf>
    <xf numFmtId="168" fontId="6" fillId="4" borderId="8" xfId="1" applyNumberFormat="1" applyFont="1" applyFill="1" applyBorder="1" applyAlignment="1">
      <alignment vertical="center" wrapText="1"/>
    </xf>
    <xf numFmtId="168" fontId="6" fillId="4" borderId="2" xfId="1" applyNumberFormat="1" applyFont="1" applyFill="1" applyBorder="1" applyAlignment="1">
      <alignment vertical="center" wrapText="1"/>
    </xf>
    <xf numFmtId="165" fontId="18" fillId="0" borderId="14" xfId="1" applyNumberFormat="1" applyFont="1" applyFill="1" applyBorder="1"/>
    <xf numFmtId="165" fontId="8" fillId="6" borderId="3" xfId="1" applyNumberFormat="1" applyFont="1" applyFill="1" applyBorder="1" applyAlignment="1"/>
    <xf numFmtId="0" fontId="8" fillId="7" borderId="5" xfId="0" applyFont="1" applyFill="1" applyBorder="1"/>
    <xf numFmtId="168" fontId="8" fillId="7" borderId="18" xfId="1" applyNumberFormat="1" applyFont="1" applyFill="1" applyBorder="1"/>
    <xf numFmtId="168" fontId="8" fillId="7" borderId="2" xfId="1" applyNumberFormat="1" applyFont="1" applyFill="1" applyBorder="1"/>
    <xf numFmtId="165" fontId="7" fillId="0" borderId="3" xfId="1" applyNumberFormat="1" applyFont="1" applyFill="1" applyBorder="1"/>
    <xf numFmtId="165" fontId="5" fillId="0" borderId="4" xfId="0" applyNumberFormat="1" applyFont="1" applyBorder="1" applyAlignment="1">
      <alignment horizontal="right"/>
    </xf>
    <xf numFmtId="165" fontId="5" fillId="0" borderId="16" xfId="0" applyNumberFormat="1" applyFont="1" applyBorder="1" applyAlignment="1">
      <alignment horizontal="right"/>
    </xf>
    <xf numFmtId="0" fontId="18" fillId="0" borderId="0" xfId="0" applyFont="1"/>
    <xf numFmtId="0" fontId="18" fillId="0" borderId="0" xfId="0" applyFont="1" applyAlignment="1">
      <alignment vertical="top" wrapText="1"/>
    </xf>
    <xf numFmtId="0" fontId="18" fillId="0" borderId="0" xfId="285" applyFont="1"/>
    <xf numFmtId="165" fontId="7" fillId="0" borderId="0" xfId="22482" applyNumberFormat="1" applyFont="1" applyFill="1" applyBorder="1"/>
    <xf numFmtId="168" fontId="21" fillId="0" borderId="4" xfId="1" applyNumberFormat="1" applyFont="1" applyFill="1" applyBorder="1"/>
    <xf numFmtId="168" fontId="21" fillId="0" borderId="2" xfId="1" applyNumberFormat="1" applyFont="1" applyFill="1" applyBorder="1"/>
    <xf numFmtId="165" fontId="21" fillId="0" borderId="2" xfId="1" applyNumberFormat="1" applyFont="1" applyFill="1" applyBorder="1"/>
    <xf numFmtId="165" fontId="21" fillId="0" borderId="4" xfId="1" applyNumberFormat="1" applyFont="1" applyFill="1" applyBorder="1"/>
    <xf numFmtId="0" fontId="7" fillId="0" borderId="3" xfId="0" applyFont="1" applyBorder="1"/>
    <xf numFmtId="0" fontId="8" fillId="0" borderId="7" xfId="0" applyFont="1" applyBorder="1"/>
    <xf numFmtId="0" fontId="5" fillId="0" borderId="0" xfId="0" applyFont="1" applyAlignment="1">
      <alignment vertical="top" wrapText="1"/>
    </xf>
    <xf numFmtId="168" fontId="6" fillId="0" borderId="9" xfId="1" applyNumberFormat="1" applyFont="1" applyBorder="1"/>
    <xf numFmtId="165" fontId="8" fillId="5" borderId="1" xfId="1" applyNumberFormat="1" applyFont="1" applyFill="1" applyBorder="1"/>
    <xf numFmtId="165" fontId="7" fillId="0" borderId="0" xfId="0" applyNumberFormat="1" applyFont="1" applyAlignment="1">
      <alignment vertical="top"/>
    </xf>
    <xf numFmtId="165" fontId="7" fillId="0" borderId="7" xfId="0" applyNumberFormat="1" applyFont="1" applyBorder="1"/>
    <xf numFmtId="0" fontId="7" fillId="0" borderId="7" xfId="0" applyFont="1" applyBorder="1"/>
    <xf numFmtId="168" fontId="5" fillId="0" borderId="4" xfId="1" applyNumberFormat="1" applyFont="1" applyBorder="1" applyAlignment="1">
      <alignment vertical="top" wrapText="1"/>
    </xf>
    <xf numFmtId="168" fontId="5" fillId="0" borderId="16" xfId="1" applyNumberFormat="1" applyFont="1" applyBorder="1" applyAlignment="1">
      <alignment vertical="top" wrapText="1"/>
    </xf>
    <xf numFmtId="168" fontId="5" fillId="0" borderId="4" xfId="1" applyNumberFormat="1" applyFont="1" applyBorder="1" applyAlignment="1">
      <alignment vertical="top"/>
    </xf>
    <xf numFmtId="0" fontId="5" fillId="0" borderId="0" xfId="0" applyFont="1" applyAlignment="1">
      <alignment vertical="top"/>
    </xf>
    <xf numFmtId="0" fontId="5" fillId="0" borderId="4" xfId="0" applyFont="1" applyBorder="1" applyAlignment="1">
      <alignment vertical="top"/>
    </xf>
    <xf numFmtId="165" fontId="7" fillId="0" borderId="19" xfId="1" applyNumberFormat="1" applyFont="1" applyBorder="1"/>
    <xf numFmtId="0" fontId="22" fillId="3" borderId="0" xfId="0" applyFont="1" applyFill="1"/>
    <xf numFmtId="0" fontId="16" fillId="3" borderId="0" xfId="0" applyFont="1" applyFill="1"/>
    <xf numFmtId="0" fontId="7" fillId="0" borderId="2" xfId="0" applyFont="1" applyBorder="1"/>
    <xf numFmtId="168" fontId="7" fillId="0" borderId="2" xfId="1" applyNumberFormat="1" applyFont="1" applyFill="1" applyBorder="1"/>
    <xf numFmtId="165" fontId="18" fillId="0" borderId="0" xfId="1" applyNumberFormat="1" applyFont="1" applyFill="1" applyBorder="1"/>
    <xf numFmtId="0" fontId="24" fillId="0" borderId="4" xfId="0" applyFont="1" applyBorder="1"/>
    <xf numFmtId="165" fontId="24" fillId="0" borderId="4" xfId="1" applyNumberFormat="1" applyFont="1" applyBorder="1"/>
    <xf numFmtId="165" fontId="8" fillId="4" borderId="2" xfId="0" applyNumberFormat="1" applyFont="1" applyFill="1" applyBorder="1" applyAlignment="1">
      <alignment vertical="center"/>
    </xf>
    <xf numFmtId="49" fontId="0" fillId="0" borderId="0" xfId="0" applyNumberFormat="1"/>
    <xf numFmtId="4" fontId="0" fillId="0" borderId="0" xfId="0" applyNumberFormat="1"/>
    <xf numFmtId="49" fontId="25" fillId="8" borderId="16" xfId="0" applyNumberFormat="1" applyFont="1" applyFill="1" applyBorder="1"/>
    <xf numFmtId="168" fontId="8" fillId="8" borderId="14" xfId="1" applyNumberFormat="1" applyFont="1" applyFill="1" applyBorder="1" applyAlignment="1">
      <alignment vertical="center"/>
    </xf>
    <xf numFmtId="165" fontId="8" fillId="4" borderId="2" xfId="1" applyNumberFormat="1" applyFont="1" applyFill="1" applyBorder="1"/>
    <xf numFmtId="168" fontId="7" fillId="0" borderId="2" xfId="1" applyNumberFormat="1" applyFont="1" applyBorder="1" applyAlignment="1">
      <alignment horizontal="right"/>
    </xf>
    <xf numFmtId="168" fontId="7" fillId="0" borderId="4" xfId="1" applyNumberFormat="1" applyFont="1" applyBorder="1" applyAlignment="1">
      <alignment horizontal="right"/>
    </xf>
    <xf numFmtId="168" fontId="8" fillId="0" borderId="4" xfId="1" applyNumberFormat="1" applyFont="1" applyBorder="1" applyAlignment="1">
      <alignment horizontal="right"/>
    </xf>
    <xf numFmtId="168" fontId="5" fillId="0" borderId="0" xfId="1" applyNumberFormat="1" applyFont="1" applyFill="1"/>
    <xf numFmtId="168" fontId="6" fillId="0" borderId="0" xfId="1" applyNumberFormat="1" applyFont="1" applyFill="1" applyBorder="1" applyAlignment="1">
      <alignment horizontal="center" vertical="center"/>
    </xf>
    <xf numFmtId="168" fontId="7" fillId="0" borderId="8" xfId="1" applyNumberFormat="1" applyFont="1" applyFill="1" applyBorder="1"/>
    <xf numFmtId="165" fontId="8" fillId="0" borderId="0" xfId="1" applyNumberFormat="1" applyFont="1" applyBorder="1"/>
    <xf numFmtId="165" fontId="8" fillId="0" borderId="14" xfId="1" applyNumberFormat="1" applyFont="1" applyBorder="1"/>
    <xf numFmtId="168" fontId="8" fillId="0" borderId="14" xfId="1" applyNumberFormat="1" applyFont="1" applyBorder="1"/>
    <xf numFmtId="168" fontId="7" fillId="0" borderId="4" xfId="1" applyNumberFormat="1" applyFont="1" applyFill="1" applyBorder="1" applyAlignment="1">
      <alignment horizontal="right"/>
    </xf>
    <xf numFmtId="168" fontId="7" fillId="0" borderId="14" xfId="1" applyNumberFormat="1" applyFont="1" applyFill="1" applyBorder="1" applyAlignment="1">
      <alignment horizontal="right"/>
    </xf>
    <xf numFmtId="168" fontId="7" fillId="0" borderId="4" xfId="1" applyNumberFormat="1" applyFont="1" applyBorder="1"/>
    <xf numFmtId="168" fontId="7" fillId="0" borderId="3" xfId="1" applyNumberFormat="1" applyFont="1" applyBorder="1"/>
    <xf numFmtId="165" fontId="7" fillId="0" borderId="6" xfId="1" applyNumberFormat="1" applyFont="1" applyBorder="1"/>
    <xf numFmtId="165" fontId="7" fillId="0" borderId="16" xfId="1" applyNumberFormat="1" applyFont="1" applyBorder="1"/>
    <xf numFmtId="168" fontId="8" fillId="0" borderId="3" xfId="0" applyNumberFormat="1" applyFont="1" applyBorder="1"/>
    <xf numFmtId="0" fontId="8" fillId="4" borderId="9" xfId="0" applyFont="1" applyFill="1" applyBorder="1" applyAlignment="1">
      <alignment horizontal="center"/>
    </xf>
    <xf numFmtId="0" fontId="8" fillId="2" borderId="0" xfId="0" applyFont="1" applyFill="1" applyAlignment="1">
      <alignment horizontal="left"/>
    </xf>
    <xf numFmtId="0" fontId="6" fillId="4" borderId="2" xfId="0" applyFont="1" applyFill="1" applyBorder="1" applyAlignment="1">
      <alignment horizontal="center" vertical="center"/>
    </xf>
    <xf numFmtId="165" fontId="7" fillId="0" borderId="16" xfId="0" applyNumberFormat="1" applyFont="1" applyBorder="1"/>
    <xf numFmtId="0" fontId="13" fillId="0" borderId="0" xfId="282" applyFont="1" applyAlignment="1">
      <alignment wrapText="1"/>
    </xf>
    <xf numFmtId="0" fontId="7" fillId="6" borderId="4" xfId="0" applyFont="1" applyFill="1" applyBorder="1"/>
    <xf numFmtId="165" fontId="7" fillId="6" borderId="4" xfId="1" applyNumberFormat="1" applyFont="1" applyFill="1" applyBorder="1"/>
    <xf numFmtId="165" fontId="7" fillId="0" borderId="22" xfId="1" applyNumberFormat="1" applyFont="1" applyBorder="1" applyAlignment="1">
      <alignment vertical="center"/>
    </xf>
    <xf numFmtId="165" fontId="7" fillId="6" borderId="23" xfId="1" applyNumberFormat="1" applyFont="1" applyFill="1" applyBorder="1" applyAlignment="1">
      <alignment vertical="center"/>
    </xf>
    <xf numFmtId="165" fontId="7" fillId="0" borderId="24" xfId="1" applyNumberFormat="1" applyFont="1" applyBorder="1" applyAlignment="1">
      <alignment vertical="center"/>
    </xf>
    <xf numFmtId="165" fontId="7" fillId="0" borderId="14" xfId="1" applyNumberFormat="1" applyFont="1" applyBorder="1"/>
    <xf numFmtId="49" fontId="0" fillId="0" borderId="14" xfId="0" applyNumberFormat="1" applyBorder="1"/>
    <xf numFmtId="165" fontId="6" fillId="0" borderId="17" xfId="22480" applyNumberFormat="1" applyFont="1" applyBorder="1"/>
    <xf numFmtId="165" fontId="7" fillId="0" borderId="17" xfId="1" applyNumberFormat="1" applyFont="1" applyBorder="1"/>
    <xf numFmtId="168" fontId="7" fillId="0" borderId="3" xfId="1" applyNumberFormat="1" applyFont="1" applyFill="1" applyBorder="1"/>
    <xf numFmtId="165" fontId="8" fillId="0" borderId="17" xfId="1" applyNumberFormat="1" applyFont="1" applyBorder="1"/>
    <xf numFmtId="168" fontId="19" fillId="0" borderId="17" xfId="1" applyNumberFormat="1" applyFont="1" applyBorder="1"/>
    <xf numFmtId="0" fontId="7" fillId="0" borderId="6" xfId="0" applyFont="1" applyBorder="1"/>
    <xf numFmtId="0" fontId="8" fillId="5" borderId="1" xfId="0" applyFont="1" applyFill="1" applyBorder="1" applyAlignment="1">
      <alignment vertical="center" wrapText="1"/>
    </xf>
    <xf numFmtId="0" fontId="8" fillId="5" borderId="1" xfId="0" applyFont="1" applyFill="1" applyBorder="1" applyAlignment="1">
      <alignment vertical="center"/>
    </xf>
    <xf numFmtId="165" fontId="5" fillId="0" borderId="4" xfId="1" applyNumberFormat="1" applyFont="1" applyBorder="1"/>
    <xf numFmtId="165" fontId="5" fillId="0" borderId="16" xfId="1" applyNumberFormat="1" applyFont="1" applyBorder="1"/>
    <xf numFmtId="165" fontId="6" fillId="0" borderId="7" xfId="1" applyNumberFormat="1" applyFont="1" applyBorder="1"/>
    <xf numFmtId="4" fontId="7" fillId="0" borderId="2" xfId="0" applyNumberFormat="1" applyFont="1" applyBorder="1"/>
    <xf numFmtId="165" fontId="7" fillId="0" borderId="0" xfId="1" applyNumberFormat="1" applyFont="1" applyFill="1" applyBorder="1"/>
    <xf numFmtId="4" fontId="7" fillId="0" borderId="8" xfId="0" applyNumberFormat="1" applyFont="1" applyBorder="1"/>
    <xf numFmtId="165" fontId="7" fillId="0" borderId="8" xfId="1" applyNumberFormat="1" applyFont="1" applyFill="1" applyBorder="1"/>
    <xf numFmtId="4" fontId="7" fillId="0" borderId="4" xfId="0" applyNumberFormat="1" applyFont="1" applyBorder="1"/>
    <xf numFmtId="4" fontId="7" fillId="0" borderId="14" xfId="0" applyNumberFormat="1" applyFont="1" applyBorder="1"/>
    <xf numFmtId="165" fontId="7" fillId="0" borderId="14" xfId="1" applyNumberFormat="1" applyFont="1" applyFill="1" applyBorder="1"/>
    <xf numFmtId="165" fontId="7" fillId="0" borderId="0" xfId="1" applyNumberFormat="1" applyFont="1" applyFill="1"/>
    <xf numFmtId="4" fontId="7" fillId="0" borderId="3" xfId="0" applyNumberFormat="1" applyFont="1" applyBorder="1"/>
    <xf numFmtId="0" fontId="7" fillId="0" borderId="7" xfId="0" applyFont="1" applyBorder="1" applyAlignment="1">
      <alignment vertical="top" wrapText="1"/>
    </xf>
    <xf numFmtId="49" fontId="8" fillId="4" borderId="8" xfId="0" applyNumberFormat="1" applyFont="1" applyFill="1" applyBorder="1"/>
    <xf numFmtId="49" fontId="6" fillId="0" borderId="0" xfId="0" applyNumberFormat="1" applyFont="1"/>
    <xf numFmtId="165" fontId="6" fillId="0" borderId="0" xfId="1" applyNumberFormat="1" applyFont="1" applyBorder="1"/>
    <xf numFmtId="49" fontId="5" fillId="0" borderId="0" xfId="0" applyNumberFormat="1" applyFont="1"/>
    <xf numFmtId="168" fontId="7" fillId="0" borderId="7" xfId="1" applyNumberFormat="1" applyFont="1" applyBorder="1" applyAlignment="1">
      <alignment vertical="top"/>
    </xf>
    <xf numFmtId="0" fontId="7" fillId="0" borderId="7" xfId="0" applyFont="1" applyBorder="1" applyAlignment="1">
      <alignment vertical="top"/>
    </xf>
    <xf numFmtId="0" fontId="5" fillId="0" borderId="2" xfId="0" applyFont="1" applyBorder="1"/>
    <xf numFmtId="165" fontId="5" fillId="0" borderId="2" xfId="1" applyNumberFormat="1" applyFont="1" applyFill="1" applyBorder="1"/>
    <xf numFmtId="165" fontId="5" fillId="0" borderId="4" xfId="1" applyNumberFormat="1" applyFont="1" applyFill="1" applyBorder="1"/>
    <xf numFmtId="0" fontId="5" fillId="0" borderId="3" xfId="0" applyFont="1" applyBorder="1"/>
    <xf numFmtId="165" fontId="5" fillId="0" borderId="3" xfId="1" applyNumberFormat="1" applyFont="1" applyFill="1" applyBorder="1"/>
    <xf numFmtId="0" fontId="6" fillId="0" borderId="4" xfId="0" applyFont="1" applyBorder="1"/>
    <xf numFmtId="165" fontId="5" fillId="0" borderId="3" xfId="0" applyNumberFormat="1" applyFont="1" applyBorder="1" applyAlignment="1">
      <alignment vertical="top"/>
    </xf>
    <xf numFmtId="165" fontId="26" fillId="0" borderId="0" xfId="1" applyNumberFormat="1" applyFont="1"/>
    <xf numFmtId="165" fontId="6" fillId="0" borderId="0" xfId="1" applyNumberFormat="1" applyFont="1"/>
    <xf numFmtId="165" fontId="0" fillId="0" borderId="0" xfId="22489" applyNumberFormat="1" applyFont="1"/>
    <xf numFmtId="166" fontId="5" fillId="0" borderId="0" xfId="284" applyNumberFormat="1" applyFont="1"/>
    <xf numFmtId="165" fontId="27" fillId="0" borderId="0" xfId="1" applyNumberFormat="1" applyFont="1"/>
    <xf numFmtId="165" fontId="27" fillId="0" borderId="0" xfId="1" applyNumberFormat="1" applyFont="1" applyBorder="1"/>
    <xf numFmtId="165" fontId="5" fillId="0" borderId="0" xfId="1" applyNumberFormat="1" applyFont="1" applyBorder="1"/>
    <xf numFmtId="168" fontId="6" fillId="0" borderId="3" xfId="1" applyNumberFormat="1" applyFont="1" applyBorder="1"/>
    <xf numFmtId="165" fontId="23" fillId="0" borderId="1" xfId="22485" applyNumberFormat="1" applyFont="1" applyBorder="1"/>
    <xf numFmtId="168" fontId="6" fillId="0" borderId="2" xfId="1" applyNumberFormat="1" applyFont="1" applyFill="1" applyBorder="1"/>
    <xf numFmtId="165" fontId="23" fillId="0" borderId="5" xfId="22485" applyNumberFormat="1" applyFont="1" applyBorder="1"/>
    <xf numFmtId="0" fontId="6" fillId="0" borderId="1" xfId="10" applyFont="1" applyBorder="1"/>
    <xf numFmtId="168" fontId="5" fillId="0" borderId="3" xfId="1" applyNumberFormat="1" applyFont="1" applyFill="1" applyBorder="1"/>
    <xf numFmtId="168" fontId="5" fillId="6" borderId="24" xfId="1" applyNumberFormat="1" applyFont="1" applyFill="1" applyBorder="1"/>
    <xf numFmtId="168" fontId="5" fillId="0" borderId="4" xfId="1" applyNumberFormat="1" applyFont="1" applyFill="1" applyBorder="1"/>
    <xf numFmtId="168" fontId="5" fillId="0" borderId="21" xfId="1" applyNumberFormat="1" applyFont="1" applyBorder="1"/>
    <xf numFmtId="168" fontId="5" fillId="6" borderId="21" xfId="1" applyNumberFormat="1" applyFont="1" applyFill="1" applyBorder="1"/>
    <xf numFmtId="1" fontId="0" fillId="0" borderId="0" xfId="0" applyNumberFormat="1"/>
    <xf numFmtId="168" fontId="5" fillId="5" borderId="21" xfId="1" applyNumberFormat="1" applyFont="1" applyFill="1" applyBorder="1"/>
    <xf numFmtId="168" fontId="5" fillId="0" borderId="21" xfId="1" applyNumberFormat="1" applyFont="1" applyFill="1" applyBorder="1"/>
    <xf numFmtId="168" fontId="5" fillId="0" borderId="2" xfId="1" applyNumberFormat="1" applyFont="1" applyFill="1" applyBorder="1"/>
    <xf numFmtId="168" fontId="5" fillId="6" borderId="2" xfId="1" applyNumberFormat="1" applyFont="1" applyFill="1" applyBorder="1"/>
    <xf numFmtId="49" fontId="7" fillId="0" borderId="0" xfId="0" applyNumberFormat="1" applyFont="1"/>
    <xf numFmtId="165" fontId="7" fillId="0" borderId="0" xfId="22487" applyNumberFormat="1" applyFont="1" applyBorder="1"/>
    <xf numFmtId="165" fontId="7" fillId="0" borderId="0" xfId="11238" applyNumberFormat="1" applyFont="1" applyBorder="1"/>
    <xf numFmtId="0" fontId="8" fillId="4" borderId="9" xfId="0" applyFont="1" applyFill="1" applyBorder="1"/>
    <xf numFmtId="0" fontId="8" fillId="4" borderId="5" xfId="0" applyFont="1" applyFill="1" applyBorder="1"/>
    <xf numFmtId="0" fontId="8" fillId="0" borderId="0" xfId="10" applyFont="1"/>
    <xf numFmtId="0" fontId="5" fillId="0" borderId="0" xfId="10" applyFont="1"/>
    <xf numFmtId="165" fontId="6" fillId="0" borderId="1" xfId="22485" applyNumberFormat="1" applyFont="1" applyBorder="1"/>
    <xf numFmtId="168" fontId="6" fillId="0" borderId="2" xfId="1" applyNumberFormat="1" applyFont="1" applyBorder="1"/>
    <xf numFmtId="165" fontId="6" fillId="0" borderId="9" xfId="1" applyNumberFormat="1" applyFont="1" applyBorder="1"/>
    <xf numFmtId="168" fontId="5" fillId="0" borderId="4" xfId="1" applyNumberFormat="1" applyFont="1" applyBorder="1"/>
    <xf numFmtId="168" fontId="5" fillId="0" borderId="16" xfId="1" applyNumberFormat="1" applyFont="1" applyBorder="1"/>
    <xf numFmtId="0" fontId="5" fillId="0" borderId="19" xfId="10" applyFont="1" applyBorder="1"/>
    <xf numFmtId="0" fontId="5" fillId="0" borderId="16" xfId="10" applyFont="1" applyBorder="1"/>
    <xf numFmtId="168" fontId="5" fillId="0" borderId="6" xfId="1" applyNumberFormat="1" applyFont="1" applyBorder="1"/>
    <xf numFmtId="168" fontId="5" fillId="0" borderId="2" xfId="1" applyNumberFormat="1" applyFont="1" applyBorder="1"/>
    <xf numFmtId="0" fontId="6" fillId="4" borderId="1" xfId="0" applyFont="1" applyFill="1" applyBorder="1" applyAlignment="1">
      <alignment horizontal="center" vertical="center"/>
    </xf>
    <xf numFmtId="0" fontId="6" fillId="0" borderId="0" xfId="10" applyFont="1"/>
    <xf numFmtId="49" fontId="8" fillId="0" borderId="0" xfId="0" applyNumberFormat="1" applyFont="1"/>
    <xf numFmtId="0" fontId="8" fillId="0" borderId="14" xfId="0" applyFont="1" applyBorder="1"/>
    <xf numFmtId="0" fontId="7" fillId="0" borderId="0" xfId="10" applyFont="1" applyAlignment="1">
      <alignment wrapText="1"/>
    </xf>
    <xf numFmtId="164" fontId="5" fillId="0" borderId="0" xfId="284" applyFont="1"/>
    <xf numFmtId="172" fontId="5" fillId="0" borderId="0" xfId="10" applyNumberFormat="1" applyFont="1"/>
    <xf numFmtId="11" fontId="5" fillId="0" borderId="0" xfId="10" applyNumberFormat="1" applyFont="1"/>
    <xf numFmtId="165" fontId="5" fillId="0" borderId="0" xfId="10" applyNumberFormat="1" applyFont="1"/>
    <xf numFmtId="168" fontId="6" fillId="0" borderId="1" xfId="1" applyNumberFormat="1" applyFont="1" applyBorder="1" applyAlignment="1">
      <alignment horizontal="right"/>
    </xf>
    <xf numFmtId="165" fontId="6" fillId="0" borderId="1" xfId="1" applyNumberFormat="1" applyFont="1" applyBorder="1" applyAlignment="1">
      <alignment horizontal="right"/>
    </xf>
    <xf numFmtId="168" fontId="5" fillId="6" borderId="23" xfId="1" applyNumberFormat="1" applyFont="1" applyFill="1" applyBorder="1"/>
    <xf numFmtId="168" fontId="5" fillId="6" borderId="26" xfId="1" applyNumberFormat="1" applyFont="1" applyFill="1" applyBorder="1"/>
    <xf numFmtId="165" fontId="5" fillId="6" borderId="27" xfId="1" applyNumberFormat="1" applyFont="1" applyFill="1" applyBorder="1"/>
    <xf numFmtId="0" fontId="5" fillId="6" borderId="23" xfId="10" applyFont="1" applyFill="1" applyBorder="1"/>
    <xf numFmtId="168" fontId="5" fillId="0" borderId="23" xfId="1" applyNumberFormat="1" applyFont="1" applyBorder="1"/>
    <xf numFmtId="168" fontId="5" fillId="0" borderId="26" xfId="1" applyNumberFormat="1" applyFont="1" applyBorder="1"/>
    <xf numFmtId="165" fontId="5" fillId="0" borderId="27" xfId="1" applyNumberFormat="1" applyFont="1" applyBorder="1"/>
    <xf numFmtId="0" fontId="5" fillId="0" borderId="23" xfId="10" applyFont="1" applyBorder="1"/>
    <xf numFmtId="166" fontId="5" fillId="0" borderId="0" xfId="10" applyNumberFormat="1" applyFont="1"/>
    <xf numFmtId="168" fontId="5" fillId="5" borderId="23" xfId="1" applyNumberFormat="1" applyFont="1" applyFill="1" applyBorder="1"/>
    <xf numFmtId="168" fontId="5" fillId="6" borderId="22" xfId="1" applyNumberFormat="1" applyFont="1" applyFill="1" applyBorder="1"/>
    <xf numFmtId="168" fontId="5" fillId="6" borderId="29" xfId="1" applyNumberFormat="1" applyFont="1" applyFill="1" applyBorder="1"/>
    <xf numFmtId="165" fontId="5" fillId="6" borderId="28" xfId="1" applyNumberFormat="1" applyFont="1" applyFill="1" applyBorder="1"/>
    <xf numFmtId="0" fontId="5" fillId="6" borderId="22" xfId="10" applyFont="1" applyFill="1" applyBorder="1"/>
    <xf numFmtId="0" fontId="5" fillId="0" borderId="0" xfId="17" applyFont="1"/>
    <xf numFmtId="0" fontId="8" fillId="0" borderId="0" xfId="17" applyFont="1"/>
    <xf numFmtId="49" fontId="7" fillId="0" borderId="0" xfId="1" applyNumberFormat="1" applyFont="1"/>
    <xf numFmtId="49" fontId="8" fillId="0" borderId="0" xfId="1" applyNumberFormat="1" applyFont="1"/>
    <xf numFmtId="165" fontId="8" fillId="0" borderId="0" xfId="1" applyNumberFormat="1" applyFont="1"/>
    <xf numFmtId="165" fontId="0" fillId="0" borderId="0" xfId="22490" applyNumberFormat="1" applyFont="1"/>
    <xf numFmtId="165" fontId="8" fillId="0" borderId="25" xfId="0" applyNumberFormat="1" applyFont="1" applyBorder="1"/>
    <xf numFmtId="0" fontId="7" fillId="2" borderId="0" xfId="0" applyFont="1" applyFill="1"/>
    <xf numFmtId="168" fontId="7" fillId="0" borderId="0" xfId="1" applyNumberFormat="1" applyFont="1" applyFill="1" applyBorder="1" applyAlignment="1"/>
    <xf numFmtId="168" fontId="7" fillId="9" borderId="14" xfId="1" applyNumberFormat="1" applyFont="1" applyFill="1" applyBorder="1" applyAlignment="1"/>
    <xf numFmtId="168" fontId="7" fillId="2" borderId="14" xfId="1" applyNumberFormat="1" applyFont="1" applyFill="1" applyBorder="1" applyAlignment="1"/>
    <xf numFmtId="168" fontId="7" fillId="9" borderId="0" xfId="1" applyNumberFormat="1" applyFont="1" applyFill="1" applyBorder="1" applyAlignment="1"/>
    <xf numFmtId="168" fontId="7" fillId="2" borderId="0" xfId="1" applyNumberFormat="1" applyFont="1" applyFill="1" applyBorder="1" applyAlignment="1"/>
    <xf numFmtId="165" fontId="7" fillId="0" borderId="8" xfId="1" applyNumberFormat="1" applyFont="1" applyBorder="1"/>
    <xf numFmtId="17" fontId="8" fillId="4" borderId="1" xfId="0" applyNumberFormat="1" applyFont="1" applyFill="1" applyBorder="1"/>
    <xf numFmtId="169" fontId="8" fillId="4" borderId="1" xfId="0" applyNumberFormat="1" applyFont="1" applyFill="1" applyBorder="1"/>
    <xf numFmtId="0" fontId="8" fillId="2" borderId="7" xfId="0" applyFont="1" applyFill="1" applyBorder="1"/>
    <xf numFmtId="0" fontId="8" fillId="2" borderId="0" xfId="0" applyFont="1" applyFill="1"/>
    <xf numFmtId="4" fontId="5" fillId="0" borderId="0" xfId="0" applyNumberFormat="1" applyFont="1"/>
    <xf numFmtId="166" fontId="6" fillId="0" borderId="14" xfId="0" applyNumberFormat="1" applyFont="1" applyBorder="1"/>
    <xf numFmtId="165" fontId="6" fillId="0" borderId="4" xfId="0" applyNumberFormat="1" applyFont="1" applyBorder="1"/>
    <xf numFmtId="166" fontId="6" fillId="0" borderId="4" xfId="0" applyNumberFormat="1" applyFont="1" applyBorder="1"/>
    <xf numFmtId="165" fontId="5" fillId="0" borderId="16" xfId="0" applyNumberFormat="1" applyFont="1" applyBorder="1"/>
    <xf numFmtId="165" fontId="5" fillId="0" borderId="3" xfId="22488" applyNumberFormat="1" applyFont="1" applyBorder="1"/>
    <xf numFmtId="165" fontId="5" fillId="0" borderId="4" xfId="22488" applyNumberFormat="1" applyFont="1" applyBorder="1"/>
    <xf numFmtId="165" fontId="5" fillId="0" borderId="2" xfId="22488" applyNumberFormat="1" applyFont="1" applyBorder="1"/>
    <xf numFmtId="17" fontId="6" fillId="4" borderId="2" xfId="0" applyNumberFormat="1" applyFont="1" applyFill="1" applyBorder="1"/>
    <xf numFmtId="0" fontId="6" fillId="4" borderId="2" xfId="0" applyFont="1" applyFill="1" applyBorder="1" applyAlignment="1">
      <alignment vertical="center"/>
    </xf>
    <xf numFmtId="0" fontId="6" fillId="0" borderId="0" xfId="0" applyFont="1" applyAlignment="1">
      <alignment vertical="center"/>
    </xf>
    <xf numFmtId="164" fontId="5" fillId="0" borderId="0" xfId="10" applyNumberFormat="1" applyFont="1"/>
    <xf numFmtId="165" fontId="6" fillId="0" borderId="1" xfId="2773" applyNumberFormat="1" applyFont="1" applyBorder="1"/>
    <xf numFmtId="165" fontId="6" fillId="0" borderId="5" xfId="2773" applyNumberFormat="1" applyFont="1" applyBorder="1"/>
    <xf numFmtId="0" fontId="6" fillId="0" borderId="16" xfId="0" applyFont="1" applyBorder="1"/>
    <xf numFmtId="168" fontId="5" fillId="0" borderId="4" xfId="1" applyNumberFormat="1" applyFont="1" applyBorder="1" applyAlignment="1">
      <alignment horizontal="right"/>
    </xf>
    <xf numFmtId="168" fontId="5" fillId="0" borderId="2" xfId="1" applyNumberFormat="1" applyFont="1" applyBorder="1" applyAlignment="1">
      <alignment horizontal="right"/>
    </xf>
    <xf numFmtId="0" fontId="6" fillId="4" borderId="4" xfId="0" applyFont="1" applyFill="1" applyBorder="1"/>
    <xf numFmtId="4" fontId="7" fillId="0" borderId="16" xfId="0" applyNumberFormat="1" applyFont="1" applyBorder="1"/>
    <xf numFmtId="165" fontId="7" fillId="0" borderId="4" xfId="22462" applyNumberFormat="1" applyFont="1" applyBorder="1"/>
    <xf numFmtId="168" fontId="8" fillId="9" borderId="0" xfId="1" applyNumberFormat="1" applyFont="1" applyFill="1" applyBorder="1"/>
    <xf numFmtId="17" fontId="8" fillId="4" borderId="2" xfId="0" applyNumberFormat="1" applyFont="1" applyFill="1" applyBorder="1"/>
    <xf numFmtId="169" fontId="8" fillId="4" borderId="2" xfId="0" applyNumberFormat="1" applyFont="1" applyFill="1" applyBorder="1"/>
    <xf numFmtId="166" fontId="6" fillId="0" borderId="14" xfId="284" applyNumberFormat="1" applyFont="1" applyBorder="1"/>
    <xf numFmtId="166" fontId="6" fillId="0" borderId="4" xfId="284" applyNumberFormat="1" applyFont="1" applyBorder="1"/>
    <xf numFmtId="165" fontId="5" fillId="0" borderId="14" xfId="1" applyNumberFormat="1" applyFont="1" applyBorder="1"/>
    <xf numFmtId="0" fontId="6" fillId="0" borderId="0" xfId="0" applyFont="1" applyAlignment="1">
      <alignment horizontal="left"/>
    </xf>
    <xf numFmtId="168" fontId="5" fillId="0" borderId="0" xfId="1" applyNumberFormat="1" applyFont="1" applyBorder="1"/>
    <xf numFmtId="165" fontId="7" fillId="0" borderId="0" xfId="1" applyNumberFormat="1" applyFont="1" applyBorder="1" applyAlignment="1">
      <alignment horizontal="left"/>
    </xf>
    <xf numFmtId="165" fontId="7" fillId="0" borderId="0" xfId="11245" applyNumberFormat="1" applyFont="1" applyFill="1" applyBorder="1"/>
    <xf numFmtId="168" fontId="7" fillId="0" borderId="0" xfId="22478" applyNumberFormat="1" applyFont="1" applyBorder="1"/>
    <xf numFmtId="165" fontId="7" fillId="0" borderId="0" xfId="1" applyNumberFormat="1" applyFont="1" applyBorder="1" applyAlignment="1">
      <alignment vertical="center"/>
    </xf>
    <xf numFmtId="165" fontId="24" fillId="0" borderId="0" xfId="1" applyNumberFormat="1" applyFont="1" applyBorder="1"/>
    <xf numFmtId="0" fontId="24" fillId="0" borderId="0" xfId="0" applyFont="1"/>
    <xf numFmtId="168" fontId="7" fillId="0" borderId="0" xfId="22478" applyNumberFormat="1" applyFont="1" applyBorder="1" applyAlignment="1">
      <alignment wrapText="1"/>
    </xf>
    <xf numFmtId="168" fontId="7" fillId="0" borderId="0" xfId="22478" applyNumberFormat="1" applyFont="1" applyBorder="1" applyAlignment="1">
      <alignment vertical="center"/>
    </xf>
    <xf numFmtId="0" fontId="7" fillId="0" borderId="0" xfId="0" applyFont="1" applyAlignment="1">
      <alignment vertical="center"/>
    </xf>
    <xf numFmtId="2" fontId="5" fillId="0" borderId="0" xfId="0" applyNumberFormat="1" applyFont="1"/>
    <xf numFmtId="2" fontId="5" fillId="0" borderId="0" xfId="0" applyNumberFormat="1" applyFont="1" applyAlignment="1">
      <alignment wrapText="1"/>
    </xf>
    <xf numFmtId="165" fontId="5" fillId="0" borderId="0" xfId="2803" applyNumberFormat="1" applyFont="1" applyFill="1" applyBorder="1"/>
    <xf numFmtId="165" fontId="8" fillId="0" borderId="14" xfId="1" applyNumberFormat="1" applyFont="1" applyBorder="1" applyAlignment="1">
      <alignment wrapText="1"/>
    </xf>
    <xf numFmtId="168" fontId="7" fillId="0" borderId="0" xfId="1" applyNumberFormat="1" applyFont="1" applyAlignment="1">
      <alignment wrapText="1"/>
    </xf>
    <xf numFmtId="165" fontId="5" fillId="0" borderId="0" xfId="1" applyNumberFormat="1" applyFont="1" applyAlignment="1">
      <alignment wrapText="1"/>
    </xf>
    <xf numFmtId="168" fontId="7" fillId="0" borderId="0" xfId="1" applyNumberFormat="1" applyFont="1" applyFill="1" applyBorder="1" applyAlignment="1">
      <alignment wrapText="1"/>
    </xf>
    <xf numFmtId="165" fontId="7" fillId="0" borderId="14" xfId="1" applyNumberFormat="1" applyFont="1" applyBorder="1" applyAlignment="1">
      <alignment wrapText="1"/>
    </xf>
    <xf numFmtId="0" fontId="7" fillId="0" borderId="16" xfId="0" applyFont="1" applyBorder="1" applyAlignment="1">
      <alignment wrapText="1"/>
    </xf>
    <xf numFmtId="165" fontId="8" fillId="0" borderId="0" xfId="1" applyNumberFormat="1" applyFont="1" applyFill="1" applyBorder="1" applyAlignment="1">
      <alignment wrapText="1"/>
    </xf>
    <xf numFmtId="165" fontId="5" fillId="0" borderId="0" xfId="2783" applyNumberFormat="1" applyFont="1"/>
    <xf numFmtId="0" fontId="5" fillId="0" borderId="0" xfId="0" applyFont="1" applyAlignment="1">
      <alignment horizontal="center" vertical="center"/>
    </xf>
    <xf numFmtId="165" fontId="8" fillId="0" borderId="14" xfId="2" applyNumberFormat="1" applyFont="1" applyFill="1" applyBorder="1" applyAlignment="1">
      <alignment wrapText="1"/>
    </xf>
    <xf numFmtId="165" fontId="8" fillId="0" borderId="16" xfId="2772" applyNumberFormat="1" applyFont="1" applyFill="1" applyBorder="1" applyAlignment="1">
      <alignment wrapText="1"/>
    </xf>
    <xf numFmtId="165" fontId="7" fillId="0" borderId="3" xfId="1" applyNumberFormat="1" applyFont="1" applyBorder="1" applyAlignment="1">
      <alignment wrapText="1"/>
    </xf>
    <xf numFmtId="166" fontId="5" fillId="0" borderId="0" xfId="284" applyNumberFormat="1" applyFont="1" applyBorder="1"/>
    <xf numFmtId="165" fontId="7" fillId="0" borderId="4" xfId="1" applyNumberFormat="1" applyFont="1" applyBorder="1" applyAlignment="1">
      <alignment wrapText="1"/>
    </xf>
    <xf numFmtId="165" fontId="7" fillId="0" borderId="4" xfId="1" applyNumberFormat="1" applyFont="1" applyBorder="1" applyAlignment="1">
      <alignment horizontal="right"/>
    </xf>
    <xf numFmtId="165" fontId="7" fillId="0" borderId="4" xfId="1" applyNumberFormat="1" applyFont="1" applyFill="1" applyBorder="1" applyAlignment="1">
      <alignment horizontal="left" vertical="center" wrapText="1"/>
    </xf>
    <xf numFmtId="0" fontId="7" fillId="0" borderId="14" xfId="0" applyFont="1" applyBorder="1"/>
    <xf numFmtId="43" fontId="5" fillId="0" borderId="0" xfId="1" applyFont="1" applyAlignment="1">
      <alignment wrapText="1"/>
    </xf>
    <xf numFmtId="165" fontId="8" fillId="0" borderId="14" xfId="1" applyNumberFormat="1" applyFont="1" applyBorder="1" applyAlignment="1">
      <alignment vertical="center"/>
    </xf>
    <xf numFmtId="165" fontId="8" fillId="0" borderId="16" xfId="22478" applyNumberFormat="1" applyFont="1" applyBorder="1"/>
    <xf numFmtId="165" fontId="8" fillId="0" borderId="4" xfId="1" applyNumberFormat="1" applyFont="1" applyBorder="1" applyAlignment="1">
      <alignment vertical="center"/>
    </xf>
    <xf numFmtId="165" fontId="8" fillId="0" borderId="4" xfId="22478" applyNumberFormat="1" applyFont="1" applyBorder="1"/>
    <xf numFmtId="168" fontId="7" fillId="0" borderId="4" xfId="1" applyNumberFormat="1" applyFont="1" applyBorder="1" applyAlignment="1">
      <alignment vertical="center"/>
    </xf>
    <xf numFmtId="165" fontId="7" fillId="0" borderId="4" xfId="1" applyNumberFormat="1" applyFont="1" applyBorder="1" applyAlignment="1">
      <alignment vertical="center"/>
    </xf>
    <xf numFmtId="0" fontId="5" fillId="0" borderId="0" xfId="0" applyFont="1" applyAlignment="1">
      <alignment vertical="center"/>
    </xf>
    <xf numFmtId="165" fontId="5" fillId="0" borderId="0" xfId="0" applyNumberFormat="1" applyFont="1" applyAlignment="1">
      <alignment vertical="center"/>
    </xf>
    <xf numFmtId="0" fontId="7" fillId="0" borderId="16" xfId="0" applyFont="1" applyBorder="1" applyAlignment="1">
      <alignment vertical="center"/>
    </xf>
    <xf numFmtId="0" fontId="7" fillId="0" borderId="4" xfId="0" applyFont="1" applyBorder="1" applyAlignment="1">
      <alignment vertical="center"/>
    </xf>
    <xf numFmtId="168" fontId="7" fillId="0" borderId="3" xfId="1" applyNumberFormat="1" applyFont="1" applyBorder="1" applyAlignment="1">
      <alignment vertical="top"/>
    </xf>
    <xf numFmtId="43" fontId="7" fillId="0" borderId="7" xfId="0" applyNumberFormat="1" applyFont="1" applyBorder="1"/>
    <xf numFmtId="165" fontId="7" fillId="0" borderId="3" xfId="1" applyNumberFormat="1" applyFont="1" applyBorder="1" applyAlignment="1">
      <alignment vertical="top"/>
    </xf>
    <xf numFmtId="165" fontId="24" fillId="0" borderId="3" xfId="1" applyNumberFormat="1" applyFont="1" applyBorder="1" applyAlignment="1">
      <alignment vertical="top"/>
    </xf>
    <xf numFmtId="0" fontId="24" fillId="0" borderId="3" xfId="0" applyFont="1" applyBorder="1" applyAlignment="1">
      <alignment vertical="top"/>
    </xf>
    <xf numFmtId="165" fontId="5" fillId="0" borderId="0" xfId="2783" applyNumberFormat="1" applyFont="1" applyAlignment="1">
      <alignment wrapText="1"/>
    </xf>
    <xf numFmtId="0" fontId="7" fillId="0" borderId="4" xfId="0" applyFont="1" applyBorder="1" applyAlignment="1">
      <alignment wrapText="1"/>
    </xf>
    <xf numFmtId="168" fontId="7" fillId="0" borderId="4" xfId="1" applyNumberFormat="1" applyFont="1" applyBorder="1" applyAlignment="1">
      <alignment vertical="top"/>
    </xf>
    <xf numFmtId="165" fontId="7" fillId="0" borderId="4" xfId="1" applyNumberFormat="1" applyFont="1" applyBorder="1" applyAlignment="1">
      <alignment vertical="top"/>
    </xf>
    <xf numFmtId="165" fontId="24" fillId="0" borderId="4" xfId="1" applyNumberFormat="1" applyFont="1" applyBorder="1" applyAlignment="1">
      <alignment vertical="top"/>
    </xf>
    <xf numFmtId="0" fontId="24" fillId="0" borderId="4" xfId="0" applyFont="1" applyBorder="1" applyAlignment="1">
      <alignment vertical="top"/>
    </xf>
    <xf numFmtId="165" fontId="5" fillId="0" borderId="0" xfId="2783" applyNumberFormat="1" applyFont="1" applyAlignment="1"/>
    <xf numFmtId="1" fontId="7" fillId="0" borderId="0" xfId="0" applyNumberFormat="1" applyFont="1"/>
    <xf numFmtId="165" fontId="7" fillId="0" borderId="2" xfId="1" applyNumberFormat="1" applyFont="1" applyBorder="1" applyAlignment="1">
      <alignment wrapText="1"/>
    </xf>
    <xf numFmtId="0" fontId="7" fillId="0" borderId="2" xfId="0" applyFont="1" applyBorder="1" applyAlignment="1">
      <alignment wrapText="1"/>
    </xf>
    <xf numFmtId="0" fontId="6" fillId="0" borderId="0" xfId="0" applyFont="1" applyAlignment="1">
      <alignment horizontal="center"/>
    </xf>
    <xf numFmtId="165" fontId="7" fillId="0" borderId="0" xfId="1" applyNumberFormat="1" applyFont="1" applyAlignment="1"/>
    <xf numFmtId="165" fontId="8" fillId="4" borderId="2" xfId="1" applyNumberFormat="1" applyFont="1" applyFill="1" applyBorder="1" applyAlignment="1"/>
    <xf numFmtId="168" fontId="6" fillId="0" borderId="0" xfId="1" applyNumberFormat="1" applyFont="1"/>
    <xf numFmtId="168" fontId="8" fillId="0" borderId="1" xfId="1" applyNumberFormat="1" applyFont="1" applyFill="1" applyBorder="1" applyAlignment="1">
      <alignment horizontal="left"/>
    </xf>
    <xf numFmtId="165" fontId="8" fillId="0" borderId="1" xfId="1" applyNumberFormat="1" applyFont="1" applyFill="1" applyBorder="1" applyAlignment="1">
      <alignment horizontal="left"/>
    </xf>
    <xf numFmtId="165" fontId="8" fillId="0" borderId="1" xfId="11233" applyNumberFormat="1" applyFont="1" applyFill="1" applyBorder="1" applyAlignment="1">
      <alignment vertical="top"/>
    </xf>
    <xf numFmtId="168" fontId="8" fillId="0" borderId="9" xfId="1" applyNumberFormat="1" applyFont="1" applyFill="1" applyBorder="1" applyAlignment="1">
      <alignment horizontal="left"/>
    </xf>
    <xf numFmtId="165" fontId="8" fillId="0" borderId="16" xfId="1" applyNumberFormat="1" applyFont="1" applyFill="1" applyBorder="1" applyAlignment="1">
      <alignment vertical="top"/>
    </xf>
    <xf numFmtId="168" fontId="7" fillId="0" borderId="14" xfId="1" applyNumberFormat="1" applyFont="1" applyFill="1" applyBorder="1" applyAlignment="1">
      <alignment horizontal="left"/>
    </xf>
    <xf numFmtId="168" fontId="7" fillId="0" borderId="4" xfId="1" applyNumberFormat="1" applyFont="1" applyFill="1" applyBorder="1" applyAlignment="1">
      <alignment horizontal="left"/>
    </xf>
    <xf numFmtId="165" fontId="7" fillId="0" borderId="14" xfId="22486" applyNumberFormat="1" applyFont="1" applyFill="1" applyBorder="1"/>
    <xf numFmtId="168" fontId="7" fillId="0" borderId="2" xfId="1" applyNumberFormat="1" applyFont="1" applyFill="1" applyBorder="1" applyAlignment="1">
      <alignment horizontal="left"/>
    </xf>
    <xf numFmtId="165" fontId="8" fillId="0" borderId="8" xfId="22486" applyNumberFormat="1" applyFont="1" applyFill="1" applyBorder="1"/>
    <xf numFmtId="167" fontId="8" fillId="0" borderId="8" xfId="280" applyNumberFormat="1" applyFont="1" applyFill="1" applyBorder="1"/>
    <xf numFmtId="0" fontId="8" fillId="0" borderId="8" xfId="0" applyFont="1" applyBorder="1"/>
    <xf numFmtId="165" fontId="7" fillId="0" borderId="0" xfId="22486" applyNumberFormat="1" applyFont="1" applyBorder="1"/>
    <xf numFmtId="165" fontId="7" fillId="6" borderId="0" xfId="22486" applyNumberFormat="1" applyFont="1" applyFill="1" applyBorder="1"/>
    <xf numFmtId="165" fontId="7" fillId="0" borderId="0" xfId="2757" applyNumberFormat="1" applyFont="1"/>
    <xf numFmtId="168" fontId="7" fillId="0" borderId="0" xfId="0" applyNumberFormat="1" applyFont="1"/>
    <xf numFmtId="165" fontId="7" fillId="6" borderId="4" xfId="1" applyNumberFormat="1" applyFont="1" applyFill="1" applyBorder="1" applyAlignment="1">
      <alignment vertical="top"/>
    </xf>
    <xf numFmtId="165" fontId="7" fillId="0" borderId="2" xfId="1" applyNumberFormat="1" applyFont="1" applyBorder="1" applyAlignment="1">
      <alignment vertical="top"/>
    </xf>
    <xf numFmtId="0" fontId="8" fillId="4" borderId="2" xfId="0" applyFont="1" applyFill="1" applyBorder="1" applyAlignment="1">
      <alignment horizontal="right"/>
    </xf>
    <xf numFmtId="17" fontId="7" fillId="0" borderId="0" xfId="0" applyNumberFormat="1" applyFont="1"/>
    <xf numFmtId="165" fontId="7" fillId="0" borderId="0" xfId="1" applyNumberFormat="1" applyFont="1" applyAlignment="1">
      <alignment wrapText="1"/>
    </xf>
    <xf numFmtId="168" fontId="6" fillId="5" borderId="9" xfId="1" applyNumberFormat="1" applyFont="1" applyFill="1" applyBorder="1"/>
    <xf numFmtId="3" fontId="6" fillId="5" borderId="9" xfId="0" applyNumberFormat="1" applyFont="1" applyFill="1" applyBorder="1"/>
    <xf numFmtId="0" fontId="6" fillId="5" borderId="9" xfId="0" applyFont="1" applyFill="1" applyBorder="1"/>
    <xf numFmtId="168" fontId="7" fillId="0" borderId="30" xfId="1" applyNumberFormat="1" applyFont="1" applyBorder="1"/>
    <xf numFmtId="165" fontId="7" fillId="0" borderId="30" xfId="1" applyNumberFormat="1" applyFont="1" applyBorder="1"/>
    <xf numFmtId="0" fontId="7" fillId="0" borderId="30" xfId="0" applyFont="1" applyBorder="1"/>
    <xf numFmtId="168" fontId="7" fillId="6" borderId="30" xfId="1" applyNumberFormat="1" applyFont="1" applyFill="1" applyBorder="1"/>
    <xf numFmtId="165" fontId="7" fillId="6" borderId="30" xfId="1" applyNumberFormat="1" applyFont="1" applyFill="1" applyBorder="1"/>
    <xf numFmtId="0" fontId="7" fillId="6" borderId="30" xfId="0" applyFont="1" applyFill="1" applyBorder="1"/>
    <xf numFmtId="168" fontId="7" fillId="0" borderId="8" xfId="1" applyNumberFormat="1" applyFont="1" applyBorder="1"/>
    <xf numFmtId="0" fontId="7" fillId="0" borderId="8" xfId="0" applyFont="1" applyBorder="1"/>
    <xf numFmtId="168" fontId="7" fillId="6" borderId="24" xfId="1" applyNumberFormat="1" applyFont="1" applyFill="1" applyBorder="1"/>
    <xf numFmtId="165" fontId="7" fillId="6" borderId="31" xfId="1" applyNumberFormat="1" applyFont="1" applyFill="1" applyBorder="1"/>
    <xf numFmtId="0" fontId="7" fillId="6" borderId="31" xfId="0" applyFont="1" applyFill="1" applyBorder="1"/>
    <xf numFmtId="168" fontId="7" fillId="0" borderId="21" xfId="1" applyNumberFormat="1" applyFont="1" applyBorder="1"/>
    <xf numFmtId="168" fontId="7" fillId="6" borderId="21" xfId="1" applyNumberFormat="1" applyFont="1" applyFill="1" applyBorder="1"/>
    <xf numFmtId="168" fontId="7" fillId="6" borderId="2" xfId="1" applyNumberFormat="1" applyFont="1" applyFill="1" applyBorder="1"/>
    <xf numFmtId="165" fontId="7" fillId="6" borderId="8" xfId="1" applyNumberFormat="1" applyFont="1" applyFill="1" applyBorder="1"/>
    <xf numFmtId="0" fontId="7" fillId="6" borderId="8" xfId="0" applyFont="1" applyFill="1" applyBorder="1"/>
    <xf numFmtId="0" fontId="8" fillId="4" borderId="4" xfId="0" applyFont="1" applyFill="1" applyBorder="1"/>
    <xf numFmtId="0" fontId="8" fillId="4" borderId="2" xfId="0" applyFont="1" applyFill="1" applyBorder="1" applyAlignment="1">
      <alignment horizontal="center" vertical="center" wrapText="1"/>
    </xf>
    <xf numFmtId="168" fontId="7" fillId="5" borderId="4" xfId="1" applyNumberFormat="1" applyFont="1" applyFill="1" applyBorder="1"/>
    <xf numFmtId="165" fontId="8" fillId="0" borderId="1" xfId="1" applyNumberFormat="1" applyFont="1" applyBorder="1"/>
    <xf numFmtId="165" fontId="8" fillId="0" borderId="9" xfId="1" applyNumberFormat="1" applyFont="1" applyBorder="1"/>
    <xf numFmtId="165" fontId="8" fillId="0" borderId="17" xfId="22482" applyNumberFormat="1" applyFont="1" applyBorder="1"/>
    <xf numFmtId="165" fontId="7" fillId="0" borderId="9" xfId="22482" applyNumberFormat="1" applyFont="1" applyBorder="1"/>
    <xf numFmtId="3" fontId="5" fillId="5" borderId="4" xfId="0" applyNumberFormat="1" applyFont="1" applyFill="1" applyBorder="1"/>
    <xf numFmtId="3" fontId="5" fillId="5" borderId="16" xfId="0" applyNumberFormat="1" applyFont="1" applyFill="1" applyBorder="1"/>
    <xf numFmtId="0" fontId="7" fillId="5" borderId="3" xfId="0" applyFont="1" applyFill="1" applyBorder="1" applyAlignment="1">
      <alignment wrapText="1"/>
    </xf>
    <xf numFmtId="3" fontId="5" fillId="0" borderId="4" xfId="0" applyNumberFormat="1" applyFont="1" applyBorder="1"/>
    <xf numFmtId="3" fontId="5" fillId="0" borderId="16" xfId="0" applyNumberFormat="1" applyFont="1" applyBorder="1"/>
    <xf numFmtId="0" fontId="7" fillId="5" borderId="4" xfId="0" applyFont="1" applyFill="1" applyBorder="1" applyAlignment="1">
      <alignment wrapText="1"/>
    </xf>
    <xf numFmtId="0" fontId="8" fillId="8" borderId="1" xfId="0" applyFont="1" applyFill="1" applyBorder="1"/>
    <xf numFmtId="0" fontId="5" fillId="8" borderId="0" xfId="0" applyFont="1" applyFill="1"/>
    <xf numFmtId="0" fontId="6" fillId="8" borderId="0" xfId="0" applyFont="1" applyFill="1" applyAlignment="1">
      <alignment horizontal="center"/>
    </xf>
    <xf numFmtId="0" fontId="29" fillId="0" borderId="0" xfId="282" applyFont="1"/>
    <xf numFmtId="165" fontId="5" fillId="0" borderId="0" xfId="1" applyNumberFormat="1" applyFont="1" applyFill="1" applyBorder="1"/>
    <xf numFmtId="3" fontId="8" fillId="0" borderId="1" xfId="0" applyNumberFormat="1" applyFont="1" applyBorder="1"/>
    <xf numFmtId="3" fontId="30" fillId="0" borderId="1" xfId="0" applyNumberFormat="1" applyFont="1" applyBorder="1"/>
    <xf numFmtId="168" fontId="8" fillId="0" borderId="1" xfId="1" applyNumberFormat="1" applyFont="1" applyFill="1" applyBorder="1"/>
    <xf numFmtId="168" fontId="8" fillId="0" borderId="1" xfId="1" applyNumberFormat="1" applyFont="1" applyBorder="1"/>
    <xf numFmtId="165" fontId="5" fillId="0" borderId="0" xfId="22479" applyNumberFormat="1" applyFont="1" applyBorder="1"/>
    <xf numFmtId="165" fontId="21" fillId="0" borderId="17" xfId="1" applyNumberFormat="1" applyFont="1" applyFill="1" applyBorder="1"/>
    <xf numFmtId="165" fontId="6" fillId="0" borderId="0" xfId="1" applyNumberFormat="1" applyFont="1" applyFill="1" applyBorder="1"/>
    <xf numFmtId="165" fontId="21" fillId="0" borderId="14" xfId="1" applyNumberFormat="1" applyFont="1" applyFill="1" applyBorder="1"/>
    <xf numFmtId="168" fontId="6" fillId="6" borderId="2" xfId="1" applyNumberFormat="1" applyFont="1" applyFill="1" applyBorder="1"/>
    <xf numFmtId="168" fontId="6" fillId="6" borderId="1" xfId="1" applyNumberFormat="1" applyFont="1" applyFill="1" applyBorder="1"/>
    <xf numFmtId="168" fontId="5" fillId="0" borderId="0" xfId="1" applyNumberFormat="1" applyFont="1" applyFill="1" applyBorder="1"/>
    <xf numFmtId="0" fontId="5" fillId="0" borderId="0" xfId="0" applyFont="1" applyAlignment="1">
      <alignment horizontal="left"/>
    </xf>
    <xf numFmtId="165" fontId="6" fillId="0" borderId="3" xfId="1" applyNumberFormat="1" applyFont="1" applyBorder="1"/>
    <xf numFmtId="168" fontId="6" fillId="0" borderId="3" xfId="0" applyNumberFormat="1" applyFont="1" applyBorder="1"/>
    <xf numFmtId="165" fontId="8" fillId="0" borderId="3" xfId="1" applyNumberFormat="1" applyFont="1" applyBorder="1" applyAlignment="1">
      <alignment horizontal="left"/>
    </xf>
    <xf numFmtId="168" fontId="5" fillId="6" borderId="4" xfId="1" applyNumberFormat="1" applyFont="1" applyFill="1" applyBorder="1"/>
    <xf numFmtId="165" fontId="5" fillId="6" borderId="4" xfId="0" applyNumberFormat="1" applyFont="1" applyFill="1" applyBorder="1"/>
    <xf numFmtId="0" fontId="5" fillId="6" borderId="4" xfId="0" applyFont="1" applyFill="1" applyBorder="1"/>
    <xf numFmtId="165" fontId="5" fillId="0" borderId="4" xfId="0" applyNumberFormat="1" applyFont="1" applyBorder="1"/>
    <xf numFmtId="165" fontId="5" fillId="0" borderId="2" xfId="0" applyNumberFormat="1" applyFont="1" applyBorder="1"/>
    <xf numFmtId="168" fontId="8" fillId="4" borderId="2" xfId="2779" applyNumberFormat="1" applyFont="1" applyFill="1" applyBorder="1"/>
    <xf numFmtId="165" fontId="8" fillId="4" borderId="2" xfId="2779" applyNumberFormat="1" applyFont="1" applyFill="1" applyBorder="1"/>
    <xf numFmtId="165" fontId="6" fillId="0" borderId="0" xfId="0" applyNumberFormat="1" applyFont="1"/>
    <xf numFmtId="173" fontId="5" fillId="0" borderId="0" xfId="0" applyNumberFormat="1" applyFont="1"/>
    <xf numFmtId="168" fontId="6" fillId="6" borderId="1" xfId="5608" applyNumberFormat="1" applyFont="1" applyFill="1" applyBorder="1"/>
    <xf numFmtId="0" fontId="6" fillId="0" borderId="3" xfId="0" applyFont="1" applyBorder="1" applyAlignment="1">
      <alignment horizontal="left"/>
    </xf>
    <xf numFmtId="168" fontId="5" fillId="0" borderId="0" xfId="22483" applyNumberFormat="1" applyFont="1"/>
    <xf numFmtId="167" fontId="5" fillId="0" borderId="4" xfId="280" applyNumberFormat="1" applyFont="1" applyFill="1" applyBorder="1" applyAlignment="1">
      <alignment horizontal="right"/>
    </xf>
    <xf numFmtId="168" fontId="5" fillId="0" borderId="3" xfId="1" applyNumberFormat="1" applyFont="1" applyBorder="1"/>
    <xf numFmtId="43" fontId="5" fillId="0" borderId="14" xfId="22484" applyFont="1" applyBorder="1" applyAlignment="1">
      <alignment horizontal="left"/>
    </xf>
    <xf numFmtId="167" fontId="5" fillId="0" borderId="0" xfId="280" applyNumberFormat="1" applyFont="1" applyFill="1" applyBorder="1"/>
    <xf numFmtId="168" fontId="5" fillId="0" borderId="0" xfId="2734" applyNumberFormat="1" applyFont="1" applyFill="1" applyBorder="1"/>
    <xf numFmtId="167" fontId="5" fillId="0" borderId="2" xfId="280" applyNumberFormat="1" applyFont="1" applyFill="1" applyBorder="1" applyAlignment="1">
      <alignment horizontal="right"/>
    </xf>
    <xf numFmtId="165" fontId="5" fillId="0" borderId="2" xfId="1" applyNumberFormat="1" applyFont="1" applyBorder="1"/>
    <xf numFmtId="0" fontId="6" fillId="0" borderId="1" xfId="0" applyFont="1" applyBorder="1"/>
    <xf numFmtId="0" fontId="6" fillId="0" borderId="5" xfId="0" applyFont="1" applyBorder="1"/>
    <xf numFmtId="0" fontId="6" fillId="0" borderId="5" xfId="0" applyFont="1" applyBorder="1" applyAlignment="1">
      <alignment horizontal="left"/>
    </xf>
    <xf numFmtId="0" fontId="9" fillId="0" borderId="0" xfId="282" applyFont="1" applyFill="1"/>
    <xf numFmtId="165" fontId="7" fillId="0" borderId="8" xfId="1" applyNumberFormat="1" applyFont="1" applyFill="1" applyBorder="1" applyAlignment="1">
      <alignment wrapText="1"/>
    </xf>
    <xf numFmtId="165" fontId="7" fillId="0" borderId="4" xfId="1" applyNumberFormat="1" applyFont="1" applyFill="1" applyBorder="1" applyAlignment="1"/>
    <xf numFmtId="165" fontId="7" fillId="0" borderId="3" xfId="1" applyNumberFormat="1" applyFont="1" applyFill="1" applyBorder="1" applyAlignment="1"/>
    <xf numFmtId="165" fontId="7" fillId="0" borderId="14" xfId="1" applyNumberFormat="1" applyFont="1" applyFill="1" applyBorder="1" applyAlignment="1"/>
    <xf numFmtId="165" fontId="7" fillId="0" borderId="14" xfId="1" applyNumberFormat="1" applyFont="1" applyFill="1" applyBorder="1" applyAlignment="1">
      <alignment vertical="top"/>
    </xf>
    <xf numFmtId="165" fontId="7" fillId="0" borderId="14" xfId="1" applyNumberFormat="1" applyFont="1" applyFill="1" applyBorder="1" applyAlignment="1">
      <alignment vertical="top" wrapText="1"/>
    </xf>
    <xf numFmtId="165" fontId="7" fillId="0" borderId="14" xfId="1" applyNumberFormat="1" applyFont="1" applyFill="1" applyBorder="1" applyAlignment="1">
      <alignment wrapText="1"/>
    </xf>
    <xf numFmtId="0" fontId="8" fillId="5" borderId="16" xfId="0" applyFont="1" applyFill="1" applyBorder="1"/>
    <xf numFmtId="165" fontId="24" fillId="5" borderId="4" xfId="1" applyNumberFormat="1" applyFont="1" applyFill="1" applyBorder="1"/>
    <xf numFmtId="171" fontId="8" fillId="5" borderId="4" xfId="0" applyNumberFormat="1" applyFont="1" applyFill="1" applyBorder="1"/>
    <xf numFmtId="168" fontId="7" fillId="0" borderId="14" xfId="1" applyNumberFormat="1" applyFont="1" applyBorder="1"/>
    <xf numFmtId="174" fontId="8" fillId="0" borderId="2" xfId="0" applyNumberFormat="1" applyFont="1" applyBorder="1"/>
    <xf numFmtId="165" fontId="6" fillId="0" borderId="0" xfId="0" applyNumberFormat="1" applyFont="1" applyAlignment="1">
      <alignment vertical="center"/>
    </xf>
    <xf numFmtId="168" fontId="8" fillId="0" borderId="0" xfId="2779" applyNumberFormat="1" applyFont="1" applyFill="1" applyBorder="1"/>
    <xf numFmtId="0" fontId="7" fillId="0" borderId="2" xfId="0" applyFont="1" applyBorder="1" applyAlignment="1">
      <alignment vertical="center"/>
    </xf>
    <xf numFmtId="165" fontId="7" fillId="0" borderId="2" xfId="1" applyNumberFormat="1" applyFont="1" applyBorder="1" applyAlignment="1">
      <alignment vertical="center"/>
    </xf>
    <xf numFmtId="0" fontId="7" fillId="0" borderId="22" xfId="0" applyFont="1" applyBorder="1" applyAlignment="1">
      <alignment vertical="center"/>
    </xf>
    <xf numFmtId="0" fontId="7" fillId="6" borderId="4" xfId="0" applyFont="1" applyFill="1" applyBorder="1" applyAlignment="1">
      <alignment vertical="center"/>
    </xf>
    <xf numFmtId="165" fontId="7" fillId="6" borderId="4" xfId="1" applyNumberFormat="1" applyFont="1" applyFill="1" applyBorder="1" applyAlignment="1">
      <alignment vertical="center"/>
    </xf>
    <xf numFmtId="0" fontId="7" fillId="6" borderId="23" xfId="0" applyFont="1" applyFill="1" applyBorder="1" applyAlignment="1">
      <alignment vertical="center"/>
    </xf>
    <xf numFmtId="0" fontId="7" fillId="0" borderId="3" xfId="0" applyFont="1" applyBorder="1" applyAlignment="1">
      <alignment vertical="center"/>
    </xf>
    <xf numFmtId="165" fontId="7" fillId="0" borderId="3" xfId="1" applyNumberFormat="1" applyFont="1" applyBorder="1" applyAlignment="1">
      <alignment vertical="center"/>
    </xf>
    <xf numFmtId="0" fontId="7" fillId="0" borderId="24" xfId="0" applyFont="1" applyBorder="1" applyAlignment="1">
      <alignment vertical="center"/>
    </xf>
    <xf numFmtId="165" fontId="7" fillId="0" borderId="8" xfId="1" applyNumberFormat="1" applyFont="1" applyBorder="1" applyAlignment="1">
      <alignment vertical="center"/>
    </xf>
    <xf numFmtId="0" fontId="7" fillId="0" borderId="6" xfId="0" applyFont="1" applyBorder="1" applyAlignment="1">
      <alignment vertical="center"/>
    </xf>
    <xf numFmtId="165" fontId="7" fillId="0" borderId="14" xfId="1" applyNumberFormat="1" applyFont="1" applyBorder="1" applyAlignment="1">
      <alignment vertical="center"/>
    </xf>
    <xf numFmtId="165" fontId="7" fillId="0" borderId="17" xfId="1" applyNumberFormat="1" applyFont="1" applyBorder="1" applyAlignment="1">
      <alignment vertical="center"/>
    </xf>
    <xf numFmtId="0" fontId="7" fillId="0" borderId="19" xfId="0" applyFont="1" applyBorder="1" applyAlignment="1">
      <alignment vertical="center"/>
    </xf>
    <xf numFmtId="49" fontId="25" fillId="8" borderId="32" xfId="0" applyNumberFormat="1" applyFont="1" applyFill="1" applyBorder="1"/>
    <xf numFmtId="168" fontId="8" fillId="8" borderId="32" xfId="1" applyNumberFormat="1" applyFont="1" applyFill="1" applyBorder="1" applyAlignment="1">
      <alignment vertical="center"/>
    </xf>
    <xf numFmtId="0" fontId="7" fillId="6" borderId="2" xfId="0" applyFont="1" applyFill="1" applyBorder="1" applyAlignment="1">
      <alignment vertical="center"/>
    </xf>
    <xf numFmtId="165" fontId="7" fillId="6" borderId="2" xfId="1" applyNumberFormat="1" applyFont="1" applyFill="1" applyBorder="1" applyAlignment="1">
      <alignment vertical="center"/>
    </xf>
    <xf numFmtId="0" fontId="7" fillId="6" borderId="3" xfId="0" applyFont="1" applyFill="1" applyBorder="1" applyAlignment="1">
      <alignment vertical="center"/>
    </xf>
    <xf numFmtId="165" fontId="7" fillId="6" borderId="3" xfId="1" applyNumberFormat="1" applyFont="1" applyFill="1" applyBorder="1" applyAlignment="1">
      <alignment vertical="center"/>
    </xf>
    <xf numFmtId="168" fontId="7" fillId="6" borderId="17" xfId="1" applyNumberFormat="1" applyFont="1" applyFill="1" applyBorder="1"/>
    <xf numFmtId="0" fontId="8" fillId="3" borderId="0" xfId="0" applyFont="1" applyFill="1" applyAlignment="1">
      <alignment horizontal="left"/>
    </xf>
    <xf numFmtId="0" fontId="8" fillId="3" borderId="11" xfId="0" applyFont="1" applyFill="1" applyBorder="1" applyAlignment="1">
      <alignment horizontal="left"/>
    </xf>
    <xf numFmtId="0" fontId="8" fillId="3" borderId="12" xfId="0" applyFont="1" applyFill="1" applyBorder="1" applyAlignment="1">
      <alignment horizontal="left"/>
    </xf>
    <xf numFmtId="0" fontId="8" fillId="3" borderId="13" xfId="0" applyFont="1" applyFill="1" applyBorder="1" applyAlignment="1">
      <alignment horizontal="left"/>
    </xf>
    <xf numFmtId="0" fontId="8" fillId="5" borderId="1" xfId="0" applyFont="1" applyFill="1" applyBorder="1" applyAlignment="1">
      <alignment horizontal="center"/>
    </xf>
    <xf numFmtId="165" fontId="8" fillId="5" borderId="1" xfId="1" applyNumberFormat="1" applyFont="1" applyFill="1" applyBorder="1" applyAlignment="1">
      <alignment horizontal="center" vertical="top"/>
    </xf>
    <xf numFmtId="0" fontId="13" fillId="0" borderId="0" xfId="282" applyFont="1" applyFill="1" applyAlignment="1">
      <alignment horizontal="center"/>
    </xf>
    <xf numFmtId="0" fontId="8" fillId="2" borderId="7" xfId="0" applyFont="1" applyFill="1" applyBorder="1" applyAlignment="1">
      <alignment horizontal="left"/>
    </xf>
    <xf numFmtId="168" fontId="8" fillId="0" borderId="15" xfId="1" applyNumberFormat="1" applyFont="1" applyBorder="1" applyAlignment="1">
      <alignment horizontal="left"/>
    </xf>
    <xf numFmtId="168" fontId="8" fillId="0" borderId="7" xfId="1" applyNumberFormat="1" applyFont="1" applyBorder="1" applyAlignment="1">
      <alignment horizontal="left"/>
    </xf>
    <xf numFmtId="168" fontId="8" fillId="4" borderId="2" xfId="1" applyNumberFormat="1" applyFont="1" applyFill="1" applyBorder="1" applyAlignment="1">
      <alignment horizontal="center" vertical="center"/>
    </xf>
    <xf numFmtId="168" fontId="8" fillId="4" borderId="4" xfId="1" applyNumberFormat="1" applyFont="1" applyFill="1" applyBorder="1" applyAlignment="1">
      <alignment horizontal="center" vertical="center"/>
    </xf>
    <xf numFmtId="168" fontId="13" fillId="0" borderId="0" xfId="1" applyNumberFormat="1" applyFont="1" applyAlignment="1">
      <alignment horizontal="center"/>
    </xf>
    <xf numFmtId="168" fontId="8" fillId="2" borderId="0" xfId="1" applyNumberFormat="1" applyFont="1" applyFill="1" applyAlignment="1">
      <alignment horizontal="left"/>
    </xf>
    <xf numFmtId="0" fontId="8" fillId="4" borderId="9" xfId="0" applyFont="1" applyFill="1" applyBorder="1" applyAlignment="1">
      <alignment horizontal="center"/>
    </xf>
    <xf numFmtId="0" fontId="8" fillId="4" borderId="10" xfId="0" applyFont="1" applyFill="1" applyBorder="1" applyAlignment="1">
      <alignment horizontal="center"/>
    </xf>
    <xf numFmtId="0" fontId="8" fillId="4" borderId="5" xfId="0" applyFont="1" applyFill="1" applyBorder="1" applyAlignment="1">
      <alignment horizontal="center"/>
    </xf>
    <xf numFmtId="0" fontId="8" fillId="4" borderId="1" xfId="0" applyFont="1" applyFill="1" applyBorder="1" applyAlignment="1">
      <alignment horizontal="center" vertical="center"/>
    </xf>
    <xf numFmtId="0" fontId="8" fillId="4" borderId="2" xfId="0" applyFont="1" applyFill="1" applyBorder="1" applyAlignment="1">
      <alignment horizontal="center" vertical="center"/>
    </xf>
    <xf numFmtId="0" fontId="8" fillId="4" borderId="4" xfId="0" applyFont="1" applyFill="1" applyBorder="1" applyAlignment="1">
      <alignment horizontal="center" vertical="center"/>
    </xf>
    <xf numFmtId="0" fontId="8" fillId="4" borderId="9" xfId="0" applyFont="1" applyFill="1" applyBorder="1" applyAlignment="1">
      <alignment horizontal="center" vertical="center"/>
    </xf>
    <xf numFmtId="0" fontId="8" fillId="2" borderId="0" xfId="0" applyFont="1" applyFill="1" applyAlignment="1">
      <alignment horizontal="left"/>
    </xf>
    <xf numFmtId="0" fontId="13" fillId="0" borderId="0" xfId="282" applyFont="1" applyFill="1" applyBorder="1" applyAlignment="1">
      <alignment horizontal="center"/>
    </xf>
    <xf numFmtId="0" fontId="7" fillId="6" borderId="20" xfId="0" applyFont="1" applyFill="1" applyBorder="1" applyAlignment="1">
      <alignment horizontal="center" vertical="center"/>
    </xf>
    <xf numFmtId="0" fontId="7" fillId="6" borderId="4" xfId="0" applyFont="1" applyFill="1" applyBorder="1" applyAlignment="1">
      <alignment horizontal="center" vertical="center"/>
    </xf>
    <xf numFmtId="0" fontId="7" fillId="6" borderId="3" xfId="0" applyFont="1" applyFill="1" applyBorder="1" applyAlignment="1">
      <alignment horizontal="center" vertical="center"/>
    </xf>
    <xf numFmtId="168" fontId="8" fillId="7" borderId="2" xfId="1" applyNumberFormat="1" applyFont="1" applyFill="1" applyBorder="1" applyAlignment="1">
      <alignment horizontal="center" vertical="center"/>
    </xf>
    <xf numFmtId="168" fontId="8" fillId="7" borderId="4" xfId="1" applyNumberFormat="1" applyFont="1" applyFill="1" applyBorder="1" applyAlignment="1">
      <alignment horizontal="center" vertical="center"/>
    </xf>
    <xf numFmtId="0" fontId="11" fillId="0" borderId="0" xfId="282" applyFont="1" applyFill="1" applyAlignment="1">
      <alignment horizontal="center"/>
    </xf>
    <xf numFmtId="0" fontId="8" fillId="7" borderId="2" xfId="0" applyFont="1" applyFill="1" applyBorder="1" applyAlignment="1">
      <alignment horizontal="center" vertical="center"/>
    </xf>
    <xf numFmtId="0" fontId="8" fillId="7" borderId="4" xfId="0" applyFont="1" applyFill="1" applyBorder="1" applyAlignment="1">
      <alignment horizontal="center" vertical="center"/>
    </xf>
    <xf numFmtId="169" fontId="8" fillId="4" borderId="1" xfId="0" applyNumberFormat="1" applyFont="1" applyFill="1" applyBorder="1" applyAlignment="1">
      <alignment horizontal="center"/>
    </xf>
    <xf numFmtId="0" fontId="6" fillId="4" borderId="2" xfId="0" applyFont="1" applyFill="1" applyBorder="1" applyAlignment="1">
      <alignment horizontal="center" vertical="center"/>
    </xf>
    <xf numFmtId="0" fontId="6" fillId="4" borderId="4" xfId="0" applyFont="1" applyFill="1" applyBorder="1" applyAlignment="1">
      <alignment horizontal="center" vertical="center"/>
    </xf>
    <xf numFmtId="0" fontId="6" fillId="4" borderId="3" xfId="0" applyFont="1" applyFill="1" applyBorder="1" applyAlignment="1">
      <alignment horizontal="center" vertical="center"/>
    </xf>
    <xf numFmtId="165" fontId="6" fillId="4" borderId="2" xfId="1" applyNumberFormat="1" applyFont="1" applyFill="1" applyBorder="1" applyAlignment="1">
      <alignment horizontal="center" vertical="center"/>
    </xf>
    <xf numFmtId="165" fontId="6" fillId="4" borderId="4" xfId="1" applyNumberFormat="1" applyFont="1" applyFill="1" applyBorder="1" applyAlignment="1">
      <alignment horizontal="center" vertical="center"/>
    </xf>
    <xf numFmtId="0" fontId="5" fillId="0" borderId="0" xfId="0" applyFont="1" applyAlignment="1">
      <alignment horizontal="center"/>
    </xf>
    <xf numFmtId="169" fontId="6" fillId="4" borderId="1" xfId="0" applyNumberFormat="1" applyFont="1" applyFill="1" applyBorder="1" applyAlignment="1">
      <alignment horizontal="center" vertical="center"/>
    </xf>
    <xf numFmtId="169" fontId="6" fillId="4" borderId="9" xfId="0" applyNumberFormat="1" applyFont="1" applyFill="1" applyBorder="1" applyAlignment="1">
      <alignment horizontal="center" vertical="center"/>
    </xf>
    <xf numFmtId="169" fontId="6" fillId="4" borderId="5" xfId="0" applyNumberFormat="1" applyFont="1" applyFill="1" applyBorder="1" applyAlignment="1">
      <alignment horizontal="center" vertical="center"/>
    </xf>
    <xf numFmtId="0" fontId="17" fillId="0" borderId="0" xfId="282" applyFont="1" applyAlignment="1">
      <alignment horizontal="center"/>
    </xf>
    <xf numFmtId="169" fontId="6" fillId="4" borderId="10" xfId="0" applyNumberFormat="1" applyFont="1" applyFill="1" applyBorder="1" applyAlignment="1">
      <alignment horizontal="center" vertical="center"/>
    </xf>
    <xf numFmtId="168" fontId="6" fillId="4" borderId="2" xfId="1" applyNumberFormat="1" applyFont="1" applyFill="1" applyBorder="1" applyAlignment="1">
      <alignment horizontal="center" vertical="center"/>
    </xf>
    <xf numFmtId="168" fontId="6" fillId="4" borderId="4" xfId="1" applyNumberFormat="1" applyFont="1" applyFill="1" applyBorder="1" applyAlignment="1">
      <alignment horizontal="center" vertical="center"/>
    </xf>
    <xf numFmtId="0" fontId="13" fillId="0" borderId="0" xfId="282" applyFont="1" applyAlignment="1">
      <alignment horizontal="center"/>
    </xf>
    <xf numFmtId="0" fontId="8" fillId="4" borderId="2" xfId="0" applyFont="1" applyFill="1" applyBorder="1" applyAlignment="1">
      <alignment horizontal="left" vertical="center"/>
    </xf>
    <xf numFmtId="0" fontId="8" fillId="4" borderId="4" xfId="0" applyFont="1" applyFill="1" applyBorder="1" applyAlignment="1">
      <alignment horizontal="left" vertical="center"/>
    </xf>
    <xf numFmtId="0" fontId="8" fillId="0" borderId="0" xfId="285" applyFont="1" applyAlignment="1">
      <alignment horizontal="left"/>
    </xf>
    <xf numFmtId="0" fontId="20" fillId="0" borderId="0" xfId="282" applyFont="1" applyAlignment="1">
      <alignment horizontal="center"/>
    </xf>
    <xf numFmtId="0" fontId="19" fillId="0" borderId="0" xfId="285" applyFont="1" applyAlignment="1">
      <alignment horizontal="left"/>
    </xf>
    <xf numFmtId="168" fontId="9" fillId="0" borderId="0" xfId="1" applyNumberFormat="1" applyFont="1" applyAlignment="1">
      <alignment horizontal="center"/>
    </xf>
    <xf numFmtId="168" fontId="6" fillId="0" borderId="0" xfId="1" applyNumberFormat="1" applyFont="1" applyAlignment="1">
      <alignment horizontal="left"/>
    </xf>
    <xf numFmtId="168" fontId="6" fillId="4" borderId="1" xfId="1" applyNumberFormat="1" applyFont="1" applyFill="1" applyBorder="1" applyAlignment="1">
      <alignment horizontal="center"/>
    </xf>
    <xf numFmtId="0" fontId="9" fillId="0" borderId="0" xfId="282" applyFont="1" applyAlignment="1">
      <alignment horizontal="center"/>
    </xf>
    <xf numFmtId="165" fontId="9" fillId="0" borderId="0" xfId="1" applyNumberFormat="1" applyFont="1" applyAlignment="1">
      <alignment horizontal="center"/>
    </xf>
    <xf numFmtId="0" fontId="6" fillId="4" borderId="2" xfId="10" applyFont="1" applyFill="1" applyBorder="1" applyAlignment="1">
      <alignment horizontal="center" vertical="center"/>
    </xf>
    <xf numFmtId="0" fontId="6" fillId="4" borderId="4" xfId="10" applyFont="1" applyFill="1" applyBorder="1" applyAlignment="1">
      <alignment horizontal="center" vertical="center"/>
    </xf>
    <xf numFmtId="169" fontId="6" fillId="4" borderId="1" xfId="0" applyNumberFormat="1" applyFont="1" applyFill="1" applyBorder="1" applyAlignment="1">
      <alignment horizontal="center"/>
    </xf>
    <xf numFmtId="0" fontId="6" fillId="4" borderId="1" xfId="10" applyFont="1" applyFill="1" applyBorder="1" applyAlignment="1">
      <alignment horizontal="center" vertical="center"/>
    </xf>
    <xf numFmtId="0" fontId="6" fillId="4" borderId="8" xfId="10" applyFont="1" applyFill="1" applyBorder="1" applyAlignment="1">
      <alignment horizontal="center" vertical="center"/>
    </xf>
    <xf numFmtId="0" fontId="6" fillId="4" borderId="1" xfId="0" applyFont="1" applyFill="1" applyBorder="1" applyAlignment="1">
      <alignment horizontal="center" vertical="center"/>
    </xf>
    <xf numFmtId="0" fontId="8" fillId="4" borderId="5" xfId="0" applyFont="1" applyFill="1" applyBorder="1" applyAlignment="1">
      <alignment horizontal="center" vertical="center"/>
    </xf>
    <xf numFmtId="0" fontId="28" fillId="0" borderId="0" xfId="282" applyFont="1" applyFill="1" applyAlignment="1">
      <alignment horizontal="center"/>
    </xf>
    <xf numFmtId="0" fontId="8" fillId="0" borderId="0" xfId="0" applyFont="1" applyAlignment="1">
      <alignment horizontal="left"/>
    </xf>
    <xf numFmtId="0" fontId="8" fillId="4" borderId="9" xfId="10" applyFont="1" applyFill="1" applyBorder="1" applyAlignment="1">
      <alignment horizontal="center"/>
    </xf>
    <xf numFmtId="0" fontId="8" fillId="4" borderId="10" xfId="10" applyFont="1" applyFill="1" applyBorder="1" applyAlignment="1">
      <alignment horizontal="center"/>
    </xf>
    <xf numFmtId="0" fontId="8" fillId="4" borderId="5" xfId="10" applyFont="1" applyFill="1" applyBorder="1" applyAlignment="1">
      <alignment horizontal="center"/>
    </xf>
    <xf numFmtId="0" fontId="6" fillId="0" borderId="0" xfId="0" applyFont="1" applyAlignment="1">
      <alignment horizontal="left"/>
    </xf>
    <xf numFmtId="0" fontId="8" fillId="4" borderId="10" xfId="0" applyFont="1" applyFill="1" applyBorder="1" applyAlignment="1">
      <alignment horizontal="center" vertical="center"/>
    </xf>
    <xf numFmtId="0" fontId="8" fillId="4" borderId="1" xfId="0" applyFont="1" applyFill="1" applyBorder="1" applyAlignment="1">
      <alignment horizontal="center"/>
    </xf>
    <xf numFmtId="165" fontId="8" fillId="4" borderId="2" xfId="1" applyNumberFormat="1" applyFont="1" applyFill="1" applyBorder="1" applyAlignment="1">
      <alignment horizontal="center" vertical="center"/>
    </xf>
    <xf numFmtId="165" fontId="8" fillId="4" borderId="4" xfId="1" applyNumberFormat="1" applyFont="1" applyFill="1" applyBorder="1" applyAlignment="1">
      <alignment horizontal="center" vertical="center"/>
    </xf>
    <xf numFmtId="0" fontId="8" fillId="5" borderId="6" xfId="0" applyFont="1" applyFill="1" applyBorder="1" applyAlignment="1">
      <alignment horizontal="center" vertical="center" wrapText="1"/>
    </xf>
    <xf numFmtId="0" fontId="8" fillId="5" borderId="16" xfId="0" applyFont="1" applyFill="1" applyBorder="1" applyAlignment="1">
      <alignment horizontal="center" vertical="center" wrapText="1"/>
    </xf>
    <xf numFmtId="0" fontId="8" fillId="5" borderId="19" xfId="0" applyFont="1" applyFill="1" applyBorder="1" applyAlignment="1">
      <alignment horizontal="center" vertical="center" wrapText="1"/>
    </xf>
    <xf numFmtId="0" fontId="8" fillId="6" borderId="2" xfId="1" applyNumberFormat="1" applyFont="1" applyFill="1" applyBorder="1" applyAlignment="1">
      <alignment horizontal="center" vertical="center"/>
    </xf>
    <xf numFmtId="0" fontId="8" fillId="6" borderId="4" xfId="1" applyNumberFormat="1" applyFont="1" applyFill="1" applyBorder="1" applyAlignment="1">
      <alignment horizontal="center" vertical="center"/>
    </xf>
    <xf numFmtId="168" fontId="8" fillId="6" borderId="2" xfId="1" applyNumberFormat="1" applyFont="1" applyFill="1" applyBorder="1" applyAlignment="1">
      <alignment horizontal="center" vertical="center"/>
    </xf>
    <xf numFmtId="168" fontId="8" fillId="6" borderId="4" xfId="1" applyNumberFormat="1" applyFont="1" applyFill="1" applyBorder="1" applyAlignment="1">
      <alignment horizontal="center" vertical="center"/>
    </xf>
    <xf numFmtId="168" fontId="8" fillId="6" borderId="3" xfId="1" applyNumberFormat="1" applyFont="1" applyFill="1" applyBorder="1" applyAlignment="1">
      <alignment horizontal="center" vertical="center"/>
    </xf>
    <xf numFmtId="0" fontId="6" fillId="6" borderId="9" xfId="0" applyFont="1" applyFill="1" applyBorder="1" applyAlignment="1">
      <alignment horizontal="center"/>
    </xf>
    <xf numFmtId="0" fontId="6" fillId="6" borderId="10" xfId="0" applyFont="1" applyFill="1" applyBorder="1" applyAlignment="1">
      <alignment horizontal="center"/>
    </xf>
    <xf numFmtId="0" fontId="6" fillId="6" borderId="5" xfId="0" applyFont="1" applyFill="1" applyBorder="1" applyAlignment="1">
      <alignment horizontal="center"/>
    </xf>
  </cellXfs>
  <cellStyles count="22491">
    <cellStyle name="Comma" xfId="1" builtinId="3"/>
    <cellStyle name="Comma 10" xfId="38" xr:uid="{00000000-0005-0000-0000-000001000000}"/>
    <cellStyle name="Comma 10 10" xfId="2479" xr:uid="{00000000-0005-0000-0000-000002000000}"/>
    <cellStyle name="Comma 10 10 2" xfId="2732" xr:uid="{00000000-0005-0000-0000-000003000000}"/>
    <cellStyle name="Comma 10 10 2 2" xfId="2741" xr:uid="{00000000-0005-0000-0000-000004000000}"/>
    <cellStyle name="Comma 10 10 2 2 2" xfId="2747" xr:uid="{00000000-0005-0000-0000-000005000000}"/>
    <cellStyle name="Comma 10 10 2 2 2 2" xfId="2754" xr:uid="{00000000-0005-0000-0000-000006000000}"/>
    <cellStyle name="Comma 10 10 2 2 2 2 2" xfId="2769" xr:uid="{00000000-0005-0000-0000-000007000000}"/>
    <cellStyle name="Comma 10 10 2 2 2 2 2 2" xfId="2781" xr:uid="{00000000-0005-0000-0000-000008000000}"/>
    <cellStyle name="Comma 10 10 2 2 2 2 2 2 2" xfId="2787" xr:uid="{00000000-0005-0000-0000-000009000000}"/>
    <cellStyle name="Comma 10 10 2 2 2 2 2 2 2 2" xfId="2806" xr:uid="{00000000-0005-0000-0000-00000A000000}"/>
    <cellStyle name="Comma 10 10 2 2 2 2 2 2 2 2 2" xfId="5595" xr:uid="{434BA5E5-F5AA-43F3-9AFB-47C7874C60DB}"/>
    <cellStyle name="Comma 10 10 2 2 2 2 2 2 2 2 2 2" xfId="11198" xr:uid="{FC32B493-E515-4101-B56F-7CB5008680FC}"/>
    <cellStyle name="Comma 10 10 2 2 2 2 2 2 2 2 2 2 2" xfId="11234" xr:uid="{23193B32-2288-4AEF-BD35-7565EC52A93B}"/>
    <cellStyle name="Comma 10 10 2 2 2 2 2 2 2 2 2 2 2 2" xfId="22462" xr:uid="{D235E478-C363-4753-8129-944FDC072B9E}"/>
    <cellStyle name="Comma 10 10 2 2 2 2 2 2 2 2 2 2 3" xfId="22426" xr:uid="{B43FD788-721C-4A41-ABE6-910FC2E792E6}"/>
    <cellStyle name="Comma 10 10 2 2 2 2 2 2 2 2 2 3" xfId="16823" xr:uid="{CD5A880F-2132-47F1-BB03-2E1670539966}"/>
    <cellStyle name="Comma 10 10 2 2 2 2 2 2 2 2 3" xfId="8409" xr:uid="{A6981613-F0F6-4ABD-8295-5406CBCA3C03}"/>
    <cellStyle name="Comma 10 10 2 2 2 2 2 2 2 2 3 2" xfId="19637" xr:uid="{BD30E4CC-698E-415C-A15A-D79B67608A2B}"/>
    <cellStyle name="Comma 10 10 2 2 2 2 2 2 2 2 4" xfId="14034" xr:uid="{87059FF6-E46F-4E7F-9537-F04832ECE9F8}"/>
    <cellStyle name="Comma 10 10 2 2 2 2 2 2 2 3" xfId="5576" xr:uid="{05F48445-5073-4A5D-986A-7D484E250627}"/>
    <cellStyle name="Comma 10 10 2 2 2 2 2 2 2 3 2" xfId="11179" xr:uid="{85F3AA5D-5DB5-4A87-A212-A653D079DB08}"/>
    <cellStyle name="Comma 10 10 2 2 2 2 2 2 2 3 2 2" xfId="22407" xr:uid="{8891B03A-AE73-4F64-8DC9-E1CB34F72EA4}"/>
    <cellStyle name="Comma 10 10 2 2 2 2 2 2 2 3 3" xfId="16804" xr:uid="{6DE72463-148D-42D9-B18A-70DC748B1969}"/>
    <cellStyle name="Comma 10 10 2 2 2 2 2 2 2 4" xfId="8390" xr:uid="{929DDB5D-5165-4037-92B5-B21C7885373A}"/>
    <cellStyle name="Comma 10 10 2 2 2 2 2 2 2 4 2" xfId="19618" xr:uid="{A358A7B7-B17F-4E7E-A54C-E8D6F8421C06}"/>
    <cellStyle name="Comma 10 10 2 2 2 2 2 2 2 5" xfId="14015" xr:uid="{ADE57CEF-CB57-4840-864D-4A39C5B77FE9}"/>
    <cellStyle name="Comma 10 10 2 2 2 2 2 2 3" xfId="5570" xr:uid="{814E33B2-4FFD-4726-9D10-65B7F9399877}"/>
    <cellStyle name="Comma 10 10 2 2 2 2 2 2 3 2" xfId="11173" xr:uid="{D89FF08A-533C-4EE7-BFD4-180F5EBF1713}"/>
    <cellStyle name="Comma 10 10 2 2 2 2 2 2 3 2 2" xfId="22401" xr:uid="{D923BF51-E426-45F3-BABF-A81E32482B3A}"/>
    <cellStyle name="Comma 10 10 2 2 2 2 2 2 3 3" xfId="16798" xr:uid="{EFBCC6E0-BA7F-4577-B2E8-39A3DD174611}"/>
    <cellStyle name="Comma 10 10 2 2 2 2 2 2 4" xfId="8384" xr:uid="{7EBAD4A8-4256-4EBF-88AD-4002B44E6BDB}"/>
    <cellStyle name="Comma 10 10 2 2 2 2 2 2 4 2" xfId="19612" xr:uid="{9CE1EC0D-432B-44D9-B231-6335AE1EC199}"/>
    <cellStyle name="Comma 10 10 2 2 2 2 2 2 5" xfId="14009" xr:uid="{E3FD76B0-767A-48AE-B2FF-8DCEFE9F9FC5}"/>
    <cellStyle name="Comma 10 10 2 2 2 2 2 3" xfId="5558" xr:uid="{4DFCD112-1EA4-4DCC-8687-EAE761FD1A85}"/>
    <cellStyle name="Comma 10 10 2 2 2 2 2 3 2" xfId="11161" xr:uid="{8FBEA81B-0123-4D08-909E-B8B98970CC4E}"/>
    <cellStyle name="Comma 10 10 2 2 2 2 2 3 2 2" xfId="22389" xr:uid="{75518D0D-B9FC-486C-9D12-AE2E8836697F}"/>
    <cellStyle name="Comma 10 10 2 2 2 2 2 3 3" xfId="16786" xr:uid="{9A92D018-36C7-4BC0-962A-79C04902321E}"/>
    <cellStyle name="Comma 10 10 2 2 2 2 2 4" xfId="8372" xr:uid="{8878A40F-83B6-4986-812D-5AED20D5C247}"/>
    <cellStyle name="Comma 10 10 2 2 2 2 2 4 2" xfId="19600" xr:uid="{7E5D7471-15B3-49F4-9135-76B3FDE514C2}"/>
    <cellStyle name="Comma 10 10 2 2 2 2 2 5" xfId="13997" xr:uid="{BAA36025-3F34-4D2F-8CC7-CA8A2EC122A7}"/>
    <cellStyle name="Comma 10 10 2 2 2 2 3" xfId="5543" xr:uid="{736B9F94-D5B9-422B-8FD5-B86B79E87DAB}"/>
    <cellStyle name="Comma 10 10 2 2 2 2 3 2" xfId="11146" xr:uid="{240EE5F8-0D8F-4A83-942B-12A558DAE905}"/>
    <cellStyle name="Comma 10 10 2 2 2 2 3 2 2" xfId="22374" xr:uid="{C6BF3DF6-A291-4816-AD97-40DB3424092D}"/>
    <cellStyle name="Comma 10 10 2 2 2 2 3 3" xfId="16771" xr:uid="{F6E04DC7-9776-4C98-80F8-F9E8671C7318}"/>
    <cellStyle name="Comma 10 10 2 2 2 2 4" xfId="8357" xr:uid="{9C187F2E-909E-4155-BD8C-73D4DF6CB632}"/>
    <cellStyle name="Comma 10 10 2 2 2 2 4 2" xfId="19585" xr:uid="{F2B436C8-E346-4794-A174-F039A1A65631}"/>
    <cellStyle name="Comma 10 10 2 2 2 2 5" xfId="13982" xr:uid="{23556AE4-BA6E-4D6D-A2C5-94B63CF47B11}"/>
    <cellStyle name="Comma 10 10 2 2 2 3" xfId="5536" xr:uid="{5BB34981-A4CC-46D4-BF16-3249C23E3303}"/>
    <cellStyle name="Comma 10 10 2 2 2 3 2" xfId="11139" xr:uid="{DB067C08-D026-4E68-B358-DC0F72892EB7}"/>
    <cellStyle name="Comma 10 10 2 2 2 3 2 2" xfId="22367" xr:uid="{15449115-5334-4B79-9D56-F1E77A47A7E5}"/>
    <cellStyle name="Comma 10 10 2 2 2 3 3" xfId="16764" xr:uid="{8C28F78C-1198-455A-87C9-5F1EE4C5B5AA}"/>
    <cellStyle name="Comma 10 10 2 2 2 4" xfId="8350" xr:uid="{D7B67F82-3500-472B-9303-3BC7E4B29C77}"/>
    <cellStyle name="Comma 10 10 2 2 2 4 2" xfId="19578" xr:uid="{BC32C644-B96A-4B68-9FDE-6AF5DB1F97D5}"/>
    <cellStyle name="Comma 10 10 2 2 2 5" xfId="13975" xr:uid="{E29A113F-DCBF-4F21-827A-4C235DA7E738}"/>
    <cellStyle name="Comma 10 10 2 2 3" xfId="5530" xr:uid="{4ACD7F6F-9A11-4052-A18F-17D01B33D7CB}"/>
    <cellStyle name="Comma 10 10 2 2 3 2" xfId="11133" xr:uid="{A0039BDE-5E7F-4BB9-BBD9-6A27115C4686}"/>
    <cellStyle name="Comma 10 10 2 2 3 2 2" xfId="22361" xr:uid="{14A08671-A216-4D6A-AFFE-8B652ADB3E19}"/>
    <cellStyle name="Comma 10 10 2 2 3 3" xfId="16758" xr:uid="{2716B378-587F-48D1-8274-11A87D67CC92}"/>
    <cellStyle name="Comma 10 10 2 2 4" xfId="8344" xr:uid="{7F6407AA-058E-41F2-B83A-27A6F269DB47}"/>
    <cellStyle name="Comma 10 10 2 2 4 2" xfId="19572" xr:uid="{4EDFE824-E8E4-425D-B2C4-D9E9CC9731BE}"/>
    <cellStyle name="Comma 10 10 2 2 5" xfId="13969" xr:uid="{2CDDA5F9-C122-4841-81DE-63415CD4018F}"/>
    <cellStyle name="Comma 10 10 2 3" xfId="5521" xr:uid="{DD381905-A08E-447E-A686-D9D45472EBDC}"/>
    <cellStyle name="Comma 10 10 2 3 2" xfId="11124" xr:uid="{1E279CEF-E197-47BA-89BF-60C29130CF41}"/>
    <cellStyle name="Comma 10 10 2 3 2 2" xfId="22352" xr:uid="{18473D4B-D21B-4B9A-8E67-37BA469BB2B5}"/>
    <cellStyle name="Comma 10 10 2 3 3" xfId="16749" xr:uid="{D614B8B5-AF67-446A-83FA-C8E72D784AFC}"/>
    <cellStyle name="Comma 10 10 2 4" xfId="8335" xr:uid="{966C5BAA-7661-4E65-8575-9B3E3FFF5128}"/>
    <cellStyle name="Comma 10 10 2 4 2" xfId="19563" xr:uid="{21770713-4C21-4A64-9597-B16C8C0EA866}"/>
    <cellStyle name="Comma 10 10 2 5" xfId="13960" xr:uid="{ABD84CBC-05C7-44AE-8FE0-064335D9A2D9}"/>
    <cellStyle name="Comma 10 10 3" xfId="5268" xr:uid="{E6C968C4-A7BC-4FC1-9B86-38E61B3157F4}"/>
    <cellStyle name="Comma 10 10 3 2" xfId="10871" xr:uid="{0F4E28E7-1C42-4FA5-B61C-F26624D0E25C}"/>
    <cellStyle name="Comma 10 10 3 2 2" xfId="22099" xr:uid="{AFF78862-4794-478B-9BC9-F454FCD02F14}"/>
    <cellStyle name="Comma 10 10 3 3" xfId="16496" xr:uid="{4FAACCEA-9405-43A8-A2C0-10534705B2C0}"/>
    <cellStyle name="Comma 10 10 4" xfId="8082" xr:uid="{240683D4-277E-48E0-89E5-EC4C7F83A0B4}"/>
    <cellStyle name="Comma 10 10 4 2" xfId="19310" xr:uid="{E739422A-D4B0-4CEC-A43F-4EAA48D4FCDF}"/>
    <cellStyle name="Comma 10 10 5" xfId="13707" xr:uid="{5CFC044D-9EC3-41E0-A8DC-DBB8017736E6}"/>
    <cellStyle name="Comma 10 11" xfId="318" xr:uid="{00000000-0005-0000-0000-00000B000000}"/>
    <cellStyle name="Comma 10 11 2" xfId="3107" xr:uid="{A945909F-38BF-4CF1-8ACE-108629551BE1}"/>
    <cellStyle name="Comma 10 11 2 2" xfId="8710" xr:uid="{AF1555C9-C42A-4AE5-B916-906BD07FFF4B}"/>
    <cellStyle name="Comma 10 11 2 2 2" xfId="19938" xr:uid="{1FD53AF6-0D0F-4936-A814-497EC3EB9908}"/>
    <cellStyle name="Comma 10 11 2 3" xfId="14335" xr:uid="{83783D96-E1D0-476E-B694-8E856384D067}"/>
    <cellStyle name="Comma 10 11 3" xfId="5921" xr:uid="{55C20ADA-ADB2-45FA-8ED8-536337808870}"/>
    <cellStyle name="Comma 10 11 3 2" xfId="17149" xr:uid="{D1069B4B-C167-4FF1-B4CD-76633BAE9BE4}"/>
    <cellStyle name="Comma 10 11 4" xfId="11546" xr:uid="{B50D74C7-E6CA-48E5-8DBA-DF8B2CBD7095}"/>
    <cellStyle name="Comma 10 12" xfId="2831" xr:uid="{191E9180-37FE-41D2-B716-E40907859C0B}"/>
    <cellStyle name="Comma 10 12 2" xfId="8434" xr:uid="{DEB3BEA8-8850-42C9-B277-3988DF508CBB}"/>
    <cellStyle name="Comma 10 12 2 2" xfId="19662" xr:uid="{9F6C745A-AD75-493C-9437-174124D01770}"/>
    <cellStyle name="Comma 10 12 3" xfId="14059" xr:uid="{3A764472-3337-426F-A8B4-1F0F7CDF2C16}"/>
    <cellStyle name="Comma 10 13" xfId="5646" xr:uid="{9107FCD9-6840-49B8-BB1B-70DB08C66E92}"/>
    <cellStyle name="Comma 10 13 2" xfId="16874" xr:uid="{F00AD95A-4361-4FCA-89DA-666BFBCA5877}"/>
    <cellStyle name="Comma 10 14" xfId="11270" xr:uid="{24BCCFEE-E4A4-4041-B9E9-2B4656193608}"/>
    <cellStyle name="Comma 10 2" xfId="42" xr:uid="{00000000-0005-0000-0000-00000C000000}"/>
    <cellStyle name="Comma 10 2 10" xfId="322" xr:uid="{00000000-0005-0000-0000-00000D000000}"/>
    <cellStyle name="Comma 10 2 10 2" xfId="3111" xr:uid="{21D75E80-49F8-4365-8600-CEA32FD0F6EF}"/>
    <cellStyle name="Comma 10 2 10 2 2" xfId="8714" xr:uid="{EFCE891E-4BB2-4F6B-BE6C-F6091555834B}"/>
    <cellStyle name="Comma 10 2 10 2 2 2" xfId="19942" xr:uid="{12762DBF-E95F-4D80-B1B1-7F1B94780949}"/>
    <cellStyle name="Comma 10 2 10 2 3" xfId="14339" xr:uid="{2525FA6B-1D40-4102-A5FF-CF073629013E}"/>
    <cellStyle name="Comma 10 2 10 3" xfId="5925" xr:uid="{B2C27BD7-3272-495C-9F17-F03A76271267}"/>
    <cellStyle name="Comma 10 2 10 3 2" xfId="17153" xr:uid="{A022AAB3-A2D9-40A4-BF9A-FAC573A02488}"/>
    <cellStyle name="Comma 10 2 10 4" xfId="11550" xr:uid="{96A89D19-A531-44B0-A10A-8067A2E97E37}"/>
    <cellStyle name="Comma 10 2 11" xfId="2835" xr:uid="{3B26CB52-B5E2-4DFA-9A54-CFD669EFD623}"/>
    <cellStyle name="Comma 10 2 11 2" xfId="8438" xr:uid="{D7122BD8-227A-4682-8F23-E7856594D27E}"/>
    <cellStyle name="Comma 10 2 11 2 2" xfId="19666" xr:uid="{F63A1DC7-C038-4E34-91DC-AEA535702A27}"/>
    <cellStyle name="Comma 10 2 11 3" xfId="14063" xr:uid="{CA8051F3-EE12-4C5B-8168-5EB1BD91E33D}"/>
    <cellStyle name="Comma 10 2 12" xfId="5650" xr:uid="{5FEA4A57-23C1-444D-9222-BB15F9EA86B5}"/>
    <cellStyle name="Comma 10 2 12 2" xfId="16878" xr:uid="{BDAE51E7-1E20-49B3-A744-C304AFF625AD}"/>
    <cellStyle name="Comma 10 2 13" xfId="11274" xr:uid="{2697E2BA-9C9C-4F89-A94A-9276BD3A968B}"/>
    <cellStyle name="Comma 10 2 2" xfId="6" xr:uid="{00000000-0005-0000-0000-00000E000000}"/>
    <cellStyle name="Comma 10 2 2 10" xfId="2816" xr:uid="{8D8A4AB5-D9AF-45EB-BCFE-26EF99763AE3}"/>
    <cellStyle name="Comma 10 2 2 10 2" xfId="8419" xr:uid="{8751D8C1-00C5-4331-B9A9-8FBAE7BCF935}"/>
    <cellStyle name="Comma 10 2 2 10 2 2" xfId="19647" xr:uid="{F2602F3C-7E75-4CF6-A2DB-C5121CD0CA06}"/>
    <cellStyle name="Comma 10 2 2 10 3" xfId="14044" xr:uid="{0819EFE1-AACB-46A5-8828-69E3E2C41C34}"/>
    <cellStyle name="Comma 10 2 2 11" xfId="5631" xr:uid="{B14B05DF-FECE-4FD7-AA20-93261DAA23AF}"/>
    <cellStyle name="Comma 10 2 2 11 2" xfId="16859" xr:uid="{8FFD2C32-7CB9-426B-B960-E9637532DC67}"/>
    <cellStyle name="Comma 10 2 2 12" xfId="11255" xr:uid="{D3036C40-DDB3-4F2E-8B64-1F720F87223F}"/>
    <cellStyle name="Comma 10 2 2 2" xfId="7" xr:uid="{00000000-0005-0000-0000-00000F000000}"/>
    <cellStyle name="Comma 10 2 2 2 10" xfId="5632" xr:uid="{32B510FF-E414-4D03-B0EC-B25678F15560}"/>
    <cellStyle name="Comma 10 2 2 2 10 2" xfId="16860" xr:uid="{60C7B86C-D3B5-4C12-BCE5-7BFFD6684940}"/>
    <cellStyle name="Comma 10 2 2 2 11" xfId="11256" xr:uid="{C544C973-D9DD-4E70-9B05-9CA13806F534}"/>
    <cellStyle name="Comma 10 2 2 2 2" xfId="16" xr:uid="{00000000-0005-0000-0000-000010000000}"/>
    <cellStyle name="Comma 10 2 2 2 2 10" xfId="11262" xr:uid="{F362E9EC-478D-449F-BF53-4E8308F56BB2}"/>
    <cellStyle name="Comma 10 2 2 2 2 2" xfId="273" xr:uid="{00000000-0005-0000-0000-000011000000}"/>
    <cellStyle name="Comma 10 2 2 2 2 2 2" xfId="820" xr:uid="{00000000-0005-0000-0000-000012000000}"/>
    <cellStyle name="Comma 10 2 2 2 2 2 2 2" xfId="289" xr:uid="{00000000-0005-0000-0000-000013000000}"/>
    <cellStyle name="Comma 10 2 2 2 2 2 2 2 2" xfId="295" xr:uid="{00000000-0005-0000-0000-000014000000}"/>
    <cellStyle name="Comma 10 2 2 2 2 2 2 2 2 2" xfId="2438" xr:uid="{00000000-0005-0000-0000-000015000000}"/>
    <cellStyle name="Comma 10 2 2 2 2 2 2 2 2 2 2" xfId="5227" xr:uid="{57108C6D-B33F-4F2B-8FFB-622ACE67EECE}"/>
    <cellStyle name="Comma 10 2 2 2 2 2 2 2 2 2 2 2" xfId="10830" xr:uid="{FD71EDC2-C134-4F38-BD14-1DC0691D5D2F}"/>
    <cellStyle name="Comma 10 2 2 2 2 2 2 2 2 2 2 2 2" xfId="22058" xr:uid="{6711B522-6202-4DB6-BB73-8121C426C5F0}"/>
    <cellStyle name="Comma 10 2 2 2 2 2 2 2 2 2 2 3" xfId="16455" xr:uid="{55B94F92-CCA9-44A6-B1F1-369770BB4ADE}"/>
    <cellStyle name="Comma 10 2 2 2 2 2 2 2 2 2 3" xfId="8041" xr:uid="{EC881AD6-10D6-4D36-B0D7-DA547059FF24}"/>
    <cellStyle name="Comma 10 2 2 2 2 2 2 2 2 2 3 2" xfId="19269" xr:uid="{5266A57C-AD1C-4C32-A9C2-1FCF9359E108}"/>
    <cellStyle name="Comma 10 2 2 2 2 2 2 2 2 2 4" xfId="13666" xr:uid="{CF4A0FC4-0C06-4A9E-8196-B087330F6993}"/>
    <cellStyle name="Comma 10 2 2 2 2 2 2 2 2 3" xfId="3084" xr:uid="{E2A94271-7A90-44F9-8B0A-436BD4032A6E}"/>
    <cellStyle name="Comma 10 2 2 2 2 2 2 2 2 3 2" xfId="8687" xr:uid="{167FDC30-0E89-48AE-BD4E-552B4600E8B9}"/>
    <cellStyle name="Comma 10 2 2 2 2 2 2 2 2 3 2 2" xfId="19915" xr:uid="{E93775F4-9C2B-4727-9CAC-7A887F53C044}"/>
    <cellStyle name="Comma 10 2 2 2 2 2 2 2 2 3 3" xfId="14312" xr:uid="{0806CB2B-F795-48CB-B9BD-98FB69EB1FCA}"/>
    <cellStyle name="Comma 10 2 2 2 2 2 2 2 2 4" xfId="5898" xr:uid="{ED93AB57-FFB2-4F68-9D01-67AAFA062277}"/>
    <cellStyle name="Comma 10 2 2 2 2 2 2 2 2 4 2" xfId="17126" xr:uid="{819481D3-35A7-4254-97E8-57F2584ED6A4}"/>
    <cellStyle name="Comma 10 2 2 2 2 2 2 2 2 5" xfId="11523" xr:uid="{A514FDE5-F5E6-44EF-9808-A12C47948565}"/>
    <cellStyle name="Comma 10 2 2 2 2 2 2 2 3" xfId="2726" xr:uid="{00000000-0005-0000-0000-000016000000}"/>
    <cellStyle name="Comma 10 2 2 2 2 2 2 2 3 2" xfId="5515" xr:uid="{8C23CBED-0E61-46E9-9EFE-F21C35BD44B9}"/>
    <cellStyle name="Comma 10 2 2 2 2 2 2 2 3 2 2" xfId="11118" xr:uid="{78C78711-C8E4-4EBC-A378-9C2807C01B52}"/>
    <cellStyle name="Comma 10 2 2 2 2 2 2 2 3 2 2 2" xfId="22346" xr:uid="{886047C3-EC20-4731-AEBA-07C2ABFF8807}"/>
    <cellStyle name="Comma 10 2 2 2 2 2 2 2 3 2 3" xfId="16743" xr:uid="{AFF097E2-C721-4992-A85B-6C005D43DEA6}"/>
    <cellStyle name="Comma 10 2 2 2 2 2 2 2 3 3" xfId="8329" xr:uid="{5B8297FF-22C0-45A6-AD18-F674078C2A4B}"/>
    <cellStyle name="Comma 10 2 2 2 2 2 2 2 3 3 2" xfId="19557" xr:uid="{A06A8F08-796C-44DA-AF0D-6069790E4247}"/>
    <cellStyle name="Comma 10 2 2 2 2 2 2 2 3 4" xfId="13954" xr:uid="{75B99E8C-9493-425A-8A5F-45ACF3555938}"/>
    <cellStyle name="Comma 10 2 2 2 2 2 2 2 4" xfId="1358" xr:uid="{00000000-0005-0000-0000-000017000000}"/>
    <cellStyle name="Comma 10 2 2 2 2 2 2 2 4 2" xfId="4147" xr:uid="{6D0F3F47-A841-4595-8236-DD2976C10C87}"/>
    <cellStyle name="Comma 10 2 2 2 2 2 2 2 4 2 2" xfId="9750" xr:uid="{79D6A1D3-0959-4CF9-B338-4900F68559FE}"/>
    <cellStyle name="Comma 10 2 2 2 2 2 2 2 4 2 2 2" xfId="20978" xr:uid="{DC7A1329-A828-4E32-BE3C-CDA8F4692328}"/>
    <cellStyle name="Comma 10 2 2 2 2 2 2 2 4 2 3" xfId="15375" xr:uid="{ED17CCBD-1C84-4949-B470-452861B87524}"/>
    <cellStyle name="Comma 10 2 2 2 2 2 2 2 4 3" xfId="6961" xr:uid="{4DECDA65-F731-43E7-B0E1-531D3F2D4076}"/>
    <cellStyle name="Comma 10 2 2 2 2 2 2 2 4 3 2" xfId="18189" xr:uid="{28ACDEFB-2EC7-4C46-AAAD-C86F7FBCEB00}"/>
    <cellStyle name="Comma 10 2 2 2 2 2 2 2 4 4" xfId="12586" xr:uid="{02998A36-A780-4872-9CD1-A71308A09131}"/>
    <cellStyle name="Comma 10 2 2 2 2 2 2 2 5" xfId="3078" xr:uid="{F1CFFDEC-646B-46BF-AAA9-7FC37F011FCF}"/>
    <cellStyle name="Comma 10 2 2 2 2 2 2 2 5 2" xfId="8681" xr:uid="{CF81DD26-82CD-4C14-B4CF-64459A5037E8}"/>
    <cellStyle name="Comma 10 2 2 2 2 2 2 2 5 2 2" xfId="19909" xr:uid="{EDB1A685-F339-458A-B786-FE5DB41C9E48}"/>
    <cellStyle name="Comma 10 2 2 2 2 2 2 2 5 3" xfId="14306" xr:uid="{CD47FDFD-2FD9-4639-93C1-C9EA2025FD21}"/>
    <cellStyle name="Comma 10 2 2 2 2 2 2 2 6" xfId="5892" xr:uid="{1E54301F-78FC-4E7C-89CB-589B9AC3C19E}"/>
    <cellStyle name="Comma 10 2 2 2 2 2 2 2 6 2" xfId="17120" xr:uid="{05E03559-3A77-4B85-B161-9EA349E2BA9C}"/>
    <cellStyle name="Comma 10 2 2 2 2 2 2 2 7" xfId="11517" xr:uid="{1C25885E-10EE-4224-ABD3-DA76B81DA2B3}"/>
    <cellStyle name="Comma 10 2 2 2 2 2 2 3" xfId="1900" xr:uid="{00000000-0005-0000-0000-000018000000}"/>
    <cellStyle name="Comma 10 2 2 2 2 2 2 3 2" xfId="4689" xr:uid="{B4705E6A-EC73-41E5-9E03-2845F014583E}"/>
    <cellStyle name="Comma 10 2 2 2 2 2 2 3 2 2" xfId="10292" xr:uid="{B7D51126-9F23-4D40-8F4D-200AC4FE3AE2}"/>
    <cellStyle name="Comma 10 2 2 2 2 2 2 3 2 2 2" xfId="21520" xr:uid="{215BA2D2-5FEA-4FB1-832C-C0FD46240AB5}"/>
    <cellStyle name="Comma 10 2 2 2 2 2 2 3 2 3" xfId="15917" xr:uid="{B35D2497-AA49-4E54-82B8-7AEF86B6CE3F}"/>
    <cellStyle name="Comma 10 2 2 2 2 2 2 3 3" xfId="7503" xr:uid="{8CC0FBEF-E509-4835-A2B3-2239D54EB7A8}"/>
    <cellStyle name="Comma 10 2 2 2 2 2 2 3 3 2" xfId="18731" xr:uid="{40F31520-9055-4CC2-90FD-776BFEBEA788}"/>
    <cellStyle name="Comma 10 2 2 2 2 2 2 3 4" xfId="13128" xr:uid="{4388D975-B0E4-4BAF-A0A7-4DD08E36F8AB}"/>
    <cellStyle name="Comma 10 2 2 2 2 2 2 4" xfId="3609" xr:uid="{008E01E3-01BE-4604-9D31-C78B2469B053}"/>
    <cellStyle name="Comma 10 2 2 2 2 2 2 4 2" xfId="9212" xr:uid="{97E777F1-79A3-40E4-B918-8C389863792C}"/>
    <cellStyle name="Comma 10 2 2 2 2 2 2 4 2 2" xfId="20440" xr:uid="{88D9EB9D-B790-407F-835E-FE08AFD16609}"/>
    <cellStyle name="Comma 10 2 2 2 2 2 2 4 3" xfId="14837" xr:uid="{6A5357E9-A9EC-4B96-BD6D-19FA7E5262D4}"/>
    <cellStyle name="Comma 10 2 2 2 2 2 2 5" xfId="6423" xr:uid="{E6F11B84-69B6-44EE-A715-F3B313FC9C82}"/>
    <cellStyle name="Comma 10 2 2 2 2 2 2 5 2" xfId="17651" xr:uid="{0CCD9928-32F6-4E3C-842A-3B399F699BD3}"/>
    <cellStyle name="Comma 10 2 2 2 2 2 2 6" xfId="12048" xr:uid="{AC119124-8E4E-4F02-90CB-C85E0E847491}"/>
    <cellStyle name="Comma 10 2 2 2 2 2 3" xfId="1091" xr:uid="{00000000-0005-0000-0000-000019000000}"/>
    <cellStyle name="Comma 10 2 2 2 2 2 3 2" xfId="2171" xr:uid="{00000000-0005-0000-0000-00001A000000}"/>
    <cellStyle name="Comma 10 2 2 2 2 2 3 2 2" xfId="4960" xr:uid="{6C929EAC-4BAF-46F8-BBC2-9DEE8162A00E}"/>
    <cellStyle name="Comma 10 2 2 2 2 2 3 2 2 2" xfId="10563" xr:uid="{CA068EA9-0B23-43E9-9FB3-97EEDA4E4C1E}"/>
    <cellStyle name="Comma 10 2 2 2 2 2 3 2 2 2 2" xfId="21791" xr:uid="{DC8287F5-6E31-4EB3-894A-451D99D2B20D}"/>
    <cellStyle name="Comma 10 2 2 2 2 2 3 2 2 3" xfId="16188" xr:uid="{BA175208-DDE9-41EC-B0C9-E0982E1E1EEE}"/>
    <cellStyle name="Comma 10 2 2 2 2 2 3 2 3" xfId="7774" xr:uid="{13AF994B-ADC2-4278-9685-EAEA93B50060}"/>
    <cellStyle name="Comma 10 2 2 2 2 2 3 2 3 2" xfId="19002" xr:uid="{CC87C859-0EFA-4AA1-B353-7E54EF3ACD2E}"/>
    <cellStyle name="Comma 10 2 2 2 2 2 3 2 4" xfId="13399" xr:uid="{C9C35538-09F5-48C9-B81D-BA1EF3CE8A29}"/>
    <cellStyle name="Comma 10 2 2 2 2 2 3 3" xfId="3880" xr:uid="{E372F2D9-D962-4941-BD71-5BA0794379F5}"/>
    <cellStyle name="Comma 10 2 2 2 2 2 3 3 2" xfId="9483" xr:uid="{2305194D-2AAC-456F-BFBE-75C60F5B7BA3}"/>
    <cellStyle name="Comma 10 2 2 2 2 2 3 3 2 2" xfId="20711" xr:uid="{82D710DA-C0C1-4995-95D0-3A8DE3101E2E}"/>
    <cellStyle name="Comma 10 2 2 2 2 2 3 3 3" xfId="15108" xr:uid="{F62E556E-C878-4C17-9B8A-4BF80B113E97}"/>
    <cellStyle name="Comma 10 2 2 2 2 2 3 4" xfId="6694" xr:uid="{DED8C40E-5512-42E0-AA91-7C38F4BAC059}"/>
    <cellStyle name="Comma 10 2 2 2 2 2 3 4 2" xfId="17922" xr:uid="{984CDB5C-2DD0-4BA7-975E-A3FAFE100CB3}"/>
    <cellStyle name="Comma 10 2 2 2 2 2 3 5" xfId="12319" xr:uid="{EAFD2CDB-C7D9-4D3C-BF56-BF706CE7C11A}"/>
    <cellStyle name="Comma 10 2 2 2 2 2 4" xfId="1633" xr:uid="{00000000-0005-0000-0000-00001B000000}"/>
    <cellStyle name="Comma 10 2 2 2 2 2 4 2" xfId="4422" xr:uid="{5146539B-9182-412A-B178-4F581A9A3DB1}"/>
    <cellStyle name="Comma 10 2 2 2 2 2 4 2 2" xfId="10025" xr:uid="{E49430FF-B951-4DB4-93EC-F49C2AD36AD2}"/>
    <cellStyle name="Comma 10 2 2 2 2 2 4 2 2 2" xfId="21253" xr:uid="{1B5B4873-CFD7-42A8-896C-1E7EF97ABB52}"/>
    <cellStyle name="Comma 10 2 2 2 2 2 4 2 3" xfId="15650" xr:uid="{39DA10FC-009B-476C-AD49-BE6648C2C132}"/>
    <cellStyle name="Comma 10 2 2 2 2 2 4 3" xfId="7236" xr:uid="{5B1D8584-BB01-4F10-9AB8-DD2B2FA72E90}"/>
    <cellStyle name="Comma 10 2 2 2 2 2 4 3 2" xfId="18464" xr:uid="{60678E8C-019C-4D17-9FA7-F98B1BA11549}"/>
    <cellStyle name="Comma 10 2 2 2 2 2 4 4" xfId="12861" xr:uid="{A8101633-80D3-4F11-94A1-1C4D0237BE35}"/>
    <cellStyle name="Comma 10 2 2 2 2 2 5" xfId="2714" xr:uid="{00000000-0005-0000-0000-00001C000000}"/>
    <cellStyle name="Comma 10 2 2 2 2 2 5 2" xfId="5503" xr:uid="{EA9A894F-D83C-4947-B78B-B7BE746BA82E}"/>
    <cellStyle name="Comma 10 2 2 2 2 2 5 2 2" xfId="11106" xr:uid="{990E9874-AE55-4FA6-AEED-9EA3F8A0F416}"/>
    <cellStyle name="Comma 10 2 2 2 2 2 5 2 2 2" xfId="22334" xr:uid="{504B9E71-3EA2-4CE5-B302-1DB0386157C8}"/>
    <cellStyle name="Comma 10 2 2 2 2 2 5 2 3" xfId="16731" xr:uid="{A27D3689-B07A-4B39-A83C-61A2C77D2B57}"/>
    <cellStyle name="Comma 10 2 2 2 2 2 5 3" xfId="8317" xr:uid="{996621B6-2D74-469E-8FC5-30ADD7881158}"/>
    <cellStyle name="Comma 10 2 2 2 2 2 5 3 2" xfId="19545" xr:uid="{A7F4257E-D328-4348-896C-ACA89FAD66D0}"/>
    <cellStyle name="Comma 10 2 2 2 2 2 5 4" xfId="13942" xr:uid="{9758A928-04E1-4EB6-A34E-5F101D3D3AA6}"/>
    <cellStyle name="Comma 10 2 2 2 2 2 6" xfId="553" xr:uid="{00000000-0005-0000-0000-00001D000000}"/>
    <cellStyle name="Comma 10 2 2 2 2 2 6 2" xfId="3342" xr:uid="{0BF0C5AE-E5EE-47EF-B606-97E78CF2C2AF}"/>
    <cellStyle name="Comma 10 2 2 2 2 2 6 2 2" xfId="8945" xr:uid="{685B7CA1-D8F8-47EB-9E1B-92752423DAE9}"/>
    <cellStyle name="Comma 10 2 2 2 2 2 6 2 2 2" xfId="20173" xr:uid="{A2B1D186-5DCF-471D-89A6-9767C07122F8}"/>
    <cellStyle name="Comma 10 2 2 2 2 2 6 2 3" xfId="14570" xr:uid="{7A2F75B8-C85A-46E4-B9BD-8D29AF573139}"/>
    <cellStyle name="Comma 10 2 2 2 2 2 6 3" xfId="6156" xr:uid="{672FFAB4-AEAE-469C-BDA3-AD5C81C21824}"/>
    <cellStyle name="Comma 10 2 2 2 2 2 6 3 2" xfId="17384" xr:uid="{A6B191F6-9205-479D-BCD3-DEB52B697A86}"/>
    <cellStyle name="Comma 10 2 2 2 2 2 6 4" xfId="11781" xr:uid="{A7CB5720-4C59-493D-B651-A288BF7FA69A}"/>
    <cellStyle name="Comma 10 2 2 2 2 2 7" xfId="3066" xr:uid="{C0CC2F41-DB82-43FE-BE35-C4DBAB231895}"/>
    <cellStyle name="Comma 10 2 2 2 2 2 7 2" xfId="8669" xr:uid="{DFAF402A-7E2D-4CBD-B072-EF251242ECE4}"/>
    <cellStyle name="Comma 10 2 2 2 2 2 7 2 2" xfId="19897" xr:uid="{BF67A4DC-3EB6-4E8D-9000-291A1DFBFF4D}"/>
    <cellStyle name="Comma 10 2 2 2 2 2 7 3" xfId="14294" xr:uid="{2330C4F7-D5E7-40B7-A1CB-EC877EAE176F}"/>
    <cellStyle name="Comma 10 2 2 2 2 2 8" xfId="5881" xr:uid="{36195F27-74A8-4946-A49D-8D327CECBEAA}"/>
    <cellStyle name="Comma 10 2 2 2 2 2 8 2" xfId="17109" xr:uid="{ED9864D9-E201-419C-AD27-A9D69218F0F0}"/>
    <cellStyle name="Comma 10 2 2 2 2 2 9" xfId="11505" xr:uid="{0DF5AE4C-D3F3-45AC-8240-58869909B1FC}"/>
    <cellStyle name="Comma 10 2 2 2 2 3" xfId="577" xr:uid="{00000000-0005-0000-0000-00001E000000}"/>
    <cellStyle name="Comma 10 2 2 2 2 3 2" xfId="1115" xr:uid="{00000000-0005-0000-0000-00001F000000}"/>
    <cellStyle name="Comma 10 2 2 2 2 3 2 2" xfId="2195" xr:uid="{00000000-0005-0000-0000-000020000000}"/>
    <cellStyle name="Comma 10 2 2 2 2 3 2 2 2" xfId="4984" xr:uid="{10724008-8D74-4D75-9C3B-7C2F76B8E36B}"/>
    <cellStyle name="Comma 10 2 2 2 2 3 2 2 2 2" xfId="10587" xr:uid="{34C9692E-C2B4-4172-94CA-5BB0E023FC59}"/>
    <cellStyle name="Comma 10 2 2 2 2 3 2 2 2 2 2" xfId="21815" xr:uid="{B5BDFE4F-0979-4E1F-8492-26BA695DAD3B}"/>
    <cellStyle name="Comma 10 2 2 2 2 3 2 2 2 3" xfId="16212" xr:uid="{927F76C5-5EED-40DB-9B17-F7B38955244D}"/>
    <cellStyle name="Comma 10 2 2 2 2 3 2 2 3" xfId="7798" xr:uid="{BBDC4DD3-3714-4C06-89D9-F8020C215D74}"/>
    <cellStyle name="Comma 10 2 2 2 2 3 2 2 3 2" xfId="19026" xr:uid="{A932BDD0-C46B-4946-A865-324E0A19252E}"/>
    <cellStyle name="Comma 10 2 2 2 2 3 2 2 4" xfId="13423" xr:uid="{6238D900-A8DA-4A6D-985E-895D66D12E11}"/>
    <cellStyle name="Comma 10 2 2 2 2 3 2 3" xfId="3904" xr:uid="{035C6E4A-7FC7-41FA-AC3C-610B13F5D2F2}"/>
    <cellStyle name="Comma 10 2 2 2 2 3 2 3 2" xfId="9507" xr:uid="{3C7D8605-4EB1-4F34-8ECE-6F4888037FE3}"/>
    <cellStyle name="Comma 10 2 2 2 2 3 2 3 2 2" xfId="20735" xr:uid="{36C88785-0303-43FB-B677-F94B9D258A5C}"/>
    <cellStyle name="Comma 10 2 2 2 2 3 2 3 3" xfId="15132" xr:uid="{C6C2D46C-C1B4-47A7-8F26-B6477F60A361}"/>
    <cellStyle name="Comma 10 2 2 2 2 3 2 4" xfId="6718" xr:uid="{28309713-B9DE-40A6-AC56-C4AD7996CDE5}"/>
    <cellStyle name="Comma 10 2 2 2 2 3 2 4 2" xfId="17946" xr:uid="{468D1399-7675-4731-BDD4-1B9D34F82EAC}"/>
    <cellStyle name="Comma 10 2 2 2 2 3 2 5" xfId="12343" xr:uid="{4D6A18A9-579E-4EB1-908E-3E0A4D988E16}"/>
    <cellStyle name="Comma 10 2 2 2 2 3 3" xfId="1657" xr:uid="{00000000-0005-0000-0000-000021000000}"/>
    <cellStyle name="Comma 10 2 2 2 2 3 3 2" xfId="4446" xr:uid="{AEA6B485-6F6B-44EF-8B0E-A7D718A55C55}"/>
    <cellStyle name="Comma 10 2 2 2 2 3 3 2 2" xfId="10049" xr:uid="{EFD60FCE-D33F-4207-9ED2-F8EE4B25446D}"/>
    <cellStyle name="Comma 10 2 2 2 2 3 3 2 2 2" xfId="21277" xr:uid="{5A2E542D-DEC7-4CAC-B47A-BC62227644E8}"/>
    <cellStyle name="Comma 10 2 2 2 2 3 3 2 3" xfId="15674" xr:uid="{F225C438-A834-4DB5-B024-D0A6F17BE376}"/>
    <cellStyle name="Comma 10 2 2 2 2 3 3 3" xfId="7260" xr:uid="{59739733-185D-496E-84D0-F362A9FE2398}"/>
    <cellStyle name="Comma 10 2 2 2 2 3 3 3 2" xfId="18488" xr:uid="{415963FA-D43A-49DF-BEBA-E7FD96700D00}"/>
    <cellStyle name="Comma 10 2 2 2 2 3 3 4" xfId="12885" xr:uid="{CD9CBD2D-1D92-4980-B861-699A3BBE905E}"/>
    <cellStyle name="Comma 10 2 2 2 2 3 4" xfId="3366" xr:uid="{39FCCB62-B1C9-487D-AAA0-9C861E6EEE2F}"/>
    <cellStyle name="Comma 10 2 2 2 2 3 4 2" xfId="8969" xr:uid="{52CFDF20-A97E-4146-ADB5-005EB75A6FD4}"/>
    <cellStyle name="Comma 10 2 2 2 2 3 4 2 2" xfId="20197" xr:uid="{C7F0A51F-9672-4EF4-9B99-E385424E7009}"/>
    <cellStyle name="Comma 10 2 2 2 2 3 4 3" xfId="14594" xr:uid="{904C1B25-D520-4123-8BF8-8647A90E1AEF}"/>
    <cellStyle name="Comma 10 2 2 2 2 3 5" xfId="6180" xr:uid="{67E26700-A42D-4402-AC6E-F6C956DC1F3F}"/>
    <cellStyle name="Comma 10 2 2 2 2 3 5 2" xfId="17408" xr:uid="{CCFBC183-499D-42BC-A2AF-24B00496FBFE}"/>
    <cellStyle name="Comma 10 2 2 2 2 3 6" xfId="11805" xr:uid="{14BB1106-2B4A-4568-B143-E5EE7D3034AB}"/>
    <cellStyle name="Comma 10 2 2 2 2 4" xfId="848" xr:uid="{00000000-0005-0000-0000-000022000000}"/>
    <cellStyle name="Comma 10 2 2 2 2 4 2" xfId="1928" xr:uid="{00000000-0005-0000-0000-000023000000}"/>
    <cellStyle name="Comma 10 2 2 2 2 4 2 2" xfId="4717" xr:uid="{A7D46656-9527-41B4-81B6-135D3099664B}"/>
    <cellStyle name="Comma 10 2 2 2 2 4 2 2 2" xfId="10320" xr:uid="{E68B880E-207A-476A-B7D0-AFA22813CE6E}"/>
    <cellStyle name="Comma 10 2 2 2 2 4 2 2 2 2" xfId="21548" xr:uid="{C4A0BFD7-7BFE-4780-A3C3-C3A9B9670420}"/>
    <cellStyle name="Comma 10 2 2 2 2 4 2 2 3" xfId="15945" xr:uid="{12A4445B-09E2-4A83-B9D2-B905BB83C1F7}"/>
    <cellStyle name="Comma 10 2 2 2 2 4 2 3" xfId="7531" xr:uid="{1D13D3B0-6DF5-44DE-AB0F-93A3BB2E0CAF}"/>
    <cellStyle name="Comma 10 2 2 2 2 4 2 3 2" xfId="18759" xr:uid="{E23FA492-915F-47F6-8E99-D76B4D21F007}"/>
    <cellStyle name="Comma 10 2 2 2 2 4 2 4" xfId="13156" xr:uid="{C8276901-47EA-481A-9FE7-D39863305B31}"/>
    <cellStyle name="Comma 10 2 2 2 2 4 3" xfId="3637" xr:uid="{BF680B66-04BA-4680-8197-E759652EF1EE}"/>
    <cellStyle name="Comma 10 2 2 2 2 4 3 2" xfId="9240" xr:uid="{2FCB286C-C34F-495D-A30A-8CC75363312B}"/>
    <cellStyle name="Comma 10 2 2 2 2 4 3 2 2" xfId="20468" xr:uid="{9FB29A8F-F09C-4EDA-9421-80B06891045E}"/>
    <cellStyle name="Comma 10 2 2 2 2 4 3 3" xfId="14865" xr:uid="{B0181E13-A12C-43EC-9F3D-0EB3E8C00687}"/>
    <cellStyle name="Comma 10 2 2 2 2 4 4" xfId="6451" xr:uid="{91C0953D-FBDF-40A4-A1DF-3F9070A25D45}"/>
    <cellStyle name="Comma 10 2 2 2 2 4 4 2" xfId="17679" xr:uid="{A829D36C-A5D5-4E30-BEA3-44C370AF134C}"/>
    <cellStyle name="Comma 10 2 2 2 2 4 5" xfId="12076" xr:uid="{D8E2F449-0B35-4652-B230-B5711FFDAC8D}"/>
    <cellStyle name="Comma 10 2 2 2 2 5" xfId="1390" xr:uid="{00000000-0005-0000-0000-000024000000}"/>
    <cellStyle name="Comma 10 2 2 2 2 5 2" xfId="4179" xr:uid="{C0A8DEEB-09F8-41AF-84AC-E94AC5EC1C1E}"/>
    <cellStyle name="Comma 10 2 2 2 2 5 2 2" xfId="9782" xr:uid="{2A285013-83A6-4931-8326-0C500920F389}"/>
    <cellStyle name="Comma 10 2 2 2 2 5 2 2 2" xfId="21010" xr:uid="{C2E8AD17-1622-4D2F-94CD-E60F5C0B3620}"/>
    <cellStyle name="Comma 10 2 2 2 2 5 2 3" xfId="15407" xr:uid="{AA61BEE2-896C-4AAD-A343-F70F5E8FE26E}"/>
    <cellStyle name="Comma 10 2 2 2 2 5 3" xfId="6993" xr:uid="{69988D01-233D-48E8-9128-E0BA396AF390}"/>
    <cellStyle name="Comma 10 2 2 2 2 5 3 2" xfId="18221" xr:uid="{5FAA5706-657E-4026-8883-9DAED3A4216A}"/>
    <cellStyle name="Comma 10 2 2 2 2 5 4" xfId="12618" xr:uid="{B18C9FDF-A6C7-4B10-BCB8-93BE852ACBC1}"/>
    <cellStyle name="Comma 10 2 2 2 2 6" xfId="2471" xr:uid="{00000000-0005-0000-0000-000025000000}"/>
    <cellStyle name="Comma 10 2 2 2 2 6 2" xfId="5260" xr:uid="{F269E587-0537-454F-8445-4807C3B9B4BD}"/>
    <cellStyle name="Comma 10 2 2 2 2 6 2 2" xfId="10863" xr:uid="{D9048AD7-E5D3-44C6-BB2A-73935F8278DE}"/>
    <cellStyle name="Comma 10 2 2 2 2 6 2 2 2" xfId="22091" xr:uid="{1D933CBE-49DC-4C6F-9416-D633D098888A}"/>
    <cellStyle name="Comma 10 2 2 2 2 6 2 3" xfId="16488" xr:uid="{DA911FAF-B3CB-462E-B398-CDCCC9106FEE}"/>
    <cellStyle name="Comma 10 2 2 2 2 6 3" xfId="8074" xr:uid="{BB17CCFB-2822-43A5-96DC-B92F423CB53B}"/>
    <cellStyle name="Comma 10 2 2 2 2 6 3 2" xfId="19302" xr:uid="{F9D79C43-7889-4E77-A5EF-F33F7D203A33}"/>
    <cellStyle name="Comma 10 2 2 2 2 6 4" xfId="13699" xr:uid="{99EAC382-1263-42B3-95B2-A1FB3F5A4181}"/>
    <cellStyle name="Comma 10 2 2 2 2 7" xfId="310" xr:uid="{00000000-0005-0000-0000-000026000000}"/>
    <cellStyle name="Comma 10 2 2 2 2 7 2" xfId="3099" xr:uid="{5B193713-3CC9-4F88-B4B0-3F16ED258EA0}"/>
    <cellStyle name="Comma 10 2 2 2 2 7 2 2" xfId="8702" xr:uid="{0CEC3965-059E-4CA6-B2CE-9DAD7BBC8F05}"/>
    <cellStyle name="Comma 10 2 2 2 2 7 2 2 2" xfId="19930" xr:uid="{592EA240-13D4-44C8-8C05-044943C524AC}"/>
    <cellStyle name="Comma 10 2 2 2 2 7 2 3" xfId="14327" xr:uid="{2A69C296-714B-4851-9B17-6E7657827120}"/>
    <cellStyle name="Comma 10 2 2 2 2 7 3" xfId="5913" xr:uid="{C89EA5CE-1C08-433B-B238-D797BA68FC5D}"/>
    <cellStyle name="Comma 10 2 2 2 2 7 3 2" xfId="17141" xr:uid="{9E20A5BD-185E-4B0A-90FE-F7A94D5C08FA}"/>
    <cellStyle name="Comma 10 2 2 2 2 7 4" xfId="11538" xr:uid="{A7B35F6A-26E3-4FBD-A765-9237A5251FF9}"/>
    <cellStyle name="Comma 10 2 2 2 2 8" xfId="2823" xr:uid="{5C5C0B6C-7198-4EAF-A27B-1422E331B667}"/>
    <cellStyle name="Comma 10 2 2 2 2 8 2" xfId="8426" xr:uid="{8EA9B7C8-E898-40B9-BEF8-D626B8901743}"/>
    <cellStyle name="Comma 10 2 2 2 2 8 2 2" xfId="19654" xr:uid="{3F2133FC-6B03-435C-9D03-4FE4ABC36CCD}"/>
    <cellStyle name="Comma 10 2 2 2 2 8 3" xfId="14051" xr:uid="{33701B0E-ABFB-4C32-9C05-3A80BF1921DD}"/>
    <cellStyle name="Comma 10 2 2 2 2 9" xfId="5638" xr:uid="{92C604E4-95E9-4B16-8A6A-7195CE64FA76}"/>
    <cellStyle name="Comma 10 2 2 2 2 9 2" xfId="16866" xr:uid="{6ACE5B8F-8C93-4171-B06D-846F69B39D90}"/>
    <cellStyle name="Comma 10 2 2 2 3" xfId="209" xr:uid="{00000000-0005-0000-0000-000027000000}"/>
    <cellStyle name="Comma 10 2 2 2 3 2" xfId="756" xr:uid="{00000000-0005-0000-0000-000028000000}"/>
    <cellStyle name="Comma 10 2 2 2 3 2 2" xfId="1294" xr:uid="{00000000-0005-0000-0000-000029000000}"/>
    <cellStyle name="Comma 10 2 2 2 3 2 2 2" xfId="2374" xr:uid="{00000000-0005-0000-0000-00002A000000}"/>
    <cellStyle name="Comma 10 2 2 2 3 2 2 2 2" xfId="5163" xr:uid="{0545FCFB-794E-4739-A6A3-2C093094B391}"/>
    <cellStyle name="Comma 10 2 2 2 3 2 2 2 2 2" xfId="10766" xr:uid="{5D1E2F5A-F239-4D52-BC27-59FE649B5DCA}"/>
    <cellStyle name="Comma 10 2 2 2 3 2 2 2 2 2 2" xfId="21994" xr:uid="{D559D8E8-BA93-4091-B5A5-5CE19F1251D3}"/>
    <cellStyle name="Comma 10 2 2 2 3 2 2 2 2 3" xfId="16391" xr:uid="{F3333C9F-D94B-4283-9951-7CEACD558562}"/>
    <cellStyle name="Comma 10 2 2 2 3 2 2 2 3" xfId="7977" xr:uid="{572E59A1-9550-4A2C-A8AC-123F970407A5}"/>
    <cellStyle name="Comma 10 2 2 2 3 2 2 2 3 2" xfId="19205" xr:uid="{5BA5FDDE-2B80-4171-8E3A-A6763507F652}"/>
    <cellStyle name="Comma 10 2 2 2 3 2 2 2 4" xfId="13602" xr:uid="{6D94B1D4-B184-4ED5-B6B0-BB65018A0231}"/>
    <cellStyle name="Comma 10 2 2 2 3 2 2 3" xfId="4083" xr:uid="{9A08C875-B703-4113-8C62-3A749F8E8E82}"/>
    <cellStyle name="Comma 10 2 2 2 3 2 2 3 2" xfId="9686" xr:uid="{F7BD517B-C35A-4E0C-970F-32FE58A5400B}"/>
    <cellStyle name="Comma 10 2 2 2 3 2 2 3 2 2" xfId="20914" xr:uid="{5C120A0B-487B-470A-A8B7-F2A376CDE9FF}"/>
    <cellStyle name="Comma 10 2 2 2 3 2 2 3 3" xfId="15311" xr:uid="{3AE1EEF2-CF23-4C68-B02C-0F9355D031C4}"/>
    <cellStyle name="Comma 10 2 2 2 3 2 2 4" xfId="6897" xr:uid="{7FC4226B-7B60-42EA-AD0D-34D7CA72BA39}"/>
    <cellStyle name="Comma 10 2 2 2 3 2 2 4 2" xfId="18125" xr:uid="{113DDC29-C7C0-4F75-BB2C-C2B786A8B7D3}"/>
    <cellStyle name="Comma 10 2 2 2 3 2 2 5" xfId="12522" xr:uid="{C599147E-834F-4E75-B33B-791BF1D74596}"/>
    <cellStyle name="Comma 10 2 2 2 3 2 3" xfId="1836" xr:uid="{00000000-0005-0000-0000-00002B000000}"/>
    <cellStyle name="Comma 10 2 2 2 3 2 3 2" xfId="4625" xr:uid="{DC7C433F-BA5E-4C28-A7D9-CB180046F419}"/>
    <cellStyle name="Comma 10 2 2 2 3 2 3 2 2" xfId="10228" xr:uid="{1640830C-9E66-4CD0-A723-BFAD20630B12}"/>
    <cellStyle name="Comma 10 2 2 2 3 2 3 2 2 2" xfId="21456" xr:uid="{7B03C41E-63D6-4954-B390-00F6F04AD77A}"/>
    <cellStyle name="Comma 10 2 2 2 3 2 3 2 3" xfId="15853" xr:uid="{D5DE0FE4-5576-47F6-B35E-FE9F4CB53BB9}"/>
    <cellStyle name="Comma 10 2 2 2 3 2 3 3" xfId="7439" xr:uid="{526660E1-89C7-4FFF-A629-C9D39970A369}"/>
    <cellStyle name="Comma 10 2 2 2 3 2 3 3 2" xfId="18667" xr:uid="{0C9AB98E-14F1-4075-B5FC-E59F3AD2E623}"/>
    <cellStyle name="Comma 10 2 2 2 3 2 3 4" xfId="13064" xr:uid="{72697E53-1FF5-479B-9618-D4435882D3D7}"/>
    <cellStyle name="Comma 10 2 2 2 3 2 4" xfId="3545" xr:uid="{12785865-9ED1-4589-A3F0-E4C32FECD43D}"/>
    <cellStyle name="Comma 10 2 2 2 3 2 4 2" xfId="9148" xr:uid="{045542C9-843D-4013-834D-DC12C7EC4BB4}"/>
    <cellStyle name="Comma 10 2 2 2 3 2 4 2 2" xfId="20376" xr:uid="{2FAD01EC-0EA1-41AA-AD02-BA1FEA0CD696}"/>
    <cellStyle name="Comma 10 2 2 2 3 2 4 3" xfId="14773" xr:uid="{A5CA5E87-D48F-4BAC-890E-7C7AA9A9233C}"/>
    <cellStyle name="Comma 10 2 2 2 3 2 5" xfId="6359" xr:uid="{4D72F6EF-5E38-42CF-A059-FF71858A400B}"/>
    <cellStyle name="Comma 10 2 2 2 3 2 5 2" xfId="17587" xr:uid="{A67A8491-D588-40F6-AF4E-D7F7355CEE18}"/>
    <cellStyle name="Comma 10 2 2 2 3 2 6" xfId="11984" xr:uid="{8AA43361-449A-4648-ABFC-1193FAA814E7}"/>
    <cellStyle name="Comma 10 2 2 2 3 3" xfId="1027" xr:uid="{00000000-0005-0000-0000-00002C000000}"/>
    <cellStyle name="Comma 10 2 2 2 3 3 2" xfId="2107" xr:uid="{00000000-0005-0000-0000-00002D000000}"/>
    <cellStyle name="Comma 10 2 2 2 3 3 2 2" xfId="4896" xr:uid="{802A3F80-6838-4B96-A7A1-CFBC69D8F508}"/>
    <cellStyle name="Comma 10 2 2 2 3 3 2 2 2" xfId="10499" xr:uid="{0644E7D7-0399-42DF-A0D4-0DDF8DF035C4}"/>
    <cellStyle name="Comma 10 2 2 2 3 3 2 2 2 2" xfId="21727" xr:uid="{AD056107-0870-440C-8B43-160BD90F0D8C}"/>
    <cellStyle name="Comma 10 2 2 2 3 3 2 2 3" xfId="16124" xr:uid="{F49C374F-B545-486E-A7FB-3D05C5556AB6}"/>
    <cellStyle name="Comma 10 2 2 2 3 3 2 3" xfId="7710" xr:uid="{BDFBE617-EB8E-4C7B-A106-5B857FEA2043}"/>
    <cellStyle name="Comma 10 2 2 2 3 3 2 3 2" xfId="18938" xr:uid="{A91CDD65-8CE7-4A72-AC5F-625D02C8D14B}"/>
    <cellStyle name="Comma 10 2 2 2 3 3 2 4" xfId="13335" xr:uid="{BD2CB678-3957-44D4-9E1F-49FB51C8947E}"/>
    <cellStyle name="Comma 10 2 2 2 3 3 3" xfId="3816" xr:uid="{0DF8F6AB-53C9-4784-892F-7C6248CD83F9}"/>
    <cellStyle name="Comma 10 2 2 2 3 3 3 2" xfId="9419" xr:uid="{C38D0917-971C-48E8-BC77-07A40939AC8A}"/>
    <cellStyle name="Comma 10 2 2 2 3 3 3 2 2" xfId="20647" xr:uid="{0EC6C34A-71B4-41E7-AFFD-C77FC745480E}"/>
    <cellStyle name="Comma 10 2 2 2 3 3 3 3" xfId="15044" xr:uid="{EC06810D-B617-42C6-8738-1347E1093104}"/>
    <cellStyle name="Comma 10 2 2 2 3 3 4" xfId="6630" xr:uid="{50F6FAF8-ABC8-41EE-A373-17A945769FFA}"/>
    <cellStyle name="Comma 10 2 2 2 3 3 4 2" xfId="17858" xr:uid="{8360E2C7-E55D-44D7-AC92-B1949845497A}"/>
    <cellStyle name="Comma 10 2 2 2 3 3 5" xfId="12255" xr:uid="{4098354D-D2B0-4262-B04B-033511184C90}"/>
    <cellStyle name="Comma 10 2 2 2 3 4" xfId="1569" xr:uid="{00000000-0005-0000-0000-00002E000000}"/>
    <cellStyle name="Comma 10 2 2 2 3 4 2" xfId="4358" xr:uid="{C0F38C31-B4A5-4694-95BE-E5F55DAF7E65}"/>
    <cellStyle name="Comma 10 2 2 2 3 4 2 2" xfId="9961" xr:uid="{95D92AE0-C604-4E72-B881-2147E9C850A9}"/>
    <cellStyle name="Comma 10 2 2 2 3 4 2 2 2" xfId="21189" xr:uid="{714E8BFE-9C8A-45CC-9127-C3B2829948A8}"/>
    <cellStyle name="Comma 10 2 2 2 3 4 2 3" xfId="15586" xr:uid="{C3C0E234-329C-4CFA-ABBA-A861F0B7D541}"/>
    <cellStyle name="Comma 10 2 2 2 3 4 3" xfId="7172" xr:uid="{18C3DEA3-BA91-4351-AC57-AF1CE12ECEBE}"/>
    <cellStyle name="Comma 10 2 2 2 3 4 3 2" xfId="18400" xr:uid="{0A9C6901-AF22-4968-B428-C93AA1363CD3}"/>
    <cellStyle name="Comma 10 2 2 2 3 4 4" xfId="12797" xr:uid="{5641811D-2279-4565-A9FC-6F0C6A8C0925}"/>
    <cellStyle name="Comma 10 2 2 2 3 5" xfId="2650" xr:uid="{00000000-0005-0000-0000-00002F000000}"/>
    <cellStyle name="Comma 10 2 2 2 3 5 2" xfId="5439" xr:uid="{FB67458A-08B7-4C1D-88E7-DAF62C81094E}"/>
    <cellStyle name="Comma 10 2 2 2 3 5 2 2" xfId="11042" xr:uid="{A359947B-8B18-4D57-A89B-DC5CD25D311E}"/>
    <cellStyle name="Comma 10 2 2 2 3 5 2 2 2" xfId="22270" xr:uid="{29B2A7CB-57EF-4D97-BA42-B35A2D9EF861}"/>
    <cellStyle name="Comma 10 2 2 2 3 5 2 3" xfId="16667" xr:uid="{0F15246B-418B-458F-8C65-8912A1040D5C}"/>
    <cellStyle name="Comma 10 2 2 2 3 5 3" xfId="8253" xr:uid="{47D233DB-A501-4C3E-83FB-0D5565751A41}"/>
    <cellStyle name="Comma 10 2 2 2 3 5 3 2" xfId="19481" xr:uid="{24CFB312-05DD-4F63-9471-BF19ED3CDC83}"/>
    <cellStyle name="Comma 10 2 2 2 3 5 4" xfId="13878" xr:uid="{8BFE38EE-16D9-4002-A597-A7208B9FE223}"/>
    <cellStyle name="Comma 10 2 2 2 3 6" xfId="489" xr:uid="{00000000-0005-0000-0000-000030000000}"/>
    <cellStyle name="Comma 10 2 2 2 3 6 2" xfId="3278" xr:uid="{A8793383-745F-4050-852C-D4A94D91AD7A}"/>
    <cellStyle name="Comma 10 2 2 2 3 6 2 2" xfId="8881" xr:uid="{94B4C234-0566-4184-AEF5-6A5C2675D099}"/>
    <cellStyle name="Comma 10 2 2 2 3 6 2 2 2" xfId="20109" xr:uid="{D78D8D58-55EF-4ECF-A790-B012C74DFA4A}"/>
    <cellStyle name="Comma 10 2 2 2 3 6 2 3" xfId="14506" xr:uid="{5E0AA967-258D-4E77-8736-6B2B2AEDAEB9}"/>
    <cellStyle name="Comma 10 2 2 2 3 6 3" xfId="6092" xr:uid="{6DBA83EA-05CE-473B-A94A-89409BC0286A}"/>
    <cellStyle name="Comma 10 2 2 2 3 6 3 2" xfId="17320" xr:uid="{24C734BC-EAA0-4C33-9E73-5AA80603292A}"/>
    <cellStyle name="Comma 10 2 2 2 3 6 4" xfId="11717" xr:uid="{CA14683C-4BD7-439C-9EA4-53CB2798FA82}"/>
    <cellStyle name="Comma 10 2 2 2 3 7" xfId="3002" xr:uid="{3F9D9926-774E-43C9-A51A-9B5F8236F809}"/>
    <cellStyle name="Comma 10 2 2 2 3 7 2" xfId="8605" xr:uid="{9AF18BB0-3954-42D7-8642-E77F81A208F8}"/>
    <cellStyle name="Comma 10 2 2 2 3 7 2 2" xfId="19833" xr:uid="{E357C11D-2F23-4D54-A2DC-C4FC2030D42F}"/>
    <cellStyle name="Comma 10 2 2 2 3 7 3" xfId="14230" xr:uid="{3814F755-86DD-48D7-BE00-051D49EA8A23}"/>
    <cellStyle name="Comma 10 2 2 2 3 8" xfId="5817" xr:uid="{63800098-5038-46B8-8F38-818C95875115}"/>
    <cellStyle name="Comma 10 2 2 2 3 8 2" xfId="17045" xr:uid="{7DDD33A6-22D8-4CAC-8E61-F24B495F8567}"/>
    <cellStyle name="Comma 10 2 2 2 3 9" xfId="11441" xr:uid="{A34F831D-F040-40A6-9255-FB5B658459AC}"/>
    <cellStyle name="Comma 10 2 2 2 4" xfId="571" xr:uid="{00000000-0005-0000-0000-000031000000}"/>
    <cellStyle name="Comma 10 2 2 2 4 2" xfId="1109" xr:uid="{00000000-0005-0000-0000-000032000000}"/>
    <cellStyle name="Comma 10 2 2 2 4 2 2" xfId="2189" xr:uid="{00000000-0005-0000-0000-000033000000}"/>
    <cellStyle name="Comma 10 2 2 2 4 2 2 2" xfId="4978" xr:uid="{87D64ED5-F888-4520-AE96-A3639124479A}"/>
    <cellStyle name="Comma 10 2 2 2 4 2 2 2 2" xfId="10581" xr:uid="{9205EB83-A143-4A71-B3D3-373851B75C1F}"/>
    <cellStyle name="Comma 10 2 2 2 4 2 2 2 2 2" xfId="21809" xr:uid="{8DF84F02-1ACC-41E1-BAF7-A0440BAF3C03}"/>
    <cellStyle name="Comma 10 2 2 2 4 2 2 2 3" xfId="16206" xr:uid="{C5FDBE03-CCEC-473D-9AD5-83157741E8DF}"/>
    <cellStyle name="Comma 10 2 2 2 4 2 2 3" xfId="7792" xr:uid="{1148D118-B044-4A00-8860-C0F46C31A2B6}"/>
    <cellStyle name="Comma 10 2 2 2 4 2 2 3 2" xfId="19020" xr:uid="{D02CB901-475D-4E24-89F3-649F69663970}"/>
    <cellStyle name="Comma 10 2 2 2 4 2 2 4" xfId="13417" xr:uid="{E9A719EA-C4BB-4923-8C0A-63021300A133}"/>
    <cellStyle name="Comma 10 2 2 2 4 2 3" xfId="3898" xr:uid="{12DEC647-7249-4E16-9E0B-35911AA916B5}"/>
    <cellStyle name="Comma 10 2 2 2 4 2 3 2" xfId="9501" xr:uid="{0C6DB3F6-98A4-429A-9840-41E03677D80A}"/>
    <cellStyle name="Comma 10 2 2 2 4 2 3 2 2" xfId="20729" xr:uid="{E8A22030-EFDF-452D-982C-FB5296D0699A}"/>
    <cellStyle name="Comma 10 2 2 2 4 2 3 3" xfId="15126" xr:uid="{24B88254-564A-4FF6-B66A-2D26B0E4129E}"/>
    <cellStyle name="Comma 10 2 2 2 4 2 4" xfId="6712" xr:uid="{9A869744-CA83-4295-AACB-BA148A07EDC8}"/>
    <cellStyle name="Comma 10 2 2 2 4 2 4 2" xfId="17940" xr:uid="{0C8FD0E9-880F-441C-BFF8-AF699505D180}"/>
    <cellStyle name="Comma 10 2 2 2 4 2 5" xfId="12337" xr:uid="{05C2A7A3-459F-46EA-8E20-00B4E208E427}"/>
    <cellStyle name="Comma 10 2 2 2 4 3" xfId="1651" xr:uid="{00000000-0005-0000-0000-000034000000}"/>
    <cellStyle name="Comma 10 2 2 2 4 3 2" xfId="4440" xr:uid="{80C45A6C-1FBD-4AC4-985E-7C32C050D4C3}"/>
    <cellStyle name="Comma 10 2 2 2 4 3 2 2" xfId="10043" xr:uid="{A3251380-8830-46E3-BC1B-9C1367E40AD2}"/>
    <cellStyle name="Comma 10 2 2 2 4 3 2 2 2" xfId="21271" xr:uid="{945A7725-C190-44C5-85A4-A5A30654C6AB}"/>
    <cellStyle name="Comma 10 2 2 2 4 3 2 3" xfId="15668" xr:uid="{17A7AF7B-E21D-41FC-B0AE-C59EFCAC8830}"/>
    <cellStyle name="Comma 10 2 2 2 4 3 3" xfId="7254" xr:uid="{72C02762-A608-4D88-9A34-78C0882D0CCA}"/>
    <cellStyle name="Comma 10 2 2 2 4 3 3 2" xfId="18482" xr:uid="{57A4F344-4659-4F7B-BF24-3DA497345F90}"/>
    <cellStyle name="Comma 10 2 2 2 4 3 4" xfId="12879" xr:uid="{9AFD9A5C-8DB9-42CB-B20D-673034DAFC96}"/>
    <cellStyle name="Comma 10 2 2 2 4 4" xfId="3360" xr:uid="{E56E2545-2C77-4579-8C9C-175D222CED1E}"/>
    <cellStyle name="Comma 10 2 2 2 4 4 2" xfId="8963" xr:uid="{62B2D83B-C253-4035-9A11-9C8FF2325EBD}"/>
    <cellStyle name="Comma 10 2 2 2 4 4 2 2" xfId="20191" xr:uid="{5CDC809A-93A5-433A-9B47-7EB3249E96A6}"/>
    <cellStyle name="Comma 10 2 2 2 4 4 3" xfId="14588" xr:uid="{DCADD8F5-E840-4092-86AF-FC408847F6E7}"/>
    <cellStyle name="Comma 10 2 2 2 4 5" xfId="6174" xr:uid="{E420469C-BBCA-4C6E-A424-7AEEC7057191}"/>
    <cellStyle name="Comma 10 2 2 2 4 5 2" xfId="17402" xr:uid="{6A090ABB-43E3-4F1C-826D-65A2DF64C42E}"/>
    <cellStyle name="Comma 10 2 2 2 4 6" xfId="11799" xr:uid="{01A6655F-E5B3-47A1-9F98-4FAEEABBCE45}"/>
    <cellStyle name="Comma 10 2 2 2 5" xfId="842" xr:uid="{00000000-0005-0000-0000-000035000000}"/>
    <cellStyle name="Comma 10 2 2 2 5 2" xfId="1922" xr:uid="{00000000-0005-0000-0000-000036000000}"/>
    <cellStyle name="Comma 10 2 2 2 5 2 2" xfId="4711" xr:uid="{182B5CD4-E107-4F2A-84C5-8DCC46B323A6}"/>
    <cellStyle name="Comma 10 2 2 2 5 2 2 2" xfId="10314" xr:uid="{99578477-762B-48C4-8695-F2C50530038B}"/>
    <cellStyle name="Comma 10 2 2 2 5 2 2 2 2" xfId="21542" xr:uid="{259681DF-AF40-428A-BD6A-CD2388104F60}"/>
    <cellStyle name="Comma 10 2 2 2 5 2 2 3" xfId="15939" xr:uid="{FC77658C-08C3-4CB3-A3D1-AB4C20F78681}"/>
    <cellStyle name="Comma 10 2 2 2 5 2 3" xfId="7525" xr:uid="{C57C00AB-D43C-4D5C-9C1D-8C5DFC91F496}"/>
    <cellStyle name="Comma 10 2 2 2 5 2 3 2" xfId="18753" xr:uid="{46676EFC-4718-4311-95F3-EA67E28250BE}"/>
    <cellStyle name="Comma 10 2 2 2 5 2 4" xfId="13150" xr:uid="{5B6D8DB9-F063-41A7-8483-47DBD4272A26}"/>
    <cellStyle name="Comma 10 2 2 2 5 3" xfId="3631" xr:uid="{14E5FBB0-8E08-4FE2-BA8B-2AC36A8F90C1}"/>
    <cellStyle name="Comma 10 2 2 2 5 3 2" xfId="9234" xr:uid="{B8B2B96B-D4E0-4880-94C0-3C7633CBFDE9}"/>
    <cellStyle name="Comma 10 2 2 2 5 3 2 2" xfId="20462" xr:uid="{B56D86F1-7D97-4E3E-BEC2-57E299B4CFDD}"/>
    <cellStyle name="Comma 10 2 2 2 5 3 3" xfId="14859" xr:uid="{CE197D92-F497-475B-97D9-26CBECC1DE66}"/>
    <cellStyle name="Comma 10 2 2 2 5 4" xfId="6445" xr:uid="{45AFC9B8-8FDF-49BF-AA96-EF5559C6A2B6}"/>
    <cellStyle name="Comma 10 2 2 2 5 4 2" xfId="17673" xr:uid="{9E77CEEC-F29E-4C4C-95D9-EA35FA746D61}"/>
    <cellStyle name="Comma 10 2 2 2 5 5" xfId="12070" xr:uid="{406D2CFF-2D50-4C10-9FDE-08E146A5A768}"/>
    <cellStyle name="Comma 10 2 2 2 6" xfId="1384" xr:uid="{00000000-0005-0000-0000-000037000000}"/>
    <cellStyle name="Comma 10 2 2 2 6 2" xfId="4173" xr:uid="{1D44AD84-8004-47F6-8D42-F545BC04C835}"/>
    <cellStyle name="Comma 10 2 2 2 6 2 2" xfId="9776" xr:uid="{EE7F3501-7923-4090-A981-BCEFDB5329CE}"/>
    <cellStyle name="Comma 10 2 2 2 6 2 2 2" xfId="21004" xr:uid="{2FDE26FC-8311-4B42-89DF-C46D21F3F073}"/>
    <cellStyle name="Comma 10 2 2 2 6 2 3" xfId="15401" xr:uid="{85D890E4-2165-4F27-8FAE-2972C7C0E6E1}"/>
    <cellStyle name="Comma 10 2 2 2 6 3" xfId="6987" xr:uid="{DFE44FA4-FDDE-44FB-BC2F-AFE0C98EA456}"/>
    <cellStyle name="Comma 10 2 2 2 6 3 2" xfId="18215" xr:uid="{0F312B4F-4250-48BC-BC06-302D7A66CF72}"/>
    <cellStyle name="Comma 10 2 2 2 6 4" xfId="12612" xr:uid="{22615215-368B-47E3-86B4-A675512AAE42}"/>
    <cellStyle name="Comma 10 2 2 2 7" xfId="2465" xr:uid="{00000000-0005-0000-0000-000038000000}"/>
    <cellStyle name="Comma 10 2 2 2 7 2" xfId="5254" xr:uid="{9D8B69B7-1906-4204-9B86-9CB1FE64C080}"/>
    <cellStyle name="Comma 10 2 2 2 7 2 2" xfId="10857" xr:uid="{946E5B88-DA9C-4583-ACF9-35AABF59D835}"/>
    <cellStyle name="Comma 10 2 2 2 7 2 2 2" xfId="22085" xr:uid="{CAC2AC41-57A4-4717-A3F6-0845CC6F21DF}"/>
    <cellStyle name="Comma 10 2 2 2 7 2 3" xfId="16482" xr:uid="{4815859F-57AD-4F62-A648-101E49B61A13}"/>
    <cellStyle name="Comma 10 2 2 2 7 3" xfId="8068" xr:uid="{DFF7B911-31D9-405A-ADF4-E1A0C1FFFDEB}"/>
    <cellStyle name="Comma 10 2 2 2 7 3 2" xfId="19296" xr:uid="{09D7E718-B9F5-4B62-8328-983C2040FD3D}"/>
    <cellStyle name="Comma 10 2 2 2 7 4" xfId="13693" xr:uid="{7F99FBDE-124C-4642-8034-AD0D60CE443D}"/>
    <cellStyle name="Comma 10 2 2 2 8" xfId="304" xr:uid="{00000000-0005-0000-0000-000039000000}"/>
    <cellStyle name="Comma 10 2 2 2 8 2" xfId="3093" xr:uid="{A78E318C-698A-443E-BD4E-E786567A2717}"/>
    <cellStyle name="Comma 10 2 2 2 8 2 2" xfId="8696" xr:uid="{8064DE04-D3D5-4D2C-9D95-137EC997601A}"/>
    <cellStyle name="Comma 10 2 2 2 8 2 2 2" xfId="19924" xr:uid="{02BE544B-F494-4C79-9781-12DF0E31682C}"/>
    <cellStyle name="Comma 10 2 2 2 8 2 3" xfId="14321" xr:uid="{204C53A0-7B94-4CA6-9FF7-B861F36A52A3}"/>
    <cellStyle name="Comma 10 2 2 2 8 3" xfId="5907" xr:uid="{1E9A9145-C86B-4A64-868E-EEBDD4AF9612}"/>
    <cellStyle name="Comma 10 2 2 2 8 3 2" xfId="17135" xr:uid="{E0DC162C-264A-4489-81BC-73F25E1494FF}"/>
    <cellStyle name="Comma 10 2 2 2 8 4" xfId="11532" xr:uid="{A05A8D06-DC8F-46D3-9CF6-1977885100F1}"/>
    <cellStyle name="Comma 10 2 2 2 9" xfId="2817" xr:uid="{66F0D7E0-B38A-4143-8607-411009E10861}"/>
    <cellStyle name="Comma 10 2 2 2 9 2" xfId="8420" xr:uid="{30736E77-1C62-4A58-92D3-9EADCB4DE2C9}"/>
    <cellStyle name="Comma 10 2 2 2 9 2 2" xfId="19648" xr:uid="{B5F9346A-6BC7-4F22-B4A7-4ACF1E345A88}"/>
    <cellStyle name="Comma 10 2 2 2 9 3" xfId="14045" xr:uid="{8CB30B9F-8506-4E34-9ABD-EB301FFA2CF6}"/>
    <cellStyle name="Comma 10 2 2 3" xfId="115" xr:uid="{00000000-0005-0000-0000-00003A000000}"/>
    <cellStyle name="Comma 10 2 2 3 10" xfId="11347" xr:uid="{16CECB26-5065-449D-9F0D-5F09BE0627A5}"/>
    <cellStyle name="Comma 10 2 2 3 2" xfId="241" xr:uid="{00000000-0005-0000-0000-00003B000000}"/>
    <cellStyle name="Comma 10 2 2 3 2 2" xfId="788" xr:uid="{00000000-0005-0000-0000-00003C000000}"/>
    <cellStyle name="Comma 10 2 2 3 2 2 2" xfId="1326" xr:uid="{00000000-0005-0000-0000-00003D000000}"/>
    <cellStyle name="Comma 10 2 2 3 2 2 2 2" xfId="2406" xr:uid="{00000000-0005-0000-0000-00003E000000}"/>
    <cellStyle name="Comma 10 2 2 3 2 2 2 2 2" xfId="5195" xr:uid="{8ECBE043-CD31-4EB0-A151-A134C5F1304B}"/>
    <cellStyle name="Comma 10 2 2 3 2 2 2 2 2 2" xfId="10798" xr:uid="{5145EAB7-8A04-4A87-B4DB-0A7BFF9345FA}"/>
    <cellStyle name="Comma 10 2 2 3 2 2 2 2 2 2 2" xfId="22026" xr:uid="{BF6715E4-0104-405C-B98F-F69E64E69C47}"/>
    <cellStyle name="Comma 10 2 2 3 2 2 2 2 2 3" xfId="16423" xr:uid="{C3B6ACA6-C0CE-4889-B545-F1E31FA8ED18}"/>
    <cellStyle name="Comma 10 2 2 3 2 2 2 2 3" xfId="8009" xr:uid="{788D024E-5BA7-4E29-8940-C6333FC96FBE}"/>
    <cellStyle name="Comma 10 2 2 3 2 2 2 2 3 2" xfId="19237" xr:uid="{3C099713-04D8-49B5-A615-27DAF391E13C}"/>
    <cellStyle name="Comma 10 2 2 3 2 2 2 2 4" xfId="13634" xr:uid="{8AA0A710-5966-424E-B63F-6154A029C6F6}"/>
    <cellStyle name="Comma 10 2 2 3 2 2 2 3" xfId="4115" xr:uid="{3E5D8706-9E39-469B-B0EC-2FD30E0F52E2}"/>
    <cellStyle name="Comma 10 2 2 3 2 2 2 3 2" xfId="9718" xr:uid="{7D8ED681-9990-40E5-BB06-3F5CC287A379}"/>
    <cellStyle name="Comma 10 2 2 3 2 2 2 3 2 2" xfId="20946" xr:uid="{B80EE6C3-13C2-45D9-862D-223840B79B55}"/>
    <cellStyle name="Comma 10 2 2 3 2 2 2 3 3" xfId="15343" xr:uid="{41BC601A-2E17-455D-BCF1-821A30FA2474}"/>
    <cellStyle name="Comma 10 2 2 3 2 2 2 4" xfId="6929" xr:uid="{B121F30F-23F4-4A01-8569-CD5EF1C5EB18}"/>
    <cellStyle name="Comma 10 2 2 3 2 2 2 4 2" xfId="18157" xr:uid="{82AF30BF-50BA-4B51-A3E1-9140BC2F05B0}"/>
    <cellStyle name="Comma 10 2 2 3 2 2 2 5" xfId="12554" xr:uid="{9C2C35C1-5375-4707-8648-6B17C73376CE}"/>
    <cellStyle name="Comma 10 2 2 3 2 2 3" xfId="1868" xr:uid="{00000000-0005-0000-0000-00003F000000}"/>
    <cellStyle name="Comma 10 2 2 3 2 2 3 2" xfId="4657" xr:uid="{23987711-4D8A-495A-9133-198AD8B8C339}"/>
    <cellStyle name="Comma 10 2 2 3 2 2 3 2 2" xfId="10260" xr:uid="{450AC0A0-6556-4896-A673-C6CF6075E0A3}"/>
    <cellStyle name="Comma 10 2 2 3 2 2 3 2 2 2" xfId="21488" xr:uid="{8A2909C4-DF68-437C-A7B9-4B87FE773086}"/>
    <cellStyle name="Comma 10 2 2 3 2 2 3 2 3" xfId="15885" xr:uid="{4FC8F2E5-E86B-4917-9C8D-8801F9FAB412}"/>
    <cellStyle name="Comma 10 2 2 3 2 2 3 3" xfId="7471" xr:uid="{9FEAF5C8-6044-4472-9003-8978833B364B}"/>
    <cellStyle name="Comma 10 2 2 3 2 2 3 3 2" xfId="18699" xr:uid="{C9DB9AD9-0D4D-4218-BD66-99DEC3212610}"/>
    <cellStyle name="Comma 10 2 2 3 2 2 3 4" xfId="13096" xr:uid="{7023BA99-D920-48BC-A476-2E8BB3D85A1E}"/>
    <cellStyle name="Comma 10 2 2 3 2 2 4" xfId="3577" xr:uid="{83475A15-1D41-4CD6-9C48-A8157BBB201C}"/>
    <cellStyle name="Comma 10 2 2 3 2 2 4 2" xfId="9180" xr:uid="{FE279C8C-0068-4A8F-93BD-4E863DF62813}"/>
    <cellStyle name="Comma 10 2 2 3 2 2 4 2 2" xfId="20408" xr:uid="{54923D45-A9A8-47BE-B837-E02A99A8F742}"/>
    <cellStyle name="Comma 10 2 2 3 2 2 4 3" xfId="14805" xr:uid="{DA4CEEFD-1718-4D5B-8EF6-59EEA42CB5C4}"/>
    <cellStyle name="Comma 10 2 2 3 2 2 5" xfId="6391" xr:uid="{088BC65F-C8DA-4A4F-AB3B-58D71D1203AC}"/>
    <cellStyle name="Comma 10 2 2 3 2 2 5 2" xfId="17619" xr:uid="{B7524EB0-58CA-4508-9921-56B26F2B21E5}"/>
    <cellStyle name="Comma 10 2 2 3 2 2 6" xfId="12016" xr:uid="{8F1F9213-3ACB-40E6-AFEA-3D245254622A}"/>
    <cellStyle name="Comma 10 2 2 3 2 3" xfId="1059" xr:uid="{00000000-0005-0000-0000-000040000000}"/>
    <cellStyle name="Comma 10 2 2 3 2 3 2" xfId="2139" xr:uid="{00000000-0005-0000-0000-000041000000}"/>
    <cellStyle name="Comma 10 2 2 3 2 3 2 2" xfId="4928" xr:uid="{F6A62954-7789-48F1-B3FF-37191FDA5A95}"/>
    <cellStyle name="Comma 10 2 2 3 2 3 2 2 2" xfId="10531" xr:uid="{B8ED348D-BA38-496D-8D21-1CC819E1D0D1}"/>
    <cellStyle name="Comma 10 2 2 3 2 3 2 2 2 2" xfId="21759" xr:uid="{D369F5D0-8CDD-4DD4-9B63-D17FC43E81FC}"/>
    <cellStyle name="Comma 10 2 2 3 2 3 2 2 3" xfId="16156" xr:uid="{0BC20BF2-C8DB-46F5-ADB1-DD0C43F39512}"/>
    <cellStyle name="Comma 10 2 2 3 2 3 2 3" xfId="7742" xr:uid="{367824B7-5F31-4DB9-B6F3-B35A8E3192FE}"/>
    <cellStyle name="Comma 10 2 2 3 2 3 2 3 2" xfId="18970" xr:uid="{3D15C166-A7C3-4182-B8FE-E267A032F6C1}"/>
    <cellStyle name="Comma 10 2 2 3 2 3 2 4" xfId="13367" xr:uid="{1A9869FA-5384-4A8B-9960-35BB0BE975E1}"/>
    <cellStyle name="Comma 10 2 2 3 2 3 3" xfId="3848" xr:uid="{409A9714-CDB0-4889-B0C3-AD63504425F4}"/>
    <cellStyle name="Comma 10 2 2 3 2 3 3 2" xfId="9451" xr:uid="{54F91D36-A8F2-4EDE-B1A8-062C6B95CFDA}"/>
    <cellStyle name="Comma 10 2 2 3 2 3 3 2 2" xfId="20679" xr:uid="{2600ABE1-C665-4D78-AAEB-E9700A00705E}"/>
    <cellStyle name="Comma 10 2 2 3 2 3 3 3" xfId="15076" xr:uid="{ED531296-E526-4359-A6F9-9C6F81115A9E}"/>
    <cellStyle name="Comma 10 2 2 3 2 3 4" xfId="6662" xr:uid="{31F83ADE-1376-495E-BD50-CBEC12148D48}"/>
    <cellStyle name="Comma 10 2 2 3 2 3 4 2" xfId="17890" xr:uid="{292B90D5-C8BF-467D-A8BD-CADF6A450950}"/>
    <cellStyle name="Comma 10 2 2 3 2 3 5" xfId="12287" xr:uid="{1FDC1EEF-C06D-4C65-9B60-265587C78AB9}"/>
    <cellStyle name="Comma 10 2 2 3 2 4" xfId="1601" xr:uid="{00000000-0005-0000-0000-000042000000}"/>
    <cellStyle name="Comma 10 2 2 3 2 4 2" xfId="4390" xr:uid="{1B21AB8B-F23E-49B9-8E77-B5A0E60BE0F7}"/>
    <cellStyle name="Comma 10 2 2 3 2 4 2 2" xfId="9993" xr:uid="{6F051DCE-0884-4842-BCED-D34487EC01AF}"/>
    <cellStyle name="Comma 10 2 2 3 2 4 2 2 2" xfId="21221" xr:uid="{38906D03-ADFA-4727-BC83-B73D41D5B617}"/>
    <cellStyle name="Comma 10 2 2 3 2 4 2 3" xfId="15618" xr:uid="{895C0B4E-D887-487F-8E2E-FA374F9E5889}"/>
    <cellStyle name="Comma 10 2 2 3 2 4 3" xfId="7204" xr:uid="{D0616F2C-D592-4F66-9D82-8CD59F889803}"/>
    <cellStyle name="Comma 10 2 2 3 2 4 3 2" xfId="18432" xr:uid="{66EC4952-0689-47A6-B511-9C4AB183E3C5}"/>
    <cellStyle name="Comma 10 2 2 3 2 4 4" xfId="12829" xr:uid="{726D2089-6BD5-4578-ABC2-C31CC3B7203D}"/>
    <cellStyle name="Comma 10 2 2 3 2 5" xfId="2682" xr:uid="{00000000-0005-0000-0000-000043000000}"/>
    <cellStyle name="Comma 10 2 2 3 2 5 2" xfId="5471" xr:uid="{4BEEDD48-DC34-44B0-9488-430AC950EA22}"/>
    <cellStyle name="Comma 10 2 2 3 2 5 2 2" xfId="11074" xr:uid="{7F9ADE88-9BD8-4E27-842B-CE084BFC4592}"/>
    <cellStyle name="Comma 10 2 2 3 2 5 2 2 2" xfId="22302" xr:uid="{F96C0FFC-0B56-4DF6-BBAE-9CC00A5BF5D9}"/>
    <cellStyle name="Comma 10 2 2 3 2 5 2 3" xfId="16699" xr:uid="{570EF538-FCB3-416A-81F1-9A81BC367ED2}"/>
    <cellStyle name="Comma 10 2 2 3 2 5 3" xfId="8285" xr:uid="{D60C7FAE-1C34-4517-B9FF-F6B7DE874EC2}"/>
    <cellStyle name="Comma 10 2 2 3 2 5 3 2" xfId="19513" xr:uid="{7316F128-C9F9-42F2-BD27-FBB6FDEBC6F8}"/>
    <cellStyle name="Comma 10 2 2 3 2 5 4" xfId="13910" xr:uid="{B0936217-7E48-4C4C-88E6-B1EA8886E346}"/>
    <cellStyle name="Comma 10 2 2 3 2 6" xfId="521" xr:uid="{00000000-0005-0000-0000-000044000000}"/>
    <cellStyle name="Comma 10 2 2 3 2 6 2" xfId="3310" xr:uid="{B54DA95C-1A3D-4D80-8EDE-9485FF92412D}"/>
    <cellStyle name="Comma 10 2 2 3 2 6 2 2" xfId="8913" xr:uid="{FC2BC9B3-9838-4030-931F-989CD3553D69}"/>
    <cellStyle name="Comma 10 2 2 3 2 6 2 2 2" xfId="20141" xr:uid="{1B958496-3C43-459B-8914-4209E6B14080}"/>
    <cellStyle name="Comma 10 2 2 3 2 6 2 3" xfId="14538" xr:uid="{724B8D53-8BBE-43A2-B8A9-21F26F76DADB}"/>
    <cellStyle name="Comma 10 2 2 3 2 6 3" xfId="6124" xr:uid="{5CD277AB-3D79-4614-B557-62AEA6FCC42D}"/>
    <cellStyle name="Comma 10 2 2 3 2 6 3 2" xfId="17352" xr:uid="{ACB06A2A-AC46-4080-AB91-B31E33601514}"/>
    <cellStyle name="Comma 10 2 2 3 2 6 4" xfId="11749" xr:uid="{75C557F5-99B8-4FE8-964F-D981DD0C242B}"/>
    <cellStyle name="Comma 10 2 2 3 2 7" xfId="3034" xr:uid="{D06CFD97-C5CB-49BD-9E17-27341BBD0BA6}"/>
    <cellStyle name="Comma 10 2 2 3 2 7 2" xfId="8637" xr:uid="{38E3E9E6-C6C5-4341-8096-82734B240AED}"/>
    <cellStyle name="Comma 10 2 2 3 2 7 2 2" xfId="19865" xr:uid="{3EEB4DBD-6467-4844-AF65-0AFE5B3BF3CC}"/>
    <cellStyle name="Comma 10 2 2 3 2 7 3" xfId="14262" xr:uid="{ED42209A-2761-4EEE-AC27-468FDB6F621F}"/>
    <cellStyle name="Comma 10 2 2 3 2 8" xfId="5849" xr:uid="{2FE417A0-41D6-411A-B224-3F942D5D4249}"/>
    <cellStyle name="Comma 10 2 2 3 2 8 2" xfId="17077" xr:uid="{CF667AA2-E223-4B22-BF55-EA5293C50459}"/>
    <cellStyle name="Comma 10 2 2 3 2 9" xfId="11473" xr:uid="{307A3C54-ED9E-436D-9027-C2A55698398E}"/>
    <cellStyle name="Comma 10 2 2 3 3" xfId="662" xr:uid="{00000000-0005-0000-0000-000045000000}"/>
    <cellStyle name="Comma 10 2 2 3 3 2" xfId="1200" xr:uid="{00000000-0005-0000-0000-000046000000}"/>
    <cellStyle name="Comma 10 2 2 3 3 2 2" xfId="2280" xr:uid="{00000000-0005-0000-0000-000047000000}"/>
    <cellStyle name="Comma 10 2 2 3 3 2 2 2" xfId="5069" xr:uid="{5C2ED34B-1467-4FEE-9D71-5A9FA398DC76}"/>
    <cellStyle name="Comma 10 2 2 3 3 2 2 2 2" xfId="10672" xr:uid="{4B5600F7-58F3-4598-9BF0-5289152E93DE}"/>
    <cellStyle name="Comma 10 2 2 3 3 2 2 2 2 2" xfId="21900" xr:uid="{06D8926F-459C-4FFF-BA7C-659B1797EAC1}"/>
    <cellStyle name="Comma 10 2 2 3 3 2 2 2 3" xfId="16297" xr:uid="{2DFEE67D-BE1E-42F2-9AF4-69C87C12A23E}"/>
    <cellStyle name="Comma 10 2 2 3 3 2 2 3" xfId="7883" xr:uid="{185EA6DC-4CCC-4891-8ABA-56EB16CD8948}"/>
    <cellStyle name="Comma 10 2 2 3 3 2 2 3 2" xfId="19111" xr:uid="{6A68A073-7CF6-4FB3-81F3-3A08B1C8529C}"/>
    <cellStyle name="Comma 10 2 2 3 3 2 2 4" xfId="13508" xr:uid="{03826D89-981A-4083-8C54-07195F21F06B}"/>
    <cellStyle name="Comma 10 2 2 3 3 2 3" xfId="3989" xr:uid="{96A0DB60-A653-4113-A34A-E511EC2C24D6}"/>
    <cellStyle name="Comma 10 2 2 3 3 2 3 2" xfId="9592" xr:uid="{E7527AB8-2ADE-43C7-8188-A0628863C5F6}"/>
    <cellStyle name="Comma 10 2 2 3 3 2 3 2 2" xfId="20820" xr:uid="{7985BAAB-4B76-4FC5-92D8-7868414F63F7}"/>
    <cellStyle name="Comma 10 2 2 3 3 2 3 3" xfId="15217" xr:uid="{59B9E549-90E5-4406-B82D-38BADB1A7584}"/>
    <cellStyle name="Comma 10 2 2 3 3 2 4" xfId="6803" xr:uid="{67D704D1-95E2-409E-9991-817B651F32D6}"/>
    <cellStyle name="Comma 10 2 2 3 3 2 4 2" xfId="18031" xr:uid="{AC8F9301-0EB9-4469-AFAE-A3F3C6259E8F}"/>
    <cellStyle name="Comma 10 2 2 3 3 2 5" xfId="12428" xr:uid="{1D75F7C2-9537-45B6-8C07-562FC630C8A3}"/>
    <cellStyle name="Comma 10 2 2 3 3 3" xfId="1742" xr:uid="{00000000-0005-0000-0000-000048000000}"/>
    <cellStyle name="Comma 10 2 2 3 3 3 2" xfId="4531" xr:uid="{C501D7CB-8067-4FED-BB82-C20D6A5AF10F}"/>
    <cellStyle name="Comma 10 2 2 3 3 3 2 2" xfId="10134" xr:uid="{684F324A-1043-4D24-A7FD-00020B713E93}"/>
    <cellStyle name="Comma 10 2 2 3 3 3 2 2 2" xfId="21362" xr:uid="{4573722A-9626-428B-93FC-CB066ECBB173}"/>
    <cellStyle name="Comma 10 2 2 3 3 3 2 3" xfId="15759" xr:uid="{2892CCE1-94CA-4C4D-B2BD-CFC52FFC3F28}"/>
    <cellStyle name="Comma 10 2 2 3 3 3 3" xfId="7345" xr:uid="{7200E442-C625-40BC-910F-4CED65B24866}"/>
    <cellStyle name="Comma 10 2 2 3 3 3 3 2" xfId="18573" xr:uid="{42CE940F-3AB1-4DAB-9662-39434D097840}"/>
    <cellStyle name="Comma 10 2 2 3 3 3 4" xfId="12970" xr:uid="{B7A77224-067F-40B3-A4EF-A1F845DE9AE9}"/>
    <cellStyle name="Comma 10 2 2 3 3 4" xfId="3451" xr:uid="{92D614F4-67B3-4259-801D-AE1381218085}"/>
    <cellStyle name="Comma 10 2 2 3 3 4 2" xfId="9054" xr:uid="{9E3BCBFE-2CEB-4B27-B7D3-5EAF32462071}"/>
    <cellStyle name="Comma 10 2 2 3 3 4 2 2" xfId="20282" xr:uid="{93A97C80-9C7C-4E37-AAB3-61A73A6D9FC9}"/>
    <cellStyle name="Comma 10 2 2 3 3 4 3" xfId="14679" xr:uid="{1386D44D-0F76-42EF-B8EA-DD264BC3B7FA}"/>
    <cellStyle name="Comma 10 2 2 3 3 5" xfId="6265" xr:uid="{525EE3FF-F177-4D86-B22A-143B50A3ADC1}"/>
    <cellStyle name="Comma 10 2 2 3 3 5 2" xfId="17493" xr:uid="{E8D7F93B-854A-42A6-A0B7-2D9B99FE1777}"/>
    <cellStyle name="Comma 10 2 2 3 3 6" xfId="11890" xr:uid="{B272A9C1-8B0D-4878-81BA-9CC0CC7974F2}"/>
    <cellStyle name="Comma 10 2 2 3 4" xfId="933" xr:uid="{00000000-0005-0000-0000-000049000000}"/>
    <cellStyle name="Comma 10 2 2 3 4 2" xfId="2013" xr:uid="{00000000-0005-0000-0000-00004A000000}"/>
    <cellStyle name="Comma 10 2 2 3 4 2 2" xfId="4802" xr:uid="{7D4FAD98-96C7-4B99-9EE3-B3E8CB39FC3F}"/>
    <cellStyle name="Comma 10 2 2 3 4 2 2 2" xfId="10405" xr:uid="{6A0D09C5-DFBF-4A2C-BA28-1FAB6359A104}"/>
    <cellStyle name="Comma 10 2 2 3 4 2 2 2 2" xfId="21633" xr:uid="{4B7082D8-7769-40F4-A609-C8932B220C41}"/>
    <cellStyle name="Comma 10 2 2 3 4 2 2 3" xfId="16030" xr:uid="{4B6BCDC9-5EC8-4EBD-9D23-BA06B6BF7D9F}"/>
    <cellStyle name="Comma 10 2 2 3 4 2 3" xfId="7616" xr:uid="{C103D0C5-C804-45F5-B415-2716E11211C1}"/>
    <cellStyle name="Comma 10 2 2 3 4 2 3 2" xfId="18844" xr:uid="{973F55D0-E00F-4FC5-A4B1-28CE4D810B5E}"/>
    <cellStyle name="Comma 10 2 2 3 4 2 4" xfId="13241" xr:uid="{292511EF-8CBA-4761-82A3-5C2F37B26F4C}"/>
    <cellStyle name="Comma 10 2 2 3 4 3" xfId="3722" xr:uid="{9BE891EC-3CD8-4FAD-A465-09A92C9E646F}"/>
    <cellStyle name="Comma 10 2 2 3 4 3 2" xfId="9325" xr:uid="{69271F5A-7F7D-4212-8E4E-54016839FD9C}"/>
    <cellStyle name="Comma 10 2 2 3 4 3 2 2" xfId="20553" xr:uid="{48BD9B5A-33E6-4A00-8657-A1085F290108}"/>
    <cellStyle name="Comma 10 2 2 3 4 3 3" xfId="14950" xr:uid="{92523430-44F2-4973-8EF1-5AA772472A4E}"/>
    <cellStyle name="Comma 10 2 2 3 4 4" xfId="6536" xr:uid="{19F458CB-61EF-404B-9680-04CF350E6158}"/>
    <cellStyle name="Comma 10 2 2 3 4 4 2" xfId="17764" xr:uid="{C7235AD9-D455-448E-B0A8-0EFF373E00D1}"/>
    <cellStyle name="Comma 10 2 2 3 4 5" xfId="12161" xr:uid="{07100750-E873-4E25-8DDE-EE899C2FF5B3}"/>
    <cellStyle name="Comma 10 2 2 3 5" xfId="1475" xr:uid="{00000000-0005-0000-0000-00004B000000}"/>
    <cellStyle name="Comma 10 2 2 3 5 2" xfId="4264" xr:uid="{3F1BA308-8BD2-4E59-977D-38A9C216C672}"/>
    <cellStyle name="Comma 10 2 2 3 5 2 2" xfId="9867" xr:uid="{CA45921F-3E00-4C26-95C5-836554F3508F}"/>
    <cellStyle name="Comma 10 2 2 3 5 2 2 2" xfId="21095" xr:uid="{B498C9B7-A74A-4401-BDAC-184A82546235}"/>
    <cellStyle name="Comma 10 2 2 3 5 2 3" xfId="15492" xr:uid="{AC7090E4-0CBB-409A-9970-63B81B23C03D}"/>
    <cellStyle name="Comma 10 2 2 3 5 3" xfId="7078" xr:uid="{BAB11959-DA6C-47FB-A707-B5078DB527A7}"/>
    <cellStyle name="Comma 10 2 2 3 5 3 2" xfId="18306" xr:uid="{B96FE204-5406-4C25-80D3-DFA244D70C20}"/>
    <cellStyle name="Comma 10 2 2 3 5 4" xfId="12703" xr:uid="{67D41BCE-3BB1-4C63-951B-5447EE0D8E48}"/>
    <cellStyle name="Comma 10 2 2 3 6" xfId="2556" xr:uid="{00000000-0005-0000-0000-00004C000000}"/>
    <cellStyle name="Comma 10 2 2 3 6 2" xfId="5345" xr:uid="{CBA41E92-577A-4483-92BC-73E03C40A99E}"/>
    <cellStyle name="Comma 10 2 2 3 6 2 2" xfId="10948" xr:uid="{943B2EC2-5AFE-4160-B789-52A124783711}"/>
    <cellStyle name="Comma 10 2 2 3 6 2 2 2" xfId="22176" xr:uid="{CBF8F699-A51D-40C0-B7B7-738401EA7AF2}"/>
    <cellStyle name="Comma 10 2 2 3 6 2 3" xfId="16573" xr:uid="{A9DB85B5-3AE7-4A9F-A19B-ACA17AFD256B}"/>
    <cellStyle name="Comma 10 2 2 3 6 3" xfId="8159" xr:uid="{EC2A033A-48A3-49CE-A6C2-F6DFD2F68E0D}"/>
    <cellStyle name="Comma 10 2 2 3 6 3 2" xfId="19387" xr:uid="{C0BC04CD-0474-4A99-BCEE-91CD927A5E1E}"/>
    <cellStyle name="Comma 10 2 2 3 6 4" xfId="13784" xr:uid="{1B673ED4-9661-47E1-82DD-798EC36EA698}"/>
    <cellStyle name="Comma 10 2 2 3 7" xfId="395" xr:uid="{00000000-0005-0000-0000-00004D000000}"/>
    <cellStyle name="Comma 10 2 2 3 7 2" xfId="3184" xr:uid="{9D6ED2CB-8EBB-4632-B14B-603EA118B1DB}"/>
    <cellStyle name="Comma 10 2 2 3 7 2 2" xfId="8787" xr:uid="{8D8D3FEE-72A0-48AE-A4A4-E70FC74AFE7F}"/>
    <cellStyle name="Comma 10 2 2 3 7 2 2 2" xfId="20015" xr:uid="{09352A9A-75F7-4E9B-9B2B-AABAAD90FD29}"/>
    <cellStyle name="Comma 10 2 2 3 7 2 3" xfId="14412" xr:uid="{03D8C6CD-8866-4E66-A74F-077E9AE787E5}"/>
    <cellStyle name="Comma 10 2 2 3 7 3" xfId="5998" xr:uid="{18BF43C4-740C-46C5-A56F-8063DB636E92}"/>
    <cellStyle name="Comma 10 2 2 3 7 3 2" xfId="17226" xr:uid="{158352E1-8B93-4CAD-BCD7-33837BE115D1}"/>
    <cellStyle name="Comma 10 2 2 3 7 4" xfId="11623" xr:uid="{A4C23641-2236-4426-B786-DBBCA8ACCDAF}"/>
    <cellStyle name="Comma 10 2 2 3 8" xfId="2908" xr:uid="{BF0B9CF6-FB61-4F9C-97CD-95351313CC0F}"/>
    <cellStyle name="Comma 10 2 2 3 8 2" xfId="8511" xr:uid="{9A706FD1-A33D-4723-953B-9413B800A57C}"/>
    <cellStyle name="Comma 10 2 2 3 8 2 2" xfId="19739" xr:uid="{B04DB827-444D-4E34-B4C9-4F2C9096DE95}"/>
    <cellStyle name="Comma 10 2 2 3 8 3" xfId="14136" xr:uid="{9B1BF0F5-521D-4D15-A012-2C1E42266106}"/>
    <cellStyle name="Comma 10 2 2 3 9" xfId="5723" xr:uid="{F2103D77-3F27-451C-A5F3-F04B46759571}"/>
    <cellStyle name="Comma 10 2 2 3 9 2" xfId="16951" xr:uid="{7DFDF626-4D4E-4DC5-97BF-54A625A68AED}"/>
    <cellStyle name="Comma 10 2 2 4" xfId="177" xr:uid="{00000000-0005-0000-0000-00004E000000}"/>
    <cellStyle name="Comma 10 2 2 4 2" xfId="724" xr:uid="{00000000-0005-0000-0000-00004F000000}"/>
    <cellStyle name="Comma 10 2 2 4 2 2" xfId="1262" xr:uid="{00000000-0005-0000-0000-000050000000}"/>
    <cellStyle name="Comma 10 2 2 4 2 2 2" xfId="2342" xr:uid="{00000000-0005-0000-0000-000051000000}"/>
    <cellStyle name="Comma 10 2 2 4 2 2 2 2" xfId="5131" xr:uid="{0F149C7F-5713-4FB2-994D-A81A4BF85D23}"/>
    <cellStyle name="Comma 10 2 2 4 2 2 2 2 2" xfId="10734" xr:uid="{543D843D-1C1B-417C-A946-F2CF39C763C5}"/>
    <cellStyle name="Comma 10 2 2 4 2 2 2 2 2 2" xfId="21962" xr:uid="{E68EF1E9-A289-43C6-A919-ADEF600C8BE8}"/>
    <cellStyle name="Comma 10 2 2 4 2 2 2 2 3" xfId="16359" xr:uid="{A63AEEAC-D319-4635-B72B-103F27E20017}"/>
    <cellStyle name="Comma 10 2 2 4 2 2 2 3" xfId="7945" xr:uid="{AAABCF19-D144-49CD-8CBA-52011EA30F36}"/>
    <cellStyle name="Comma 10 2 2 4 2 2 2 3 2" xfId="19173" xr:uid="{9B94605D-9DF6-43CA-A1A7-0F0F155FDAB9}"/>
    <cellStyle name="Comma 10 2 2 4 2 2 2 4" xfId="13570" xr:uid="{A6C76039-E1B8-46B6-BAEA-FA11666B9BF3}"/>
    <cellStyle name="Comma 10 2 2 4 2 2 3" xfId="4051" xr:uid="{709D1454-0B09-47D0-B767-A3EEABDFD36A}"/>
    <cellStyle name="Comma 10 2 2 4 2 2 3 2" xfId="9654" xr:uid="{6342E27C-7804-4AAA-B78B-0D27B4303DAA}"/>
    <cellStyle name="Comma 10 2 2 4 2 2 3 2 2" xfId="20882" xr:uid="{83898335-4898-4947-9865-5A90D796A964}"/>
    <cellStyle name="Comma 10 2 2 4 2 2 3 3" xfId="15279" xr:uid="{1FFCD21B-ADA0-4B22-B8E9-2F8BB1F7685D}"/>
    <cellStyle name="Comma 10 2 2 4 2 2 4" xfId="6865" xr:uid="{D3247DEE-F6A3-4481-9D82-EE93207DA87E}"/>
    <cellStyle name="Comma 10 2 2 4 2 2 4 2" xfId="18093" xr:uid="{E9373EC8-0B34-4C03-AB11-CA08E1928AB1}"/>
    <cellStyle name="Comma 10 2 2 4 2 2 5" xfId="12490" xr:uid="{58F833C4-9CAD-4358-A0CC-8AAB22D802A7}"/>
    <cellStyle name="Comma 10 2 2 4 2 3" xfId="1804" xr:uid="{00000000-0005-0000-0000-000052000000}"/>
    <cellStyle name="Comma 10 2 2 4 2 3 2" xfId="4593" xr:uid="{440C3B09-F19F-433B-B034-B4E3B76D07E1}"/>
    <cellStyle name="Comma 10 2 2 4 2 3 2 2" xfId="10196" xr:uid="{411DB0D6-9E7C-495C-996E-9CC8E57A5459}"/>
    <cellStyle name="Comma 10 2 2 4 2 3 2 2 2" xfId="21424" xr:uid="{D97B8DB6-2C0A-4A2A-B3BE-64C63D92F889}"/>
    <cellStyle name="Comma 10 2 2 4 2 3 2 3" xfId="15821" xr:uid="{F1237B56-2586-4DC0-88E9-1962C160E1F6}"/>
    <cellStyle name="Comma 10 2 2 4 2 3 3" xfId="7407" xr:uid="{D4BCC121-1E33-415F-B937-20C688197F32}"/>
    <cellStyle name="Comma 10 2 2 4 2 3 3 2" xfId="18635" xr:uid="{00DB0066-98F4-488B-97FE-F9785FB07A45}"/>
    <cellStyle name="Comma 10 2 2 4 2 3 4" xfId="13032" xr:uid="{47FA97C8-277C-4A69-AA49-54B60461417E}"/>
    <cellStyle name="Comma 10 2 2 4 2 4" xfId="3513" xr:uid="{0FEB4214-80B1-490D-9FEF-FB3DC47BA687}"/>
    <cellStyle name="Comma 10 2 2 4 2 4 2" xfId="9116" xr:uid="{2F049530-0E91-408D-B9E8-C1E81CB7A6DA}"/>
    <cellStyle name="Comma 10 2 2 4 2 4 2 2" xfId="20344" xr:uid="{3CE2E54E-ABBD-4E26-B6EC-C82C40981469}"/>
    <cellStyle name="Comma 10 2 2 4 2 4 3" xfId="14741" xr:uid="{A5A64343-E311-4567-99EA-5360ABE5A9F4}"/>
    <cellStyle name="Comma 10 2 2 4 2 5" xfId="6327" xr:uid="{3394A461-EA5C-4D03-999C-87A1CC70CF22}"/>
    <cellStyle name="Comma 10 2 2 4 2 5 2" xfId="17555" xr:uid="{70C0BE27-D8C2-4024-AE9F-2A658B365D26}"/>
    <cellStyle name="Comma 10 2 2 4 2 6" xfId="11952" xr:uid="{A885C505-DEC6-4583-8EC5-8F45ACDEA7B8}"/>
    <cellStyle name="Comma 10 2 2 4 3" xfId="995" xr:uid="{00000000-0005-0000-0000-000053000000}"/>
    <cellStyle name="Comma 10 2 2 4 3 2" xfId="2075" xr:uid="{00000000-0005-0000-0000-000054000000}"/>
    <cellStyle name="Comma 10 2 2 4 3 2 2" xfId="4864" xr:uid="{C0658448-5AE8-43FD-81AE-60B29637BB07}"/>
    <cellStyle name="Comma 10 2 2 4 3 2 2 2" xfId="10467" xr:uid="{27981C8D-F22B-4BA0-B7E7-B9C87FB39C0E}"/>
    <cellStyle name="Comma 10 2 2 4 3 2 2 2 2" xfId="21695" xr:uid="{E32346CD-4BAA-45DE-9ECD-DC1B5FBDC809}"/>
    <cellStyle name="Comma 10 2 2 4 3 2 2 3" xfId="16092" xr:uid="{7AE0FACB-B0DF-43A9-96AA-A5F977662211}"/>
    <cellStyle name="Comma 10 2 2 4 3 2 3" xfId="7678" xr:uid="{C93AC28C-2492-4938-8812-8577D2D361FE}"/>
    <cellStyle name="Comma 10 2 2 4 3 2 3 2" xfId="18906" xr:uid="{4F36EE59-25D7-44AC-B38C-86E687C1F405}"/>
    <cellStyle name="Comma 10 2 2 4 3 2 4" xfId="13303" xr:uid="{45ED9929-C4AC-46DD-859A-B6DD40EF9EF4}"/>
    <cellStyle name="Comma 10 2 2 4 3 3" xfId="3784" xr:uid="{1D59197E-C146-4F79-A213-129C8BFC4360}"/>
    <cellStyle name="Comma 10 2 2 4 3 3 2" xfId="9387" xr:uid="{6D4652CE-E4BD-4081-9710-6DB5778BA5B7}"/>
    <cellStyle name="Comma 10 2 2 4 3 3 2 2" xfId="20615" xr:uid="{D1803698-FEE3-4E32-9F12-F7705B332D07}"/>
    <cellStyle name="Comma 10 2 2 4 3 3 3" xfId="15012" xr:uid="{EAD3F8E0-FC1C-40CA-90A1-EFE21E22EDF4}"/>
    <cellStyle name="Comma 10 2 2 4 3 4" xfId="6598" xr:uid="{86A29CC9-7C0E-49B0-BF00-6B9ECE0BE017}"/>
    <cellStyle name="Comma 10 2 2 4 3 4 2" xfId="17826" xr:uid="{E268EEFC-0945-4FAF-8940-3E592F97D0BB}"/>
    <cellStyle name="Comma 10 2 2 4 3 5" xfId="12223" xr:uid="{62676022-CA18-49A5-9762-FCDD3263801A}"/>
    <cellStyle name="Comma 10 2 2 4 4" xfId="1537" xr:uid="{00000000-0005-0000-0000-000055000000}"/>
    <cellStyle name="Comma 10 2 2 4 4 2" xfId="4326" xr:uid="{403F6B93-77B5-42D5-B8AE-B8165C1B8048}"/>
    <cellStyle name="Comma 10 2 2 4 4 2 2" xfId="9929" xr:uid="{015781FD-BFC4-40ED-B95F-9CC6BE4D850C}"/>
    <cellStyle name="Comma 10 2 2 4 4 2 2 2" xfId="21157" xr:uid="{A49FA3D7-5856-4B18-899F-02F210212107}"/>
    <cellStyle name="Comma 10 2 2 4 4 2 3" xfId="15554" xr:uid="{6925AD9E-AA3E-4962-9631-1DB3E65540AA}"/>
    <cellStyle name="Comma 10 2 2 4 4 3" xfId="7140" xr:uid="{CDEB1967-91A1-423D-88A3-331BE07E3945}"/>
    <cellStyle name="Comma 10 2 2 4 4 3 2" xfId="18368" xr:uid="{B78F313E-AA36-4DB4-8894-DEF911ED2C03}"/>
    <cellStyle name="Comma 10 2 2 4 4 4" xfId="12765" xr:uid="{C36E9431-E05C-4D86-A6B3-3CEB9FCE6151}"/>
    <cellStyle name="Comma 10 2 2 4 5" xfId="2618" xr:uid="{00000000-0005-0000-0000-000056000000}"/>
    <cellStyle name="Comma 10 2 2 4 5 2" xfId="5407" xr:uid="{DE84B62C-97EF-4872-BCD5-99F407B49707}"/>
    <cellStyle name="Comma 10 2 2 4 5 2 2" xfId="11010" xr:uid="{65A3044F-826F-407D-890C-381F8E944ADB}"/>
    <cellStyle name="Comma 10 2 2 4 5 2 2 2" xfId="22238" xr:uid="{672D2B21-DBF9-4373-899F-E52ADD6938CE}"/>
    <cellStyle name="Comma 10 2 2 4 5 2 3" xfId="16635" xr:uid="{E2CFEE8A-5861-45B2-AA0E-EF9FF8EF9D54}"/>
    <cellStyle name="Comma 10 2 2 4 5 3" xfId="8221" xr:uid="{2F5D5F9B-D234-415F-B6B0-2FF156BA6E25}"/>
    <cellStyle name="Comma 10 2 2 4 5 3 2" xfId="19449" xr:uid="{58DF0D9E-D61B-458F-9D27-84C3BD984E7C}"/>
    <cellStyle name="Comma 10 2 2 4 5 4" xfId="13846" xr:uid="{4CF8DF19-38A3-40B3-95C5-B0D0E5FFF26C}"/>
    <cellStyle name="Comma 10 2 2 4 6" xfId="457" xr:uid="{00000000-0005-0000-0000-000057000000}"/>
    <cellStyle name="Comma 10 2 2 4 6 2" xfId="3246" xr:uid="{67C2F402-BA67-4BD3-997D-AC92B3B1ACDB}"/>
    <cellStyle name="Comma 10 2 2 4 6 2 2" xfId="8849" xr:uid="{58042903-D2AE-4452-A605-8743DD0CF43B}"/>
    <cellStyle name="Comma 10 2 2 4 6 2 2 2" xfId="20077" xr:uid="{C7FD84A8-3016-4EE8-9F29-48BFA2C14E6A}"/>
    <cellStyle name="Comma 10 2 2 4 6 2 3" xfId="14474" xr:uid="{F8A70BAA-7210-4A80-AB14-D755D576D450}"/>
    <cellStyle name="Comma 10 2 2 4 6 3" xfId="6060" xr:uid="{2E42695D-94D8-443F-BC0B-9A75C28E12E5}"/>
    <cellStyle name="Comma 10 2 2 4 6 3 2" xfId="17288" xr:uid="{A11A25A9-6308-448A-B917-57EE24D83EDF}"/>
    <cellStyle name="Comma 10 2 2 4 6 4" xfId="11685" xr:uid="{CEE34266-375B-446D-B2E9-1C2A7358C580}"/>
    <cellStyle name="Comma 10 2 2 4 7" xfId="2970" xr:uid="{0F8A1BD9-A91A-4150-B96D-62689E7943FF}"/>
    <cellStyle name="Comma 10 2 2 4 7 2" xfId="8573" xr:uid="{8E4DD702-8582-4559-855D-7F39309D155B}"/>
    <cellStyle name="Comma 10 2 2 4 7 2 2" xfId="19801" xr:uid="{3F7516F5-F0B9-4AF9-8553-8A7609B95EB9}"/>
    <cellStyle name="Comma 10 2 2 4 7 3" xfId="14198" xr:uid="{96C956BE-F678-4DAB-9247-FD6FB8E15D88}"/>
    <cellStyle name="Comma 10 2 2 4 8" xfId="5785" xr:uid="{666CF29C-FE22-4C74-9F75-7553A0BFB56C}"/>
    <cellStyle name="Comma 10 2 2 4 8 2" xfId="17013" xr:uid="{FB01C12C-AE58-4274-A0E8-BEA02B161385}"/>
    <cellStyle name="Comma 10 2 2 4 9" xfId="11409" xr:uid="{170A1323-8751-4E7F-9B33-BD7A8226C556}"/>
    <cellStyle name="Comma 10 2 2 5" xfId="570" xr:uid="{00000000-0005-0000-0000-000058000000}"/>
    <cellStyle name="Comma 10 2 2 5 2" xfId="1108" xr:uid="{00000000-0005-0000-0000-000059000000}"/>
    <cellStyle name="Comma 10 2 2 5 2 2" xfId="2188" xr:uid="{00000000-0005-0000-0000-00005A000000}"/>
    <cellStyle name="Comma 10 2 2 5 2 2 2" xfId="4977" xr:uid="{DB7D9C8F-5508-446E-BE94-6D9F401D250D}"/>
    <cellStyle name="Comma 10 2 2 5 2 2 2 2" xfId="10580" xr:uid="{465B98AA-7807-4797-9D35-43270AB024AF}"/>
    <cellStyle name="Comma 10 2 2 5 2 2 2 2 2" xfId="21808" xr:uid="{A5A91A3C-DDCC-4CDF-9317-ADCA0C681AAC}"/>
    <cellStyle name="Comma 10 2 2 5 2 2 2 3" xfId="16205" xr:uid="{4A1D3000-1F70-4FB0-B999-B040B478C54C}"/>
    <cellStyle name="Comma 10 2 2 5 2 2 3" xfId="7791" xr:uid="{502E2237-1C9F-47CB-A888-3130D5D465CB}"/>
    <cellStyle name="Comma 10 2 2 5 2 2 3 2" xfId="19019" xr:uid="{D874EB5E-4CB0-4F6F-9AC7-E176C8EF1E9C}"/>
    <cellStyle name="Comma 10 2 2 5 2 2 4" xfId="13416" xr:uid="{60878E35-7B23-462C-9741-845830095CC3}"/>
    <cellStyle name="Comma 10 2 2 5 2 3" xfId="3897" xr:uid="{88DB7DA9-1774-4D76-B50A-7261D44C08E3}"/>
    <cellStyle name="Comma 10 2 2 5 2 3 2" xfId="9500" xr:uid="{D5F9CF51-60B8-40E8-8311-A737BFC92BFC}"/>
    <cellStyle name="Comma 10 2 2 5 2 3 2 2" xfId="20728" xr:uid="{92BCB702-43C9-4C29-AD7A-0753B0D2239A}"/>
    <cellStyle name="Comma 10 2 2 5 2 3 3" xfId="15125" xr:uid="{8E6F17F5-80C0-46E9-A60B-4EAD38653EFD}"/>
    <cellStyle name="Comma 10 2 2 5 2 4" xfId="6711" xr:uid="{532C460E-ACAA-47DE-BE70-4D942E04E5A4}"/>
    <cellStyle name="Comma 10 2 2 5 2 4 2" xfId="17939" xr:uid="{546A9956-0A3A-4A42-A05E-1A1B6B348474}"/>
    <cellStyle name="Comma 10 2 2 5 2 5" xfId="12336" xr:uid="{2CA566F0-8551-407A-93ED-F92FB5D41548}"/>
    <cellStyle name="Comma 10 2 2 5 3" xfId="1650" xr:uid="{00000000-0005-0000-0000-00005B000000}"/>
    <cellStyle name="Comma 10 2 2 5 3 2" xfId="4439" xr:uid="{49D2FB5C-822A-428C-8941-D660F88EB6F3}"/>
    <cellStyle name="Comma 10 2 2 5 3 2 2" xfId="10042" xr:uid="{DD6A1160-65BC-40A8-B554-A921964ACB7A}"/>
    <cellStyle name="Comma 10 2 2 5 3 2 2 2" xfId="21270" xr:uid="{F5FC9348-0FF1-41BE-9E3B-706B37E10C5D}"/>
    <cellStyle name="Comma 10 2 2 5 3 2 3" xfId="15667" xr:uid="{3EE16BA8-5A76-43A0-B11E-970CF98B55D5}"/>
    <cellStyle name="Comma 10 2 2 5 3 3" xfId="7253" xr:uid="{64A141E3-1DDE-4494-BD41-479807F5D705}"/>
    <cellStyle name="Comma 10 2 2 5 3 3 2" xfId="18481" xr:uid="{7128F661-9778-419C-B597-01A2A18E3BC8}"/>
    <cellStyle name="Comma 10 2 2 5 3 4" xfId="12878" xr:uid="{163AD750-5270-40CB-8866-1425C677E53B}"/>
    <cellStyle name="Comma 10 2 2 5 4" xfId="3359" xr:uid="{BDA72813-9E9A-4092-965D-9436AD36DEA2}"/>
    <cellStyle name="Comma 10 2 2 5 4 2" xfId="8962" xr:uid="{4A5E9200-B2F4-47B5-817B-C66FD44B8F38}"/>
    <cellStyle name="Comma 10 2 2 5 4 2 2" xfId="20190" xr:uid="{B83D86F8-1D59-4639-AB26-96D4427DC471}"/>
    <cellStyle name="Comma 10 2 2 5 4 3" xfId="14587" xr:uid="{DE2691B7-00F6-46EA-983C-39FB620CF9FD}"/>
    <cellStyle name="Comma 10 2 2 5 5" xfId="6173" xr:uid="{E455EAD9-9925-4304-A7C8-7814D9CDF060}"/>
    <cellStyle name="Comma 10 2 2 5 5 2" xfId="17401" xr:uid="{220B77C4-2E88-420D-BB67-FE376B2F7EB6}"/>
    <cellStyle name="Comma 10 2 2 5 6" xfId="11798" xr:uid="{E806F100-202E-4B04-BA1C-E57BFDA4FE67}"/>
    <cellStyle name="Comma 10 2 2 6" xfId="841" xr:uid="{00000000-0005-0000-0000-00005C000000}"/>
    <cellStyle name="Comma 10 2 2 6 2" xfId="1921" xr:uid="{00000000-0005-0000-0000-00005D000000}"/>
    <cellStyle name="Comma 10 2 2 6 2 2" xfId="4710" xr:uid="{0D6120B8-652E-4494-AE00-F49E280976A7}"/>
    <cellStyle name="Comma 10 2 2 6 2 2 2" xfId="10313" xr:uid="{FCA31620-0873-44F4-9F68-A10699BD5522}"/>
    <cellStyle name="Comma 10 2 2 6 2 2 2 2" xfId="21541" xr:uid="{CC87A8C4-6F6C-4C7C-81DE-AD0F1BA5B51A}"/>
    <cellStyle name="Comma 10 2 2 6 2 2 3" xfId="15938" xr:uid="{7796D132-C1F7-4DF7-8925-8B96D841B0DE}"/>
    <cellStyle name="Comma 10 2 2 6 2 3" xfId="7524" xr:uid="{89EFDD73-83A0-4F2B-BD0F-2E3078A12884}"/>
    <cellStyle name="Comma 10 2 2 6 2 3 2" xfId="18752" xr:uid="{197BBB02-C79D-4292-AA9C-A6F2778F4DB2}"/>
    <cellStyle name="Comma 10 2 2 6 2 4" xfId="13149" xr:uid="{96CB10B8-BCFE-4A70-8A29-FDA6CE036AB2}"/>
    <cellStyle name="Comma 10 2 2 6 3" xfId="3630" xr:uid="{31387FBB-E288-48DD-A0E2-FCBB40D13A09}"/>
    <cellStyle name="Comma 10 2 2 6 3 2" xfId="9233" xr:uid="{02768BE6-4FAD-4C04-90A2-98B40D6C7A8D}"/>
    <cellStyle name="Comma 10 2 2 6 3 2 2" xfId="20461" xr:uid="{F04BD20D-789C-4D67-ABCD-D7C077865FA0}"/>
    <cellStyle name="Comma 10 2 2 6 3 3" xfId="14858" xr:uid="{F241D294-FD17-4615-A750-0CBFFC93B6E9}"/>
    <cellStyle name="Comma 10 2 2 6 4" xfId="6444" xr:uid="{D10ED631-D6E6-4B75-A9A9-92576F76F2F0}"/>
    <cellStyle name="Comma 10 2 2 6 4 2" xfId="17672" xr:uid="{83552D25-6B12-4FCD-ACC7-A95149AF41A5}"/>
    <cellStyle name="Comma 10 2 2 6 5" xfId="12069" xr:uid="{9F5988D4-D3FF-4E44-AE3F-CF44B2FE89E4}"/>
    <cellStyle name="Comma 10 2 2 7" xfId="1383" xr:uid="{00000000-0005-0000-0000-00005E000000}"/>
    <cellStyle name="Comma 10 2 2 7 2" xfId="4172" xr:uid="{58C69793-73E6-456C-85FF-72E2FBE71C5D}"/>
    <cellStyle name="Comma 10 2 2 7 2 2" xfId="9775" xr:uid="{0EF51CD0-55B0-42D7-B65C-3C76E829CA55}"/>
    <cellStyle name="Comma 10 2 2 7 2 2 2" xfId="21003" xr:uid="{771A4A88-6292-4FBB-A570-D811C49A203F}"/>
    <cellStyle name="Comma 10 2 2 7 2 3" xfId="15400" xr:uid="{ED48E394-03A5-425C-8AA7-3A628D96161F}"/>
    <cellStyle name="Comma 10 2 2 7 3" xfId="6986" xr:uid="{A05477B9-BDC0-4A59-A183-96ECF9910250}"/>
    <cellStyle name="Comma 10 2 2 7 3 2" xfId="18214" xr:uid="{B094DEAB-0EC7-436C-91A9-EDAFDEA3D23B}"/>
    <cellStyle name="Comma 10 2 2 7 4" xfId="12611" xr:uid="{F2699B70-51F2-489C-BE94-DFD7DCA36D24}"/>
    <cellStyle name="Comma 10 2 2 8" xfId="2464" xr:uid="{00000000-0005-0000-0000-00005F000000}"/>
    <cellStyle name="Comma 10 2 2 8 2" xfId="5253" xr:uid="{6683BA00-3020-410E-B920-AC650AC59ADB}"/>
    <cellStyle name="Comma 10 2 2 8 2 2" xfId="10856" xr:uid="{61F629B5-E79A-4AA2-B20B-07E555B60C79}"/>
    <cellStyle name="Comma 10 2 2 8 2 2 2" xfId="22084" xr:uid="{13B854CF-864F-43CC-A917-3A7B9ED1A326}"/>
    <cellStyle name="Comma 10 2 2 8 2 3" xfId="16481" xr:uid="{EFA58D2D-92B3-4319-9130-3FCF92C3BC46}"/>
    <cellStyle name="Comma 10 2 2 8 3" xfId="8067" xr:uid="{04D68A4D-834E-46AB-9AF8-B9F24727266D}"/>
    <cellStyle name="Comma 10 2 2 8 3 2" xfId="19295" xr:uid="{5983A573-8463-46AE-B551-BD2098118AA7}"/>
    <cellStyle name="Comma 10 2 2 8 4" xfId="13692" xr:uid="{1F10E7C5-C18E-4518-BDC3-B683D69F426F}"/>
    <cellStyle name="Comma 10 2 2 9" xfId="303" xr:uid="{00000000-0005-0000-0000-000060000000}"/>
    <cellStyle name="Comma 10 2 2 9 2" xfId="3092" xr:uid="{72AC8301-9792-43D6-B99C-89254E2C346A}"/>
    <cellStyle name="Comma 10 2 2 9 2 2" xfId="8695" xr:uid="{D71D6FAF-9B4A-4B5C-987B-F15B3A302EA3}"/>
    <cellStyle name="Comma 10 2 2 9 2 2 2" xfId="19923" xr:uid="{4EA81C06-9CA7-4B54-A055-59AFDE568518}"/>
    <cellStyle name="Comma 10 2 2 9 2 3" xfId="14320" xr:uid="{41E7C54F-9370-4092-9D8C-C45C50F329DC}"/>
    <cellStyle name="Comma 10 2 2 9 3" xfId="5906" xr:uid="{255CA75D-1CDB-4328-A1E0-B7781861E58E}"/>
    <cellStyle name="Comma 10 2 2 9 3 2" xfId="17134" xr:uid="{9E48AC79-4002-4F85-8096-C0ACF052FD05}"/>
    <cellStyle name="Comma 10 2 2 9 4" xfId="11531" xr:uid="{0A2905B3-2B4D-4FF1-8F77-57CBFEF8944A}"/>
    <cellStyle name="Comma 10 2 3" xfId="70" xr:uid="{00000000-0005-0000-0000-000061000000}"/>
    <cellStyle name="Comma 10 2 3 10" xfId="5678" xr:uid="{713C7D62-6EBB-4A30-815D-D5814260EE56}"/>
    <cellStyle name="Comma 10 2 3 10 2" xfId="16906" xr:uid="{6601D390-E769-48C5-ACF2-05F9B7B00AFE}"/>
    <cellStyle name="Comma 10 2 3 11" xfId="11302" xr:uid="{98E3B117-F59A-40BF-B9D9-6A0057D28BBB}"/>
    <cellStyle name="Comma 10 2 3 2" xfId="132" xr:uid="{00000000-0005-0000-0000-000062000000}"/>
    <cellStyle name="Comma 10 2 3 2 10" xfId="11364" xr:uid="{C0B5B999-C137-4ECC-8E54-5462372CA763}"/>
    <cellStyle name="Comma 10 2 3 2 2" xfId="258" xr:uid="{00000000-0005-0000-0000-000063000000}"/>
    <cellStyle name="Comma 10 2 3 2 2 2" xfId="805" xr:uid="{00000000-0005-0000-0000-000064000000}"/>
    <cellStyle name="Comma 10 2 3 2 2 2 2" xfId="1343" xr:uid="{00000000-0005-0000-0000-000065000000}"/>
    <cellStyle name="Comma 10 2 3 2 2 2 2 2" xfId="2423" xr:uid="{00000000-0005-0000-0000-000066000000}"/>
    <cellStyle name="Comma 10 2 3 2 2 2 2 2 2" xfId="5212" xr:uid="{712FB8B7-1803-46B7-A2F3-E158CAC1F7F0}"/>
    <cellStyle name="Comma 10 2 3 2 2 2 2 2 2 2" xfId="10815" xr:uid="{89A48171-3BD4-4D45-835F-90FCDC07329C}"/>
    <cellStyle name="Comma 10 2 3 2 2 2 2 2 2 2 2" xfId="22043" xr:uid="{431E0E99-AE8D-4DE5-AE56-3463378952AE}"/>
    <cellStyle name="Comma 10 2 3 2 2 2 2 2 2 3" xfId="16440" xr:uid="{32B4EE09-8207-4CE5-9F99-FEE9744B7B1F}"/>
    <cellStyle name="Comma 10 2 3 2 2 2 2 2 3" xfId="8026" xr:uid="{85C10168-72C4-44B7-BACB-70E98A234C56}"/>
    <cellStyle name="Comma 10 2 3 2 2 2 2 2 3 2" xfId="19254" xr:uid="{2EE37BB6-5DE9-4559-8C40-726C471B13AE}"/>
    <cellStyle name="Comma 10 2 3 2 2 2 2 2 4" xfId="13651" xr:uid="{4437C6DE-99EA-42B4-8E1B-546B82FC7235}"/>
    <cellStyle name="Comma 10 2 3 2 2 2 2 3" xfId="4132" xr:uid="{65B5731F-26AB-454D-9BC2-066D36866144}"/>
    <cellStyle name="Comma 10 2 3 2 2 2 2 3 2" xfId="9735" xr:uid="{99B1B99C-8544-4C2F-B0DA-A5E3DBD40DE2}"/>
    <cellStyle name="Comma 10 2 3 2 2 2 2 3 2 2" xfId="20963" xr:uid="{6889DCD1-5294-4EBF-8926-5B4BD9043C22}"/>
    <cellStyle name="Comma 10 2 3 2 2 2 2 3 3" xfId="15360" xr:uid="{1227FCCF-5F85-47CA-80FA-4AF441159E90}"/>
    <cellStyle name="Comma 10 2 3 2 2 2 2 4" xfId="6946" xr:uid="{A6B27E4C-92A8-48AE-B769-849141C2CC4B}"/>
    <cellStyle name="Comma 10 2 3 2 2 2 2 4 2" xfId="18174" xr:uid="{6D1FC47E-84D1-4558-AAF8-F7CD858FD3B9}"/>
    <cellStyle name="Comma 10 2 3 2 2 2 2 5" xfId="12571" xr:uid="{532CAC06-22A0-4872-A7B6-E3E2642B2217}"/>
    <cellStyle name="Comma 10 2 3 2 2 2 3" xfId="1885" xr:uid="{00000000-0005-0000-0000-000067000000}"/>
    <cellStyle name="Comma 10 2 3 2 2 2 3 2" xfId="4674" xr:uid="{1B3EB92C-161B-4366-B9AB-79D0615052F1}"/>
    <cellStyle name="Comma 10 2 3 2 2 2 3 2 2" xfId="10277" xr:uid="{8650F302-17FF-423F-A277-1F049AC24017}"/>
    <cellStyle name="Comma 10 2 3 2 2 2 3 2 2 2" xfId="21505" xr:uid="{FEBD6F56-BAD5-40F7-B6DD-56D026453A97}"/>
    <cellStyle name="Comma 10 2 3 2 2 2 3 2 3" xfId="15902" xr:uid="{93BA142F-7C08-458A-A49D-424E2F421348}"/>
    <cellStyle name="Comma 10 2 3 2 2 2 3 3" xfId="7488" xr:uid="{FF909CE7-C92C-49A6-A5A3-58C7D167452F}"/>
    <cellStyle name="Comma 10 2 3 2 2 2 3 3 2" xfId="18716" xr:uid="{C37150E1-6AEF-4868-84AE-D6768F9B868A}"/>
    <cellStyle name="Comma 10 2 3 2 2 2 3 4" xfId="13113" xr:uid="{B784B65C-73BD-4E7D-B0C5-23AE1F4C7F79}"/>
    <cellStyle name="Comma 10 2 3 2 2 2 4" xfId="3594" xr:uid="{8D76A97D-E0E4-4D1D-B6AB-F71D71D793B6}"/>
    <cellStyle name="Comma 10 2 3 2 2 2 4 2" xfId="9197" xr:uid="{EBBF4ED8-4221-4242-A0BB-9F427E4D6672}"/>
    <cellStyle name="Comma 10 2 3 2 2 2 4 2 2" xfId="20425" xr:uid="{739884C1-2AC3-4683-8675-35CFDD173ECA}"/>
    <cellStyle name="Comma 10 2 3 2 2 2 4 3" xfId="14822" xr:uid="{A54AA6AF-011E-4DD2-BE56-D6A5CA77A3B0}"/>
    <cellStyle name="Comma 10 2 3 2 2 2 5" xfId="6408" xr:uid="{4FA564B5-0271-45D3-B292-C5C592F61A59}"/>
    <cellStyle name="Comma 10 2 3 2 2 2 5 2" xfId="17636" xr:uid="{E65EFBD4-B72A-47E7-BE90-733E42F04FA9}"/>
    <cellStyle name="Comma 10 2 3 2 2 2 6" xfId="12033" xr:uid="{56BA1B0D-1245-48A8-8EDE-0309A3DEB751}"/>
    <cellStyle name="Comma 10 2 3 2 2 3" xfId="1076" xr:uid="{00000000-0005-0000-0000-000068000000}"/>
    <cellStyle name="Comma 10 2 3 2 2 3 2" xfId="2156" xr:uid="{00000000-0005-0000-0000-000069000000}"/>
    <cellStyle name="Comma 10 2 3 2 2 3 2 2" xfId="4945" xr:uid="{A373FC65-93D9-4398-AD31-2A52072D8156}"/>
    <cellStyle name="Comma 10 2 3 2 2 3 2 2 2" xfId="10548" xr:uid="{0FD66BCA-3BB1-4933-A879-0660C6B0BDA9}"/>
    <cellStyle name="Comma 10 2 3 2 2 3 2 2 2 2" xfId="21776" xr:uid="{F5401C06-CA37-47D7-A441-BC1F4F5093EC}"/>
    <cellStyle name="Comma 10 2 3 2 2 3 2 2 3" xfId="16173" xr:uid="{17C66A12-9919-4E37-AFEB-03FDCFA3CBF1}"/>
    <cellStyle name="Comma 10 2 3 2 2 3 2 3" xfId="7759" xr:uid="{784BFDDF-D50C-4775-8D4A-5FC4F07DA9BC}"/>
    <cellStyle name="Comma 10 2 3 2 2 3 2 3 2" xfId="18987" xr:uid="{C1CFC080-5077-4334-8178-7C313E65DBE3}"/>
    <cellStyle name="Comma 10 2 3 2 2 3 2 4" xfId="13384" xr:uid="{D341532C-84A7-4FCF-A60A-6FD058FCD6A3}"/>
    <cellStyle name="Comma 10 2 3 2 2 3 3" xfId="3865" xr:uid="{086070B6-B824-47B6-B10A-660EDDF306CD}"/>
    <cellStyle name="Comma 10 2 3 2 2 3 3 2" xfId="9468" xr:uid="{373F0905-ACFF-4A11-9F8A-6069C19DAA8F}"/>
    <cellStyle name="Comma 10 2 3 2 2 3 3 2 2" xfId="20696" xr:uid="{26257A8B-D246-4060-83B8-3A2FF35F2361}"/>
    <cellStyle name="Comma 10 2 3 2 2 3 3 3" xfId="15093" xr:uid="{1B8068D9-9F2B-4AB2-B17B-7D408BBD52EC}"/>
    <cellStyle name="Comma 10 2 3 2 2 3 4" xfId="6679" xr:uid="{01E457DA-3D0B-4605-BA28-1C7CA06CF0E6}"/>
    <cellStyle name="Comma 10 2 3 2 2 3 4 2" xfId="17907" xr:uid="{223EFE52-6A8B-405A-9E7D-5F34DD2C4A88}"/>
    <cellStyle name="Comma 10 2 3 2 2 3 5" xfId="12304" xr:uid="{C67F4A8C-67C1-4EE9-8672-948893D96446}"/>
    <cellStyle name="Comma 10 2 3 2 2 4" xfId="1618" xr:uid="{00000000-0005-0000-0000-00006A000000}"/>
    <cellStyle name="Comma 10 2 3 2 2 4 2" xfId="4407" xr:uid="{702F331B-9914-4A2E-AC96-4DBDA39C2A71}"/>
    <cellStyle name="Comma 10 2 3 2 2 4 2 2" xfId="10010" xr:uid="{1203C2AB-3019-4239-8FA2-0D8523E66ACB}"/>
    <cellStyle name="Comma 10 2 3 2 2 4 2 2 2" xfId="21238" xr:uid="{7345F065-E293-4CB6-8F73-4C1EC6581CB2}"/>
    <cellStyle name="Comma 10 2 3 2 2 4 2 3" xfId="15635" xr:uid="{97383D92-72DB-413B-B3E0-DEBC99845D2E}"/>
    <cellStyle name="Comma 10 2 3 2 2 4 3" xfId="7221" xr:uid="{7516F6E9-1FC0-42D1-9168-AD4C171A7556}"/>
    <cellStyle name="Comma 10 2 3 2 2 4 3 2" xfId="18449" xr:uid="{37ECF94A-E934-4BF7-8D23-0DFA93CFD163}"/>
    <cellStyle name="Comma 10 2 3 2 2 4 4" xfId="12846" xr:uid="{FA898AA0-E86B-43C3-ABCF-93A07FD2EB28}"/>
    <cellStyle name="Comma 10 2 3 2 2 5" xfId="2699" xr:uid="{00000000-0005-0000-0000-00006B000000}"/>
    <cellStyle name="Comma 10 2 3 2 2 5 2" xfId="5488" xr:uid="{D915EC43-94D9-42BE-956F-B43C3E31B2E0}"/>
    <cellStyle name="Comma 10 2 3 2 2 5 2 2" xfId="11091" xr:uid="{28FAE91F-FFE7-4A52-8F4A-B44A8A2F85AF}"/>
    <cellStyle name="Comma 10 2 3 2 2 5 2 2 2" xfId="22319" xr:uid="{4B8EB705-0987-4930-8498-D7C393AC118C}"/>
    <cellStyle name="Comma 10 2 3 2 2 5 2 3" xfId="16716" xr:uid="{0CA44DBA-7DD2-40CB-AF3D-0421C46278D0}"/>
    <cellStyle name="Comma 10 2 3 2 2 5 3" xfId="8302" xr:uid="{EA278F38-C2B4-45C9-9970-D24DA4D5F02C}"/>
    <cellStyle name="Comma 10 2 3 2 2 5 3 2" xfId="19530" xr:uid="{98FA85B4-5E38-419D-9115-E9D671BACAA9}"/>
    <cellStyle name="Comma 10 2 3 2 2 5 4" xfId="13927" xr:uid="{A647F434-21A6-4A41-B943-20C7D0411CF4}"/>
    <cellStyle name="Comma 10 2 3 2 2 6" xfId="538" xr:uid="{00000000-0005-0000-0000-00006C000000}"/>
    <cellStyle name="Comma 10 2 3 2 2 6 2" xfId="3327" xr:uid="{4D6474EB-FDE8-4768-ADE9-1F9DC9A5DE9C}"/>
    <cellStyle name="Comma 10 2 3 2 2 6 2 2" xfId="8930" xr:uid="{388E0285-769F-49DB-8EC7-1C8937D29BA0}"/>
    <cellStyle name="Comma 10 2 3 2 2 6 2 2 2" xfId="20158" xr:uid="{33B4FB47-84A9-4150-8D21-ABAE181ED4B9}"/>
    <cellStyle name="Comma 10 2 3 2 2 6 2 3" xfId="14555" xr:uid="{F53CFC41-6A73-4A35-B457-49620C47D169}"/>
    <cellStyle name="Comma 10 2 3 2 2 6 3" xfId="6141" xr:uid="{56C5C503-9735-4A56-B07F-EA1C1016B132}"/>
    <cellStyle name="Comma 10 2 3 2 2 6 3 2" xfId="17369" xr:uid="{F5803EE9-3F27-4F0A-9A38-6E0C80FF1B9E}"/>
    <cellStyle name="Comma 10 2 3 2 2 6 4" xfId="11766" xr:uid="{186980A0-577A-45C2-AA4A-9FBB8A06274A}"/>
    <cellStyle name="Comma 10 2 3 2 2 7" xfId="3051" xr:uid="{0D407C94-0324-499A-970A-F2316BD4DE38}"/>
    <cellStyle name="Comma 10 2 3 2 2 7 2" xfId="8654" xr:uid="{8B422CD8-451F-41D8-A847-6679B08B7CBE}"/>
    <cellStyle name="Comma 10 2 3 2 2 7 2 2" xfId="19882" xr:uid="{587A1F48-5165-4932-A070-D07DAE9628A4}"/>
    <cellStyle name="Comma 10 2 3 2 2 7 3" xfId="14279" xr:uid="{CDC33FE4-5522-4C39-9025-A91BAF49A466}"/>
    <cellStyle name="Comma 10 2 3 2 2 8" xfId="5866" xr:uid="{25D2B56A-371D-4394-8CD5-26D8D88069DD}"/>
    <cellStyle name="Comma 10 2 3 2 2 8 2" xfId="17094" xr:uid="{29E7E511-AA40-4D2C-BDBC-C6AFF40EBB25}"/>
    <cellStyle name="Comma 10 2 3 2 2 9" xfId="11490" xr:uid="{72E69C2F-F43D-4B09-904B-EF32111D87E3}"/>
    <cellStyle name="Comma 10 2 3 2 3" xfId="679" xr:uid="{00000000-0005-0000-0000-00006D000000}"/>
    <cellStyle name="Comma 10 2 3 2 3 2" xfId="1217" xr:uid="{00000000-0005-0000-0000-00006E000000}"/>
    <cellStyle name="Comma 10 2 3 2 3 2 2" xfId="2297" xr:uid="{00000000-0005-0000-0000-00006F000000}"/>
    <cellStyle name="Comma 10 2 3 2 3 2 2 2" xfId="5086" xr:uid="{E82BD1F4-CEA0-45C5-A7B0-C46444E6E2B9}"/>
    <cellStyle name="Comma 10 2 3 2 3 2 2 2 2" xfId="10689" xr:uid="{0FA1A245-1B89-4B94-8973-5185C813DA21}"/>
    <cellStyle name="Comma 10 2 3 2 3 2 2 2 2 2" xfId="21917" xr:uid="{B2A2BE50-BEE3-4A24-A3F6-5A70BE2756D3}"/>
    <cellStyle name="Comma 10 2 3 2 3 2 2 2 3" xfId="16314" xr:uid="{7564AFB2-BCAB-4892-B8A0-09A36AA28DAF}"/>
    <cellStyle name="Comma 10 2 3 2 3 2 2 3" xfId="7900" xr:uid="{8FE1DFCF-3E8D-457B-8D52-E49BD51D821D}"/>
    <cellStyle name="Comma 10 2 3 2 3 2 2 3 2" xfId="19128" xr:uid="{E337452E-874A-4C74-A329-23125599F107}"/>
    <cellStyle name="Comma 10 2 3 2 3 2 2 4" xfId="13525" xr:uid="{33F05D1B-51A8-465B-853F-9A5700590731}"/>
    <cellStyle name="Comma 10 2 3 2 3 2 3" xfId="4006" xr:uid="{4BB71452-736D-41F2-B9F2-443687AFBE8B}"/>
    <cellStyle name="Comma 10 2 3 2 3 2 3 2" xfId="9609" xr:uid="{6D9F0C52-FAC1-47D5-94F4-F33210EBBB0D}"/>
    <cellStyle name="Comma 10 2 3 2 3 2 3 2 2" xfId="20837" xr:uid="{E58D1956-DE13-4FC7-85AD-6AA727D16EF6}"/>
    <cellStyle name="Comma 10 2 3 2 3 2 3 3" xfId="15234" xr:uid="{252C11C7-A2BD-4D51-AD39-5A76898A8F65}"/>
    <cellStyle name="Comma 10 2 3 2 3 2 4" xfId="6820" xr:uid="{E9BA14ED-1418-45F3-B15D-EEF61B7504AF}"/>
    <cellStyle name="Comma 10 2 3 2 3 2 4 2" xfId="18048" xr:uid="{3BDB4FF4-AFF6-4EE7-904F-90285A9B5898}"/>
    <cellStyle name="Comma 10 2 3 2 3 2 5" xfId="12445" xr:uid="{0B22CC5F-0571-40F3-AE87-FFE45F8972B6}"/>
    <cellStyle name="Comma 10 2 3 2 3 3" xfId="1759" xr:uid="{00000000-0005-0000-0000-000070000000}"/>
    <cellStyle name="Comma 10 2 3 2 3 3 2" xfId="4548" xr:uid="{2E85F58D-19E7-4595-96A5-893FF0C63889}"/>
    <cellStyle name="Comma 10 2 3 2 3 3 2 2" xfId="10151" xr:uid="{BD04BE94-2F11-45DF-B552-9F22449E86F7}"/>
    <cellStyle name="Comma 10 2 3 2 3 3 2 2 2" xfId="21379" xr:uid="{796198BB-E5E6-477D-AA68-12D663B17C34}"/>
    <cellStyle name="Comma 10 2 3 2 3 3 2 3" xfId="15776" xr:uid="{DCCC9F18-B878-4DB1-8981-14425D9BDBE5}"/>
    <cellStyle name="Comma 10 2 3 2 3 3 3" xfId="7362" xr:uid="{BFF2E31B-D3F4-4253-AC9B-B576F4A136A0}"/>
    <cellStyle name="Comma 10 2 3 2 3 3 3 2" xfId="18590" xr:uid="{7AED0522-A973-4657-A3AA-903A477CEAB8}"/>
    <cellStyle name="Comma 10 2 3 2 3 3 4" xfId="12987" xr:uid="{F61CEA24-EF15-4CED-94DA-7CC2C0CB2394}"/>
    <cellStyle name="Comma 10 2 3 2 3 4" xfId="3468" xr:uid="{82C886EF-A6B8-4E02-A224-C9BCF5AE1EF6}"/>
    <cellStyle name="Comma 10 2 3 2 3 4 2" xfId="9071" xr:uid="{26D11560-29A5-43A7-B515-022123EF78C8}"/>
    <cellStyle name="Comma 10 2 3 2 3 4 2 2" xfId="20299" xr:uid="{06AB1BB8-0952-4057-B93F-5178A8B3CDCD}"/>
    <cellStyle name="Comma 10 2 3 2 3 4 3" xfId="14696" xr:uid="{67773219-A6E8-4C4E-9D24-EC9EB2FE0631}"/>
    <cellStyle name="Comma 10 2 3 2 3 5" xfId="6282" xr:uid="{07EBEB1F-D39D-4E11-AF33-519E95CC1B17}"/>
    <cellStyle name="Comma 10 2 3 2 3 5 2" xfId="17510" xr:uid="{9E9B8419-82D8-404C-9E96-31ECA152AE13}"/>
    <cellStyle name="Comma 10 2 3 2 3 6" xfId="11907" xr:uid="{81C6031D-4A52-4D0A-B7A9-B0316B0971E1}"/>
    <cellStyle name="Comma 10 2 3 2 4" xfId="950" xr:uid="{00000000-0005-0000-0000-000071000000}"/>
    <cellStyle name="Comma 10 2 3 2 4 2" xfId="2030" xr:uid="{00000000-0005-0000-0000-000072000000}"/>
    <cellStyle name="Comma 10 2 3 2 4 2 2" xfId="4819" xr:uid="{4493EE69-80A5-4587-B571-7CB6AD09249C}"/>
    <cellStyle name="Comma 10 2 3 2 4 2 2 2" xfId="10422" xr:uid="{E1484402-FA9B-48E8-9A69-B0F5ACAE3538}"/>
    <cellStyle name="Comma 10 2 3 2 4 2 2 2 2" xfId="21650" xr:uid="{ADBC7F9D-78F1-468E-8966-E1F085B9BAC6}"/>
    <cellStyle name="Comma 10 2 3 2 4 2 2 3" xfId="16047" xr:uid="{5B347D8F-96B0-4F37-A419-173173615232}"/>
    <cellStyle name="Comma 10 2 3 2 4 2 3" xfId="7633" xr:uid="{F6ACAA87-E063-4022-9CED-7E4B8B45A048}"/>
    <cellStyle name="Comma 10 2 3 2 4 2 3 2" xfId="18861" xr:uid="{E4A1A4AC-7F61-438E-BB1A-A5C0E46DC85D}"/>
    <cellStyle name="Comma 10 2 3 2 4 2 4" xfId="13258" xr:uid="{11F87B0D-58F3-4197-986B-AB394706E8C8}"/>
    <cellStyle name="Comma 10 2 3 2 4 3" xfId="3739" xr:uid="{B08A6763-E8D4-4BE4-AEA2-92F00C2AC8F6}"/>
    <cellStyle name="Comma 10 2 3 2 4 3 2" xfId="9342" xr:uid="{300BD53F-C726-4075-AE21-194EC6F515EA}"/>
    <cellStyle name="Comma 10 2 3 2 4 3 2 2" xfId="20570" xr:uid="{95DD9CE2-21A0-4424-B91F-1CDEF6ED72E0}"/>
    <cellStyle name="Comma 10 2 3 2 4 3 3" xfId="14967" xr:uid="{4F547151-1B37-46A1-B408-AB6B5A7C3E4D}"/>
    <cellStyle name="Comma 10 2 3 2 4 4" xfId="6553" xr:uid="{CFC2D0FF-0636-4070-95E4-38B5F287F1C2}"/>
    <cellStyle name="Comma 10 2 3 2 4 4 2" xfId="17781" xr:uid="{71B18FBE-4B69-47C3-B88A-CC98135D4FE9}"/>
    <cellStyle name="Comma 10 2 3 2 4 5" xfId="12178" xr:uid="{86E57AE5-1FCA-4381-A1A7-5DD5D5554383}"/>
    <cellStyle name="Comma 10 2 3 2 5" xfId="1492" xr:uid="{00000000-0005-0000-0000-000073000000}"/>
    <cellStyle name="Comma 10 2 3 2 5 2" xfId="4281" xr:uid="{24939D25-1329-426B-BE21-E3E786C80DBF}"/>
    <cellStyle name="Comma 10 2 3 2 5 2 2" xfId="9884" xr:uid="{AF889381-52FB-4674-BE60-5AA43F8A71F3}"/>
    <cellStyle name="Comma 10 2 3 2 5 2 2 2" xfId="21112" xr:uid="{F4957787-9124-4647-8F25-77A35D9BB1C4}"/>
    <cellStyle name="Comma 10 2 3 2 5 2 3" xfId="15509" xr:uid="{907C0A2C-ECC3-4A9A-A047-029DF612E2D1}"/>
    <cellStyle name="Comma 10 2 3 2 5 3" xfId="7095" xr:uid="{B1D62BBF-A3A8-4530-8C60-46F042F0C9DD}"/>
    <cellStyle name="Comma 10 2 3 2 5 3 2" xfId="18323" xr:uid="{8006B921-1879-455E-98C1-99300E656397}"/>
    <cellStyle name="Comma 10 2 3 2 5 4" xfId="12720" xr:uid="{31F50267-7205-47BD-97E2-EA5E5310C592}"/>
    <cellStyle name="Comma 10 2 3 2 6" xfId="2573" xr:uid="{00000000-0005-0000-0000-000074000000}"/>
    <cellStyle name="Comma 10 2 3 2 6 2" xfId="5362" xr:uid="{CCD6F9B9-53E3-480E-BFAD-488AB6674C55}"/>
    <cellStyle name="Comma 10 2 3 2 6 2 2" xfId="10965" xr:uid="{4C4094C8-A2FC-4589-B06F-56E147F16D20}"/>
    <cellStyle name="Comma 10 2 3 2 6 2 2 2" xfId="22193" xr:uid="{29E70ED3-43C6-440D-A28B-D7767A43697D}"/>
    <cellStyle name="Comma 10 2 3 2 6 2 3" xfId="16590" xr:uid="{DF6550B5-1D4D-465C-9F1C-A9D1F4A4733F}"/>
    <cellStyle name="Comma 10 2 3 2 6 3" xfId="8176" xr:uid="{6E9CCA49-65FB-446C-94B1-BE0DD3997AFE}"/>
    <cellStyle name="Comma 10 2 3 2 6 3 2" xfId="19404" xr:uid="{22FB1453-AC8A-4317-B030-B493A501ED35}"/>
    <cellStyle name="Comma 10 2 3 2 6 4" xfId="13801" xr:uid="{0A04DAA1-807D-4D71-B784-AF5E38E34AB9}"/>
    <cellStyle name="Comma 10 2 3 2 7" xfId="412" xr:uid="{00000000-0005-0000-0000-000075000000}"/>
    <cellStyle name="Comma 10 2 3 2 7 2" xfId="3201" xr:uid="{383A3142-AB99-479A-8754-7E3F9DBC20DD}"/>
    <cellStyle name="Comma 10 2 3 2 7 2 2" xfId="8804" xr:uid="{545008B6-91B7-4237-80BB-139EA9E0ECAE}"/>
    <cellStyle name="Comma 10 2 3 2 7 2 2 2" xfId="20032" xr:uid="{5CC121CD-89FD-4F0A-88AF-79A1EB5AD5C1}"/>
    <cellStyle name="Comma 10 2 3 2 7 2 3" xfId="14429" xr:uid="{E38828BE-84E8-4685-A4AF-284735639FE6}"/>
    <cellStyle name="Comma 10 2 3 2 7 3" xfId="6015" xr:uid="{602AE187-9CA0-4F3D-9DF7-61A1348C3981}"/>
    <cellStyle name="Comma 10 2 3 2 7 3 2" xfId="17243" xr:uid="{302F7F13-2180-4D7D-AB54-7ACD816E7A6A}"/>
    <cellStyle name="Comma 10 2 3 2 7 4" xfId="11640" xr:uid="{1E897446-F426-43A7-8307-EE983EC0C5B0}"/>
    <cellStyle name="Comma 10 2 3 2 8" xfId="2925" xr:uid="{1B699F64-2DEE-44C0-8583-6280672C2999}"/>
    <cellStyle name="Comma 10 2 3 2 8 2" xfId="8528" xr:uid="{D1A23BB8-729B-4213-AEAB-6E327AA3C981}"/>
    <cellStyle name="Comma 10 2 3 2 8 2 2" xfId="19756" xr:uid="{F7AAC2E1-9D61-4080-9BE8-FD24E522AE70}"/>
    <cellStyle name="Comma 10 2 3 2 8 3" xfId="14153" xr:uid="{4EFE1D79-3108-4461-B156-A1E7D1D0BECB}"/>
    <cellStyle name="Comma 10 2 3 2 9" xfId="5740" xr:uid="{41FF2507-0009-47C9-BCB4-8CBC29F6CDF9}"/>
    <cellStyle name="Comma 10 2 3 2 9 2" xfId="16968" xr:uid="{DDF8BE3A-8641-4258-8019-A7081E5E6A60}"/>
    <cellStyle name="Comma 10 2 3 3" xfId="194" xr:uid="{00000000-0005-0000-0000-000076000000}"/>
    <cellStyle name="Comma 10 2 3 3 2" xfId="741" xr:uid="{00000000-0005-0000-0000-000077000000}"/>
    <cellStyle name="Comma 10 2 3 3 2 2" xfId="1279" xr:uid="{00000000-0005-0000-0000-000078000000}"/>
    <cellStyle name="Comma 10 2 3 3 2 2 2" xfId="2359" xr:uid="{00000000-0005-0000-0000-000079000000}"/>
    <cellStyle name="Comma 10 2 3 3 2 2 2 2" xfId="5148" xr:uid="{7B2112E3-11F2-45E7-9C34-48897FC56597}"/>
    <cellStyle name="Comma 10 2 3 3 2 2 2 2 2" xfId="10751" xr:uid="{104CD482-1CBB-4493-B950-3BF89BE323D0}"/>
    <cellStyle name="Comma 10 2 3 3 2 2 2 2 2 2" xfId="21979" xr:uid="{91E3B52D-9C0F-4E5F-B2E2-DF117135AA72}"/>
    <cellStyle name="Comma 10 2 3 3 2 2 2 2 3" xfId="16376" xr:uid="{7E192200-9B62-40D6-AA0F-4FB234687D5D}"/>
    <cellStyle name="Comma 10 2 3 3 2 2 2 3" xfId="7962" xr:uid="{289894C8-C42B-4A1E-BB76-B288F1610C0F}"/>
    <cellStyle name="Comma 10 2 3 3 2 2 2 3 2" xfId="19190" xr:uid="{FC806A1D-BC37-4100-A472-C6081064B97C}"/>
    <cellStyle name="Comma 10 2 3 3 2 2 2 4" xfId="13587" xr:uid="{B3E0871A-E167-4765-A514-E2D43948DF8F}"/>
    <cellStyle name="Comma 10 2 3 3 2 2 3" xfId="4068" xr:uid="{D525B7DC-74D7-40F2-BF0D-996C28D63857}"/>
    <cellStyle name="Comma 10 2 3 3 2 2 3 2" xfId="9671" xr:uid="{DD4CD764-B3CB-499A-8BA3-301A2167E95A}"/>
    <cellStyle name="Comma 10 2 3 3 2 2 3 2 2" xfId="20899" xr:uid="{25723260-AF1D-4FE4-B6E7-92B4EF893BA3}"/>
    <cellStyle name="Comma 10 2 3 3 2 2 3 3" xfId="15296" xr:uid="{94791E80-2E60-40CF-B265-477A160A733D}"/>
    <cellStyle name="Comma 10 2 3 3 2 2 4" xfId="6882" xr:uid="{57BACAD3-91F0-4098-BE4B-6AF325FF6294}"/>
    <cellStyle name="Comma 10 2 3 3 2 2 4 2" xfId="18110" xr:uid="{9DA1603B-1C5B-418F-90DA-93055B414F40}"/>
    <cellStyle name="Comma 10 2 3 3 2 2 5" xfId="12507" xr:uid="{731B897F-71B6-4794-85AE-4092699A3D26}"/>
    <cellStyle name="Comma 10 2 3 3 2 3" xfId="1821" xr:uid="{00000000-0005-0000-0000-00007A000000}"/>
    <cellStyle name="Comma 10 2 3 3 2 3 2" xfId="4610" xr:uid="{A8BE47E1-53CE-4D92-B40F-FD511C4D0CD3}"/>
    <cellStyle name="Comma 10 2 3 3 2 3 2 2" xfId="10213" xr:uid="{CBE8E7C1-9F2F-4A8E-9E44-32971128447F}"/>
    <cellStyle name="Comma 10 2 3 3 2 3 2 2 2" xfId="21441" xr:uid="{840D5C3F-1035-40E5-B0A9-12E0C1E82CE1}"/>
    <cellStyle name="Comma 10 2 3 3 2 3 2 3" xfId="15838" xr:uid="{08858B39-08D6-4702-9A84-CB1513F35FFB}"/>
    <cellStyle name="Comma 10 2 3 3 2 3 3" xfId="7424" xr:uid="{B54FA094-88A4-4528-9047-03C5A83B4AE8}"/>
    <cellStyle name="Comma 10 2 3 3 2 3 3 2" xfId="18652" xr:uid="{40AACA0A-DEF6-4896-BEB4-98C431D172F5}"/>
    <cellStyle name="Comma 10 2 3 3 2 3 4" xfId="13049" xr:uid="{EC592D20-1006-4B98-9921-B874B9CCF951}"/>
    <cellStyle name="Comma 10 2 3 3 2 4" xfId="3530" xr:uid="{AA9AF1B5-28FE-4E50-B790-BCB9E9756A32}"/>
    <cellStyle name="Comma 10 2 3 3 2 4 2" xfId="9133" xr:uid="{8150C8C9-DBE6-4C1F-B8A3-83C1A9A9B67B}"/>
    <cellStyle name="Comma 10 2 3 3 2 4 2 2" xfId="20361" xr:uid="{31AD360B-FF4B-4B4C-9A70-2DF654DE3DE7}"/>
    <cellStyle name="Comma 10 2 3 3 2 4 3" xfId="14758" xr:uid="{BD679354-2014-4A7D-9A1A-C84C58AC4AA7}"/>
    <cellStyle name="Comma 10 2 3 3 2 5" xfId="6344" xr:uid="{9A6D555E-8BA4-450E-9870-D2702F5B0831}"/>
    <cellStyle name="Comma 10 2 3 3 2 5 2" xfId="17572" xr:uid="{B334F638-B350-4C04-806D-8A818E16C74B}"/>
    <cellStyle name="Comma 10 2 3 3 2 6" xfId="11969" xr:uid="{4D7C8365-8EEC-4173-8BB3-C90C31D9B1E9}"/>
    <cellStyle name="Comma 10 2 3 3 3" xfId="1012" xr:uid="{00000000-0005-0000-0000-00007B000000}"/>
    <cellStyle name="Comma 10 2 3 3 3 2" xfId="2092" xr:uid="{00000000-0005-0000-0000-00007C000000}"/>
    <cellStyle name="Comma 10 2 3 3 3 2 2" xfId="4881" xr:uid="{57CD1ADF-06FA-4971-A756-A98DD3EAE0AC}"/>
    <cellStyle name="Comma 10 2 3 3 3 2 2 2" xfId="10484" xr:uid="{D46DCEAB-A385-47CD-A4F3-A5649194D51F}"/>
    <cellStyle name="Comma 10 2 3 3 3 2 2 2 2" xfId="21712" xr:uid="{E7A55036-F877-432D-834D-933D216B6FB4}"/>
    <cellStyle name="Comma 10 2 3 3 3 2 2 3" xfId="16109" xr:uid="{FD13B33F-5060-4065-8A68-3B2F36049F6B}"/>
    <cellStyle name="Comma 10 2 3 3 3 2 3" xfId="7695" xr:uid="{A2D7BB75-6063-40E2-95AB-B95AB991387F}"/>
    <cellStyle name="Comma 10 2 3 3 3 2 3 2" xfId="18923" xr:uid="{18A6EB6E-9D72-4674-B036-299D3885AB64}"/>
    <cellStyle name="Comma 10 2 3 3 3 2 4" xfId="13320" xr:uid="{42D889CD-5E12-48DD-9AD6-B37FC76145CF}"/>
    <cellStyle name="Comma 10 2 3 3 3 3" xfId="3801" xr:uid="{D85211A7-62F8-4D54-ADF2-A42526005D6A}"/>
    <cellStyle name="Comma 10 2 3 3 3 3 2" xfId="9404" xr:uid="{ABD3B217-D3ED-4750-8730-76816B9EB9A9}"/>
    <cellStyle name="Comma 10 2 3 3 3 3 2 2" xfId="20632" xr:uid="{456D17AF-2302-4DD2-B864-D9BE30B520C2}"/>
    <cellStyle name="Comma 10 2 3 3 3 3 3" xfId="15029" xr:uid="{595A0E02-2B86-4DA1-BD10-835D2F362F7E}"/>
    <cellStyle name="Comma 10 2 3 3 3 4" xfId="6615" xr:uid="{FFB28725-0F92-4C31-8CEF-5E01ADE27224}"/>
    <cellStyle name="Comma 10 2 3 3 3 4 2" xfId="17843" xr:uid="{8B5940A1-A3D6-472C-8002-A022CE8DEB2F}"/>
    <cellStyle name="Comma 10 2 3 3 3 5" xfId="12240" xr:uid="{1842D708-BD96-4035-9D5C-58AFC97FE562}"/>
    <cellStyle name="Comma 10 2 3 3 4" xfId="1554" xr:uid="{00000000-0005-0000-0000-00007D000000}"/>
    <cellStyle name="Comma 10 2 3 3 4 2" xfId="4343" xr:uid="{91BD6DEE-A5C6-4136-91FC-73A67E86B14C}"/>
    <cellStyle name="Comma 10 2 3 3 4 2 2" xfId="9946" xr:uid="{953FBF74-ADC2-41D1-8244-F07FA52CCAD4}"/>
    <cellStyle name="Comma 10 2 3 3 4 2 2 2" xfId="21174" xr:uid="{DA423D01-FB52-4256-AD69-B03B1A4C9C78}"/>
    <cellStyle name="Comma 10 2 3 3 4 2 3" xfId="15571" xr:uid="{32EB2B88-6D92-42AE-B9B1-974EECC2E0DC}"/>
    <cellStyle name="Comma 10 2 3 3 4 3" xfId="7157" xr:uid="{8C19460B-165B-4AAE-9109-6EE8BBE63954}"/>
    <cellStyle name="Comma 10 2 3 3 4 3 2" xfId="18385" xr:uid="{B902C2B5-2ABE-45AD-B3A8-A3CE089B8FC4}"/>
    <cellStyle name="Comma 10 2 3 3 4 4" xfId="12782" xr:uid="{86ABF6D3-7042-42C9-81A7-FDFCC8D7F74E}"/>
    <cellStyle name="Comma 10 2 3 3 5" xfId="2635" xr:uid="{00000000-0005-0000-0000-00007E000000}"/>
    <cellStyle name="Comma 10 2 3 3 5 2" xfId="5424" xr:uid="{F0E6AF96-8FB1-469C-B4BA-83FF89B7F99C}"/>
    <cellStyle name="Comma 10 2 3 3 5 2 2" xfId="11027" xr:uid="{9FD90132-B48D-4D18-89D4-DC3DC8CACDD7}"/>
    <cellStyle name="Comma 10 2 3 3 5 2 2 2" xfId="22255" xr:uid="{D3203FE4-90F5-4685-ADD9-DF9133C9B411}"/>
    <cellStyle name="Comma 10 2 3 3 5 2 3" xfId="16652" xr:uid="{B7009618-5616-4282-B847-4366FC4CED49}"/>
    <cellStyle name="Comma 10 2 3 3 5 3" xfId="8238" xr:uid="{7B697613-E8E0-4D2D-9ED4-79F2C38DC38E}"/>
    <cellStyle name="Comma 10 2 3 3 5 3 2" xfId="19466" xr:uid="{A8EF8789-A179-40F0-A430-51C7A6A5FD01}"/>
    <cellStyle name="Comma 10 2 3 3 5 4" xfId="13863" xr:uid="{4F2825DC-A802-46A4-86DC-0C69217A5FA8}"/>
    <cellStyle name="Comma 10 2 3 3 6" xfId="474" xr:uid="{00000000-0005-0000-0000-00007F000000}"/>
    <cellStyle name="Comma 10 2 3 3 6 2" xfId="3263" xr:uid="{92ACF55B-46CC-41C2-B299-05826A2B9E9C}"/>
    <cellStyle name="Comma 10 2 3 3 6 2 2" xfId="8866" xr:uid="{293A086B-990D-4358-B7D3-0F6EF9BCFACB}"/>
    <cellStyle name="Comma 10 2 3 3 6 2 2 2" xfId="20094" xr:uid="{0C4564C0-5555-462B-86C8-FD421A4F9ACC}"/>
    <cellStyle name="Comma 10 2 3 3 6 2 3" xfId="14491" xr:uid="{B780FE10-41E9-4C72-9A91-ABF7F74B4808}"/>
    <cellStyle name="Comma 10 2 3 3 6 3" xfId="6077" xr:uid="{590B94AA-3498-4712-AC65-FE19EF0D4F22}"/>
    <cellStyle name="Comma 10 2 3 3 6 3 2" xfId="17305" xr:uid="{C5874661-3107-4599-96BD-3FF2F0CF1314}"/>
    <cellStyle name="Comma 10 2 3 3 6 4" xfId="11702" xr:uid="{7876556A-9FE2-4DE5-AB9B-D3CFB45B661A}"/>
    <cellStyle name="Comma 10 2 3 3 7" xfId="2987" xr:uid="{9B1C3DAB-F24C-4601-AA42-7935F1536175}"/>
    <cellStyle name="Comma 10 2 3 3 7 2" xfId="8590" xr:uid="{F40336BA-1001-47F9-B835-30F3BFD21AD7}"/>
    <cellStyle name="Comma 10 2 3 3 7 2 2" xfId="19818" xr:uid="{6B109113-911E-4013-8CFB-EF447675A18E}"/>
    <cellStyle name="Comma 10 2 3 3 7 3" xfId="14215" xr:uid="{1E56486B-C81E-4EE7-B4CA-A470826C1BE1}"/>
    <cellStyle name="Comma 10 2 3 3 8" xfId="5802" xr:uid="{10038A97-211A-4755-BB77-D4F5A4202556}"/>
    <cellStyle name="Comma 10 2 3 3 8 2" xfId="17030" xr:uid="{580D295A-BC0D-447D-9036-13FADE15A3ED}"/>
    <cellStyle name="Comma 10 2 3 3 9" xfId="11426" xr:uid="{C911EF4B-F660-439D-A9F0-789735F33181}"/>
    <cellStyle name="Comma 10 2 3 4" xfId="617" xr:uid="{00000000-0005-0000-0000-000080000000}"/>
    <cellStyle name="Comma 10 2 3 4 2" xfId="1155" xr:uid="{00000000-0005-0000-0000-000081000000}"/>
    <cellStyle name="Comma 10 2 3 4 2 2" xfId="2235" xr:uid="{00000000-0005-0000-0000-000082000000}"/>
    <cellStyle name="Comma 10 2 3 4 2 2 2" xfId="5024" xr:uid="{A755771E-4D13-47CD-8300-4B3AFBF00FC2}"/>
    <cellStyle name="Comma 10 2 3 4 2 2 2 2" xfId="10627" xr:uid="{C0B8DC69-6C72-4AC4-AC2F-4D7E0F4B050E}"/>
    <cellStyle name="Comma 10 2 3 4 2 2 2 2 2" xfId="21855" xr:uid="{9E151C7A-8BBD-4D6D-BB85-7B238778E0B3}"/>
    <cellStyle name="Comma 10 2 3 4 2 2 2 3" xfId="16252" xr:uid="{DF4686E8-ED81-4847-A817-D54E51D5FB01}"/>
    <cellStyle name="Comma 10 2 3 4 2 2 3" xfId="7838" xr:uid="{7BED0B4A-9702-44D9-9A1B-55DF48E9237D}"/>
    <cellStyle name="Comma 10 2 3 4 2 2 3 2" xfId="19066" xr:uid="{FB0D706C-47A6-4E31-9A8E-C6714FC772EC}"/>
    <cellStyle name="Comma 10 2 3 4 2 2 4" xfId="13463" xr:uid="{1A38AE8A-7B25-4107-8943-8B2C14718124}"/>
    <cellStyle name="Comma 10 2 3 4 2 3" xfId="3944" xr:uid="{79908A00-B74E-45AD-A985-1F220917F79D}"/>
    <cellStyle name="Comma 10 2 3 4 2 3 2" xfId="9547" xr:uid="{CACD0237-E879-4CB5-9CE3-8B8FEFDA31CA}"/>
    <cellStyle name="Comma 10 2 3 4 2 3 2 2" xfId="20775" xr:uid="{FACB12F6-6BA5-4AE9-B80C-4D64373B44A8}"/>
    <cellStyle name="Comma 10 2 3 4 2 3 3" xfId="15172" xr:uid="{9A139471-A96A-4CED-9D19-C83E6B5D1D86}"/>
    <cellStyle name="Comma 10 2 3 4 2 4" xfId="6758" xr:uid="{D8588169-821E-449A-96BD-D4D1FAC57E16}"/>
    <cellStyle name="Comma 10 2 3 4 2 4 2" xfId="17986" xr:uid="{6DB8F920-C7D5-4A9A-A345-7F0B02D09654}"/>
    <cellStyle name="Comma 10 2 3 4 2 5" xfId="12383" xr:uid="{9BF42525-1169-469B-BC34-CC36EA2925DC}"/>
    <cellStyle name="Comma 10 2 3 4 3" xfId="1697" xr:uid="{00000000-0005-0000-0000-000083000000}"/>
    <cellStyle name="Comma 10 2 3 4 3 2" xfId="4486" xr:uid="{E786476C-CCBC-4B7D-BB16-AAA11EA9A0D3}"/>
    <cellStyle name="Comma 10 2 3 4 3 2 2" xfId="10089" xr:uid="{80318B17-5C72-4617-B26F-1CB44D1B69B9}"/>
    <cellStyle name="Comma 10 2 3 4 3 2 2 2" xfId="21317" xr:uid="{CD8B0FE2-1E58-4BA5-855A-E5D5315B123D}"/>
    <cellStyle name="Comma 10 2 3 4 3 2 3" xfId="15714" xr:uid="{F6687FDF-3023-4396-9299-9D0067D37FAF}"/>
    <cellStyle name="Comma 10 2 3 4 3 3" xfId="7300" xr:uid="{20DAFA54-60B3-4489-8B06-0B5206CDE7B9}"/>
    <cellStyle name="Comma 10 2 3 4 3 3 2" xfId="18528" xr:uid="{20B3435D-5E4A-46FD-99F0-1DB3911DBA4F}"/>
    <cellStyle name="Comma 10 2 3 4 3 4" xfId="12925" xr:uid="{24B78A05-173D-457E-BB01-9CE4CFE5C781}"/>
    <cellStyle name="Comma 10 2 3 4 4" xfId="3406" xr:uid="{0CAF4441-AB93-4130-A208-2CCFE9EF28B2}"/>
    <cellStyle name="Comma 10 2 3 4 4 2" xfId="9009" xr:uid="{36AC8B62-9F54-4B68-9E28-796C576E291A}"/>
    <cellStyle name="Comma 10 2 3 4 4 2 2" xfId="20237" xr:uid="{93C05ADC-0EA3-456E-8E35-2B5D9A346472}"/>
    <cellStyle name="Comma 10 2 3 4 4 3" xfId="14634" xr:uid="{FD1E4D0A-EA01-4A10-9212-1AF7910305B5}"/>
    <cellStyle name="Comma 10 2 3 4 5" xfId="6220" xr:uid="{24A91DA3-76D0-46D0-8EF4-D998AA159C80}"/>
    <cellStyle name="Comma 10 2 3 4 5 2" xfId="17448" xr:uid="{7B9E0DF0-9C3C-43ED-9F2D-E487FE277382}"/>
    <cellStyle name="Comma 10 2 3 4 6" xfId="11845" xr:uid="{933E9585-C335-4131-8B84-49D2E4289133}"/>
    <cellStyle name="Comma 10 2 3 5" xfId="888" xr:uid="{00000000-0005-0000-0000-000084000000}"/>
    <cellStyle name="Comma 10 2 3 5 2" xfId="1968" xr:uid="{00000000-0005-0000-0000-000085000000}"/>
    <cellStyle name="Comma 10 2 3 5 2 2" xfId="4757" xr:uid="{010BAE51-52E1-4D7A-93C1-A96CFAE9C1C6}"/>
    <cellStyle name="Comma 10 2 3 5 2 2 2" xfId="10360" xr:uid="{92918DFC-3489-4FC3-A5F2-A11C617CB5A6}"/>
    <cellStyle name="Comma 10 2 3 5 2 2 2 2" xfId="21588" xr:uid="{832706EB-4ADC-4027-BBA4-FDAFA3D317DA}"/>
    <cellStyle name="Comma 10 2 3 5 2 2 3" xfId="15985" xr:uid="{E53BD7E5-8DCE-429A-8FC7-EC6CCB83F2A9}"/>
    <cellStyle name="Comma 10 2 3 5 2 3" xfId="7571" xr:uid="{2D8625A7-DA99-49B1-8C0A-C9E575227A30}"/>
    <cellStyle name="Comma 10 2 3 5 2 3 2" xfId="18799" xr:uid="{51A16F15-C7C7-491F-BAAD-34636FAF5812}"/>
    <cellStyle name="Comma 10 2 3 5 2 4" xfId="13196" xr:uid="{5604042C-EE93-4A27-B2BE-3E4CDFCA3CC4}"/>
    <cellStyle name="Comma 10 2 3 5 3" xfId="3677" xr:uid="{2B3BE307-E789-4C4E-8AE5-DF06E25FC2CB}"/>
    <cellStyle name="Comma 10 2 3 5 3 2" xfId="9280" xr:uid="{77862936-4A46-49AE-A190-997B3760BA84}"/>
    <cellStyle name="Comma 10 2 3 5 3 2 2" xfId="20508" xr:uid="{F8C74813-1B1C-46B0-8FA3-89412980BFC7}"/>
    <cellStyle name="Comma 10 2 3 5 3 3" xfId="14905" xr:uid="{99877DCD-8253-4B6E-A950-DD7ABA9EFC1A}"/>
    <cellStyle name="Comma 10 2 3 5 4" xfId="6491" xr:uid="{40502C31-4551-44B8-8E48-61D8E7AA72ED}"/>
    <cellStyle name="Comma 10 2 3 5 4 2" xfId="17719" xr:uid="{D547EF01-AA7A-48AE-93DF-DE1DE37A2F20}"/>
    <cellStyle name="Comma 10 2 3 5 5" xfId="12116" xr:uid="{AC172630-C5AC-4405-8DAE-071173638D82}"/>
    <cellStyle name="Comma 10 2 3 6" xfId="1430" xr:uid="{00000000-0005-0000-0000-000086000000}"/>
    <cellStyle name="Comma 10 2 3 6 2" xfId="4219" xr:uid="{3BB0CAFD-DFCF-47C4-B2CF-2C99EB551776}"/>
    <cellStyle name="Comma 10 2 3 6 2 2" xfId="9822" xr:uid="{9C9FDB40-BF19-4914-AE66-E05ED5A3277F}"/>
    <cellStyle name="Comma 10 2 3 6 2 2 2" xfId="21050" xr:uid="{35A234AF-09F3-40A3-AAE8-DF4F82B05A81}"/>
    <cellStyle name="Comma 10 2 3 6 2 3" xfId="15447" xr:uid="{89AB54C1-331C-492B-AC9E-9C0D49D09225}"/>
    <cellStyle name="Comma 10 2 3 6 3" xfId="7033" xr:uid="{3E3EC7AB-B85F-40E1-94DC-E97ED4E8DF84}"/>
    <cellStyle name="Comma 10 2 3 6 3 2" xfId="18261" xr:uid="{1BCA17A3-15F6-49CB-B262-DE4EDB994435}"/>
    <cellStyle name="Comma 10 2 3 6 4" xfId="12658" xr:uid="{5BA6BBEB-F3FB-4A41-ACC5-53C5E4E1A497}"/>
    <cellStyle name="Comma 10 2 3 7" xfId="2511" xr:uid="{00000000-0005-0000-0000-000087000000}"/>
    <cellStyle name="Comma 10 2 3 7 2" xfId="5300" xr:uid="{CF8F3E26-8600-40B0-A13C-4AB2F89C0F2E}"/>
    <cellStyle name="Comma 10 2 3 7 2 2" xfId="10903" xr:uid="{B7355588-4370-4338-A04B-3D4E4167E2A5}"/>
    <cellStyle name="Comma 10 2 3 7 2 2 2" xfId="22131" xr:uid="{FB96FCAB-0DE3-4CBF-9BA4-EF1B18AD219C}"/>
    <cellStyle name="Comma 10 2 3 7 2 3" xfId="16528" xr:uid="{3FDEBFA0-3067-483E-AC93-254268B9DF69}"/>
    <cellStyle name="Comma 10 2 3 7 3" xfId="8114" xr:uid="{06252760-6154-4198-97F2-025E2D400846}"/>
    <cellStyle name="Comma 10 2 3 7 3 2" xfId="19342" xr:uid="{5A63A174-9994-4940-BFDE-4C4C30AAD6EA}"/>
    <cellStyle name="Comma 10 2 3 7 4" xfId="13739" xr:uid="{8A2AFC90-676A-4760-810C-F5CF5ADB1D10}"/>
    <cellStyle name="Comma 10 2 3 8" xfId="350" xr:uid="{00000000-0005-0000-0000-000088000000}"/>
    <cellStyle name="Comma 10 2 3 8 2" xfId="3139" xr:uid="{8B959EE9-88BE-4C39-AA8E-AD5864E9100F}"/>
    <cellStyle name="Comma 10 2 3 8 2 2" xfId="8742" xr:uid="{DD636032-22BD-48FA-8F76-9815026CFEB5}"/>
    <cellStyle name="Comma 10 2 3 8 2 2 2" xfId="19970" xr:uid="{8791CD0C-A796-42F1-A3F0-831B12BE1A9F}"/>
    <cellStyle name="Comma 10 2 3 8 2 3" xfId="14367" xr:uid="{6424A781-0283-4B5E-9091-BA4C1F51DCFE}"/>
    <cellStyle name="Comma 10 2 3 8 3" xfId="5953" xr:uid="{F39E6013-EC6F-4708-AE06-C7B8121169ED}"/>
    <cellStyle name="Comma 10 2 3 8 3 2" xfId="17181" xr:uid="{A0D6608C-6C1C-4DFE-82BE-82F20EAC4F89}"/>
    <cellStyle name="Comma 10 2 3 8 4" xfId="11578" xr:uid="{7D18117E-1EC0-46C7-9A46-810526FA81F9}"/>
    <cellStyle name="Comma 10 2 3 9" xfId="2863" xr:uid="{110B5F1C-F7CB-4983-B3B8-1CE0CFF9D6CF}"/>
    <cellStyle name="Comma 10 2 3 9 2" xfId="8466" xr:uid="{0F75BAA9-6597-4DBC-ABB3-84B674216B1F}"/>
    <cellStyle name="Comma 10 2 3 9 2 2" xfId="19694" xr:uid="{EA7372A2-321D-43DE-9CD2-2B79877598B0}"/>
    <cellStyle name="Comma 10 2 3 9 3" xfId="14091" xr:uid="{5F7AEE2B-ECF7-4B5B-A7A7-8BCD79005232}"/>
    <cellStyle name="Comma 10 2 4" xfId="100" xr:uid="{00000000-0005-0000-0000-000089000000}"/>
    <cellStyle name="Comma 10 2 4 10" xfId="11332" xr:uid="{8540E305-D639-45EE-B6A3-3DF91F6C8740}"/>
    <cellStyle name="Comma 10 2 4 2" xfId="226" xr:uid="{00000000-0005-0000-0000-00008A000000}"/>
    <cellStyle name="Comma 10 2 4 2 2" xfId="773" xr:uid="{00000000-0005-0000-0000-00008B000000}"/>
    <cellStyle name="Comma 10 2 4 2 2 2" xfId="1311" xr:uid="{00000000-0005-0000-0000-00008C000000}"/>
    <cellStyle name="Comma 10 2 4 2 2 2 2" xfId="2391" xr:uid="{00000000-0005-0000-0000-00008D000000}"/>
    <cellStyle name="Comma 10 2 4 2 2 2 2 2" xfId="5180" xr:uid="{5315DE05-6891-444F-A637-9337CB5A4508}"/>
    <cellStyle name="Comma 10 2 4 2 2 2 2 2 2" xfId="10783" xr:uid="{4E49999D-3465-4C57-B98A-363D6C4D72F3}"/>
    <cellStyle name="Comma 10 2 4 2 2 2 2 2 2 2" xfId="22011" xr:uid="{F0C5042E-54B6-48C3-8B99-668190E74C3C}"/>
    <cellStyle name="Comma 10 2 4 2 2 2 2 2 3" xfId="16408" xr:uid="{90DD0F15-53EC-45A2-9155-8AFDC92B020D}"/>
    <cellStyle name="Comma 10 2 4 2 2 2 2 3" xfId="7994" xr:uid="{DB720026-CCF4-4F03-8DAA-A2FB73356B49}"/>
    <cellStyle name="Comma 10 2 4 2 2 2 2 3 2" xfId="19222" xr:uid="{C3EE41D5-8AFA-49B6-92A4-ACEBF7217247}"/>
    <cellStyle name="Comma 10 2 4 2 2 2 2 4" xfId="13619" xr:uid="{2DE774EF-7D31-4464-935B-51ED24569EBF}"/>
    <cellStyle name="Comma 10 2 4 2 2 2 3" xfId="4100" xr:uid="{12CDC34B-A1B7-4E45-942D-436BB6946C49}"/>
    <cellStyle name="Comma 10 2 4 2 2 2 3 2" xfId="9703" xr:uid="{B39FFFC0-5A58-4C14-A256-32AC42161F47}"/>
    <cellStyle name="Comma 10 2 4 2 2 2 3 2 2" xfId="20931" xr:uid="{E9452B85-E9A1-47E6-BAD2-3820F4F06F94}"/>
    <cellStyle name="Comma 10 2 4 2 2 2 3 3" xfId="15328" xr:uid="{32DA4C0D-E04E-4602-BEE6-4C89A98A1365}"/>
    <cellStyle name="Comma 10 2 4 2 2 2 4" xfId="6914" xr:uid="{60D4C7FD-4859-463E-9F15-C92E679E8B88}"/>
    <cellStyle name="Comma 10 2 4 2 2 2 4 2" xfId="18142" xr:uid="{A5813609-FD52-49B5-A4C9-42730964CA2A}"/>
    <cellStyle name="Comma 10 2 4 2 2 2 5" xfId="12539" xr:uid="{8169A72F-D3BB-4B0C-94C4-CACA60FC8766}"/>
    <cellStyle name="Comma 10 2 4 2 2 3" xfId="1853" xr:uid="{00000000-0005-0000-0000-00008E000000}"/>
    <cellStyle name="Comma 10 2 4 2 2 3 2" xfId="4642" xr:uid="{9667043A-4435-4814-B913-8A7E673D9794}"/>
    <cellStyle name="Comma 10 2 4 2 2 3 2 2" xfId="10245" xr:uid="{C022A6E7-1863-48A6-BBB7-21DDF740660A}"/>
    <cellStyle name="Comma 10 2 4 2 2 3 2 2 2" xfId="21473" xr:uid="{47BA288F-0892-4F30-AB69-2A3A01E7274E}"/>
    <cellStyle name="Comma 10 2 4 2 2 3 2 3" xfId="15870" xr:uid="{7A59F259-CA7C-4D4F-BCEB-9513327277AE}"/>
    <cellStyle name="Comma 10 2 4 2 2 3 3" xfId="7456" xr:uid="{4CF06ABD-DF35-4D8D-A622-55595E049FC2}"/>
    <cellStyle name="Comma 10 2 4 2 2 3 3 2" xfId="18684" xr:uid="{423C9225-DACC-4330-915E-60195DDDF2DF}"/>
    <cellStyle name="Comma 10 2 4 2 2 3 4" xfId="13081" xr:uid="{6DA51745-814A-4361-829D-AC5816BC188C}"/>
    <cellStyle name="Comma 10 2 4 2 2 4" xfId="3562" xr:uid="{97898488-CD04-4F79-BAF5-B42AE4B58BE9}"/>
    <cellStyle name="Comma 10 2 4 2 2 4 2" xfId="9165" xr:uid="{8B937153-DDC6-4972-B2BD-09870FB50D95}"/>
    <cellStyle name="Comma 10 2 4 2 2 4 2 2" xfId="20393" xr:uid="{5BC0D386-A099-4479-86D1-F929F8ACD6D7}"/>
    <cellStyle name="Comma 10 2 4 2 2 4 3" xfId="14790" xr:uid="{BB8004A3-13A9-4A80-978F-91B5CDF2B6F4}"/>
    <cellStyle name="Comma 10 2 4 2 2 5" xfId="6376" xr:uid="{D621B3E3-F41F-4EBA-BBBA-D14825AC6135}"/>
    <cellStyle name="Comma 10 2 4 2 2 5 2" xfId="17604" xr:uid="{F1E1D56F-51BB-4CC9-90A3-5211AC979ADD}"/>
    <cellStyle name="Comma 10 2 4 2 2 6" xfId="12001" xr:uid="{35B4CC36-D080-4727-BAEF-84559146D153}"/>
    <cellStyle name="Comma 10 2 4 2 3" xfId="1044" xr:uid="{00000000-0005-0000-0000-00008F000000}"/>
    <cellStyle name="Comma 10 2 4 2 3 2" xfId="2124" xr:uid="{00000000-0005-0000-0000-000090000000}"/>
    <cellStyle name="Comma 10 2 4 2 3 2 2" xfId="4913" xr:uid="{50FBEF5C-0369-48E4-BC99-7CA024C8AC87}"/>
    <cellStyle name="Comma 10 2 4 2 3 2 2 2" xfId="10516" xr:uid="{7013F56D-F803-42A1-A64D-855C6A85D0B2}"/>
    <cellStyle name="Comma 10 2 4 2 3 2 2 2 2" xfId="21744" xr:uid="{B36C000D-B5FB-459F-BE09-42D5FDD366CC}"/>
    <cellStyle name="Comma 10 2 4 2 3 2 2 3" xfId="16141" xr:uid="{56E8457B-D1A6-45CC-AF65-C679DFE84E48}"/>
    <cellStyle name="Comma 10 2 4 2 3 2 3" xfId="7727" xr:uid="{EF51A19C-0691-4080-B69F-0CC70D5C5909}"/>
    <cellStyle name="Comma 10 2 4 2 3 2 3 2" xfId="18955" xr:uid="{537FBE4E-E41A-436B-9706-1CFBA6BA8445}"/>
    <cellStyle name="Comma 10 2 4 2 3 2 4" xfId="13352" xr:uid="{657F5F13-6BDA-4A88-99B6-F6B21B0EC024}"/>
    <cellStyle name="Comma 10 2 4 2 3 3" xfId="3833" xr:uid="{8C6A88A9-BF2C-453D-9E5A-AE6467458506}"/>
    <cellStyle name="Comma 10 2 4 2 3 3 2" xfId="9436" xr:uid="{19F1D6B2-23A9-4729-8969-6E8873526886}"/>
    <cellStyle name="Comma 10 2 4 2 3 3 2 2" xfId="20664" xr:uid="{243B1E5D-222A-4C11-8AE1-8DD51FB51A1C}"/>
    <cellStyle name="Comma 10 2 4 2 3 3 3" xfId="15061" xr:uid="{D301465D-8C93-4C60-8548-29F2744AA908}"/>
    <cellStyle name="Comma 10 2 4 2 3 4" xfId="6647" xr:uid="{E7B48A28-94A7-4887-A1A7-B0B1E5986414}"/>
    <cellStyle name="Comma 10 2 4 2 3 4 2" xfId="17875" xr:uid="{E879BE0C-1877-4AA4-AE59-C38A308B0A16}"/>
    <cellStyle name="Comma 10 2 4 2 3 5" xfId="12272" xr:uid="{DD9E53D1-B75D-4A97-B56D-AFBFBE6B9B37}"/>
    <cellStyle name="Comma 10 2 4 2 4" xfId="1586" xr:uid="{00000000-0005-0000-0000-000091000000}"/>
    <cellStyle name="Comma 10 2 4 2 4 2" xfId="4375" xr:uid="{33BDC98B-C9FB-48BD-B599-68DB9AF6AA9F}"/>
    <cellStyle name="Comma 10 2 4 2 4 2 2" xfId="9978" xr:uid="{C612CAA1-8077-479B-80D6-C2D13E0C8981}"/>
    <cellStyle name="Comma 10 2 4 2 4 2 2 2" xfId="21206" xr:uid="{3EE8F830-EEAC-4CFD-A040-04147C889499}"/>
    <cellStyle name="Comma 10 2 4 2 4 2 3" xfId="15603" xr:uid="{B8B1B405-009A-4B22-B667-F4003722D407}"/>
    <cellStyle name="Comma 10 2 4 2 4 3" xfId="7189" xr:uid="{B7460E69-6135-4094-B5A7-EE6FCF068EF0}"/>
    <cellStyle name="Comma 10 2 4 2 4 3 2" xfId="18417" xr:uid="{DE5B7EF1-E205-4FA3-BABB-2DEC45C6DACF}"/>
    <cellStyle name="Comma 10 2 4 2 4 4" xfId="12814" xr:uid="{E6411DCD-D947-4F5C-90E6-0FCE52C6D2DE}"/>
    <cellStyle name="Comma 10 2 4 2 5" xfId="2667" xr:uid="{00000000-0005-0000-0000-000092000000}"/>
    <cellStyle name="Comma 10 2 4 2 5 2" xfId="5456" xr:uid="{24164E05-4460-4396-8542-0A66AB190497}"/>
    <cellStyle name="Comma 10 2 4 2 5 2 2" xfId="11059" xr:uid="{AB375836-C18D-4F16-9D19-FFBF1D3158C0}"/>
    <cellStyle name="Comma 10 2 4 2 5 2 2 2" xfId="22287" xr:uid="{EA655F59-515D-4557-8CDC-F064E74A3967}"/>
    <cellStyle name="Comma 10 2 4 2 5 2 3" xfId="16684" xr:uid="{C9E307DF-F7CA-4201-9CFF-FEA743486CAE}"/>
    <cellStyle name="Comma 10 2 4 2 5 3" xfId="8270" xr:uid="{F1073C66-7212-449A-8B20-5889EC603F53}"/>
    <cellStyle name="Comma 10 2 4 2 5 3 2" xfId="19498" xr:uid="{C60D3D34-3631-4564-879A-22D0F4DAF8A6}"/>
    <cellStyle name="Comma 10 2 4 2 5 4" xfId="13895" xr:uid="{2A14F90C-5997-4FCC-84BE-B4F3CFC96207}"/>
    <cellStyle name="Comma 10 2 4 2 6" xfId="506" xr:uid="{00000000-0005-0000-0000-000093000000}"/>
    <cellStyle name="Comma 10 2 4 2 6 2" xfId="3295" xr:uid="{B7908A89-09C0-4820-9CD4-187BA5CDD538}"/>
    <cellStyle name="Comma 10 2 4 2 6 2 2" xfId="8898" xr:uid="{21755C10-05BB-467F-AADC-EF0A6EB459BC}"/>
    <cellStyle name="Comma 10 2 4 2 6 2 2 2" xfId="20126" xr:uid="{731376E4-FCBA-4187-850C-46E97DAF1418}"/>
    <cellStyle name="Comma 10 2 4 2 6 2 3" xfId="14523" xr:uid="{AADBA03F-70AF-41A2-A7F1-B8FA9316B441}"/>
    <cellStyle name="Comma 10 2 4 2 6 3" xfId="6109" xr:uid="{D87839FA-ECEC-42D4-B890-5216D056790B}"/>
    <cellStyle name="Comma 10 2 4 2 6 3 2" xfId="17337" xr:uid="{446D567E-693D-4145-ADFC-A309AEDD86BB}"/>
    <cellStyle name="Comma 10 2 4 2 6 4" xfId="11734" xr:uid="{93168516-9328-4CA6-BC9D-988D95AF6CF1}"/>
    <cellStyle name="Comma 10 2 4 2 7" xfId="3019" xr:uid="{06C2D77E-1697-441D-9737-66878247E781}"/>
    <cellStyle name="Comma 10 2 4 2 7 2" xfId="8622" xr:uid="{80372725-01FA-4701-BCA0-040E8D3CF627}"/>
    <cellStyle name="Comma 10 2 4 2 7 2 2" xfId="19850" xr:uid="{739CDAED-970B-4159-ACED-707BB41E9FEB}"/>
    <cellStyle name="Comma 10 2 4 2 7 3" xfId="14247" xr:uid="{2B8113B7-0672-43AE-9B49-A7383EC0BF4E}"/>
    <cellStyle name="Comma 10 2 4 2 8" xfId="5834" xr:uid="{57C5842B-67AA-47D2-87F3-9EB2762C677B}"/>
    <cellStyle name="Comma 10 2 4 2 8 2" xfId="17062" xr:uid="{F20E1B3B-CAA4-483D-B9A8-A0BE259F4EC0}"/>
    <cellStyle name="Comma 10 2 4 2 9" xfId="11458" xr:uid="{45A1D209-C2B2-4952-932E-9D17AF33DBD6}"/>
    <cellStyle name="Comma 10 2 4 3" xfId="647" xr:uid="{00000000-0005-0000-0000-000094000000}"/>
    <cellStyle name="Comma 10 2 4 3 2" xfId="1185" xr:uid="{00000000-0005-0000-0000-000095000000}"/>
    <cellStyle name="Comma 10 2 4 3 2 2" xfId="2265" xr:uid="{00000000-0005-0000-0000-000096000000}"/>
    <cellStyle name="Comma 10 2 4 3 2 2 2" xfId="5054" xr:uid="{8362CE02-C128-41F9-999B-9D85DB53D057}"/>
    <cellStyle name="Comma 10 2 4 3 2 2 2 2" xfId="10657" xr:uid="{D7D7F760-97E8-4B16-9732-322345F44B82}"/>
    <cellStyle name="Comma 10 2 4 3 2 2 2 2 2" xfId="21885" xr:uid="{AA8AF2C2-6420-4A6D-ABD9-9F53FD7EB5C9}"/>
    <cellStyle name="Comma 10 2 4 3 2 2 2 3" xfId="16282" xr:uid="{BB6DD986-5257-4CEF-B086-F2D9079D37AD}"/>
    <cellStyle name="Comma 10 2 4 3 2 2 3" xfId="7868" xr:uid="{5E6D8F22-1389-43B8-B07F-8AE89B8D39CB}"/>
    <cellStyle name="Comma 10 2 4 3 2 2 3 2" xfId="19096" xr:uid="{06EC6C2D-DC94-40B8-BDBE-75F046BB82FF}"/>
    <cellStyle name="Comma 10 2 4 3 2 2 4" xfId="13493" xr:uid="{E1177E1E-621F-4F2B-9D18-81D1075165EB}"/>
    <cellStyle name="Comma 10 2 4 3 2 3" xfId="3974" xr:uid="{A8C51E40-6F14-442D-8BE8-185FFC44371A}"/>
    <cellStyle name="Comma 10 2 4 3 2 3 2" xfId="9577" xr:uid="{572DE5E0-4785-4A12-9F77-C2E11FFA31E1}"/>
    <cellStyle name="Comma 10 2 4 3 2 3 2 2" xfId="20805" xr:uid="{654C06C3-97D7-40CD-9A2C-32D042AE1D09}"/>
    <cellStyle name="Comma 10 2 4 3 2 3 3" xfId="15202" xr:uid="{9070C698-089A-4D21-B153-48BB427DB25A}"/>
    <cellStyle name="Comma 10 2 4 3 2 4" xfId="6788" xr:uid="{2124321F-CDC3-4AF7-A0F0-775DB688F4CF}"/>
    <cellStyle name="Comma 10 2 4 3 2 4 2" xfId="18016" xr:uid="{70B193F5-801B-4037-A9B4-CFC65A486E2A}"/>
    <cellStyle name="Comma 10 2 4 3 2 5" xfId="12413" xr:uid="{5B007EC7-3914-4AB2-89AD-CF41B1889357}"/>
    <cellStyle name="Comma 10 2 4 3 3" xfId="1727" xr:uid="{00000000-0005-0000-0000-000097000000}"/>
    <cellStyle name="Comma 10 2 4 3 3 2" xfId="4516" xr:uid="{9F5773AB-3032-4464-B993-E9FEBE37F5D2}"/>
    <cellStyle name="Comma 10 2 4 3 3 2 2" xfId="10119" xr:uid="{9E4217E6-1368-4F75-B212-C4821B30FBAF}"/>
    <cellStyle name="Comma 10 2 4 3 3 2 2 2" xfId="21347" xr:uid="{AB3C9ECC-06AE-4249-8916-9A23E315D841}"/>
    <cellStyle name="Comma 10 2 4 3 3 2 3" xfId="15744" xr:uid="{06D06A18-3BAB-4BC3-89C8-B92FD77B7FB9}"/>
    <cellStyle name="Comma 10 2 4 3 3 3" xfId="7330" xr:uid="{8E1524BB-7D52-4013-B452-4EB3154C6C3B}"/>
    <cellStyle name="Comma 10 2 4 3 3 3 2" xfId="18558" xr:uid="{B399459A-B613-42D2-8044-30A79AC7CEAD}"/>
    <cellStyle name="Comma 10 2 4 3 3 4" xfId="12955" xr:uid="{8C837D7E-FE6A-44C6-AAA8-6E89D71984C9}"/>
    <cellStyle name="Comma 10 2 4 3 4" xfId="3436" xr:uid="{5CC057AC-B603-450B-8015-1DD522F4D464}"/>
    <cellStyle name="Comma 10 2 4 3 4 2" xfId="9039" xr:uid="{631B48F0-42A3-4D8A-9521-D7DDF00717C9}"/>
    <cellStyle name="Comma 10 2 4 3 4 2 2" xfId="20267" xr:uid="{9C68C9E2-CB26-4DFA-98AE-13BB475F348A}"/>
    <cellStyle name="Comma 10 2 4 3 4 3" xfId="14664" xr:uid="{9B8A81F1-DEE7-4CF1-B9A0-5FF1125A7977}"/>
    <cellStyle name="Comma 10 2 4 3 5" xfId="6250" xr:uid="{156E1CFC-3A9E-49CF-A787-616D2E262045}"/>
    <cellStyle name="Comma 10 2 4 3 5 2" xfId="17478" xr:uid="{325F17CC-CDF7-4741-9CD9-52E402D9765A}"/>
    <cellStyle name="Comma 10 2 4 3 6" xfId="11875" xr:uid="{AD6CFA09-B06C-4AB9-9731-05AFA6D7A68C}"/>
    <cellStyle name="Comma 10 2 4 4" xfId="918" xr:uid="{00000000-0005-0000-0000-000098000000}"/>
    <cellStyle name="Comma 10 2 4 4 2" xfId="1998" xr:uid="{00000000-0005-0000-0000-000099000000}"/>
    <cellStyle name="Comma 10 2 4 4 2 2" xfId="4787" xr:uid="{907F092C-A2A2-4DF0-9936-B54891D2B3AC}"/>
    <cellStyle name="Comma 10 2 4 4 2 2 2" xfId="10390" xr:uid="{13E55FC2-6207-4954-84C5-8C46EEAF508D}"/>
    <cellStyle name="Comma 10 2 4 4 2 2 2 2" xfId="21618" xr:uid="{DC113436-0D08-414D-8CA3-78F1C3ADF8ED}"/>
    <cellStyle name="Comma 10 2 4 4 2 2 3" xfId="16015" xr:uid="{39221A72-9C19-4AED-8509-0341D0D95A91}"/>
    <cellStyle name="Comma 10 2 4 4 2 3" xfId="7601" xr:uid="{AC2AE0AD-FB9D-4458-A682-826B76F409F6}"/>
    <cellStyle name="Comma 10 2 4 4 2 3 2" xfId="18829" xr:uid="{8C124C67-E831-4E00-8751-4A8152394EB1}"/>
    <cellStyle name="Comma 10 2 4 4 2 4" xfId="13226" xr:uid="{55BCB4C7-BF3A-4BC1-8C22-D176B788451E}"/>
    <cellStyle name="Comma 10 2 4 4 3" xfId="3707" xr:uid="{3BF78649-C3E1-41F9-B5AE-E1F9D5A871DD}"/>
    <cellStyle name="Comma 10 2 4 4 3 2" xfId="9310" xr:uid="{9D1C4A41-7913-4F2F-9393-039601B37679}"/>
    <cellStyle name="Comma 10 2 4 4 3 2 2" xfId="20538" xr:uid="{98C9B411-8E4D-4364-95A0-F762776632E7}"/>
    <cellStyle name="Comma 10 2 4 4 3 3" xfId="14935" xr:uid="{ACCE8403-4D7F-4457-B5FE-47FE02CF4AFE}"/>
    <cellStyle name="Comma 10 2 4 4 4" xfId="6521" xr:uid="{265AFD88-7C05-4DF6-AA8E-B3F3941BEEF1}"/>
    <cellStyle name="Comma 10 2 4 4 4 2" xfId="17749" xr:uid="{299FB1F1-E19B-4C86-BFBA-361B2895D8B2}"/>
    <cellStyle name="Comma 10 2 4 4 5" xfId="12146" xr:uid="{0469E8ED-D114-4BEF-BAFF-A238A4C0FCA4}"/>
    <cellStyle name="Comma 10 2 4 5" xfId="1460" xr:uid="{00000000-0005-0000-0000-00009A000000}"/>
    <cellStyle name="Comma 10 2 4 5 2" xfId="4249" xr:uid="{6F40609C-1BAB-4EE9-B363-B5139129C540}"/>
    <cellStyle name="Comma 10 2 4 5 2 2" xfId="9852" xr:uid="{89988C8A-B37F-4EDB-8AC8-27310D868CD8}"/>
    <cellStyle name="Comma 10 2 4 5 2 2 2" xfId="21080" xr:uid="{9A8C348B-DFA6-41A1-8B9E-BDC1FEFDB912}"/>
    <cellStyle name="Comma 10 2 4 5 2 3" xfId="15477" xr:uid="{300A975F-426C-4538-A902-A1D8413DFAC2}"/>
    <cellStyle name="Comma 10 2 4 5 3" xfId="7063" xr:uid="{BBF0773A-7128-4D81-8335-42679FD8489E}"/>
    <cellStyle name="Comma 10 2 4 5 3 2" xfId="18291" xr:uid="{6C1F47D3-C394-4B39-9DA7-47BF4B35AD40}"/>
    <cellStyle name="Comma 10 2 4 5 4" xfId="12688" xr:uid="{A9E5E300-AEBD-4BF7-B374-D5465BCD2E81}"/>
    <cellStyle name="Comma 10 2 4 6" xfId="2541" xr:uid="{00000000-0005-0000-0000-00009B000000}"/>
    <cellStyle name="Comma 10 2 4 6 2" xfId="5330" xr:uid="{0BDE27AA-4D30-4BE2-B7BD-F4D9EBEF831A}"/>
    <cellStyle name="Comma 10 2 4 6 2 2" xfId="10933" xr:uid="{EB393F6B-1659-4E56-A812-F276526D1C52}"/>
    <cellStyle name="Comma 10 2 4 6 2 2 2" xfId="22161" xr:uid="{76D2540A-FB6E-4270-8139-89150930D9AF}"/>
    <cellStyle name="Comma 10 2 4 6 2 3" xfId="16558" xr:uid="{A55DB26E-23F1-4349-980C-B2648C06F167}"/>
    <cellStyle name="Comma 10 2 4 6 3" xfId="8144" xr:uid="{AC94DB2F-652D-4E11-83D7-21836056F221}"/>
    <cellStyle name="Comma 10 2 4 6 3 2" xfId="19372" xr:uid="{02F824D6-5723-4FF3-A7EB-315CB4754198}"/>
    <cellStyle name="Comma 10 2 4 6 4" xfId="13769" xr:uid="{24DD40E3-DD93-4D87-A70F-9A49B8FDBBF9}"/>
    <cellStyle name="Comma 10 2 4 7" xfId="380" xr:uid="{00000000-0005-0000-0000-00009C000000}"/>
    <cellStyle name="Comma 10 2 4 7 2" xfId="3169" xr:uid="{F72885F2-CF03-4529-8BF5-4550355D9102}"/>
    <cellStyle name="Comma 10 2 4 7 2 2" xfId="8772" xr:uid="{E3DACE25-8A0E-4DBB-B7DE-D890588DD0A5}"/>
    <cellStyle name="Comma 10 2 4 7 2 2 2" xfId="20000" xr:uid="{203510AA-C002-48A8-BF93-9271AC34CA90}"/>
    <cellStyle name="Comma 10 2 4 7 2 3" xfId="14397" xr:uid="{ACC3B306-B3B5-4A6A-8CFE-5A699AE94C2C}"/>
    <cellStyle name="Comma 10 2 4 7 3" xfId="5983" xr:uid="{63216B92-4E6F-4C05-82DD-B99E806018E4}"/>
    <cellStyle name="Comma 10 2 4 7 3 2" xfId="17211" xr:uid="{F29A1718-870E-49A4-B967-E13BF69CDDCF}"/>
    <cellStyle name="Comma 10 2 4 7 4" xfId="11608" xr:uid="{01E3693D-ED22-4C38-AD29-E68B098F67C3}"/>
    <cellStyle name="Comma 10 2 4 8" xfId="2893" xr:uid="{0194DA79-6AC8-4F73-A5FD-3F92EB8B9DEE}"/>
    <cellStyle name="Comma 10 2 4 8 2" xfId="8496" xr:uid="{11374EEA-558D-40D6-A141-2EC2316DB432}"/>
    <cellStyle name="Comma 10 2 4 8 2 2" xfId="19724" xr:uid="{472A2CE4-272C-4935-8049-05DC92550192}"/>
    <cellStyle name="Comma 10 2 4 8 3" xfId="14121" xr:uid="{E58A2955-AC97-4E2D-94AD-D16266281EBC}"/>
    <cellStyle name="Comma 10 2 4 9" xfId="5708" xr:uid="{842BC180-EA4B-4A54-996D-7D5957FCCCEE}"/>
    <cellStyle name="Comma 10 2 4 9 2" xfId="16936" xr:uid="{BEC009EB-AB3A-4B91-9479-39A116066E67}"/>
    <cellStyle name="Comma 10 2 5" xfId="162" xr:uid="{00000000-0005-0000-0000-00009D000000}"/>
    <cellStyle name="Comma 10 2 5 2" xfId="709" xr:uid="{00000000-0005-0000-0000-00009E000000}"/>
    <cellStyle name="Comma 10 2 5 2 2" xfId="1247" xr:uid="{00000000-0005-0000-0000-00009F000000}"/>
    <cellStyle name="Comma 10 2 5 2 2 2" xfId="2327" xr:uid="{00000000-0005-0000-0000-0000A0000000}"/>
    <cellStyle name="Comma 10 2 5 2 2 2 2" xfId="5116" xr:uid="{43AB37BD-D7D4-4406-8667-B48EAA725396}"/>
    <cellStyle name="Comma 10 2 5 2 2 2 2 2" xfId="10719" xr:uid="{90AF0D61-83AB-49DA-9495-6EB94E8ABB78}"/>
    <cellStyle name="Comma 10 2 5 2 2 2 2 2 2" xfId="21947" xr:uid="{8CCE8621-AF8E-4531-82D5-0956FF7CB54B}"/>
    <cellStyle name="Comma 10 2 5 2 2 2 2 3" xfId="16344" xr:uid="{9D4C5127-D8E7-4A25-BC6C-3DA3C1F65B3D}"/>
    <cellStyle name="Comma 10 2 5 2 2 2 3" xfId="7930" xr:uid="{9A9118A0-58A3-4F10-AB71-92B4C038ECAE}"/>
    <cellStyle name="Comma 10 2 5 2 2 2 3 2" xfId="19158" xr:uid="{F08BE13F-9D09-4169-A716-5A30101FDDAE}"/>
    <cellStyle name="Comma 10 2 5 2 2 2 4" xfId="13555" xr:uid="{BDCBD177-D82A-4EFE-9617-8AF47D577CB9}"/>
    <cellStyle name="Comma 10 2 5 2 2 3" xfId="4036" xr:uid="{635610FE-3E7B-4568-B31F-B1D06A38F8B4}"/>
    <cellStyle name="Comma 10 2 5 2 2 3 2" xfId="9639" xr:uid="{4FAA0930-E8B7-41A3-82D7-319F2E9CC4D7}"/>
    <cellStyle name="Comma 10 2 5 2 2 3 2 2" xfId="20867" xr:uid="{DAA1EA63-1A62-4251-87BD-B4A862B2DAE4}"/>
    <cellStyle name="Comma 10 2 5 2 2 3 3" xfId="15264" xr:uid="{F1C56ABF-86D5-4652-BDA5-947AA0E75E45}"/>
    <cellStyle name="Comma 10 2 5 2 2 4" xfId="6850" xr:uid="{C1D29CCE-36EA-472A-AD06-1691E91DC910}"/>
    <cellStyle name="Comma 10 2 5 2 2 4 2" xfId="18078" xr:uid="{81844C20-D60E-4330-B117-41D27DB12B2C}"/>
    <cellStyle name="Comma 10 2 5 2 2 5" xfId="12475" xr:uid="{8C0CA9B4-B92A-44E8-B5BA-FCFCB8CED89E}"/>
    <cellStyle name="Comma 10 2 5 2 3" xfId="1789" xr:uid="{00000000-0005-0000-0000-0000A1000000}"/>
    <cellStyle name="Comma 10 2 5 2 3 2" xfId="4578" xr:uid="{E270D02F-513A-46AF-9560-826C5234B5F8}"/>
    <cellStyle name="Comma 10 2 5 2 3 2 2" xfId="10181" xr:uid="{93673166-81CD-4E41-8A43-87C4B76CFFF4}"/>
    <cellStyle name="Comma 10 2 5 2 3 2 2 2" xfId="21409" xr:uid="{3737EE06-66B3-4340-BFD5-5D6659A50496}"/>
    <cellStyle name="Comma 10 2 5 2 3 2 3" xfId="15806" xr:uid="{65AE5A4D-55B3-4B5F-9A98-970A452B8EC2}"/>
    <cellStyle name="Comma 10 2 5 2 3 3" xfId="7392" xr:uid="{4BFA5389-BAE5-465C-8334-40855F7894D4}"/>
    <cellStyle name="Comma 10 2 5 2 3 3 2" xfId="18620" xr:uid="{5DEC8509-A3F4-4DCF-8A76-DC41074E655D}"/>
    <cellStyle name="Comma 10 2 5 2 3 4" xfId="13017" xr:uid="{2D52958A-5850-4484-AED6-D838CAE8036B}"/>
    <cellStyle name="Comma 10 2 5 2 4" xfId="3498" xr:uid="{A52928B2-5D39-490C-ADB2-5A0BC18907B3}"/>
    <cellStyle name="Comma 10 2 5 2 4 2" xfId="9101" xr:uid="{A6B026C6-0108-4A37-8CD7-1A32B48A5255}"/>
    <cellStyle name="Comma 10 2 5 2 4 2 2" xfId="20329" xr:uid="{17BF8E97-ED92-4DE9-A94B-F400D75AE9B8}"/>
    <cellStyle name="Comma 10 2 5 2 4 3" xfId="14726" xr:uid="{99F052AE-4395-412C-8814-304FA984D788}"/>
    <cellStyle name="Comma 10 2 5 2 5" xfId="6312" xr:uid="{1BCE8233-A965-4AC9-AF1A-B72717F2A413}"/>
    <cellStyle name="Comma 10 2 5 2 5 2" xfId="17540" xr:uid="{F4480E1A-0194-45D1-AF04-5CA566EDFE81}"/>
    <cellStyle name="Comma 10 2 5 2 6" xfId="11937" xr:uid="{D40ED69D-2613-48AB-B644-EF147B13DA22}"/>
    <cellStyle name="Comma 10 2 5 3" xfId="980" xr:uid="{00000000-0005-0000-0000-0000A2000000}"/>
    <cellStyle name="Comma 10 2 5 3 2" xfId="2060" xr:uid="{00000000-0005-0000-0000-0000A3000000}"/>
    <cellStyle name="Comma 10 2 5 3 2 2" xfId="4849" xr:uid="{E4EE4F47-F081-4C82-A89C-FE333ECA24FE}"/>
    <cellStyle name="Comma 10 2 5 3 2 2 2" xfId="10452" xr:uid="{F4B64136-611C-4B9C-B6CF-82027B1322D7}"/>
    <cellStyle name="Comma 10 2 5 3 2 2 2 2" xfId="21680" xr:uid="{B77B4E7E-A329-42D9-B06B-84A2F28FD317}"/>
    <cellStyle name="Comma 10 2 5 3 2 2 3" xfId="16077" xr:uid="{06D8F997-59E9-40D4-BEE3-9B2E9E26CB7D}"/>
    <cellStyle name="Comma 10 2 5 3 2 3" xfId="7663" xr:uid="{284A5719-5071-475B-9F07-FAE420F89AFD}"/>
    <cellStyle name="Comma 10 2 5 3 2 3 2" xfId="18891" xr:uid="{425428B6-465D-40F7-9DBD-E001BD3D5A3B}"/>
    <cellStyle name="Comma 10 2 5 3 2 4" xfId="13288" xr:uid="{4A21A78D-F4C7-4E15-B883-0C2E6E38D792}"/>
    <cellStyle name="Comma 10 2 5 3 3" xfId="3769" xr:uid="{AA6B0544-1B9F-4F4A-8D4D-D72C812CD5DC}"/>
    <cellStyle name="Comma 10 2 5 3 3 2" xfId="9372" xr:uid="{27EA08D9-D48D-470E-8895-826D4B4DD755}"/>
    <cellStyle name="Comma 10 2 5 3 3 2 2" xfId="20600" xr:uid="{B359E25B-4215-4475-A3E9-F794D33792F0}"/>
    <cellStyle name="Comma 10 2 5 3 3 3" xfId="14997" xr:uid="{ABE97750-BA7E-4993-962C-08D6BAB26BDC}"/>
    <cellStyle name="Comma 10 2 5 3 4" xfId="6583" xr:uid="{B2826E51-8062-4E66-ADC3-D15A1EB49C25}"/>
    <cellStyle name="Comma 10 2 5 3 4 2" xfId="17811" xr:uid="{816B8851-EA18-49A7-ACD3-953C9213DBD7}"/>
    <cellStyle name="Comma 10 2 5 3 5" xfId="12208" xr:uid="{9ADB262F-8E46-4146-9E85-EDE70C44BFE8}"/>
    <cellStyle name="Comma 10 2 5 4" xfId="1522" xr:uid="{00000000-0005-0000-0000-0000A4000000}"/>
    <cellStyle name="Comma 10 2 5 4 2" xfId="4311" xr:uid="{3E5680E3-C52D-4FDB-9683-1E7C4FD48EE2}"/>
    <cellStyle name="Comma 10 2 5 4 2 2" xfId="9914" xr:uid="{4AEB090C-469C-4656-98EA-5F405220F2EB}"/>
    <cellStyle name="Comma 10 2 5 4 2 2 2" xfId="21142" xr:uid="{BE7E10A5-3248-49C4-9FC4-BECE5CB6F388}"/>
    <cellStyle name="Comma 10 2 5 4 2 3" xfId="15539" xr:uid="{CF9B227A-41E9-4DEE-8380-B4AE08D1AA4B}"/>
    <cellStyle name="Comma 10 2 5 4 3" xfId="7125" xr:uid="{FD3BFB5E-F13D-4A53-BA0D-DE5CB979A3D5}"/>
    <cellStyle name="Comma 10 2 5 4 3 2" xfId="18353" xr:uid="{367103DD-5164-4329-9689-C3F3C074D791}"/>
    <cellStyle name="Comma 10 2 5 4 4" xfId="12750" xr:uid="{250C94AF-171A-4F86-B76F-17A3F5106650}"/>
    <cellStyle name="Comma 10 2 5 5" xfId="2603" xr:uid="{00000000-0005-0000-0000-0000A5000000}"/>
    <cellStyle name="Comma 10 2 5 5 2" xfId="5392" xr:uid="{42A46C38-FBC5-446B-BBE2-63433A90600B}"/>
    <cellStyle name="Comma 10 2 5 5 2 2" xfId="10995" xr:uid="{1896E686-65DB-447F-85B5-B62246230B20}"/>
    <cellStyle name="Comma 10 2 5 5 2 2 2" xfId="22223" xr:uid="{9B56DC9D-F152-42A3-8C56-F29185578D1A}"/>
    <cellStyle name="Comma 10 2 5 5 2 3" xfId="16620" xr:uid="{641995D1-298F-4A54-91FB-B7223AF6D5E9}"/>
    <cellStyle name="Comma 10 2 5 5 3" xfId="8206" xr:uid="{350563B0-B165-42C6-8258-3A6F7669BC83}"/>
    <cellStyle name="Comma 10 2 5 5 3 2" xfId="19434" xr:uid="{B5CDE8AB-38A4-4663-9AA5-9CB78D0C0F78}"/>
    <cellStyle name="Comma 10 2 5 5 4" xfId="13831" xr:uid="{11DD13FA-10A8-475C-A378-24DCE3D055D6}"/>
    <cellStyle name="Comma 10 2 5 6" xfId="442" xr:uid="{00000000-0005-0000-0000-0000A6000000}"/>
    <cellStyle name="Comma 10 2 5 6 2" xfId="3231" xr:uid="{E86786FF-B959-47B0-A9BA-5970552DBCF0}"/>
    <cellStyle name="Comma 10 2 5 6 2 2" xfId="8834" xr:uid="{F981A2C6-32EE-481F-9336-0CF0C89737AF}"/>
    <cellStyle name="Comma 10 2 5 6 2 2 2" xfId="20062" xr:uid="{7663017C-235B-4274-913D-669E6DBC0FF9}"/>
    <cellStyle name="Comma 10 2 5 6 2 3" xfId="14459" xr:uid="{78309237-A15E-46D6-A712-B1438EBEEFA6}"/>
    <cellStyle name="Comma 10 2 5 6 3" xfId="6045" xr:uid="{0DFB4FC4-6401-42F0-BDE2-B6B457EC9920}"/>
    <cellStyle name="Comma 10 2 5 6 3 2" xfId="17273" xr:uid="{38D7286C-DD7A-4562-BEED-7BB39CF23D4F}"/>
    <cellStyle name="Comma 10 2 5 6 4" xfId="11670" xr:uid="{EEAB080F-968C-44ED-887C-2B6816C29BCA}"/>
    <cellStyle name="Comma 10 2 5 7" xfId="2955" xr:uid="{38B02A4F-BC18-4868-9F0A-159DA63E7917}"/>
    <cellStyle name="Comma 10 2 5 7 2" xfId="8558" xr:uid="{CCC98B0B-6B10-4443-9A9E-00C2E0A7B2EC}"/>
    <cellStyle name="Comma 10 2 5 7 2 2" xfId="19786" xr:uid="{A350EE96-2EC0-40B9-B471-F9A3E8B63D30}"/>
    <cellStyle name="Comma 10 2 5 7 3" xfId="14183" xr:uid="{315BFB27-BC3A-4EF9-A56C-89478EE9D663}"/>
    <cellStyle name="Comma 10 2 5 8" xfId="5770" xr:uid="{47B9F73C-F091-4451-8F9C-6C5C9F8F595F}"/>
    <cellStyle name="Comma 10 2 5 8 2" xfId="16998" xr:uid="{AE0AEFBF-1F72-451A-942D-8BABB6E90421}"/>
    <cellStyle name="Comma 10 2 5 9" xfId="11394" xr:uid="{AAF63588-87C0-45C3-A22F-36CB11BCAECC}"/>
    <cellStyle name="Comma 10 2 6" xfId="589" xr:uid="{00000000-0005-0000-0000-0000A7000000}"/>
    <cellStyle name="Comma 10 2 6 2" xfId="1127" xr:uid="{00000000-0005-0000-0000-0000A8000000}"/>
    <cellStyle name="Comma 10 2 6 2 2" xfId="2207" xr:uid="{00000000-0005-0000-0000-0000A9000000}"/>
    <cellStyle name="Comma 10 2 6 2 2 2" xfId="4996" xr:uid="{CA71E0D1-67AA-499F-980A-DB47C921C67A}"/>
    <cellStyle name="Comma 10 2 6 2 2 2 2" xfId="10599" xr:uid="{372378CA-B2F0-4F85-BDA3-64F95103667C}"/>
    <cellStyle name="Comma 10 2 6 2 2 2 2 2" xfId="21827" xr:uid="{062966A7-143E-4D88-B9AC-BC74B2F67D80}"/>
    <cellStyle name="Comma 10 2 6 2 2 2 3" xfId="16224" xr:uid="{C86F3400-8636-4551-82A9-54BA7C96088A}"/>
    <cellStyle name="Comma 10 2 6 2 2 3" xfId="7810" xr:uid="{0F8B6C3C-0CAC-474B-8D23-1E239C096694}"/>
    <cellStyle name="Comma 10 2 6 2 2 3 2" xfId="19038" xr:uid="{20C0DDB8-E804-4108-A9FE-10C80E7652F1}"/>
    <cellStyle name="Comma 10 2 6 2 2 4" xfId="13435" xr:uid="{CEB69579-201F-4BBA-AFCC-E70C4D4D85FA}"/>
    <cellStyle name="Comma 10 2 6 2 3" xfId="3916" xr:uid="{D09797B3-493D-4D0B-8E08-AE77A7E01FFD}"/>
    <cellStyle name="Comma 10 2 6 2 3 2" xfId="9519" xr:uid="{BA6C8C5F-2FA2-4AD9-8296-9AF1281E268E}"/>
    <cellStyle name="Comma 10 2 6 2 3 2 2" xfId="20747" xr:uid="{0CF53C19-9446-4D48-9100-EE9085084883}"/>
    <cellStyle name="Comma 10 2 6 2 3 3" xfId="15144" xr:uid="{BD598238-931E-43EA-AC78-3CB5876B2400}"/>
    <cellStyle name="Comma 10 2 6 2 4" xfId="6730" xr:uid="{179DDAEC-2252-4861-B014-86B91B3A9B91}"/>
    <cellStyle name="Comma 10 2 6 2 4 2" xfId="17958" xr:uid="{76BB97AD-9FC8-44CD-AF5D-4437063E3142}"/>
    <cellStyle name="Comma 10 2 6 2 5" xfId="12355" xr:uid="{0209DC48-8BC5-4FC1-B764-E33C68108080}"/>
    <cellStyle name="Comma 10 2 6 3" xfId="1669" xr:uid="{00000000-0005-0000-0000-0000AA000000}"/>
    <cellStyle name="Comma 10 2 6 3 2" xfId="4458" xr:uid="{17A81249-D3A1-441C-8F9A-53EF276C509D}"/>
    <cellStyle name="Comma 10 2 6 3 2 2" xfId="10061" xr:uid="{ADE8EF71-225E-4C9A-A260-EAC0DEA977EF}"/>
    <cellStyle name="Comma 10 2 6 3 2 2 2" xfId="21289" xr:uid="{0CC248CE-20C9-44A9-AF44-1E1212C656C4}"/>
    <cellStyle name="Comma 10 2 6 3 2 3" xfId="15686" xr:uid="{9ECD134C-3562-4086-82D1-F5CE201B212A}"/>
    <cellStyle name="Comma 10 2 6 3 3" xfId="7272" xr:uid="{5CC5B783-CE37-418D-A545-A8CE7533A8B2}"/>
    <cellStyle name="Comma 10 2 6 3 3 2" xfId="18500" xr:uid="{81EC3532-9253-4B26-BFAC-8BA76F091185}"/>
    <cellStyle name="Comma 10 2 6 3 4" xfId="12897" xr:uid="{D0D5B626-76E9-43F5-AD43-73A85C9B11A7}"/>
    <cellStyle name="Comma 10 2 6 4" xfId="3378" xr:uid="{E43956D1-1960-4B48-B8FE-8E62652C939B}"/>
    <cellStyle name="Comma 10 2 6 4 2" xfId="8981" xr:uid="{2BD74C98-EA66-4473-B82C-FDB68817FE2F}"/>
    <cellStyle name="Comma 10 2 6 4 2 2" xfId="20209" xr:uid="{7CDB1708-0F7E-4004-8E2B-79881C05D08F}"/>
    <cellStyle name="Comma 10 2 6 4 3" xfId="14606" xr:uid="{E90F84AC-20DB-45FC-84CE-FBD8FBAE60AF}"/>
    <cellStyle name="Comma 10 2 6 5" xfId="6192" xr:uid="{0E97D336-FA02-4A38-909F-EFC2FC5B29C3}"/>
    <cellStyle name="Comma 10 2 6 5 2" xfId="17420" xr:uid="{78EB5C5E-7420-4CC5-AABD-C8B51157DD08}"/>
    <cellStyle name="Comma 10 2 6 6" xfId="11817" xr:uid="{1C5AC1F3-DAB8-49E9-8242-40D3B353E42B}"/>
    <cellStyle name="Comma 10 2 7" xfId="860" xr:uid="{00000000-0005-0000-0000-0000AB000000}"/>
    <cellStyle name="Comma 10 2 7 2" xfId="1940" xr:uid="{00000000-0005-0000-0000-0000AC000000}"/>
    <cellStyle name="Comma 10 2 7 2 2" xfId="4729" xr:uid="{8AFBD627-1C10-41D3-B99F-BCADCD7C8057}"/>
    <cellStyle name="Comma 10 2 7 2 2 2" xfId="10332" xr:uid="{5AA4AD06-7EE2-427B-AFCF-7124C8D85940}"/>
    <cellStyle name="Comma 10 2 7 2 2 2 2" xfId="21560" xr:uid="{BD021C79-8EBD-4394-BBA4-477F7BB1EC3B}"/>
    <cellStyle name="Comma 10 2 7 2 2 3" xfId="15957" xr:uid="{EC6441E2-09EB-4DF9-B5F9-AF228766AF5B}"/>
    <cellStyle name="Comma 10 2 7 2 3" xfId="7543" xr:uid="{6ED9AA21-53C6-403E-8E9C-9F7EE27A3E6D}"/>
    <cellStyle name="Comma 10 2 7 2 3 2" xfId="18771" xr:uid="{C98150C7-7230-4DB7-906B-4FA8CE7136A2}"/>
    <cellStyle name="Comma 10 2 7 2 4" xfId="13168" xr:uid="{42C68E33-9685-411F-8916-5F6366FDAF57}"/>
    <cellStyle name="Comma 10 2 7 3" xfId="3649" xr:uid="{1481F114-12B5-4785-B17F-B7200311A451}"/>
    <cellStyle name="Comma 10 2 7 3 2" xfId="9252" xr:uid="{76112442-AB73-4331-AE63-7A8C7C221040}"/>
    <cellStyle name="Comma 10 2 7 3 2 2" xfId="20480" xr:uid="{212520C1-A74A-4584-8DC8-5B32E2359D2B}"/>
    <cellStyle name="Comma 10 2 7 3 3" xfId="14877" xr:uid="{44D62184-8253-4204-84A5-04C525DDA0A3}"/>
    <cellStyle name="Comma 10 2 7 4" xfId="6463" xr:uid="{25EAA2E3-16FF-4061-83A7-1F20CC40C36D}"/>
    <cellStyle name="Comma 10 2 7 4 2" xfId="17691" xr:uid="{10D8CB86-5ED4-4246-BD77-D51CB768AEAF}"/>
    <cellStyle name="Comma 10 2 7 5" xfId="12088" xr:uid="{5A28EBB9-1CBA-4239-BE37-8EEE241DF950}"/>
    <cellStyle name="Comma 10 2 8" xfId="1402" xr:uid="{00000000-0005-0000-0000-0000AD000000}"/>
    <cellStyle name="Comma 10 2 8 2" xfId="4191" xr:uid="{AC0E76D1-B356-435E-B8FF-FDCCB49B885E}"/>
    <cellStyle name="Comma 10 2 8 2 2" xfId="9794" xr:uid="{37D6D915-DF57-4875-B777-B93636C7BDE1}"/>
    <cellStyle name="Comma 10 2 8 2 2 2" xfId="21022" xr:uid="{774EED35-271F-40F1-AD9E-FF96705430DF}"/>
    <cellStyle name="Comma 10 2 8 2 3" xfId="15419" xr:uid="{2EA73F56-7950-4690-A20C-2665368E211C}"/>
    <cellStyle name="Comma 10 2 8 3" xfId="7005" xr:uid="{F950DBC5-A993-41D2-B119-606E68CADE80}"/>
    <cellStyle name="Comma 10 2 8 3 2" xfId="18233" xr:uid="{F1CE110C-59DF-460F-827D-ED44A62C6916}"/>
    <cellStyle name="Comma 10 2 8 4" xfId="12630" xr:uid="{A1B7FE1E-CF18-4023-8671-FC060A887774}"/>
    <cellStyle name="Comma 10 2 9" xfId="2483" xr:uid="{00000000-0005-0000-0000-0000AE000000}"/>
    <cellStyle name="Comma 10 2 9 2" xfId="5272" xr:uid="{7F8169D3-4633-4D19-9BD2-4B9DAB5098D1}"/>
    <cellStyle name="Comma 10 2 9 2 2" xfId="10875" xr:uid="{ED364C81-E3F7-4D99-9569-6DA124E206C0}"/>
    <cellStyle name="Comma 10 2 9 2 2 2" xfId="22103" xr:uid="{D539B2F8-6FA9-42C7-ACE4-E477CE0E4A01}"/>
    <cellStyle name="Comma 10 2 9 2 3" xfId="16500" xr:uid="{4014BCFF-3318-4B18-9CA8-9BAC6AD7560E}"/>
    <cellStyle name="Comma 10 2 9 3" xfId="8086" xr:uid="{96262094-6512-48A5-824C-CA2B5B85925D}"/>
    <cellStyle name="Comma 10 2 9 3 2" xfId="19314" xr:uid="{7BFE64C9-9E2C-43AA-A690-9C6FEA2ACA29}"/>
    <cellStyle name="Comma 10 2 9 4" xfId="13711" xr:uid="{AE380642-404D-4745-AAC5-478559D27DBC}"/>
    <cellStyle name="Comma 10 3" xfId="51" xr:uid="{00000000-0005-0000-0000-0000AF000000}"/>
    <cellStyle name="Comma 10 3 10" xfId="2844" xr:uid="{3E01B550-7256-4E40-954C-8B2116A8D5AA}"/>
    <cellStyle name="Comma 10 3 10 2" xfId="8447" xr:uid="{5A779CB6-261A-43E9-B24D-0CDA2BC0F440}"/>
    <cellStyle name="Comma 10 3 10 2 2" xfId="19675" xr:uid="{BC2E5F16-6C5F-441B-AE71-B2BAA622179C}"/>
    <cellStyle name="Comma 10 3 10 3" xfId="14072" xr:uid="{32670263-EECE-421B-9797-50A4E577E962}"/>
    <cellStyle name="Comma 10 3 11" xfId="5659" xr:uid="{0C1DEDBD-FBA8-4215-95C6-B5400D162F42}"/>
    <cellStyle name="Comma 10 3 11 2" xfId="16887" xr:uid="{CE2AFECB-64CB-491C-A479-4FEB8307DBA8}"/>
    <cellStyle name="Comma 10 3 12" xfId="11283" xr:uid="{38BFC3A8-347A-4C88-8C37-C57B3E111DC9}"/>
    <cellStyle name="Comma 10 3 2" xfId="80" xr:uid="{00000000-0005-0000-0000-0000B0000000}"/>
    <cellStyle name="Comma 10 3 2 10" xfId="5688" xr:uid="{4CD33615-0C13-4F2B-9761-525CE8999C5C}"/>
    <cellStyle name="Comma 10 3 2 10 2" xfId="16916" xr:uid="{1D63FA2A-195C-452F-B2AC-87ABDD566C1A}"/>
    <cellStyle name="Comma 10 3 2 11" xfId="11312" xr:uid="{11BEB96C-784F-4B5E-AEDA-AD22C2B2A1BE}"/>
    <cellStyle name="Comma 10 3 2 2" xfId="142" xr:uid="{00000000-0005-0000-0000-0000B1000000}"/>
    <cellStyle name="Comma 10 3 2 2 10" xfId="11374" xr:uid="{E714B3CD-F366-487C-AB3C-BA9B389EAAF1}"/>
    <cellStyle name="Comma 10 3 2 2 2" xfId="268" xr:uid="{00000000-0005-0000-0000-0000B2000000}"/>
    <cellStyle name="Comma 10 3 2 2 2 2" xfId="815" xr:uid="{00000000-0005-0000-0000-0000B3000000}"/>
    <cellStyle name="Comma 10 3 2 2 2 2 2" xfId="1353" xr:uid="{00000000-0005-0000-0000-0000B4000000}"/>
    <cellStyle name="Comma 10 3 2 2 2 2 2 2" xfId="2433" xr:uid="{00000000-0005-0000-0000-0000B5000000}"/>
    <cellStyle name="Comma 10 3 2 2 2 2 2 2 2" xfId="5222" xr:uid="{6D0B5627-5FF9-4CEF-A50D-9FE0D74A12CC}"/>
    <cellStyle name="Comma 10 3 2 2 2 2 2 2 2 2" xfId="10825" xr:uid="{F0C1053F-3412-4DBC-AD7B-17E93AB42FC3}"/>
    <cellStyle name="Comma 10 3 2 2 2 2 2 2 2 2 2" xfId="22053" xr:uid="{FAD9D34F-B49C-45DB-B0B1-DBF2CF22DBA7}"/>
    <cellStyle name="Comma 10 3 2 2 2 2 2 2 2 3" xfId="16450" xr:uid="{8177A693-E09D-4F52-A357-46F499F52374}"/>
    <cellStyle name="Comma 10 3 2 2 2 2 2 2 3" xfId="8036" xr:uid="{0D82122E-908E-48E5-A186-59D085DBBC83}"/>
    <cellStyle name="Comma 10 3 2 2 2 2 2 2 3 2" xfId="19264" xr:uid="{84889F20-45BC-4E35-9928-4614DD5F4EF5}"/>
    <cellStyle name="Comma 10 3 2 2 2 2 2 2 4" xfId="13661" xr:uid="{5E5EBFAA-219F-4FF1-B760-36CCC4D676C8}"/>
    <cellStyle name="Comma 10 3 2 2 2 2 2 3" xfId="4142" xr:uid="{8166E948-7B80-4A6A-9FA1-6CCBBBB26F76}"/>
    <cellStyle name="Comma 10 3 2 2 2 2 2 3 2" xfId="9745" xr:uid="{166A72E5-81C4-4D44-8E29-60EFD056B1C4}"/>
    <cellStyle name="Comma 10 3 2 2 2 2 2 3 2 2" xfId="20973" xr:uid="{188FDDB1-0FCA-4682-B8C1-2063A37D869F}"/>
    <cellStyle name="Comma 10 3 2 2 2 2 2 3 3" xfId="15370" xr:uid="{27E35DBB-1E48-4E48-A78D-51C34189273A}"/>
    <cellStyle name="Comma 10 3 2 2 2 2 2 4" xfId="6956" xr:uid="{C5F50164-9A49-4BE0-9634-D9F4F45A3E82}"/>
    <cellStyle name="Comma 10 3 2 2 2 2 2 4 2" xfId="18184" xr:uid="{B04D0CE8-56C9-4CF6-AAA1-09082230C8D5}"/>
    <cellStyle name="Comma 10 3 2 2 2 2 2 5" xfId="12581" xr:uid="{82C5EB7E-7BC0-4CB2-B9E7-48E769D16AF0}"/>
    <cellStyle name="Comma 10 3 2 2 2 2 3" xfId="1895" xr:uid="{00000000-0005-0000-0000-0000B6000000}"/>
    <cellStyle name="Comma 10 3 2 2 2 2 3 2" xfId="4684" xr:uid="{C46E65E4-1821-4D55-9D56-0C37F8DE3B22}"/>
    <cellStyle name="Comma 10 3 2 2 2 2 3 2 2" xfId="10287" xr:uid="{D9EE4D0E-1ED7-4DEB-94A1-6EA69701FCD5}"/>
    <cellStyle name="Comma 10 3 2 2 2 2 3 2 2 2" xfId="21515" xr:uid="{627D0AAE-792B-4065-BA7F-319B5B5C37D0}"/>
    <cellStyle name="Comma 10 3 2 2 2 2 3 2 3" xfId="15912" xr:uid="{A6244455-3296-47A5-9CD5-ABF57E8694FF}"/>
    <cellStyle name="Comma 10 3 2 2 2 2 3 3" xfId="7498" xr:uid="{03EA0046-C800-477D-90AA-18DDF66451D4}"/>
    <cellStyle name="Comma 10 3 2 2 2 2 3 3 2" xfId="18726" xr:uid="{7BDEBEEA-3CAB-4F3E-899B-9A536A94DD83}"/>
    <cellStyle name="Comma 10 3 2 2 2 2 3 4" xfId="13123" xr:uid="{5EA73953-18E4-4356-A935-FE2D780AF786}"/>
    <cellStyle name="Comma 10 3 2 2 2 2 4" xfId="3604" xr:uid="{DDE93015-AF73-4A2D-93B7-DC0720321406}"/>
    <cellStyle name="Comma 10 3 2 2 2 2 4 2" xfId="9207" xr:uid="{1E775C3E-D43C-4A6E-A705-A8E0444B4C81}"/>
    <cellStyle name="Comma 10 3 2 2 2 2 4 2 2" xfId="20435" xr:uid="{7BAF2294-82BA-429E-A179-0FADD1267055}"/>
    <cellStyle name="Comma 10 3 2 2 2 2 4 3" xfId="14832" xr:uid="{603E5E99-5E14-4D11-A3EA-015F63AF07BD}"/>
    <cellStyle name="Comma 10 3 2 2 2 2 5" xfId="6418" xr:uid="{1DBC7CFF-0332-4D40-88E2-6B0E188ABE72}"/>
    <cellStyle name="Comma 10 3 2 2 2 2 5 2" xfId="17646" xr:uid="{3E60F5D3-347B-46F0-B0EF-B4D3E58193B8}"/>
    <cellStyle name="Comma 10 3 2 2 2 2 6" xfId="12043" xr:uid="{21508856-5D4E-4B05-A2F6-C67A0352AFBE}"/>
    <cellStyle name="Comma 10 3 2 2 2 3" xfId="1086" xr:uid="{00000000-0005-0000-0000-0000B7000000}"/>
    <cellStyle name="Comma 10 3 2 2 2 3 2" xfId="2166" xr:uid="{00000000-0005-0000-0000-0000B8000000}"/>
    <cellStyle name="Comma 10 3 2 2 2 3 2 2" xfId="4955" xr:uid="{ECB4999B-4258-4A4C-98BB-77DCD6C7B515}"/>
    <cellStyle name="Comma 10 3 2 2 2 3 2 2 2" xfId="10558" xr:uid="{DADF6228-B1E5-4A6B-B72F-1FEC37AC1769}"/>
    <cellStyle name="Comma 10 3 2 2 2 3 2 2 2 2" xfId="21786" xr:uid="{9D12070C-F371-416C-B2A0-70DB7ABCEB4D}"/>
    <cellStyle name="Comma 10 3 2 2 2 3 2 2 3" xfId="16183" xr:uid="{2A35855F-6774-4267-A6EE-48D76AB32484}"/>
    <cellStyle name="Comma 10 3 2 2 2 3 2 3" xfId="7769" xr:uid="{2744B221-C3F8-42E4-B071-DD802E717040}"/>
    <cellStyle name="Comma 10 3 2 2 2 3 2 3 2" xfId="18997" xr:uid="{524C1A5B-5FBF-43F5-B65E-46214486B7C5}"/>
    <cellStyle name="Comma 10 3 2 2 2 3 2 4" xfId="13394" xr:uid="{CB02901A-370E-4376-9AF4-644D7459E301}"/>
    <cellStyle name="Comma 10 3 2 2 2 3 3" xfId="3875" xr:uid="{C0957443-1C70-4499-A654-6E0CB50A2952}"/>
    <cellStyle name="Comma 10 3 2 2 2 3 3 2" xfId="9478" xr:uid="{BFD9817C-0684-471C-B48A-E95A2D7E4722}"/>
    <cellStyle name="Comma 10 3 2 2 2 3 3 2 2" xfId="20706" xr:uid="{84B71C2D-8339-4199-921E-93D863B463FE}"/>
    <cellStyle name="Comma 10 3 2 2 2 3 3 3" xfId="15103" xr:uid="{B5A981E8-6390-4524-9AB8-B4E2C29998EC}"/>
    <cellStyle name="Comma 10 3 2 2 2 3 4" xfId="6689" xr:uid="{B19192C0-12DB-42A6-9948-D18582672B9D}"/>
    <cellStyle name="Comma 10 3 2 2 2 3 4 2" xfId="17917" xr:uid="{51ACCC88-FF95-471B-917E-5ED18AFB31E5}"/>
    <cellStyle name="Comma 10 3 2 2 2 3 5" xfId="12314" xr:uid="{6D1FEBDA-E466-4641-A946-4E98AF26C2C2}"/>
    <cellStyle name="Comma 10 3 2 2 2 4" xfId="1628" xr:uid="{00000000-0005-0000-0000-0000B9000000}"/>
    <cellStyle name="Comma 10 3 2 2 2 4 2" xfId="4417" xr:uid="{73EDBCAF-5588-44C4-A27A-E369DF0D0B44}"/>
    <cellStyle name="Comma 10 3 2 2 2 4 2 2" xfId="10020" xr:uid="{F27289FB-6742-450D-A2BC-CF2166750C39}"/>
    <cellStyle name="Comma 10 3 2 2 2 4 2 2 2" xfId="21248" xr:uid="{40D6A8F9-FF0C-4822-B464-242231D37EE5}"/>
    <cellStyle name="Comma 10 3 2 2 2 4 2 3" xfId="15645" xr:uid="{C78B407B-1697-463D-8253-A6150917E114}"/>
    <cellStyle name="Comma 10 3 2 2 2 4 3" xfId="7231" xr:uid="{668FA41F-FE1E-4197-95DA-4A367F52EC0F}"/>
    <cellStyle name="Comma 10 3 2 2 2 4 3 2" xfId="18459" xr:uid="{0F082A68-79F1-40AB-9889-BED43A24AC19}"/>
    <cellStyle name="Comma 10 3 2 2 2 4 4" xfId="12856" xr:uid="{5889AE00-FF61-49D4-9A99-836DE996FCBB}"/>
    <cellStyle name="Comma 10 3 2 2 2 5" xfId="2709" xr:uid="{00000000-0005-0000-0000-0000BA000000}"/>
    <cellStyle name="Comma 10 3 2 2 2 5 2" xfId="5498" xr:uid="{B068E259-DD9A-464D-9B82-1D45E0DF17AF}"/>
    <cellStyle name="Comma 10 3 2 2 2 5 2 2" xfId="11101" xr:uid="{CD3367C7-3D31-43BD-A2DF-34AA1658CB72}"/>
    <cellStyle name="Comma 10 3 2 2 2 5 2 2 2" xfId="22329" xr:uid="{CDFB01CF-A1CA-45EB-8BF2-01457AB69B19}"/>
    <cellStyle name="Comma 10 3 2 2 2 5 2 3" xfId="16726" xr:uid="{37B47323-3502-4E72-A2F5-9553916AD99C}"/>
    <cellStyle name="Comma 10 3 2 2 2 5 3" xfId="8312" xr:uid="{2F2AB87A-012F-420F-B747-6DEDDE773C44}"/>
    <cellStyle name="Comma 10 3 2 2 2 5 3 2" xfId="19540" xr:uid="{63A29AAF-0BF5-454A-9FCF-74F16B03A7E5}"/>
    <cellStyle name="Comma 10 3 2 2 2 5 4" xfId="13937" xr:uid="{9D1E0AA5-5197-4E98-A0FA-DDC598D2F14C}"/>
    <cellStyle name="Comma 10 3 2 2 2 6" xfId="548" xr:uid="{00000000-0005-0000-0000-0000BB000000}"/>
    <cellStyle name="Comma 10 3 2 2 2 6 2" xfId="3337" xr:uid="{1B5686CD-2C46-4CC7-9331-7BCA03119F82}"/>
    <cellStyle name="Comma 10 3 2 2 2 6 2 2" xfId="8940" xr:uid="{A6F25D96-2A3E-4548-A11E-EB199DDEAA8A}"/>
    <cellStyle name="Comma 10 3 2 2 2 6 2 2 2" xfId="20168" xr:uid="{C3ABC078-C0D6-4755-A1FB-771C3E1092DF}"/>
    <cellStyle name="Comma 10 3 2 2 2 6 2 3" xfId="14565" xr:uid="{B2E32521-F343-47CD-8CD5-51B90C8C77AD}"/>
    <cellStyle name="Comma 10 3 2 2 2 6 3" xfId="6151" xr:uid="{CDB269A4-B87A-45FD-B9D5-4A111BD0A5FA}"/>
    <cellStyle name="Comma 10 3 2 2 2 6 3 2" xfId="17379" xr:uid="{99488EBE-CA7A-4C27-85AD-39E44FAFFE64}"/>
    <cellStyle name="Comma 10 3 2 2 2 6 4" xfId="11776" xr:uid="{39AA137F-7800-4BF7-B44F-AA40F156916C}"/>
    <cellStyle name="Comma 10 3 2 2 2 7" xfId="3061" xr:uid="{9FE7BE4D-F65E-4FD8-A50E-CD96DEC0DA34}"/>
    <cellStyle name="Comma 10 3 2 2 2 7 2" xfId="8664" xr:uid="{9973F66F-1735-40DC-AE47-365D654030CD}"/>
    <cellStyle name="Comma 10 3 2 2 2 7 2 2" xfId="19892" xr:uid="{FAF2758D-6A2E-4DDC-84DE-C67991C34A9B}"/>
    <cellStyle name="Comma 10 3 2 2 2 7 3" xfId="14289" xr:uid="{012BBA6F-55C6-4BE8-8AF4-D6AE88DE23CB}"/>
    <cellStyle name="Comma 10 3 2 2 2 8" xfId="5876" xr:uid="{E7F4AC84-9896-4037-A8CB-64BAEF9F8918}"/>
    <cellStyle name="Comma 10 3 2 2 2 8 2" xfId="17104" xr:uid="{C73D7965-A16A-4292-B863-C06900BF8F9B}"/>
    <cellStyle name="Comma 10 3 2 2 2 9" xfId="11500" xr:uid="{AB338BB3-A1D3-48AD-A298-CD5B5AE2D39B}"/>
    <cellStyle name="Comma 10 3 2 2 3" xfId="689" xr:uid="{00000000-0005-0000-0000-0000BC000000}"/>
    <cellStyle name="Comma 10 3 2 2 3 2" xfId="1227" xr:uid="{00000000-0005-0000-0000-0000BD000000}"/>
    <cellStyle name="Comma 10 3 2 2 3 2 2" xfId="2307" xr:uid="{00000000-0005-0000-0000-0000BE000000}"/>
    <cellStyle name="Comma 10 3 2 2 3 2 2 2" xfId="5096" xr:uid="{AC926595-8B6A-4236-A2CC-0514E7AF44F5}"/>
    <cellStyle name="Comma 10 3 2 2 3 2 2 2 2" xfId="10699" xr:uid="{27B2CBD9-82C6-45E9-BC17-A94B6741787A}"/>
    <cellStyle name="Comma 10 3 2 2 3 2 2 2 2 2" xfId="21927" xr:uid="{79B79427-4372-41C0-9DBC-48E155D8E016}"/>
    <cellStyle name="Comma 10 3 2 2 3 2 2 2 3" xfId="16324" xr:uid="{62D252A0-EEE8-433B-8AEF-6CC37F0BB26D}"/>
    <cellStyle name="Comma 10 3 2 2 3 2 2 3" xfId="7910" xr:uid="{0B225CB4-263F-40B9-9CA4-3FDD68B45160}"/>
    <cellStyle name="Comma 10 3 2 2 3 2 2 3 2" xfId="19138" xr:uid="{A2FFA837-5C05-41CC-A3D3-05917AC970C5}"/>
    <cellStyle name="Comma 10 3 2 2 3 2 2 4" xfId="13535" xr:uid="{07C4C1C0-2DFF-459C-90FA-A13CB08BE305}"/>
    <cellStyle name="Comma 10 3 2 2 3 2 3" xfId="4016" xr:uid="{E116BED7-8505-44D7-AC5C-A2F96929390C}"/>
    <cellStyle name="Comma 10 3 2 2 3 2 3 2" xfId="9619" xr:uid="{E5EAE1E3-0755-4D71-BD73-506718071749}"/>
    <cellStyle name="Comma 10 3 2 2 3 2 3 2 2" xfId="20847" xr:uid="{96E0E20C-9A47-45C1-82B7-33F5647BDB8C}"/>
    <cellStyle name="Comma 10 3 2 2 3 2 3 3" xfId="15244" xr:uid="{89CEAD57-25E4-4584-AE5F-5868ADE39250}"/>
    <cellStyle name="Comma 10 3 2 2 3 2 4" xfId="6830" xr:uid="{CCAD525C-1863-4A08-95E2-C93030E99353}"/>
    <cellStyle name="Comma 10 3 2 2 3 2 4 2" xfId="18058" xr:uid="{EBCB04D4-428C-4EC4-8D4A-2F7275B32221}"/>
    <cellStyle name="Comma 10 3 2 2 3 2 5" xfId="12455" xr:uid="{B6729C20-126F-4511-9A0A-03175860429B}"/>
    <cellStyle name="Comma 10 3 2 2 3 3" xfId="1769" xr:uid="{00000000-0005-0000-0000-0000BF000000}"/>
    <cellStyle name="Comma 10 3 2 2 3 3 2" xfId="4558" xr:uid="{DCA984EC-EEC2-471E-8127-B36C7B3C83A7}"/>
    <cellStyle name="Comma 10 3 2 2 3 3 2 2" xfId="10161" xr:uid="{D3E820FB-9B40-4F2E-BDED-68F0CB1CFC57}"/>
    <cellStyle name="Comma 10 3 2 2 3 3 2 2 2" xfId="21389" xr:uid="{31088F82-0A8A-4E1A-A334-7712B478D8BF}"/>
    <cellStyle name="Comma 10 3 2 2 3 3 2 3" xfId="15786" xr:uid="{0B800F6B-C1D7-4073-AEA9-A158AC59DB52}"/>
    <cellStyle name="Comma 10 3 2 2 3 3 3" xfId="7372" xr:uid="{2912A1BF-62C4-4419-BEC5-D58DB3A043F7}"/>
    <cellStyle name="Comma 10 3 2 2 3 3 3 2" xfId="18600" xr:uid="{384BF1F7-2EAA-4201-B178-0BD211DEF76F}"/>
    <cellStyle name="Comma 10 3 2 2 3 3 4" xfId="12997" xr:uid="{C77E758C-55DA-4946-8FBA-C177CDF48B25}"/>
    <cellStyle name="Comma 10 3 2 2 3 4" xfId="3478" xr:uid="{DD370FEF-D96A-4DF4-9F01-C58E8CE511CD}"/>
    <cellStyle name="Comma 10 3 2 2 3 4 2" xfId="9081" xr:uid="{6638F40D-2FEC-49D5-8521-9543660949B6}"/>
    <cellStyle name="Comma 10 3 2 2 3 4 2 2" xfId="20309" xr:uid="{1B15BD2C-C12C-43D1-853E-CF45B57B4861}"/>
    <cellStyle name="Comma 10 3 2 2 3 4 3" xfId="14706" xr:uid="{90908506-1778-401F-A3FD-3D2F149780E4}"/>
    <cellStyle name="Comma 10 3 2 2 3 5" xfId="6292" xr:uid="{4CB8DA45-5D6F-49E9-A136-7F8AFF497AF3}"/>
    <cellStyle name="Comma 10 3 2 2 3 5 2" xfId="17520" xr:uid="{007B8488-F1D1-4027-BE46-A62EB3961875}"/>
    <cellStyle name="Comma 10 3 2 2 3 6" xfId="11917" xr:uid="{F1359C65-2EF8-4A2C-9BF1-2C4632E0E979}"/>
    <cellStyle name="Comma 10 3 2 2 4" xfId="960" xr:uid="{00000000-0005-0000-0000-0000C0000000}"/>
    <cellStyle name="Comma 10 3 2 2 4 2" xfId="2040" xr:uid="{00000000-0005-0000-0000-0000C1000000}"/>
    <cellStyle name="Comma 10 3 2 2 4 2 2" xfId="4829" xr:uid="{D4C0829C-076A-44C5-8331-A9A2F3C62004}"/>
    <cellStyle name="Comma 10 3 2 2 4 2 2 2" xfId="10432" xr:uid="{C018C189-E0EF-4C96-89E0-D35CAA28FC57}"/>
    <cellStyle name="Comma 10 3 2 2 4 2 2 2 2" xfId="21660" xr:uid="{7A830687-67A6-4A56-8975-7F22E98B6BD7}"/>
    <cellStyle name="Comma 10 3 2 2 4 2 2 3" xfId="16057" xr:uid="{2DD60DA8-CBA0-4563-A793-59AAEAD83936}"/>
    <cellStyle name="Comma 10 3 2 2 4 2 3" xfId="7643" xr:uid="{62DDA51B-0EC8-42ED-BB6E-D20EA1C1A5BA}"/>
    <cellStyle name="Comma 10 3 2 2 4 2 3 2" xfId="18871" xr:uid="{6D1A1135-20CA-4E68-8492-42F739C9AE8E}"/>
    <cellStyle name="Comma 10 3 2 2 4 2 4" xfId="13268" xr:uid="{D0A1FD8F-5401-45A5-91C9-E6EDB2D69018}"/>
    <cellStyle name="Comma 10 3 2 2 4 3" xfId="3749" xr:uid="{804D5916-928E-434D-A19C-C0A66A7BE5B1}"/>
    <cellStyle name="Comma 10 3 2 2 4 3 2" xfId="9352" xr:uid="{E3913D08-5CC1-435D-8823-AE66B1879F0F}"/>
    <cellStyle name="Comma 10 3 2 2 4 3 2 2" xfId="20580" xr:uid="{493A8580-9A2C-40CA-BA39-D30E69E474F1}"/>
    <cellStyle name="Comma 10 3 2 2 4 3 3" xfId="14977" xr:uid="{BD389F57-6A5E-4A3E-A820-AEA6A9631633}"/>
    <cellStyle name="Comma 10 3 2 2 4 4" xfId="6563" xr:uid="{9CB6E8A1-23D3-4946-ADCF-EE85CF690879}"/>
    <cellStyle name="Comma 10 3 2 2 4 4 2" xfId="17791" xr:uid="{4B76646F-38E3-4931-94AB-673A6D1F3D86}"/>
    <cellStyle name="Comma 10 3 2 2 4 5" xfId="12188" xr:uid="{CAA941D4-37C7-4A96-858A-A5E32491E993}"/>
    <cellStyle name="Comma 10 3 2 2 5" xfId="1502" xr:uid="{00000000-0005-0000-0000-0000C2000000}"/>
    <cellStyle name="Comma 10 3 2 2 5 2" xfId="4291" xr:uid="{B33E0DA5-AFD6-4469-83E9-81CEA7724C83}"/>
    <cellStyle name="Comma 10 3 2 2 5 2 2" xfId="9894" xr:uid="{8C6574F9-104F-4F60-9F51-2544D56D1D50}"/>
    <cellStyle name="Comma 10 3 2 2 5 2 2 2" xfId="21122" xr:uid="{061D9EAB-B00A-4316-9E6F-698230DD9B53}"/>
    <cellStyle name="Comma 10 3 2 2 5 2 3" xfId="15519" xr:uid="{6164153D-EB13-4FED-8BEE-C3411A85BEB0}"/>
    <cellStyle name="Comma 10 3 2 2 5 3" xfId="7105" xr:uid="{1F8B9D3D-4202-4CB2-A695-69DB8FE6645B}"/>
    <cellStyle name="Comma 10 3 2 2 5 3 2" xfId="18333" xr:uid="{1D91A864-1AE6-4A1F-B726-33D765B0E333}"/>
    <cellStyle name="Comma 10 3 2 2 5 4" xfId="12730" xr:uid="{D855C3B9-6D9A-49B0-9347-6B15F7620EBF}"/>
    <cellStyle name="Comma 10 3 2 2 6" xfId="2583" xr:uid="{00000000-0005-0000-0000-0000C3000000}"/>
    <cellStyle name="Comma 10 3 2 2 6 2" xfId="5372" xr:uid="{BD4DEE1E-D01F-4D71-B1C0-A65A10CAA7A6}"/>
    <cellStyle name="Comma 10 3 2 2 6 2 2" xfId="10975" xr:uid="{DBC92773-CE6E-4F66-A279-6E35F25372CD}"/>
    <cellStyle name="Comma 10 3 2 2 6 2 2 2" xfId="22203" xr:uid="{B549C0DC-648C-4093-AB9F-835C5B4C352E}"/>
    <cellStyle name="Comma 10 3 2 2 6 2 3" xfId="16600" xr:uid="{26F713DC-2102-444D-88F1-F0EE2738F20C}"/>
    <cellStyle name="Comma 10 3 2 2 6 3" xfId="8186" xr:uid="{8292EAD8-626E-417F-973B-31A3A0B67505}"/>
    <cellStyle name="Comma 10 3 2 2 6 3 2" xfId="19414" xr:uid="{3A8AE765-66A1-4E68-A0F9-FD401E9C4AC1}"/>
    <cellStyle name="Comma 10 3 2 2 6 4" xfId="13811" xr:uid="{2513F68F-47FB-4E71-9657-623E1CBDF94E}"/>
    <cellStyle name="Comma 10 3 2 2 7" xfId="422" xr:uid="{00000000-0005-0000-0000-0000C4000000}"/>
    <cellStyle name="Comma 10 3 2 2 7 2" xfId="3211" xr:uid="{CF597CA8-DBA3-4E16-B22D-8E134257E2CF}"/>
    <cellStyle name="Comma 10 3 2 2 7 2 2" xfId="8814" xr:uid="{4ED15E5B-494E-43F0-A3A0-D8567E29ED34}"/>
    <cellStyle name="Comma 10 3 2 2 7 2 2 2" xfId="20042" xr:uid="{3BE7E574-CBD8-4D38-AF64-5BFC484B26BB}"/>
    <cellStyle name="Comma 10 3 2 2 7 2 3" xfId="14439" xr:uid="{46B2F545-910F-4088-A820-773A14E188BA}"/>
    <cellStyle name="Comma 10 3 2 2 7 3" xfId="6025" xr:uid="{C95E475E-EE84-441B-A733-30E008B43628}"/>
    <cellStyle name="Comma 10 3 2 2 7 3 2" xfId="17253" xr:uid="{0324A222-82F4-4946-9873-769AC062D201}"/>
    <cellStyle name="Comma 10 3 2 2 7 4" xfId="11650" xr:uid="{75ED0843-44EB-45EF-A998-B4933C195226}"/>
    <cellStyle name="Comma 10 3 2 2 8" xfId="2935" xr:uid="{E669AF30-7614-42AC-A3DD-4B0CCD476C20}"/>
    <cellStyle name="Comma 10 3 2 2 8 2" xfId="8538" xr:uid="{B488CAFD-4D2D-4ADD-8D2F-DFB9A0BB56BB}"/>
    <cellStyle name="Comma 10 3 2 2 8 2 2" xfId="19766" xr:uid="{DF116511-0A39-47B1-A022-3CD92A655F63}"/>
    <cellStyle name="Comma 10 3 2 2 8 3" xfId="14163" xr:uid="{46D0B469-EFA0-43C9-94ED-FDBDB2D98353}"/>
    <cellStyle name="Comma 10 3 2 2 9" xfId="5750" xr:uid="{F0234C45-A9C7-46BE-A1F4-745BB058AAD0}"/>
    <cellStyle name="Comma 10 3 2 2 9 2" xfId="16978" xr:uid="{FC3123B1-3165-4785-93AE-AD33A563DB10}"/>
    <cellStyle name="Comma 10 3 2 3" xfId="204" xr:uid="{00000000-0005-0000-0000-0000C5000000}"/>
    <cellStyle name="Comma 10 3 2 3 2" xfId="751" xr:uid="{00000000-0005-0000-0000-0000C6000000}"/>
    <cellStyle name="Comma 10 3 2 3 2 2" xfId="1289" xr:uid="{00000000-0005-0000-0000-0000C7000000}"/>
    <cellStyle name="Comma 10 3 2 3 2 2 2" xfId="2369" xr:uid="{00000000-0005-0000-0000-0000C8000000}"/>
    <cellStyle name="Comma 10 3 2 3 2 2 2 2" xfId="5158" xr:uid="{0ABF91BF-8F97-4959-8754-4EF9DF65EEBD}"/>
    <cellStyle name="Comma 10 3 2 3 2 2 2 2 2" xfId="10761" xr:uid="{6573EFA5-EA47-4493-ACBE-84F3D6F72EEA}"/>
    <cellStyle name="Comma 10 3 2 3 2 2 2 2 2 2" xfId="21989" xr:uid="{78573949-B34E-4A10-A9DD-29186C5F5E90}"/>
    <cellStyle name="Comma 10 3 2 3 2 2 2 2 3" xfId="16386" xr:uid="{3F483272-82DE-4244-A3CF-EFD8EAA627E5}"/>
    <cellStyle name="Comma 10 3 2 3 2 2 2 3" xfId="7972" xr:uid="{71AB8F20-356E-4739-A628-E58A87F0AA57}"/>
    <cellStyle name="Comma 10 3 2 3 2 2 2 3 2" xfId="19200" xr:uid="{674B68A2-6AFA-4897-BD64-73068F098A81}"/>
    <cellStyle name="Comma 10 3 2 3 2 2 2 4" xfId="13597" xr:uid="{B3999196-6D43-4596-96E5-32B4749E2776}"/>
    <cellStyle name="Comma 10 3 2 3 2 2 3" xfId="4078" xr:uid="{DA532723-BC70-48B5-B17C-90DB23F0A699}"/>
    <cellStyle name="Comma 10 3 2 3 2 2 3 2" xfId="9681" xr:uid="{3B3906E3-2D99-4F49-8707-4193E81ECDBF}"/>
    <cellStyle name="Comma 10 3 2 3 2 2 3 2 2" xfId="20909" xr:uid="{2758E5FE-AADC-4858-B0F0-869EF233579B}"/>
    <cellStyle name="Comma 10 3 2 3 2 2 3 3" xfId="15306" xr:uid="{F9CE0AED-9A09-4E27-897F-29788017A34E}"/>
    <cellStyle name="Comma 10 3 2 3 2 2 4" xfId="6892" xr:uid="{799E7CB6-F0C8-4EF3-A64A-211005552B4B}"/>
    <cellStyle name="Comma 10 3 2 3 2 2 4 2" xfId="18120" xr:uid="{9E7E5FF5-D140-4A84-BF82-1C6CE47B611D}"/>
    <cellStyle name="Comma 10 3 2 3 2 2 5" xfId="12517" xr:uid="{BD1D430B-B4A0-4EA1-93E1-A8BA8AA01C5C}"/>
    <cellStyle name="Comma 10 3 2 3 2 3" xfId="1831" xr:uid="{00000000-0005-0000-0000-0000C9000000}"/>
    <cellStyle name="Comma 10 3 2 3 2 3 2" xfId="4620" xr:uid="{94A3DB9C-2276-401B-A55C-6A17873FE7E6}"/>
    <cellStyle name="Comma 10 3 2 3 2 3 2 2" xfId="10223" xr:uid="{3A47FBC0-9ED9-4862-B95D-5BF0F6E84CEF}"/>
    <cellStyle name="Comma 10 3 2 3 2 3 2 2 2" xfId="21451" xr:uid="{2F55B730-DDA6-4BBD-979F-26FB9DBFD45F}"/>
    <cellStyle name="Comma 10 3 2 3 2 3 2 3" xfId="15848" xr:uid="{89D827A5-9A27-4297-B987-A678A2991044}"/>
    <cellStyle name="Comma 10 3 2 3 2 3 3" xfId="7434" xr:uid="{781BB580-C5F5-4731-8CF6-5877905D4E2D}"/>
    <cellStyle name="Comma 10 3 2 3 2 3 3 2" xfId="18662" xr:uid="{8EC76FDC-7A97-4FDE-8BEA-AAE3FD7BF129}"/>
    <cellStyle name="Comma 10 3 2 3 2 3 4" xfId="13059" xr:uid="{39D3137F-1530-4F0D-A2AF-30AFD000DFD9}"/>
    <cellStyle name="Comma 10 3 2 3 2 4" xfId="3540" xr:uid="{21FD1247-11C2-40B7-A89D-AE7FF7B94889}"/>
    <cellStyle name="Comma 10 3 2 3 2 4 2" xfId="9143" xr:uid="{2E00FBD7-4E72-45FE-A3C6-119D744C60A7}"/>
    <cellStyle name="Comma 10 3 2 3 2 4 2 2" xfId="20371" xr:uid="{43798D5E-767F-4645-804D-3C7670AFB50C}"/>
    <cellStyle name="Comma 10 3 2 3 2 4 3" xfId="14768" xr:uid="{23DF1AF1-66C6-4D31-AB69-0E9E1E4C9E93}"/>
    <cellStyle name="Comma 10 3 2 3 2 5" xfId="6354" xr:uid="{43724189-ECC3-4A96-A25A-C84F6FFED294}"/>
    <cellStyle name="Comma 10 3 2 3 2 5 2" xfId="17582" xr:uid="{4A530629-2087-4713-9C3E-2E2D7B2B4AFB}"/>
    <cellStyle name="Comma 10 3 2 3 2 6" xfId="11979" xr:uid="{82AFFE21-2AA9-439E-90DF-3FBAADB085AB}"/>
    <cellStyle name="Comma 10 3 2 3 3" xfId="1022" xr:uid="{00000000-0005-0000-0000-0000CA000000}"/>
    <cellStyle name="Comma 10 3 2 3 3 2" xfId="2102" xr:uid="{00000000-0005-0000-0000-0000CB000000}"/>
    <cellStyle name="Comma 10 3 2 3 3 2 2" xfId="4891" xr:uid="{0B0031B4-F683-42D1-878B-30475BD5EBEB}"/>
    <cellStyle name="Comma 10 3 2 3 3 2 2 2" xfId="10494" xr:uid="{3F0D724C-C5C0-4625-9D6E-3C1296E93232}"/>
    <cellStyle name="Comma 10 3 2 3 3 2 2 2 2" xfId="21722" xr:uid="{BFBC6D71-DFE9-4A0C-8FD2-668EE86F6D48}"/>
    <cellStyle name="Comma 10 3 2 3 3 2 2 3" xfId="16119" xr:uid="{0AC47E28-AF43-4DC1-86CA-90F4B7D92221}"/>
    <cellStyle name="Comma 10 3 2 3 3 2 3" xfId="7705" xr:uid="{9A43A885-D1A1-42CB-AC91-44E997C8C906}"/>
    <cellStyle name="Comma 10 3 2 3 3 2 3 2" xfId="18933" xr:uid="{E2AB4134-6275-4723-A40A-3F26B9266D2D}"/>
    <cellStyle name="Comma 10 3 2 3 3 2 4" xfId="13330" xr:uid="{95C07253-3252-4655-8FA8-07D2C7351EE4}"/>
    <cellStyle name="Comma 10 3 2 3 3 3" xfId="3811" xr:uid="{DF9F72DC-7862-4853-BED6-28D295BF92EF}"/>
    <cellStyle name="Comma 10 3 2 3 3 3 2" xfId="9414" xr:uid="{B21EF087-0402-4C74-BBE3-9B5A587F55EC}"/>
    <cellStyle name="Comma 10 3 2 3 3 3 2 2" xfId="20642" xr:uid="{528B9BAD-13A8-4DC6-BE1A-5B0E32F1B73A}"/>
    <cellStyle name="Comma 10 3 2 3 3 3 3" xfId="15039" xr:uid="{62B6E22C-9D89-4E8A-BF45-2E25DCFC8B9C}"/>
    <cellStyle name="Comma 10 3 2 3 3 4" xfId="6625" xr:uid="{5EED7636-CA61-49B8-98B8-67A7AE576342}"/>
    <cellStyle name="Comma 10 3 2 3 3 4 2" xfId="17853" xr:uid="{0F174E9C-F20C-4FD1-A3C8-2F487103AE0B}"/>
    <cellStyle name="Comma 10 3 2 3 3 5" xfId="12250" xr:uid="{90FFCE0B-8F16-48EB-8173-2F4DD3C56029}"/>
    <cellStyle name="Comma 10 3 2 3 4" xfId="1564" xr:uid="{00000000-0005-0000-0000-0000CC000000}"/>
    <cellStyle name="Comma 10 3 2 3 4 2" xfId="4353" xr:uid="{F3647125-B167-4325-ADED-1921D498800B}"/>
    <cellStyle name="Comma 10 3 2 3 4 2 2" xfId="9956" xr:uid="{42AD339E-1078-4773-9A4E-B3436EE43F7E}"/>
    <cellStyle name="Comma 10 3 2 3 4 2 2 2" xfId="21184" xr:uid="{49A8799D-8AA8-4DCF-B719-F21CC57C0EB1}"/>
    <cellStyle name="Comma 10 3 2 3 4 2 3" xfId="15581" xr:uid="{89F33DE3-6219-4917-A9A1-175FB782ACD3}"/>
    <cellStyle name="Comma 10 3 2 3 4 3" xfId="7167" xr:uid="{F5A32A9D-B352-47AE-9F3B-8D293B87B588}"/>
    <cellStyle name="Comma 10 3 2 3 4 3 2" xfId="18395" xr:uid="{9FB50091-D4C2-4560-BA8F-1A50F6FF78D6}"/>
    <cellStyle name="Comma 10 3 2 3 4 4" xfId="12792" xr:uid="{1D280070-7DC8-4DAA-A622-9A2A9EAE8730}"/>
    <cellStyle name="Comma 10 3 2 3 5" xfId="2645" xr:uid="{00000000-0005-0000-0000-0000CD000000}"/>
    <cellStyle name="Comma 10 3 2 3 5 2" xfId="5434" xr:uid="{8C0BAF50-B11E-4290-8755-D0C1A336F386}"/>
    <cellStyle name="Comma 10 3 2 3 5 2 2" xfId="11037" xr:uid="{5520A024-060A-42B4-B0F2-C7EA87B2C566}"/>
    <cellStyle name="Comma 10 3 2 3 5 2 2 2" xfId="22265" xr:uid="{6FF3D92C-C6F0-42DB-8A61-7DAA91E0531F}"/>
    <cellStyle name="Comma 10 3 2 3 5 2 3" xfId="16662" xr:uid="{95FFD3F0-8649-43E3-AD71-99F473310382}"/>
    <cellStyle name="Comma 10 3 2 3 5 3" xfId="8248" xr:uid="{EAD6408C-083B-4EE4-8FA5-89EACF078A90}"/>
    <cellStyle name="Comma 10 3 2 3 5 3 2" xfId="19476" xr:uid="{27DF64CF-775E-441D-9876-67B9B7D8715F}"/>
    <cellStyle name="Comma 10 3 2 3 5 4" xfId="13873" xr:uid="{D40268A6-09D7-4051-868B-5BCC170CD48D}"/>
    <cellStyle name="Comma 10 3 2 3 6" xfId="484" xr:uid="{00000000-0005-0000-0000-0000CE000000}"/>
    <cellStyle name="Comma 10 3 2 3 6 2" xfId="3273" xr:uid="{E48F9DC9-3029-4A73-8A6D-BB672F11B521}"/>
    <cellStyle name="Comma 10 3 2 3 6 2 2" xfId="8876" xr:uid="{2F07BDB6-3F88-4ABA-9D80-207A9CACA329}"/>
    <cellStyle name="Comma 10 3 2 3 6 2 2 2" xfId="20104" xr:uid="{2F4AD4B7-59AC-497B-9C66-D502497634DC}"/>
    <cellStyle name="Comma 10 3 2 3 6 2 3" xfId="14501" xr:uid="{B582767A-D055-494C-892E-3DC553A5BA0B}"/>
    <cellStyle name="Comma 10 3 2 3 6 3" xfId="6087" xr:uid="{EE562219-860E-4999-B1F2-E5374C0E931C}"/>
    <cellStyle name="Comma 10 3 2 3 6 3 2" xfId="17315" xr:uid="{7BFA18AB-A8A2-4294-A328-0592904F7636}"/>
    <cellStyle name="Comma 10 3 2 3 6 4" xfId="11712" xr:uid="{4CF949F8-2533-4958-BC13-9B930F24BB34}"/>
    <cellStyle name="Comma 10 3 2 3 7" xfId="2997" xr:uid="{65BF21B9-0E4C-451C-8C6F-127927624E3C}"/>
    <cellStyle name="Comma 10 3 2 3 7 2" xfId="8600" xr:uid="{213BAA1D-2B84-476E-A4DC-A270D6C6787F}"/>
    <cellStyle name="Comma 10 3 2 3 7 2 2" xfId="19828" xr:uid="{46459F76-9CE9-4CE5-A6C7-33DB1E24F75C}"/>
    <cellStyle name="Comma 10 3 2 3 7 3" xfId="14225" xr:uid="{97D14A2E-F785-4FEB-9F8E-00E3D7F7FF41}"/>
    <cellStyle name="Comma 10 3 2 3 8" xfId="5812" xr:uid="{8F006247-14EC-436D-A9D6-63639D084528}"/>
    <cellStyle name="Comma 10 3 2 3 8 2" xfId="17040" xr:uid="{28F3D7B7-AB32-4071-9206-AD28A7F610F6}"/>
    <cellStyle name="Comma 10 3 2 3 9" xfId="11436" xr:uid="{24995E4B-6E05-41CD-B741-30497B73929B}"/>
    <cellStyle name="Comma 10 3 2 4" xfId="627" xr:uid="{00000000-0005-0000-0000-0000CF000000}"/>
    <cellStyle name="Comma 10 3 2 4 2" xfId="1165" xr:uid="{00000000-0005-0000-0000-0000D0000000}"/>
    <cellStyle name="Comma 10 3 2 4 2 2" xfId="2245" xr:uid="{00000000-0005-0000-0000-0000D1000000}"/>
    <cellStyle name="Comma 10 3 2 4 2 2 2" xfId="5034" xr:uid="{88E66DAA-7E20-48A2-A0BB-B2A6C420EFBC}"/>
    <cellStyle name="Comma 10 3 2 4 2 2 2 2" xfId="10637" xr:uid="{DE51028E-8C0E-47D8-9D2C-E36ABA57F474}"/>
    <cellStyle name="Comma 10 3 2 4 2 2 2 2 2" xfId="21865" xr:uid="{465D8C09-48BD-4409-B220-9637D0F32F0A}"/>
    <cellStyle name="Comma 10 3 2 4 2 2 2 3" xfId="16262" xr:uid="{5534DD60-2EE5-47C7-84DC-22828617D543}"/>
    <cellStyle name="Comma 10 3 2 4 2 2 3" xfId="7848" xr:uid="{2B4CB935-044E-4EA9-A9CE-450B83E9AE41}"/>
    <cellStyle name="Comma 10 3 2 4 2 2 3 2" xfId="19076" xr:uid="{C303CEA8-A499-4B53-AB78-8FE1E04F9804}"/>
    <cellStyle name="Comma 10 3 2 4 2 2 4" xfId="13473" xr:uid="{62B9C650-D907-4D39-B59F-3053C59E1310}"/>
    <cellStyle name="Comma 10 3 2 4 2 3" xfId="3954" xr:uid="{60A0F5DB-CB78-4036-81D0-D23C9D76EFFD}"/>
    <cellStyle name="Comma 10 3 2 4 2 3 2" xfId="9557" xr:uid="{09E46107-7733-4E04-AFDA-4F0A94A958EA}"/>
    <cellStyle name="Comma 10 3 2 4 2 3 2 2" xfId="20785" xr:uid="{888E2F4B-BE3A-49D3-B5F4-3D0365AF1F5B}"/>
    <cellStyle name="Comma 10 3 2 4 2 3 3" xfId="15182" xr:uid="{74C294D9-5434-4157-8A6A-0715F7D68C66}"/>
    <cellStyle name="Comma 10 3 2 4 2 4" xfId="6768" xr:uid="{F3494914-29FC-4DBB-B698-9DB0B2901277}"/>
    <cellStyle name="Comma 10 3 2 4 2 4 2" xfId="17996" xr:uid="{8AF5E2AE-E68B-4802-BB00-422F5F8D77BC}"/>
    <cellStyle name="Comma 10 3 2 4 2 5" xfId="12393" xr:uid="{F263680B-9ED8-4296-A4AB-4C47D006E560}"/>
    <cellStyle name="Comma 10 3 2 4 3" xfId="1707" xr:uid="{00000000-0005-0000-0000-0000D2000000}"/>
    <cellStyle name="Comma 10 3 2 4 3 2" xfId="4496" xr:uid="{8A88A274-31EF-4AE6-B146-A7F76DEBD0FA}"/>
    <cellStyle name="Comma 10 3 2 4 3 2 2" xfId="10099" xr:uid="{591FB019-ECE2-4F99-8460-F82AA0E0FCB1}"/>
    <cellStyle name="Comma 10 3 2 4 3 2 2 2" xfId="21327" xr:uid="{1BB7D718-45B7-4622-B7B1-C965FE94A44C}"/>
    <cellStyle name="Comma 10 3 2 4 3 2 3" xfId="15724" xr:uid="{980182A5-983F-46B8-ADB5-F8575A498324}"/>
    <cellStyle name="Comma 10 3 2 4 3 3" xfId="7310" xr:uid="{641D0D0A-C9B0-418F-81C0-FF77E1339967}"/>
    <cellStyle name="Comma 10 3 2 4 3 3 2" xfId="18538" xr:uid="{07BED6AB-387F-46BA-B188-A579740743B2}"/>
    <cellStyle name="Comma 10 3 2 4 3 4" xfId="12935" xr:uid="{83A0715A-7C20-4659-9ED9-1397DDA5E63B}"/>
    <cellStyle name="Comma 10 3 2 4 4" xfId="3416" xr:uid="{D5372A76-2B77-46A1-BBEA-1D3B09B8957F}"/>
    <cellStyle name="Comma 10 3 2 4 4 2" xfId="9019" xr:uid="{985D34DE-FE3D-4C08-8BC7-5E5D1843AFEB}"/>
    <cellStyle name="Comma 10 3 2 4 4 2 2" xfId="20247" xr:uid="{038E0C24-86AF-4FF5-BF8C-415D4F680412}"/>
    <cellStyle name="Comma 10 3 2 4 4 3" xfId="14644" xr:uid="{86EA1715-70F0-4898-A158-CE5AD23A89B6}"/>
    <cellStyle name="Comma 10 3 2 4 5" xfId="6230" xr:uid="{AAA5E63B-BFD5-4A4F-9C0C-FD956BC9A080}"/>
    <cellStyle name="Comma 10 3 2 4 5 2" xfId="17458" xr:uid="{72B7B36B-9630-4AAC-91CB-BABCC93ECF91}"/>
    <cellStyle name="Comma 10 3 2 4 6" xfId="11855" xr:uid="{ADB839A0-E583-4A41-85A6-D33AD297BD9D}"/>
    <cellStyle name="Comma 10 3 2 5" xfId="898" xr:uid="{00000000-0005-0000-0000-0000D3000000}"/>
    <cellStyle name="Comma 10 3 2 5 2" xfId="1978" xr:uid="{00000000-0005-0000-0000-0000D4000000}"/>
    <cellStyle name="Comma 10 3 2 5 2 2" xfId="4767" xr:uid="{A271C3E8-FF8E-4EA2-A483-F92DB6CC1532}"/>
    <cellStyle name="Comma 10 3 2 5 2 2 2" xfId="10370" xr:uid="{C7F59764-A0BD-48FC-B44A-95EC19F230AB}"/>
    <cellStyle name="Comma 10 3 2 5 2 2 2 2" xfId="21598" xr:uid="{6DB18CE0-A14B-4207-9D6B-326ABA41AB62}"/>
    <cellStyle name="Comma 10 3 2 5 2 2 3" xfId="15995" xr:uid="{60D25731-9688-4A31-934F-0B011CFE9C90}"/>
    <cellStyle name="Comma 10 3 2 5 2 3" xfId="7581" xr:uid="{B86CD207-A03C-47D0-944E-E2523F54322F}"/>
    <cellStyle name="Comma 10 3 2 5 2 3 2" xfId="18809" xr:uid="{E887C819-538A-4CB6-B732-6113AE9544F5}"/>
    <cellStyle name="Comma 10 3 2 5 2 4" xfId="13206" xr:uid="{A73DF1F2-7C8C-410D-9078-04AC07BA5359}"/>
    <cellStyle name="Comma 10 3 2 5 3" xfId="3687" xr:uid="{72337189-5082-43CE-A1D2-568C646C3F55}"/>
    <cellStyle name="Comma 10 3 2 5 3 2" xfId="9290" xr:uid="{DBF39CEF-1775-45D2-825A-B3FA6321466E}"/>
    <cellStyle name="Comma 10 3 2 5 3 2 2" xfId="20518" xr:uid="{A1093567-1128-472A-9EF7-BCA0EA6E1A6B}"/>
    <cellStyle name="Comma 10 3 2 5 3 3" xfId="14915" xr:uid="{E55D5D25-C89D-4C2C-B6EB-E813DCBCF1BA}"/>
    <cellStyle name="Comma 10 3 2 5 4" xfId="6501" xr:uid="{F022F2A4-373A-4509-B4BE-C65B47EBE9EA}"/>
    <cellStyle name="Comma 10 3 2 5 4 2" xfId="17729" xr:uid="{676165BE-CBCE-4752-B68D-4F5EA06B4C5C}"/>
    <cellStyle name="Comma 10 3 2 5 5" xfId="12126" xr:uid="{BB2104B6-8A5F-4228-B2EE-D40D09E8C9EF}"/>
    <cellStyle name="Comma 10 3 2 6" xfId="1440" xr:uid="{00000000-0005-0000-0000-0000D5000000}"/>
    <cellStyle name="Comma 10 3 2 6 2" xfId="4229" xr:uid="{043AE716-69B9-4750-9A4B-4CABBC7B4E24}"/>
    <cellStyle name="Comma 10 3 2 6 2 2" xfId="9832" xr:uid="{7016184C-3DCF-4545-9C65-28823FBEA4BF}"/>
    <cellStyle name="Comma 10 3 2 6 2 2 2" xfId="21060" xr:uid="{8F48E447-8515-4A49-A86C-E4C4DDB6F50A}"/>
    <cellStyle name="Comma 10 3 2 6 2 3" xfId="15457" xr:uid="{257913B8-6BB7-4D27-959C-43236E29AEE0}"/>
    <cellStyle name="Comma 10 3 2 6 3" xfId="7043" xr:uid="{6D8E1D28-265D-4B0F-BC81-94BA7BF23D34}"/>
    <cellStyle name="Comma 10 3 2 6 3 2" xfId="18271" xr:uid="{4395C40D-994F-476A-A8C8-FF9E2ECE52CA}"/>
    <cellStyle name="Comma 10 3 2 6 4" xfId="12668" xr:uid="{C4EF92C2-A94C-4832-9F2F-DF79ABE7597F}"/>
    <cellStyle name="Comma 10 3 2 7" xfId="2521" xr:uid="{00000000-0005-0000-0000-0000D6000000}"/>
    <cellStyle name="Comma 10 3 2 7 2" xfId="5310" xr:uid="{52646F0D-CA11-4AA5-A29F-E583F71AAC56}"/>
    <cellStyle name="Comma 10 3 2 7 2 2" xfId="10913" xr:uid="{5C5CB5C1-24B8-4E3B-A5C5-31947A4E3F6E}"/>
    <cellStyle name="Comma 10 3 2 7 2 2 2" xfId="22141" xr:uid="{9726F5C0-660B-4F5E-BA2C-B96F84BDB3C8}"/>
    <cellStyle name="Comma 10 3 2 7 2 3" xfId="16538" xr:uid="{809B495B-771E-4AA2-8A0B-1B5819849831}"/>
    <cellStyle name="Comma 10 3 2 7 3" xfId="8124" xr:uid="{F11F4F74-D41D-4642-BFC7-25EB3998E55A}"/>
    <cellStyle name="Comma 10 3 2 7 3 2" xfId="19352" xr:uid="{2880EBBC-EB09-4A8C-9AE2-FFBFD5BF4E1C}"/>
    <cellStyle name="Comma 10 3 2 7 4" xfId="13749" xr:uid="{01B986B3-2866-4D22-9A04-42696D8F3FAA}"/>
    <cellStyle name="Comma 10 3 2 8" xfId="360" xr:uid="{00000000-0005-0000-0000-0000D7000000}"/>
    <cellStyle name="Comma 10 3 2 8 2" xfId="3149" xr:uid="{8404CD25-1707-48C3-BFD7-45679C568FE8}"/>
    <cellStyle name="Comma 10 3 2 8 2 2" xfId="8752" xr:uid="{C06951BE-ABAD-474A-912E-0157D7A2AF89}"/>
    <cellStyle name="Comma 10 3 2 8 2 2 2" xfId="19980" xr:uid="{8485D430-28C3-4BB8-9007-DAFCC201F7D6}"/>
    <cellStyle name="Comma 10 3 2 8 2 3" xfId="14377" xr:uid="{6FD92D1C-B514-47A7-9061-33CE65DD373E}"/>
    <cellStyle name="Comma 10 3 2 8 3" xfId="5963" xr:uid="{5C232524-E219-4354-B718-2DC6D8141BF9}"/>
    <cellStyle name="Comma 10 3 2 8 3 2" xfId="17191" xr:uid="{DCC2BFEA-A893-4A04-B8A9-F4BD458EC95E}"/>
    <cellStyle name="Comma 10 3 2 8 4" xfId="11588" xr:uid="{74DC48D5-31D7-45A3-A265-D42C6A9EAFF2}"/>
    <cellStyle name="Comma 10 3 2 9" xfId="2873" xr:uid="{16568E5D-02A2-4D86-AE6C-18F2EBDB6692}"/>
    <cellStyle name="Comma 10 3 2 9 2" xfId="8476" xr:uid="{39C59713-986F-4D27-B50B-ECA528550903}"/>
    <cellStyle name="Comma 10 3 2 9 2 2" xfId="19704" xr:uid="{BF335431-DC91-40C9-B8BE-0C93591C2170}"/>
    <cellStyle name="Comma 10 3 2 9 3" xfId="14101" xr:uid="{26705F4E-4B9A-4278-A1DE-B66983057F31}"/>
    <cellStyle name="Comma 10 3 3" xfId="110" xr:uid="{00000000-0005-0000-0000-0000D8000000}"/>
    <cellStyle name="Comma 10 3 3 10" xfId="11342" xr:uid="{D7F7776C-5ADF-4765-8898-695C02E86E99}"/>
    <cellStyle name="Comma 10 3 3 2" xfId="236" xr:uid="{00000000-0005-0000-0000-0000D9000000}"/>
    <cellStyle name="Comma 10 3 3 2 2" xfId="783" xr:uid="{00000000-0005-0000-0000-0000DA000000}"/>
    <cellStyle name="Comma 10 3 3 2 2 2" xfId="1321" xr:uid="{00000000-0005-0000-0000-0000DB000000}"/>
    <cellStyle name="Comma 10 3 3 2 2 2 2" xfId="2401" xr:uid="{00000000-0005-0000-0000-0000DC000000}"/>
    <cellStyle name="Comma 10 3 3 2 2 2 2 2" xfId="5190" xr:uid="{C8B836F9-DA95-48DA-8FFE-52585DD656AC}"/>
    <cellStyle name="Comma 10 3 3 2 2 2 2 2 2" xfId="10793" xr:uid="{BD5B3CD5-92A3-42CA-8F49-CA844B0C6EA4}"/>
    <cellStyle name="Comma 10 3 3 2 2 2 2 2 2 2" xfId="22021" xr:uid="{695B3F44-C09B-49FD-9D38-649B2BEFF605}"/>
    <cellStyle name="Comma 10 3 3 2 2 2 2 2 3" xfId="16418" xr:uid="{6BBE3734-D735-4D73-9BA9-BAFD736738AD}"/>
    <cellStyle name="Comma 10 3 3 2 2 2 2 3" xfId="8004" xr:uid="{10681BA3-D24C-42F0-AA47-78AE70454BEC}"/>
    <cellStyle name="Comma 10 3 3 2 2 2 2 3 2" xfId="19232" xr:uid="{EA63C2CF-8791-4AFC-A080-D8B963BD65F4}"/>
    <cellStyle name="Comma 10 3 3 2 2 2 2 4" xfId="13629" xr:uid="{BFD39EB8-797C-4E15-9C72-4436F7D9F089}"/>
    <cellStyle name="Comma 10 3 3 2 2 2 3" xfId="4110" xr:uid="{EBDA9BCD-F8BC-49DC-B4F4-02ABCBA9BA36}"/>
    <cellStyle name="Comma 10 3 3 2 2 2 3 2" xfId="9713" xr:uid="{03843F30-7789-458F-B5C3-F0DC1AFA86AA}"/>
    <cellStyle name="Comma 10 3 3 2 2 2 3 2 2" xfId="20941" xr:uid="{AADA9507-6621-482F-89C2-C2BAC814BE4F}"/>
    <cellStyle name="Comma 10 3 3 2 2 2 3 3" xfId="15338" xr:uid="{197AF3D0-9CDC-47E4-A384-4D70573D7B06}"/>
    <cellStyle name="Comma 10 3 3 2 2 2 4" xfId="6924" xr:uid="{D8E3C4AE-DEC9-4796-9413-21C3707DFC96}"/>
    <cellStyle name="Comma 10 3 3 2 2 2 4 2" xfId="18152" xr:uid="{903D3CA9-96FE-422E-B9B3-ABCFDDA9EE3C}"/>
    <cellStyle name="Comma 10 3 3 2 2 2 5" xfId="12549" xr:uid="{B276C5F8-34C1-4882-85AD-CB2AB7183315}"/>
    <cellStyle name="Comma 10 3 3 2 2 3" xfId="1863" xr:uid="{00000000-0005-0000-0000-0000DD000000}"/>
    <cellStyle name="Comma 10 3 3 2 2 3 2" xfId="4652" xr:uid="{E17AFB9F-EB07-40F2-915C-8F028D0410A1}"/>
    <cellStyle name="Comma 10 3 3 2 2 3 2 2" xfId="10255" xr:uid="{F942A03A-9C41-4E2F-90E4-441F68A5A8CC}"/>
    <cellStyle name="Comma 10 3 3 2 2 3 2 2 2" xfId="21483" xr:uid="{24219D43-9D33-42A4-9BAF-841C3294390D}"/>
    <cellStyle name="Comma 10 3 3 2 2 3 2 3" xfId="15880" xr:uid="{34919B0E-C6DA-43BF-AC8C-A1D554352842}"/>
    <cellStyle name="Comma 10 3 3 2 2 3 3" xfId="7466" xr:uid="{9F5BA500-7A70-4F60-9426-E82DB70ABA51}"/>
    <cellStyle name="Comma 10 3 3 2 2 3 3 2" xfId="18694" xr:uid="{9AC25F9D-F6C9-4476-8DC4-6AAE9662D91D}"/>
    <cellStyle name="Comma 10 3 3 2 2 3 4" xfId="13091" xr:uid="{02751AEB-3533-450C-A671-CE77DD630BD7}"/>
    <cellStyle name="Comma 10 3 3 2 2 4" xfId="3572" xr:uid="{8616E75D-4F31-477A-B763-F0B2F4D47CB4}"/>
    <cellStyle name="Comma 10 3 3 2 2 4 2" xfId="9175" xr:uid="{CCD75FB4-189E-40D6-9C86-6FBB4EF46FA3}"/>
    <cellStyle name="Comma 10 3 3 2 2 4 2 2" xfId="20403" xr:uid="{B08CBE82-FDEF-4F97-B9FA-88344AF83716}"/>
    <cellStyle name="Comma 10 3 3 2 2 4 3" xfId="14800" xr:uid="{6FFB4F73-AEDF-4FFC-BC9B-983C78051570}"/>
    <cellStyle name="Comma 10 3 3 2 2 5" xfId="6386" xr:uid="{BDEC27FC-7DEA-4235-B575-DC29876940B7}"/>
    <cellStyle name="Comma 10 3 3 2 2 5 2" xfId="17614" xr:uid="{B34470AE-0863-49BA-9E9A-4656E8488C87}"/>
    <cellStyle name="Comma 10 3 3 2 2 6" xfId="12011" xr:uid="{06B03A51-9A1F-4ADE-BC4F-0C22595F60C8}"/>
    <cellStyle name="Comma 10 3 3 2 3" xfId="1054" xr:uid="{00000000-0005-0000-0000-0000DE000000}"/>
    <cellStyle name="Comma 10 3 3 2 3 2" xfId="2134" xr:uid="{00000000-0005-0000-0000-0000DF000000}"/>
    <cellStyle name="Comma 10 3 3 2 3 2 2" xfId="4923" xr:uid="{B5BC5875-8040-400B-BA08-A223B3389E49}"/>
    <cellStyle name="Comma 10 3 3 2 3 2 2 2" xfId="10526" xr:uid="{32003289-24E5-47F1-A2ED-920AD6A8ED46}"/>
    <cellStyle name="Comma 10 3 3 2 3 2 2 2 2" xfId="21754" xr:uid="{C87332D5-079F-4442-B180-673567F7723F}"/>
    <cellStyle name="Comma 10 3 3 2 3 2 2 3" xfId="16151" xr:uid="{F7094C6A-5051-4D9C-9CFF-FAB074103986}"/>
    <cellStyle name="Comma 10 3 3 2 3 2 3" xfId="7737" xr:uid="{9C544781-1314-4B51-8E78-667E1B0A86AC}"/>
    <cellStyle name="Comma 10 3 3 2 3 2 3 2" xfId="18965" xr:uid="{B3E009B3-4889-4A34-92EB-8DD859961432}"/>
    <cellStyle name="Comma 10 3 3 2 3 2 4" xfId="13362" xr:uid="{F5B2290D-ABE3-42FB-B049-FA8B0A0D38DA}"/>
    <cellStyle name="Comma 10 3 3 2 3 3" xfId="3843" xr:uid="{0256FF1E-2233-4D42-AF7A-C282B1105D42}"/>
    <cellStyle name="Comma 10 3 3 2 3 3 2" xfId="9446" xr:uid="{83F6B9AA-F425-470F-8D7C-8F422B8FD4BC}"/>
    <cellStyle name="Comma 10 3 3 2 3 3 2 2" xfId="20674" xr:uid="{7BD4BCE7-2483-470B-A16C-3C0368447DBD}"/>
    <cellStyle name="Comma 10 3 3 2 3 3 3" xfId="15071" xr:uid="{72C8977B-6D78-446E-A08C-DE2588887E9E}"/>
    <cellStyle name="Comma 10 3 3 2 3 4" xfId="6657" xr:uid="{16140AB2-0813-44D6-809D-7669027F9355}"/>
    <cellStyle name="Comma 10 3 3 2 3 4 2" xfId="17885" xr:uid="{87F0A101-4A71-40CB-AEBC-19461FCF6411}"/>
    <cellStyle name="Comma 10 3 3 2 3 5" xfId="12282" xr:uid="{B54667F6-8CFC-4680-8C95-2AD6B47EB277}"/>
    <cellStyle name="Comma 10 3 3 2 4" xfId="1596" xr:uid="{00000000-0005-0000-0000-0000E0000000}"/>
    <cellStyle name="Comma 10 3 3 2 4 2" xfId="4385" xr:uid="{3CF69AB8-C847-4B9E-BEE5-75198986C916}"/>
    <cellStyle name="Comma 10 3 3 2 4 2 2" xfId="9988" xr:uid="{A6202803-054F-4E3A-B99D-1716028F63B0}"/>
    <cellStyle name="Comma 10 3 3 2 4 2 2 2" xfId="21216" xr:uid="{BBF5155E-E43E-464B-B664-6376425FC1D9}"/>
    <cellStyle name="Comma 10 3 3 2 4 2 3" xfId="15613" xr:uid="{DB048E6C-F339-465D-9437-CEB9AC4FD422}"/>
    <cellStyle name="Comma 10 3 3 2 4 3" xfId="7199" xr:uid="{D1567208-69D1-4AF5-95AB-B0ED13D14C75}"/>
    <cellStyle name="Comma 10 3 3 2 4 3 2" xfId="18427" xr:uid="{CE97E580-7397-4C1F-B9F8-0380A62CDBAC}"/>
    <cellStyle name="Comma 10 3 3 2 4 4" xfId="12824" xr:uid="{3217F6CB-89B9-422E-AD56-5AADB2E30D4A}"/>
    <cellStyle name="Comma 10 3 3 2 5" xfId="2677" xr:uid="{00000000-0005-0000-0000-0000E1000000}"/>
    <cellStyle name="Comma 10 3 3 2 5 2" xfId="5466" xr:uid="{A4E1A3D1-B974-4119-82AB-DC262D50810A}"/>
    <cellStyle name="Comma 10 3 3 2 5 2 2" xfId="11069" xr:uid="{BC2A0118-0AA0-4FE9-AA47-66F9CB1822FB}"/>
    <cellStyle name="Comma 10 3 3 2 5 2 2 2" xfId="22297" xr:uid="{E1FCF394-047B-4D90-AB98-DBD6A9AA1BE3}"/>
    <cellStyle name="Comma 10 3 3 2 5 2 3" xfId="16694" xr:uid="{F411E6FB-6CE0-4F5F-99C5-AD9BEE78A1BE}"/>
    <cellStyle name="Comma 10 3 3 2 5 3" xfId="8280" xr:uid="{FC2F4285-DF22-487C-85C0-2A390B25241E}"/>
    <cellStyle name="Comma 10 3 3 2 5 3 2" xfId="19508" xr:uid="{13F9B4B2-C98D-4ABC-BC14-E9FD22152B32}"/>
    <cellStyle name="Comma 10 3 3 2 5 4" xfId="13905" xr:uid="{85A1FBDD-B3CA-4503-836E-78D8CFD4C018}"/>
    <cellStyle name="Comma 10 3 3 2 6" xfId="516" xr:uid="{00000000-0005-0000-0000-0000E2000000}"/>
    <cellStyle name="Comma 10 3 3 2 6 2" xfId="3305" xr:uid="{FB190A7C-ABC1-42A5-AA2E-7A36ACBBD52D}"/>
    <cellStyle name="Comma 10 3 3 2 6 2 2" xfId="8908" xr:uid="{818E813D-8A9D-462E-843D-67031B9D1B7D}"/>
    <cellStyle name="Comma 10 3 3 2 6 2 2 2" xfId="20136" xr:uid="{A3E89716-1732-45C5-BBF6-47A1FC08761D}"/>
    <cellStyle name="Comma 10 3 3 2 6 2 3" xfId="14533" xr:uid="{2E1B30AF-5A6C-4B9E-8E4C-4A8C4B6D5E20}"/>
    <cellStyle name="Comma 10 3 3 2 6 3" xfId="6119" xr:uid="{E344AA1E-B8BE-4492-AC7C-AD0082E2DB8C}"/>
    <cellStyle name="Comma 10 3 3 2 6 3 2" xfId="17347" xr:uid="{115F92B6-CE09-4984-AACB-FF44F482319E}"/>
    <cellStyle name="Comma 10 3 3 2 6 4" xfId="11744" xr:uid="{C2ACEF02-6DE1-4B02-9D6F-C72EA854FB90}"/>
    <cellStyle name="Comma 10 3 3 2 7" xfId="3029" xr:uid="{7394ED05-23C2-429F-B088-CF937B27D512}"/>
    <cellStyle name="Comma 10 3 3 2 7 2" xfId="8632" xr:uid="{F2BC06E7-4C5A-4F36-A4FD-4379C014DA02}"/>
    <cellStyle name="Comma 10 3 3 2 7 2 2" xfId="19860" xr:uid="{DB0D3211-D95E-43B2-9323-6D94EE4B0784}"/>
    <cellStyle name="Comma 10 3 3 2 7 3" xfId="14257" xr:uid="{51BDED49-CB55-4412-B4BB-E69A9F386182}"/>
    <cellStyle name="Comma 10 3 3 2 8" xfId="5844" xr:uid="{272E51D0-259B-40A2-8591-8C513DFC6FAA}"/>
    <cellStyle name="Comma 10 3 3 2 8 2" xfId="17072" xr:uid="{654CE9CE-7B4A-4FA8-872B-0E52115AD60B}"/>
    <cellStyle name="Comma 10 3 3 2 9" xfId="11468" xr:uid="{BBB283B7-4FD6-49A2-B585-D023E7252BBE}"/>
    <cellStyle name="Comma 10 3 3 3" xfId="657" xr:uid="{00000000-0005-0000-0000-0000E3000000}"/>
    <cellStyle name="Comma 10 3 3 3 2" xfId="1195" xr:uid="{00000000-0005-0000-0000-0000E4000000}"/>
    <cellStyle name="Comma 10 3 3 3 2 2" xfId="2275" xr:uid="{00000000-0005-0000-0000-0000E5000000}"/>
    <cellStyle name="Comma 10 3 3 3 2 2 2" xfId="5064" xr:uid="{7CE92420-49C0-4D55-B5AC-B64E9286BE2E}"/>
    <cellStyle name="Comma 10 3 3 3 2 2 2 2" xfId="10667" xr:uid="{DCFC2A28-32EF-4578-A87D-C07CB708BEC7}"/>
    <cellStyle name="Comma 10 3 3 3 2 2 2 2 2" xfId="21895" xr:uid="{BC8C1539-2B49-40EF-AD4D-BD248D6FCF7A}"/>
    <cellStyle name="Comma 10 3 3 3 2 2 2 3" xfId="16292" xr:uid="{224E70F4-B31E-401A-9DA5-8066AF147F27}"/>
    <cellStyle name="Comma 10 3 3 3 2 2 3" xfId="7878" xr:uid="{86AC7BFC-66D0-4E2F-A71B-D506067C6208}"/>
    <cellStyle name="Comma 10 3 3 3 2 2 3 2" xfId="19106" xr:uid="{C774BB6B-8BD8-4E09-B6FE-8F5989902AD8}"/>
    <cellStyle name="Comma 10 3 3 3 2 2 4" xfId="13503" xr:uid="{D11755DC-175E-4FB0-8AEE-B5989F40F896}"/>
    <cellStyle name="Comma 10 3 3 3 2 3" xfId="3984" xr:uid="{2D6554D9-7022-49AD-902F-42FC832BA1A8}"/>
    <cellStyle name="Comma 10 3 3 3 2 3 2" xfId="9587" xr:uid="{4DEBCFD3-750F-4117-AC8A-8BEB40CB2B97}"/>
    <cellStyle name="Comma 10 3 3 3 2 3 2 2" xfId="20815" xr:uid="{E3BA4179-0D55-4627-BB11-6BD705683ABC}"/>
    <cellStyle name="Comma 10 3 3 3 2 3 3" xfId="15212" xr:uid="{87D30CB1-F64B-4D04-8EA2-AB1EB48537BA}"/>
    <cellStyle name="Comma 10 3 3 3 2 4" xfId="6798" xr:uid="{1EA2D4DC-A558-4E7C-AA0E-86984818E8A6}"/>
    <cellStyle name="Comma 10 3 3 3 2 4 2" xfId="18026" xr:uid="{BB15C5A9-6065-4432-ABB3-1957FF7C3CFA}"/>
    <cellStyle name="Comma 10 3 3 3 2 5" xfId="12423" xr:uid="{DEA081C2-010E-44C2-9EE0-BD556776739D}"/>
    <cellStyle name="Comma 10 3 3 3 3" xfId="1737" xr:uid="{00000000-0005-0000-0000-0000E6000000}"/>
    <cellStyle name="Comma 10 3 3 3 3 2" xfId="4526" xr:uid="{F27F42A2-AE90-450E-819A-B7D2FB39CEB8}"/>
    <cellStyle name="Comma 10 3 3 3 3 2 2" xfId="10129" xr:uid="{BB2B6A99-F16D-4797-B705-6A5488DBE135}"/>
    <cellStyle name="Comma 10 3 3 3 3 2 2 2" xfId="21357" xr:uid="{5FFD640C-E848-4EFD-9657-3B4B24544B2E}"/>
    <cellStyle name="Comma 10 3 3 3 3 2 3" xfId="15754" xr:uid="{0EB2AB62-6959-4649-B351-89C41BA70114}"/>
    <cellStyle name="Comma 10 3 3 3 3 3" xfId="7340" xr:uid="{861AEFDF-49C3-482F-8DE4-1AE5ED223CB2}"/>
    <cellStyle name="Comma 10 3 3 3 3 3 2" xfId="18568" xr:uid="{7D546286-8372-4FC7-B98E-5CF2BCEC894A}"/>
    <cellStyle name="Comma 10 3 3 3 3 4" xfId="12965" xr:uid="{96AA19EE-0EAC-4651-BFAA-76667DC1BAD6}"/>
    <cellStyle name="Comma 10 3 3 3 4" xfId="3446" xr:uid="{E89949A1-82FD-48EC-890A-AEAE11CAF3C3}"/>
    <cellStyle name="Comma 10 3 3 3 4 2" xfId="9049" xr:uid="{A4310DE2-9C40-4D39-8385-03AB2B1149CB}"/>
    <cellStyle name="Comma 10 3 3 3 4 2 2" xfId="20277" xr:uid="{BF441418-003F-4F41-944A-FA419CBD6CD6}"/>
    <cellStyle name="Comma 10 3 3 3 4 3" xfId="14674" xr:uid="{41B88809-2E92-40E3-8D33-90BCC9C829AE}"/>
    <cellStyle name="Comma 10 3 3 3 5" xfId="6260" xr:uid="{611E414E-740F-41CB-8818-D9C94903717E}"/>
    <cellStyle name="Comma 10 3 3 3 5 2" xfId="17488" xr:uid="{DAD544C2-3258-47A3-9627-606ED1F592D3}"/>
    <cellStyle name="Comma 10 3 3 3 6" xfId="11885" xr:uid="{30ACE25E-B09D-47E2-ABA2-0B3B64BE85A8}"/>
    <cellStyle name="Comma 10 3 3 4" xfId="928" xr:uid="{00000000-0005-0000-0000-0000E7000000}"/>
    <cellStyle name="Comma 10 3 3 4 2" xfId="2008" xr:uid="{00000000-0005-0000-0000-0000E8000000}"/>
    <cellStyle name="Comma 10 3 3 4 2 2" xfId="4797" xr:uid="{412A3693-53E1-48E5-8AB0-68D9ED3D63C2}"/>
    <cellStyle name="Comma 10 3 3 4 2 2 2" xfId="10400" xr:uid="{D6616DF8-E681-441A-B718-8A31246004FA}"/>
    <cellStyle name="Comma 10 3 3 4 2 2 2 2" xfId="21628" xr:uid="{6ACE48FF-A8F3-41F4-9D8E-2E9346413C3D}"/>
    <cellStyle name="Comma 10 3 3 4 2 2 3" xfId="16025" xr:uid="{8B7B17E2-EABA-4514-A124-20B7F87B2EAA}"/>
    <cellStyle name="Comma 10 3 3 4 2 3" xfId="7611" xr:uid="{8F4E85F4-F213-4F05-9DB3-4D7DE731B847}"/>
    <cellStyle name="Comma 10 3 3 4 2 3 2" xfId="18839" xr:uid="{17B7262E-2560-45B2-B025-66C804F9AE90}"/>
    <cellStyle name="Comma 10 3 3 4 2 4" xfId="13236" xr:uid="{F64FDF76-8F1F-4DBA-927F-9F9FCF3534B2}"/>
    <cellStyle name="Comma 10 3 3 4 3" xfId="3717" xr:uid="{4EA33E8B-B12E-435F-B262-E59749F2D876}"/>
    <cellStyle name="Comma 10 3 3 4 3 2" xfId="9320" xr:uid="{040959B9-0FA7-42E4-8F8C-958A90A1B0F2}"/>
    <cellStyle name="Comma 10 3 3 4 3 2 2" xfId="20548" xr:uid="{66A4DE4B-8D72-4E43-9956-59CD32991187}"/>
    <cellStyle name="Comma 10 3 3 4 3 3" xfId="14945" xr:uid="{DB95EC40-75D7-463C-A00D-1080ADA17A5D}"/>
    <cellStyle name="Comma 10 3 3 4 4" xfId="6531" xr:uid="{8B0B21B2-35F6-443C-BD09-5BD471D39208}"/>
    <cellStyle name="Comma 10 3 3 4 4 2" xfId="17759" xr:uid="{34D92D9B-0BBF-4E58-B7F8-377314691D4C}"/>
    <cellStyle name="Comma 10 3 3 4 5" xfId="12156" xr:uid="{8957A291-08F1-4E1A-9547-F5FBEE79528B}"/>
    <cellStyle name="Comma 10 3 3 5" xfId="1470" xr:uid="{00000000-0005-0000-0000-0000E9000000}"/>
    <cellStyle name="Comma 10 3 3 5 2" xfId="4259" xr:uid="{AB1FFDB8-89E4-44BC-9281-1359CA209DE6}"/>
    <cellStyle name="Comma 10 3 3 5 2 2" xfId="9862" xr:uid="{241006B3-3AF4-498D-A393-5997D79468E3}"/>
    <cellStyle name="Comma 10 3 3 5 2 2 2" xfId="21090" xr:uid="{F00AF000-2BD3-4571-90CB-F495381E0EF8}"/>
    <cellStyle name="Comma 10 3 3 5 2 3" xfId="15487" xr:uid="{82D89513-A8AE-43E8-8A8E-0F5708212187}"/>
    <cellStyle name="Comma 10 3 3 5 3" xfId="7073" xr:uid="{32D491D1-5E89-472F-A1DE-9D81355A8B9C}"/>
    <cellStyle name="Comma 10 3 3 5 3 2" xfId="18301" xr:uid="{838F6243-D274-4ACD-A003-8F41B215C92B}"/>
    <cellStyle name="Comma 10 3 3 5 4" xfId="12698" xr:uid="{336C148E-FFAD-4B2E-A86F-A7D6D7BC109D}"/>
    <cellStyle name="Comma 10 3 3 6" xfId="2551" xr:uid="{00000000-0005-0000-0000-0000EA000000}"/>
    <cellStyle name="Comma 10 3 3 6 2" xfId="5340" xr:uid="{D2F2984D-0F7C-43D4-8341-70979027BBAF}"/>
    <cellStyle name="Comma 10 3 3 6 2 2" xfId="10943" xr:uid="{5524777D-7EF2-4A7D-BCB9-16CC120CF65D}"/>
    <cellStyle name="Comma 10 3 3 6 2 2 2" xfId="22171" xr:uid="{4F4F8A10-5E17-43B0-9026-517559AB96B2}"/>
    <cellStyle name="Comma 10 3 3 6 2 3" xfId="16568" xr:uid="{895455EE-0108-4E2A-A78B-8DE64073C7D0}"/>
    <cellStyle name="Comma 10 3 3 6 3" xfId="8154" xr:uid="{A697B22D-0478-4B01-BF1D-0892AF50FFA6}"/>
    <cellStyle name="Comma 10 3 3 6 3 2" xfId="19382" xr:uid="{9BDC176F-11D6-426B-8363-CB63401B3DE1}"/>
    <cellStyle name="Comma 10 3 3 6 4" xfId="13779" xr:uid="{712CF92F-76C7-46E1-82FC-C88027EB169C}"/>
    <cellStyle name="Comma 10 3 3 7" xfId="390" xr:uid="{00000000-0005-0000-0000-0000EB000000}"/>
    <cellStyle name="Comma 10 3 3 7 2" xfId="3179" xr:uid="{8D2A0FED-D78D-4C81-A09C-F455C47F2877}"/>
    <cellStyle name="Comma 10 3 3 7 2 2" xfId="8782" xr:uid="{517B900F-362D-494B-964E-9519E8357119}"/>
    <cellStyle name="Comma 10 3 3 7 2 2 2" xfId="20010" xr:uid="{679687E0-0AF8-4761-887A-5F56E646FAD4}"/>
    <cellStyle name="Comma 10 3 3 7 2 3" xfId="14407" xr:uid="{5401FD40-3196-49B0-AEDF-67B4F953F931}"/>
    <cellStyle name="Comma 10 3 3 7 3" xfId="5993" xr:uid="{006ADF3E-4260-4D1F-808B-A9B7503AAAC9}"/>
    <cellStyle name="Comma 10 3 3 7 3 2" xfId="17221" xr:uid="{453C989F-24A0-4BFF-8AEB-16A5F6091789}"/>
    <cellStyle name="Comma 10 3 3 7 4" xfId="11618" xr:uid="{716A2DAE-3CD0-4500-9267-9FEAE5A295B4}"/>
    <cellStyle name="Comma 10 3 3 8" xfId="2903" xr:uid="{8C22122C-55AB-404B-B729-6560E5980287}"/>
    <cellStyle name="Comma 10 3 3 8 2" xfId="8506" xr:uid="{1DE05A06-05CA-439F-87F4-5CA5BF98D45F}"/>
    <cellStyle name="Comma 10 3 3 8 2 2" xfId="19734" xr:uid="{68E36DE5-68D5-4C28-81F4-230627783F45}"/>
    <cellStyle name="Comma 10 3 3 8 3" xfId="14131" xr:uid="{6C8E99E7-CEA5-4341-8636-63F00CE60E36}"/>
    <cellStyle name="Comma 10 3 3 9" xfId="5718" xr:uid="{0A874E80-6D31-47BD-B3DB-717E8945EEC6}"/>
    <cellStyle name="Comma 10 3 3 9 2" xfId="16946" xr:uid="{8C6ABB9B-EFCC-4AAC-8B88-DA871071A347}"/>
    <cellStyle name="Comma 10 3 4" xfId="172" xr:uid="{00000000-0005-0000-0000-0000EC000000}"/>
    <cellStyle name="Comma 10 3 4 2" xfId="719" xr:uid="{00000000-0005-0000-0000-0000ED000000}"/>
    <cellStyle name="Comma 10 3 4 2 2" xfId="1257" xr:uid="{00000000-0005-0000-0000-0000EE000000}"/>
    <cellStyle name="Comma 10 3 4 2 2 2" xfId="2337" xr:uid="{00000000-0005-0000-0000-0000EF000000}"/>
    <cellStyle name="Comma 10 3 4 2 2 2 2" xfId="5126" xr:uid="{75967BF5-99F3-4F4B-8DEB-23B7D4FEC1F8}"/>
    <cellStyle name="Comma 10 3 4 2 2 2 2 2" xfId="10729" xr:uid="{DE829BD3-B499-421B-8381-F190A5419D75}"/>
    <cellStyle name="Comma 10 3 4 2 2 2 2 2 2" xfId="21957" xr:uid="{9AB7C493-411B-4BA4-AA4D-FCCFEBF4A2E2}"/>
    <cellStyle name="Comma 10 3 4 2 2 2 2 3" xfId="16354" xr:uid="{BB7320FF-3796-4657-8509-E452603DE143}"/>
    <cellStyle name="Comma 10 3 4 2 2 2 3" xfId="7940" xr:uid="{770C5B2F-AA22-4844-AA5D-CB82D03A3111}"/>
    <cellStyle name="Comma 10 3 4 2 2 2 3 2" xfId="19168" xr:uid="{2A40B862-4C17-42F0-AB92-FD226E295FB7}"/>
    <cellStyle name="Comma 10 3 4 2 2 2 4" xfId="13565" xr:uid="{BC837D16-6CB0-46EA-B9B3-B24111F87738}"/>
    <cellStyle name="Comma 10 3 4 2 2 3" xfId="4046" xr:uid="{D7C2030F-ADBA-4D4E-BE81-562BFC880802}"/>
    <cellStyle name="Comma 10 3 4 2 2 3 2" xfId="9649" xr:uid="{8018D9AE-AA7E-4FED-BF72-0795D9A0F4EC}"/>
    <cellStyle name="Comma 10 3 4 2 2 3 2 2" xfId="20877" xr:uid="{D32BF5F5-77BD-4355-A8A5-78023E3F0A0E}"/>
    <cellStyle name="Comma 10 3 4 2 2 3 3" xfId="15274" xr:uid="{8E4B9E12-39E2-4DB4-B679-42ACE6BDC73F}"/>
    <cellStyle name="Comma 10 3 4 2 2 4" xfId="6860" xr:uid="{B00C8B6A-8F0C-4C7E-80D4-44B43E333CBE}"/>
    <cellStyle name="Comma 10 3 4 2 2 4 2" xfId="18088" xr:uid="{D214D3AA-9D30-4E97-B8DF-84C94179BC78}"/>
    <cellStyle name="Comma 10 3 4 2 2 5" xfId="12485" xr:uid="{321D6233-CD6A-4A28-A866-2EF9904AB5AE}"/>
    <cellStyle name="Comma 10 3 4 2 3" xfId="1799" xr:uid="{00000000-0005-0000-0000-0000F0000000}"/>
    <cellStyle name="Comma 10 3 4 2 3 2" xfId="4588" xr:uid="{E0A8C34E-A4A8-4424-9A2B-740A990C253E}"/>
    <cellStyle name="Comma 10 3 4 2 3 2 2" xfId="10191" xr:uid="{496203E8-7F73-4AFD-BCAC-BCA4C790A7D7}"/>
    <cellStyle name="Comma 10 3 4 2 3 2 2 2" xfId="21419" xr:uid="{1241B55C-83A2-457A-8451-818666229006}"/>
    <cellStyle name="Comma 10 3 4 2 3 2 3" xfId="15816" xr:uid="{7848E182-DD11-4342-8C28-BF74A14EF043}"/>
    <cellStyle name="Comma 10 3 4 2 3 3" xfId="7402" xr:uid="{CD772647-C95C-4B08-817E-45D8438AF496}"/>
    <cellStyle name="Comma 10 3 4 2 3 3 2" xfId="18630" xr:uid="{A1056516-410F-4A72-9AC2-841E39CD7132}"/>
    <cellStyle name="Comma 10 3 4 2 3 4" xfId="13027" xr:uid="{D7765201-EEBF-4D7E-BCA1-CCBD7B1AC62B}"/>
    <cellStyle name="Comma 10 3 4 2 4" xfId="3508" xr:uid="{BDB1FDDA-E918-45AD-9D49-16D121112B85}"/>
    <cellStyle name="Comma 10 3 4 2 4 2" xfId="9111" xr:uid="{E1DD0B56-D662-4392-BCD1-EF180658755B}"/>
    <cellStyle name="Comma 10 3 4 2 4 2 2" xfId="20339" xr:uid="{1C9F5487-247D-4A38-92F3-6797E8C09B1E}"/>
    <cellStyle name="Comma 10 3 4 2 4 3" xfId="14736" xr:uid="{A385B92F-923A-4766-B8C3-1DFBD122DC86}"/>
    <cellStyle name="Comma 10 3 4 2 5" xfId="6322" xr:uid="{B952CB6D-921E-45E1-AC79-FE62F31CCF48}"/>
    <cellStyle name="Comma 10 3 4 2 5 2" xfId="17550" xr:uid="{D6A8ED04-2A11-4F93-A359-A76D0171315B}"/>
    <cellStyle name="Comma 10 3 4 2 6" xfId="11947" xr:uid="{3062CF9B-9264-48CB-A22D-D07FD295BA21}"/>
    <cellStyle name="Comma 10 3 4 3" xfId="990" xr:uid="{00000000-0005-0000-0000-0000F1000000}"/>
    <cellStyle name="Comma 10 3 4 3 2" xfId="2070" xr:uid="{00000000-0005-0000-0000-0000F2000000}"/>
    <cellStyle name="Comma 10 3 4 3 2 2" xfId="4859" xr:uid="{9A972D1F-73C3-4DF3-B6F8-3E3BBB116C34}"/>
    <cellStyle name="Comma 10 3 4 3 2 2 2" xfId="10462" xr:uid="{9E0ED4B3-B5CA-4CC7-92E8-80BD5D4175AA}"/>
    <cellStyle name="Comma 10 3 4 3 2 2 2 2" xfId="21690" xr:uid="{193B2728-6AD8-41BF-9263-1E0B5D2E1D23}"/>
    <cellStyle name="Comma 10 3 4 3 2 2 3" xfId="16087" xr:uid="{DFDEEE05-275C-42CA-B82D-E992EAC239D4}"/>
    <cellStyle name="Comma 10 3 4 3 2 3" xfId="7673" xr:uid="{CB96A48C-5BEB-409C-9FD1-6DD46D41ABF7}"/>
    <cellStyle name="Comma 10 3 4 3 2 3 2" xfId="18901" xr:uid="{3A92CFE3-265F-4853-B7DC-878A0A14117D}"/>
    <cellStyle name="Comma 10 3 4 3 2 4" xfId="13298" xr:uid="{BBFF65CE-AC4F-4210-930B-A82698C0870D}"/>
    <cellStyle name="Comma 10 3 4 3 3" xfId="3779" xr:uid="{3189F03C-0490-4391-8B6D-15F97E1FFBFB}"/>
    <cellStyle name="Comma 10 3 4 3 3 2" xfId="9382" xr:uid="{3463B6BB-0848-49A7-93E8-E85F4D090F5B}"/>
    <cellStyle name="Comma 10 3 4 3 3 2 2" xfId="20610" xr:uid="{F8183186-6B5E-443A-8A34-D0CB604F2531}"/>
    <cellStyle name="Comma 10 3 4 3 3 3" xfId="15007" xr:uid="{55BFD966-7E36-47F7-9C82-591E38F6D36F}"/>
    <cellStyle name="Comma 10 3 4 3 4" xfId="6593" xr:uid="{69C1B871-43B0-4B79-B95A-42ACE3E8A7F7}"/>
    <cellStyle name="Comma 10 3 4 3 4 2" xfId="17821" xr:uid="{2C9A5094-88BA-4B94-9542-282A3F68DA27}"/>
    <cellStyle name="Comma 10 3 4 3 5" xfId="12218" xr:uid="{C8EC0417-9A5A-4D28-B968-2A461D14D5E3}"/>
    <cellStyle name="Comma 10 3 4 4" xfId="1532" xr:uid="{00000000-0005-0000-0000-0000F3000000}"/>
    <cellStyle name="Comma 10 3 4 4 2" xfId="4321" xr:uid="{24F600C1-3FC5-4524-B6C1-37A7AE6A3D7D}"/>
    <cellStyle name="Comma 10 3 4 4 2 2" xfId="9924" xr:uid="{8254F192-216D-4B27-8665-24E380150E79}"/>
    <cellStyle name="Comma 10 3 4 4 2 2 2" xfId="21152" xr:uid="{65AA6F33-85EE-4132-9616-A323149C790F}"/>
    <cellStyle name="Comma 10 3 4 4 2 3" xfId="15549" xr:uid="{8F671C51-FEEE-4FA1-8754-417A7A96EF37}"/>
    <cellStyle name="Comma 10 3 4 4 3" xfId="7135" xr:uid="{F9580DF0-1AB3-4BA9-BCEE-8A45BF75F2F3}"/>
    <cellStyle name="Comma 10 3 4 4 3 2" xfId="18363" xr:uid="{3CB06C24-5002-4577-B7ED-6C21B7F2BDA1}"/>
    <cellStyle name="Comma 10 3 4 4 4" xfId="12760" xr:uid="{FE10DFE2-3DF8-489F-B4FE-2D571292F789}"/>
    <cellStyle name="Comma 10 3 4 5" xfId="2613" xr:uid="{00000000-0005-0000-0000-0000F4000000}"/>
    <cellStyle name="Comma 10 3 4 5 2" xfId="5402" xr:uid="{AEFADBB0-EDEC-4253-9044-61AAFAD843CB}"/>
    <cellStyle name="Comma 10 3 4 5 2 2" xfId="11005" xr:uid="{1D6CF559-1FAD-46D0-8148-9DB7B0092CD9}"/>
    <cellStyle name="Comma 10 3 4 5 2 2 2" xfId="22233" xr:uid="{78DE6655-85A6-4780-8305-18FD64847EDB}"/>
    <cellStyle name="Comma 10 3 4 5 2 3" xfId="16630" xr:uid="{56BA6D6A-922C-4BD5-AC7F-B5D5659E8620}"/>
    <cellStyle name="Comma 10 3 4 5 3" xfId="8216" xr:uid="{775666A8-8D10-404B-B259-C833145FAD86}"/>
    <cellStyle name="Comma 10 3 4 5 3 2" xfId="19444" xr:uid="{28910757-1E96-494A-98AF-E8350BE469FD}"/>
    <cellStyle name="Comma 10 3 4 5 4" xfId="13841" xr:uid="{E10D26E9-5F68-4A66-952A-2FD8502B9E53}"/>
    <cellStyle name="Comma 10 3 4 6" xfId="452" xr:uid="{00000000-0005-0000-0000-0000F5000000}"/>
    <cellStyle name="Comma 10 3 4 6 2" xfId="3241" xr:uid="{E385156B-A68F-412B-B50B-759173BC559C}"/>
    <cellStyle name="Comma 10 3 4 6 2 2" xfId="8844" xr:uid="{3C7C9F56-A349-4135-917B-4CDD21887FD6}"/>
    <cellStyle name="Comma 10 3 4 6 2 2 2" xfId="20072" xr:uid="{66E21CEC-5121-45C2-834E-845A3869957C}"/>
    <cellStyle name="Comma 10 3 4 6 2 3" xfId="14469" xr:uid="{B774ABF9-6287-4C0B-969F-06A7B2738EDA}"/>
    <cellStyle name="Comma 10 3 4 6 3" xfId="6055" xr:uid="{D7A136C2-1C5D-44D6-9CB1-48DFDD21782B}"/>
    <cellStyle name="Comma 10 3 4 6 3 2" xfId="17283" xr:uid="{5B366814-069F-4FA5-AF15-305EE9B36BE5}"/>
    <cellStyle name="Comma 10 3 4 6 4" xfId="11680" xr:uid="{D89650C3-DA09-4537-8FBE-0D122564C492}"/>
    <cellStyle name="Comma 10 3 4 7" xfId="2965" xr:uid="{EF856EE0-A8E5-4F2C-B2C3-D4F0792693E2}"/>
    <cellStyle name="Comma 10 3 4 7 2" xfId="8568" xr:uid="{D1101E8E-DFE8-414B-9EA5-1CB7ADA777BA}"/>
    <cellStyle name="Comma 10 3 4 7 2 2" xfId="19796" xr:uid="{224A36B9-B8ED-4325-975E-998283367089}"/>
    <cellStyle name="Comma 10 3 4 7 3" xfId="14193" xr:uid="{BA0829E6-505B-42CF-9499-E97DE0E6C695}"/>
    <cellStyle name="Comma 10 3 4 8" xfId="5780" xr:uid="{FC62FA02-E29E-4F51-BC2D-0267BDA8FE9F}"/>
    <cellStyle name="Comma 10 3 4 8 2" xfId="17008" xr:uid="{977A5CEA-47B9-42C6-B807-D53055B18EE9}"/>
    <cellStyle name="Comma 10 3 4 9" xfId="11404" xr:uid="{6A2DCD4D-2D2B-42AA-8635-616928F8BAA5}"/>
    <cellStyle name="Comma 10 3 5" xfId="598" xr:uid="{00000000-0005-0000-0000-0000F6000000}"/>
    <cellStyle name="Comma 10 3 5 2" xfId="1136" xr:uid="{00000000-0005-0000-0000-0000F7000000}"/>
    <cellStyle name="Comma 10 3 5 2 2" xfId="2216" xr:uid="{00000000-0005-0000-0000-0000F8000000}"/>
    <cellStyle name="Comma 10 3 5 2 2 2" xfId="5005" xr:uid="{58F26318-FB6D-429A-9939-2E8BAD7A7A7F}"/>
    <cellStyle name="Comma 10 3 5 2 2 2 2" xfId="10608" xr:uid="{8BF44F01-2E72-41FF-BC59-F8E35ACCBA85}"/>
    <cellStyle name="Comma 10 3 5 2 2 2 2 2" xfId="21836" xr:uid="{1D7F7E3D-BF29-4190-809B-17EFDD6A1AD8}"/>
    <cellStyle name="Comma 10 3 5 2 2 2 3" xfId="16233" xr:uid="{F050E48C-710B-42F3-8DF6-F8BA1D2AF344}"/>
    <cellStyle name="Comma 10 3 5 2 2 3" xfId="7819" xr:uid="{FB2DC0DC-9CCA-49E4-B2BF-5FBA2BBF7646}"/>
    <cellStyle name="Comma 10 3 5 2 2 3 2" xfId="19047" xr:uid="{054F21A1-984C-4971-89AE-A42E19156F5C}"/>
    <cellStyle name="Comma 10 3 5 2 2 4" xfId="13444" xr:uid="{7D845DB3-718D-4FA5-9F01-4E4AF0070FAF}"/>
    <cellStyle name="Comma 10 3 5 2 3" xfId="3925" xr:uid="{5843AF3D-FB04-4BD0-AD9A-08867C8F2038}"/>
    <cellStyle name="Comma 10 3 5 2 3 2" xfId="9528" xr:uid="{A4B881FC-A679-4226-9FB9-043CC07207A2}"/>
    <cellStyle name="Comma 10 3 5 2 3 2 2" xfId="20756" xr:uid="{D29170E4-1B58-44D0-AB4C-08555BCC54B0}"/>
    <cellStyle name="Comma 10 3 5 2 3 3" xfId="15153" xr:uid="{B165F6DD-9845-42AE-8F97-CAACDA9EC265}"/>
    <cellStyle name="Comma 10 3 5 2 4" xfId="6739" xr:uid="{95A942F0-64EB-4906-BC05-245DC9094001}"/>
    <cellStyle name="Comma 10 3 5 2 4 2" xfId="17967" xr:uid="{C3B9A427-3199-46FE-A5B4-DFB6E305E033}"/>
    <cellStyle name="Comma 10 3 5 2 5" xfId="12364" xr:uid="{F3F0E74C-F051-4F94-B071-84875212E213}"/>
    <cellStyle name="Comma 10 3 5 3" xfId="1678" xr:uid="{00000000-0005-0000-0000-0000F9000000}"/>
    <cellStyle name="Comma 10 3 5 3 2" xfId="4467" xr:uid="{D8222670-EC96-4D7D-B2E6-43A3D48E470B}"/>
    <cellStyle name="Comma 10 3 5 3 2 2" xfId="10070" xr:uid="{44302417-2B0B-4264-ACC7-01AC5204F7D3}"/>
    <cellStyle name="Comma 10 3 5 3 2 2 2" xfId="21298" xr:uid="{2B3E96F5-CD6D-4EFF-A517-A24601C158F7}"/>
    <cellStyle name="Comma 10 3 5 3 2 3" xfId="15695" xr:uid="{397FFDD6-9369-4FAC-BC87-55C020C5989D}"/>
    <cellStyle name="Comma 10 3 5 3 3" xfId="7281" xr:uid="{AB737346-57AF-488C-8A8E-169F6BD30FAC}"/>
    <cellStyle name="Comma 10 3 5 3 3 2" xfId="18509" xr:uid="{C322F7C6-3527-48C4-A77A-1BAAA68E5C20}"/>
    <cellStyle name="Comma 10 3 5 3 4" xfId="12906" xr:uid="{43F3D95A-DB14-48C9-BC30-01FF023EC7F5}"/>
    <cellStyle name="Comma 10 3 5 4" xfId="3387" xr:uid="{9E04D35D-BFCB-4151-96C1-B619061D9F6F}"/>
    <cellStyle name="Comma 10 3 5 4 2" xfId="8990" xr:uid="{1287E54D-DC3D-49F5-93B4-877E96465EA7}"/>
    <cellStyle name="Comma 10 3 5 4 2 2" xfId="20218" xr:uid="{43900508-EC78-4EED-AADA-44CB19671C47}"/>
    <cellStyle name="Comma 10 3 5 4 3" xfId="14615" xr:uid="{4B8B9331-ECB3-4E1C-AF8B-806B189824CD}"/>
    <cellStyle name="Comma 10 3 5 5" xfId="6201" xr:uid="{8390895B-F06F-46F0-9792-2470BD1B945E}"/>
    <cellStyle name="Comma 10 3 5 5 2" xfId="17429" xr:uid="{982F6924-E3EA-4BDD-AEFF-F9E3CEBCC7F8}"/>
    <cellStyle name="Comma 10 3 5 6" xfId="11826" xr:uid="{63D6ECEA-D900-4109-B513-6EABA55F02DC}"/>
    <cellStyle name="Comma 10 3 6" xfId="869" xr:uid="{00000000-0005-0000-0000-0000FA000000}"/>
    <cellStyle name="Comma 10 3 6 2" xfId="1949" xr:uid="{00000000-0005-0000-0000-0000FB000000}"/>
    <cellStyle name="Comma 10 3 6 2 2" xfId="4738" xr:uid="{24228378-0BCA-46B5-80E7-AFA2AA80BC5E}"/>
    <cellStyle name="Comma 10 3 6 2 2 2" xfId="10341" xr:uid="{2C205265-CD5F-46C0-8A3A-9690D22579E7}"/>
    <cellStyle name="Comma 10 3 6 2 2 2 2" xfId="21569" xr:uid="{52F42EB9-BD50-481F-AA8C-028530AA2105}"/>
    <cellStyle name="Comma 10 3 6 2 2 3" xfId="15966" xr:uid="{5AA41E4F-2791-448E-AD4E-D58E8A29B3BA}"/>
    <cellStyle name="Comma 10 3 6 2 3" xfId="7552" xr:uid="{8D6D7282-BE83-485E-A3C2-13AABA99D3A5}"/>
    <cellStyle name="Comma 10 3 6 2 3 2" xfId="18780" xr:uid="{81182A69-80D7-4A66-9A50-B6FD31D0E6DF}"/>
    <cellStyle name="Comma 10 3 6 2 4" xfId="13177" xr:uid="{2CDBF84B-72F7-4E73-9C52-F8849705523D}"/>
    <cellStyle name="Comma 10 3 6 3" xfId="3658" xr:uid="{E75CDC90-1668-411C-A94E-9377F01D3D64}"/>
    <cellStyle name="Comma 10 3 6 3 2" xfId="9261" xr:uid="{1C16BA52-F80B-4255-8247-FF5D02D42F3C}"/>
    <cellStyle name="Comma 10 3 6 3 2 2" xfId="20489" xr:uid="{ECD803B8-E07B-4405-850C-BF5C5CE430C8}"/>
    <cellStyle name="Comma 10 3 6 3 3" xfId="14886" xr:uid="{9E76AE52-208D-4774-BBC5-A9F81B012852}"/>
    <cellStyle name="Comma 10 3 6 4" xfId="6472" xr:uid="{0C5B8ACD-EF28-418E-9F3D-67CB60521311}"/>
    <cellStyle name="Comma 10 3 6 4 2" xfId="17700" xr:uid="{7FEC144E-0276-4F68-BBC6-4885800540B5}"/>
    <cellStyle name="Comma 10 3 6 5" xfId="12097" xr:uid="{397A644F-8BF0-482C-AE54-FB1C57B25511}"/>
    <cellStyle name="Comma 10 3 7" xfId="1411" xr:uid="{00000000-0005-0000-0000-0000FC000000}"/>
    <cellStyle name="Comma 10 3 7 2" xfId="4200" xr:uid="{C15809E7-0EAD-4FCD-AB98-089123F7C800}"/>
    <cellStyle name="Comma 10 3 7 2 2" xfId="9803" xr:uid="{41580DAC-7C93-47BB-A7AA-F19F365FE5ED}"/>
    <cellStyle name="Comma 10 3 7 2 2 2" xfId="21031" xr:uid="{C7622DCB-88F1-4AE3-AB02-2BB1F73A49AB}"/>
    <cellStyle name="Comma 10 3 7 2 3" xfId="15428" xr:uid="{61BA013D-B315-414C-81F8-166ADD2617A2}"/>
    <cellStyle name="Comma 10 3 7 3" xfId="7014" xr:uid="{8C8271BE-A3A4-48E8-BD6D-34B00832E252}"/>
    <cellStyle name="Comma 10 3 7 3 2" xfId="18242" xr:uid="{888A823D-1724-4907-9749-610D28324946}"/>
    <cellStyle name="Comma 10 3 7 4" xfId="12639" xr:uid="{35B290E7-0C45-4591-BA8F-F41117AFD75D}"/>
    <cellStyle name="Comma 10 3 8" xfId="2492" xr:uid="{00000000-0005-0000-0000-0000FD000000}"/>
    <cellStyle name="Comma 10 3 8 2" xfId="5281" xr:uid="{E151B406-1A08-409D-A663-5E72F333D129}"/>
    <cellStyle name="Comma 10 3 8 2 2" xfId="10884" xr:uid="{DFC42645-2D3F-4596-A757-E2BA17D9A33B}"/>
    <cellStyle name="Comma 10 3 8 2 2 2" xfId="22112" xr:uid="{CB13DDC9-9C22-4B9D-BA6E-5E59E680904F}"/>
    <cellStyle name="Comma 10 3 8 2 3" xfId="16509" xr:uid="{F45FBD2C-2F4E-4C58-8731-D6816754E846}"/>
    <cellStyle name="Comma 10 3 8 3" xfId="8095" xr:uid="{A509C8A6-4DBD-48D4-B903-FEC650BEE32A}"/>
    <cellStyle name="Comma 10 3 8 3 2" xfId="19323" xr:uid="{CBEBC452-887B-4372-A783-FDB4DC2C3121}"/>
    <cellStyle name="Comma 10 3 8 4" xfId="13720" xr:uid="{D1372DCA-86D1-47E3-A4EC-1AC7DE41068F}"/>
    <cellStyle name="Comma 10 3 9" xfId="331" xr:uid="{00000000-0005-0000-0000-0000FE000000}"/>
    <cellStyle name="Comma 10 3 9 2" xfId="3120" xr:uid="{76A45B11-361A-42F2-9B26-BAA7331B0ED8}"/>
    <cellStyle name="Comma 10 3 9 2 2" xfId="8723" xr:uid="{75B8C768-1D49-451B-841F-166A856B5653}"/>
    <cellStyle name="Comma 10 3 9 2 2 2" xfId="19951" xr:uid="{E4249F68-A5C7-4A35-A2DA-352B86291574}"/>
    <cellStyle name="Comma 10 3 9 2 3" xfId="14348" xr:uid="{C4FC1038-0D43-4CA1-83A8-BA05055F6249}"/>
    <cellStyle name="Comma 10 3 9 3" xfId="5934" xr:uid="{097F2112-094C-47B8-A955-3122DF44909A}"/>
    <cellStyle name="Comma 10 3 9 3 2" xfId="17162" xr:uid="{ECBCCAD9-5976-4755-966A-B6B9D36D056E}"/>
    <cellStyle name="Comma 10 3 9 4" xfId="11559" xr:uid="{41640821-D61E-4CEB-8AF0-1419D10DAEF7}"/>
    <cellStyle name="Comma 10 4" xfId="65" xr:uid="{00000000-0005-0000-0000-0000FF000000}"/>
    <cellStyle name="Comma 10 4 10" xfId="5673" xr:uid="{EFE8A965-EA7D-4872-A488-A41C4C28DBA2}"/>
    <cellStyle name="Comma 10 4 10 2" xfId="16901" xr:uid="{8749255E-740F-445A-94EB-E90E8A3BAAD1}"/>
    <cellStyle name="Comma 10 4 11" xfId="11297" xr:uid="{542BC4AA-4511-4E15-B146-90F48CBE8D6D}"/>
    <cellStyle name="Comma 10 4 2" xfId="127" xr:uid="{00000000-0005-0000-0000-000000010000}"/>
    <cellStyle name="Comma 10 4 2 10" xfId="11359" xr:uid="{A9257945-EF2B-4452-AE5E-FA2896FA7E2B}"/>
    <cellStyle name="Comma 10 4 2 2" xfId="253" xr:uid="{00000000-0005-0000-0000-000001010000}"/>
    <cellStyle name="Comma 10 4 2 2 2" xfId="800" xr:uid="{00000000-0005-0000-0000-000002010000}"/>
    <cellStyle name="Comma 10 4 2 2 2 2" xfId="1338" xr:uid="{00000000-0005-0000-0000-000003010000}"/>
    <cellStyle name="Comma 10 4 2 2 2 2 2" xfId="2418" xr:uid="{00000000-0005-0000-0000-000004010000}"/>
    <cellStyle name="Comma 10 4 2 2 2 2 2 2" xfId="5207" xr:uid="{2D36259F-49FF-4E38-ABFE-F46E8E289D12}"/>
    <cellStyle name="Comma 10 4 2 2 2 2 2 2 2" xfId="10810" xr:uid="{61F6D3EC-7DDA-45CD-A2F4-E687DA626BFE}"/>
    <cellStyle name="Comma 10 4 2 2 2 2 2 2 2 2" xfId="22038" xr:uid="{252306F7-ABDB-4731-BB4A-DC8BD5A537F2}"/>
    <cellStyle name="Comma 10 4 2 2 2 2 2 2 3" xfId="16435" xr:uid="{C5FF0F0C-AB4E-46C8-BD14-8C394C46FA9A}"/>
    <cellStyle name="Comma 10 4 2 2 2 2 2 3" xfId="8021" xr:uid="{3B3B9193-8E3F-4A27-B711-DB624D8F2FB0}"/>
    <cellStyle name="Comma 10 4 2 2 2 2 2 3 2" xfId="19249" xr:uid="{07F12194-D22F-45DB-9EB7-F4BE24775D3F}"/>
    <cellStyle name="Comma 10 4 2 2 2 2 2 4" xfId="13646" xr:uid="{F57A19D0-B465-43BD-9076-31C65F5AFA21}"/>
    <cellStyle name="Comma 10 4 2 2 2 2 3" xfId="4127" xr:uid="{FB56FE6E-2D06-4EE7-B62F-9406E14428FB}"/>
    <cellStyle name="Comma 10 4 2 2 2 2 3 2" xfId="9730" xr:uid="{AEABF071-3B49-4002-9599-6023E584F5A0}"/>
    <cellStyle name="Comma 10 4 2 2 2 2 3 2 2" xfId="20958" xr:uid="{6D8218A6-8312-400A-A314-536FFE4565D7}"/>
    <cellStyle name="Comma 10 4 2 2 2 2 3 3" xfId="15355" xr:uid="{11FD133C-53DE-4C9F-B1D3-D6E69DB64936}"/>
    <cellStyle name="Comma 10 4 2 2 2 2 4" xfId="6941" xr:uid="{4F89DFC8-6A32-4DB2-AA12-85197E7C266A}"/>
    <cellStyle name="Comma 10 4 2 2 2 2 4 2" xfId="18169" xr:uid="{A899B695-BBF2-4C9A-95BE-FFA1586331B6}"/>
    <cellStyle name="Comma 10 4 2 2 2 2 5" xfId="12566" xr:uid="{C475C308-9B34-4D5D-A605-8A20DFDF1C97}"/>
    <cellStyle name="Comma 10 4 2 2 2 3" xfId="1880" xr:uid="{00000000-0005-0000-0000-000005010000}"/>
    <cellStyle name="Comma 10 4 2 2 2 3 2" xfId="4669" xr:uid="{7CD04534-6DEB-4FAC-8644-A8A2A700D03F}"/>
    <cellStyle name="Comma 10 4 2 2 2 3 2 2" xfId="10272" xr:uid="{16AA50AE-97DD-4766-83B1-F1C56FBA9270}"/>
    <cellStyle name="Comma 10 4 2 2 2 3 2 2 2" xfId="21500" xr:uid="{ED5CA70E-388F-4AE9-8F24-B634E4FE51D0}"/>
    <cellStyle name="Comma 10 4 2 2 2 3 2 3" xfId="15897" xr:uid="{0C44B38E-7EB0-4FA4-8BEF-5457D0F28784}"/>
    <cellStyle name="Comma 10 4 2 2 2 3 3" xfId="7483" xr:uid="{DA9E86C0-1B12-43C2-9536-EBF28CB8D1D1}"/>
    <cellStyle name="Comma 10 4 2 2 2 3 3 2" xfId="18711" xr:uid="{C52A3AE7-C1C4-4704-8489-A21FA1943924}"/>
    <cellStyle name="Comma 10 4 2 2 2 3 4" xfId="13108" xr:uid="{5E61F056-E96E-463C-AF68-D7EF8170F46C}"/>
    <cellStyle name="Comma 10 4 2 2 2 4" xfId="3589" xr:uid="{AEC3414C-38CD-4999-9590-7DE0AC629624}"/>
    <cellStyle name="Comma 10 4 2 2 2 4 2" xfId="9192" xr:uid="{1F9D224D-34DA-4E90-A06A-6275FCE77414}"/>
    <cellStyle name="Comma 10 4 2 2 2 4 2 2" xfId="20420" xr:uid="{2C57A952-8696-4CAD-8DEF-4274AEB0EFAF}"/>
    <cellStyle name="Comma 10 4 2 2 2 4 3" xfId="14817" xr:uid="{C388D168-D8FD-4A3E-AF2F-A354A607A0DA}"/>
    <cellStyle name="Comma 10 4 2 2 2 5" xfId="6403" xr:uid="{D81A2BB1-88FD-456C-BEF5-90263C4370CD}"/>
    <cellStyle name="Comma 10 4 2 2 2 5 2" xfId="17631" xr:uid="{68EBF267-8B1E-4D54-A734-B5751E9080B7}"/>
    <cellStyle name="Comma 10 4 2 2 2 6" xfId="12028" xr:uid="{CBAFAA28-5EFF-49D0-9B8E-4B795936EE29}"/>
    <cellStyle name="Comma 10 4 2 2 3" xfId="1071" xr:uid="{00000000-0005-0000-0000-000006010000}"/>
    <cellStyle name="Comma 10 4 2 2 3 2" xfId="2151" xr:uid="{00000000-0005-0000-0000-000007010000}"/>
    <cellStyle name="Comma 10 4 2 2 3 2 2" xfId="4940" xr:uid="{5639DD33-8483-4B57-A740-73E942B0C747}"/>
    <cellStyle name="Comma 10 4 2 2 3 2 2 2" xfId="10543" xr:uid="{D145A0EE-E6BD-4DF9-94FD-95C7CA03620B}"/>
    <cellStyle name="Comma 10 4 2 2 3 2 2 2 2" xfId="21771" xr:uid="{3CF0D77A-687F-49AF-8BD7-F3610B1BB748}"/>
    <cellStyle name="Comma 10 4 2 2 3 2 2 3" xfId="16168" xr:uid="{F6827789-2055-404D-8624-B6380198FEDD}"/>
    <cellStyle name="Comma 10 4 2 2 3 2 3" xfId="7754" xr:uid="{165EE83A-FF71-4D90-8FC5-FF50B730A6C0}"/>
    <cellStyle name="Comma 10 4 2 2 3 2 3 2" xfId="18982" xr:uid="{3E161F8A-5A19-4ABE-B746-D8F33FD526BC}"/>
    <cellStyle name="Comma 10 4 2 2 3 2 4" xfId="13379" xr:uid="{FD3C235C-B6EA-4F53-90EA-660F76E202F6}"/>
    <cellStyle name="Comma 10 4 2 2 3 3" xfId="3860" xr:uid="{252D94A4-D641-45F6-953C-BA44A33360ED}"/>
    <cellStyle name="Comma 10 4 2 2 3 3 2" xfId="9463" xr:uid="{342AA0E9-0341-4FD4-BD07-8B8D73493994}"/>
    <cellStyle name="Comma 10 4 2 2 3 3 2 2" xfId="20691" xr:uid="{DFD7F9A0-6BF3-4A5E-89F1-02223248679E}"/>
    <cellStyle name="Comma 10 4 2 2 3 3 3" xfId="15088" xr:uid="{AC0EF0A3-08F4-43BE-BF20-1855915E31BA}"/>
    <cellStyle name="Comma 10 4 2 2 3 4" xfId="6674" xr:uid="{AEFE5CE5-144C-410A-ABA4-D99A3CAF8D75}"/>
    <cellStyle name="Comma 10 4 2 2 3 4 2" xfId="17902" xr:uid="{0C64D6BB-1DA6-464B-8380-D0EB6CF66F30}"/>
    <cellStyle name="Comma 10 4 2 2 3 5" xfId="12299" xr:uid="{2BB0441A-4EAC-458E-90EA-64513DFD1559}"/>
    <cellStyle name="Comma 10 4 2 2 4" xfId="1613" xr:uid="{00000000-0005-0000-0000-000008010000}"/>
    <cellStyle name="Comma 10 4 2 2 4 2" xfId="4402" xr:uid="{E62630BF-5393-43B5-8860-C830543854D7}"/>
    <cellStyle name="Comma 10 4 2 2 4 2 2" xfId="10005" xr:uid="{F50DE547-72F7-4DA4-81D9-DED45B3E9FE4}"/>
    <cellStyle name="Comma 10 4 2 2 4 2 2 2" xfId="21233" xr:uid="{0F5E497B-BE7C-49CD-87D5-BA1AD07509A9}"/>
    <cellStyle name="Comma 10 4 2 2 4 2 3" xfId="15630" xr:uid="{15247F85-4A34-4263-8C6F-FCED2FE5EB7E}"/>
    <cellStyle name="Comma 10 4 2 2 4 3" xfId="7216" xr:uid="{C09BA1BE-9573-4B4C-B1BB-C81FBC49BB6C}"/>
    <cellStyle name="Comma 10 4 2 2 4 3 2" xfId="18444" xr:uid="{B1D06EA9-6589-473A-BE7A-3B427C6406C4}"/>
    <cellStyle name="Comma 10 4 2 2 4 4" xfId="12841" xr:uid="{0A38CE66-6C82-4758-864C-A558E1028118}"/>
    <cellStyle name="Comma 10 4 2 2 5" xfId="2694" xr:uid="{00000000-0005-0000-0000-000009010000}"/>
    <cellStyle name="Comma 10 4 2 2 5 2" xfId="5483" xr:uid="{B6A1D12E-0E07-4FA3-BD8E-4FF70C4636B5}"/>
    <cellStyle name="Comma 10 4 2 2 5 2 2" xfId="11086" xr:uid="{00C8223F-6B85-4CB9-B1E9-8F0A52BD133F}"/>
    <cellStyle name="Comma 10 4 2 2 5 2 2 2" xfId="22314" xr:uid="{71874C9C-4976-4816-8C01-0D5C41F7ED88}"/>
    <cellStyle name="Comma 10 4 2 2 5 2 3" xfId="16711" xr:uid="{07F98281-8A8C-43ED-A450-F620A7ACB06E}"/>
    <cellStyle name="Comma 10 4 2 2 5 3" xfId="8297" xr:uid="{D6D400D5-E617-4FB2-80C7-2505C12F9B25}"/>
    <cellStyle name="Comma 10 4 2 2 5 3 2" xfId="19525" xr:uid="{D3ECD072-5AEE-436B-B09A-671D49EDD410}"/>
    <cellStyle name="Comma 10 4 2 2 5 4" xfId="13922" xr:uid="{3961BC3E-8560-4D25-A25C-69AC6CE04E99}"/>
    <cellStyle name="Comma 10 4 2 2 6" xfId="533" xr:uid="{00000000-0005-0000-0000-00000A010000}"/>
    <cellStyle name="Comma 10 4 2 2 6 2" xfId="3322" xr:uid="{4812D735-FD32-4435-A16D-7736BE79D6B6}"/>
    <cellStyle name="Comma 10 4 2 2 6 2 2" xfId="8925" xr:uid="{B76E26D8-F7F6-459B-887A-42849D8E2E4A}"/>
    <cellStyle name="Comma 10 4 2 2 6 2 2 2" xfId="20153" xr:uid="{C08E57AB-B673-4D5A-B317-40C1C4D45BCE}"/>
    <cellStyle name="Comma 10 4 2 2 6 2 3" xfId="14550" xr:uid="{8D26342C-588A-4E45-8F24-32C7D9325EAE}"/>
    <cellStyle name="Comma 10 4 2 2 6 3" xfId="6136" xr:uid="{8FC191E9-1AB0-44BF-8985-22AFE1B411D1}"/>
    <cellStyle name="Comma 10 4 2 2 6 3 2" xfId="17364" xr:uid="{50BCC9F4-8039-4550-BE3A-344E428BDBC3}"/>
    <cellStyle name="Comma 10 4 2 2 6 4" xfId="11761" xr:uid="{5C9F843E-AB3C-43BD-9B75-85FB1031B569}"/>
    <cellStyle name="Comma 10 4 2 2 7" xfId="3046" xr:uid="{BDBA4D61-E770-4A35-A19C-56150254FF8F}"/>
    <cellStyle name="Comma 10 4 2 2 7 2" xfId="8649" xr:uid="{4F574FF8-0826-4E92-AB78-4188202FDD67}"/>
    <cellStyle name="Comma 10 4 2 2 7 2 2" xfId="19877" xr:uid="{998AA478-DE56-447D-9AE5-5C95675A1B28}"/>
    <cellStyle name="Comma 10 4 2 2 7 3" xfId="14274" xr:uid="{2F945F0C-299C-4BBD-B3EB-F3B0AB93487C}"/>
    <cellStyle name="Comma 10 4 2 2 8" xfId="5861" xr:uid="{C0DF9C1B-C97A-4AAD-BAB6-11604A21E2E7}"/>
    <cellStyle name="Comma 10 4 2 2 8 2" xfId="17089" xr:uid="{2EB343C5-7018-4D92-8603-B021D9532A53}"/>
    <cellStyle name="Comma 10 4 2 2 9" xfId="11485" xr:uid="{5B36EE2F-8F56-4AEC-B0BC-E082C12F4E51}"/>
    <cellStyle name="Comma 10 4 2 3" xfId="674" xr:uid="{00000000-0005-0000-0000-00000B010000}"/>
    <cellStyle name="Comma 10 4 2 3 2" xfId="1212" xr:uid="{00000000-0005-0000-0000-00000C010000}"/>
    <cellStyle name="Comma 10 4 2 3 2 2" xfId="2292" xr:uid="{00000000-0005-0000-0000-00000D010000}"/>
    <cellStyle name="Comma 10 4 2 3 2 2 2" xfId="5081" xr:uid="{F8E0C588-721E-4113-B627-6DF23837E5DA}"/>
    <cellStyle name="Comma 10 4 2 3 2 2 2 2" xfId="10684" xr:uid="{B508037E-9902-4B4A-98AC-6E9221083E70}"/>
    <cellStyle name="Comma 10 4 2 3 2 2 2 2 2" xfId="21912" xr:uid="{1CC2122C-D919-47D8-83D2-56E93885E391}"/>
    <cellStyle name="Comma 10 4 2 3 2 2 2 3" xfId="16309" xr:uid="{798D7EB3-9008-47C2-BF87-89A9D7EAE079}"/>
    <cellStyle name="Comma 10 4 2 3 2 2 3" xfId="7895" xr:uid="{80C5E852-06F5-4299-B226-E11A1D007A18}"/>
    <cellStyle name="Comma 10 4 2 3 2 2 3 2" xfId="19123" xr:uid="{B8F096E3-4724-438F-85FF-CB1B82888610}"/>
    <cellStyle name="Comma 10 4 2 3 2 2 4" xfId="13520" xr:uid="{E9B50549-B9CE-4264-9892-AB5043F178AB}"/>
    <cellStyle name="Comma 10 4 2 3 2 3" xfId="4001" xr:uid="{E4A710AF-CBA9-45F2-AB0E-34E817CF285C}"/>
    <cellStyle name="Comma 10 4 2 3 2 3 2" xfId="9604" xr:uid="{EC65A654-35E6-4E70-ADF8-88E2CA2F9D30}"/>
    <cellStyle name="Comma 10 4 2 3 2 3 2 2" xfId="20832" xr:uid="{189A8A67-9099-4CBC-BC51-B1D88831E8EB}"/>
    <cellStyle name="Comma 10 4 2 3 2 3 3" xfId="15229" xr:uid="{CC147840-85C2-43CB-96CE-D8F17183E38B}"/>
    <cellStyle name="Comma 10 4 2 3 2 4" xfId="6815" xr:uid="{2C62ED3D-AABC-47EE-8BCD-95BC9D8900BA}"/>
    <cellStyle name="Comma 10 4 2 3 2 4 2" xfId="18043" xr:uid="{BD820F9A-96F1-4A92-83C4-CD8D6FDD7FEF}"/>
    <cellStyle name="Comma 10 4 2 3 2 5" xfId="12440" xr:uid="{E4F6BD3D-CE69-4A5B-A1F7-3671221CE62E}"/>
    <cellStyle name="Comma 10 4 2 3 3" xfId="1754" xr:uid="{00000000-0005-0000-0000-00000E010000}"/>
    <cellStyle name="Comma 10 4 2 3 3 2" xfId="4543" xr:uid="{7854EF38-111A-43A9-B304-EEA2B6B8D3CB}"/>
    <cellStyle name="Comma 10 4 2 3 3 2 2" xfId="10146" xr:uid="{4FF2FD01-6C17-4746-BC67-A8299C9452C9}"/>
    <cellStyle name="Comma 10 4 2 3 3 2 2 2" xfId="21374" xr:uid="{D7CD5B12-B037-42F0-BCE0-CD3790BC23E7}"/>
    <cellStyle name="Comma 10 4 2 3 3 2 3" xfId="15771" xr:uid="{B2169026-8F6F-4F8F-A848-18B977C94779}"/>
    <cellStyle name="Comma 10 4 2 3 3 3" xfId="7357" xr:uid="{419FB9EE-CB75-4D9F-B198-B5F7AA11032C}"/>
    <cellStyle name="Comma 10 4 2 3 3 3 2" xfId="18585" xr:uid="{672D5E76-E017-460A-A618-D0183FF16EE0}"/>
    <cellStyle name="Comma 10 4 2 3 3 4" xfId="12982" xr:uid="{8C7486D2-510A-4864-BBEC-200DDEBA2228}"/>
    <cellStyle name="Comma 10 4 2 3 4" xfId="3463" xr:uid="{47FAA75B-C775-45A4-8F0E-150F57E0EC87}"/>
    <cellStyle name="Comma 10 4 2 3 4 2" xfId="9066" xr:uid="{04CAB208-CD51-486B-A013-8BF8E9BC512F}"/>
    <cellStyle name="Comma 10 4 2 3 4 2 2" xfId="20294" xr:uid="{9A98C497-4B1F-4397-A01D-81CA14CA6F28}"/>
    <cellStyle name="Comma 10 4 2 3 4 3" xfId="14691" xr:uid="{5AFC7F87-4806-4CD6-8187-845D11E6EB3D}"/>
    <cellStyle name="Comma 10 4 2 3 5" xfId="6277" xr:uid="{65EB72A4-FF52-4D4D-A72E-9A97854316EE}"/>
    <cellStyle name="Comma 10 4 2 3 5 2" xfId="17505" xr:uid="{96AB051A-7A56-44C8-823B-6972F9A1BCC3}"/>
    <cellStyle name="Comma 10 4 2 3 6" xfId="11902" xr:uid="{60B5603E-E0A8-4D6D-AC2B-5991310C5415}"/>
    <cellStyle name="Comma 10 4 2 4" xfId="945" xr:uid="{00000000-0005-0000-0000-00000F010000}"/>
    <cellStyle name="Comma 10 4 2 4 2" xfId="2025" xr:uid="{00000000-0005-0000-0000-000010010000}"/>
    <cellStyle name="Comma 10 4 2 4 2 2" xfId="4814" xr:uid="{51AE9A66-E021-43BC-8B47-8C2327DD81EF}"/>
    <cellStyle name="Comma 10 4 2 4 2 2 2" xfId="10417" xr:uid="{A0898972-C057-4568-89BC-39EA16F9A5E1}"/>
    <cellStyle name="Comma 10 4 2 4 2 2 2 2" xfId="21645" xr:uid="{60E665E8-3C8D-4F77-9432-355B1230AA3E}"/>
    <cellStyle name="Comma 10 4 2 4 2 2 3" xfId="16042" xr:uid="{D38B31E5-FD3B-4CF9-911A-A44367362870}"/>
    <cellStyle name="Comma 10 4 2 4 2 3" xfId="7628" xr:uid="{CA4DF3E5-FA20-4CE4-B2EC-B4D12D217161}"/>
    <cellStyle name="Comma 10 4 2 4 2 3 2" xfId="18856" xr:uid="{9A843748-BB0F-401E-9953-73D7938186E9}"/>
    <cellStyle name="Comma 10 4 2 4 2 4" xfId="13253" xr:uid="{28589E52-0111-440E-96F4-155025089528}"/>
    <cellStyle name="Comma 10 4 2 4 3" xfId="3734" xr:uid="{30847721-C954-4F27-B21A-C7A8B68457FF}"/>
    <cellStyle name="Comma 10 4 2 4 3 2" xfId="9337" xr:uid="{7BAF0DA3-7958-4FA8-9E04-45E4F5B9792F}"/>
    <cellStyle name="Comma 10 4 2 4 3 2 2" xfId="20565" xr:uid="{D047517F-CC16-4A7C-BE3B-EC06B78F39E6}"/>
    <cellStyle name="Comma 10 4 2 4 3 3" xfId="14962" xr:uid="{805FE372-66A0-4824-A0AB-A67D8A8DDB17}"/>
    <cellStyle name="Comma 10 4 2 4 4" xfId="6548" xr:uid="{5CCA7A01-F578-4C26-B9FD-55CEC9E4EA58}"/>
    <cellStyle name="Comma 10 4 2 4 4 2" xfId="17776" xr:uid="{D23570D0-F23C-4EAC-B1DD-F06B4A901122}"/>
    <cellStyle name="Comma 10 4 2 4 5" xfId="12173" xr:uid="{F625BA25-76DB-4211-8F1A-8AE71E75D742}"/>
    <cellStyle name="Comma 10 4 2 5" xfId="1487" xr:uid="{00000000-0005-0000-0000-000011010000}"/>
    <cellStyle name="Comma 10 4 2 5 2" xfId="4276" xr:uid="{B1BAACEE-36E0-4FC0-A0EC-E2EC616ABB12}"/>
    <cellStyle name="Comma 10 4 2 5 2 2" xfId="9879" xr:uid="{CE94F151-C9F4-4FD9-BB4D-107446159411}"/>
    <cellStyle name="Comma 10 4 2 5 2 2 2" xfId="21107" xr:uid="{F0802456-2EF0-42C2-B6BE-435F2F993413}"/>
    <cellStyle name="Comma 10 4 2 5 2 3" xfId="15504" xr:uid="{4444024C-09A5-4FE0-B2B1-25F4D0042294}"/>
    <cellStyle name="Comma 10 4 2 5 3" xfId="7090" xr:uid="{6027C8C7-0898-4541-9D09-E48C644C2923}"/>
    <cellStyle name="Comma 10 4 2 5 3 2" xfId="18318" xr:uid="{4DC74ED8-3A53-474F-85E1-34091C91CDEA}"/>
    <cellStyle name="Comma 10 4 2 5 4" xfId="12715" xr:uid="{577A27C1-576B-4AF2-BE23-ADC82B4605C9}"/>
    <cellStyle name="Comma 10 4 2 6" xfId="2568" xr:uid="{00000000-0005-0000-0000-000012010000}"/>
    <cellStyle name="Comma 10 4 2 6 2" xfId="5357" xr:uid="{E7B25088-4205-4465-9A7C-EF5F31E77A94}"/>
    <cellStyle name="Comma 10 4 2 6 2 2" xfId="10960" xr:uid="{711367D8-AAD9-4D35-BDEE-329F09E0BCCC}"/>
    <cellStyle name="Comma 10 4 2 6 2 2 2" xfId="22188" xr:uid="{84C50F56-6DBE-45C8-BEE1-FFE86AB92C91}"/>
    <cellStyle name="Comma 10 4 2 6 2 3" xfId="16585" xr:uid="{916A5AD5-15A6-4996-AC4A-459884402B33}"/>
    <cellStyle name="Comma 10 4 2 6 3" xfId="8171" xr:uid="{C0425263-F5B4-4FC5-ACEA-06DE11F1A82A}"/>
    <cellStyle name="Comma 10 4 2 6 3 2" xfId="19399" xr:uid="{50CB180A-3DB4-4F3F-BDA3-7635D85009AD}"/>
    <cellStyle name="Comma 10 4 2 6 4" xfId="13796" xr:uid="{33BD81D9-CD4A-4D35-8A0A-9D86742460F4}"/>
    <cellStyle name="Comma 10 4 2 7" xfId="407" xr:uid="{00000000-0005-0000-0000-000013010000}"/>
    <cellStyle name="Comma 10 4 2 7 2" xfId="3196" xr:uid="{E624F8B1-3654-48AD-ABCE-F1704C49646D}"/>
    <cellStyle name="Comma 10 4 2 7 2 2" xfId="8799" xr:uid="{4960178F-5AE7-4623-963F-2DF984F366C8}"/>
    <cellStyle name="Comma 10 4 2 7 2 2 2" xfId="20027" xr:uid="{53ED6017-8896-4CCE-88A3-6D80C48A59F7}"/>
    <cellStyle name="Comma 10 4 2 7 2 3" xfId="14424" xr:uid="{2148FD88-E9F8-4EDC-8D27-5031351C21F1}"/>
    <cellStyle name="Comma 10 4 2 7 3" xfId="6010" xr:uid="{71C405FD-26F0-4452-BDB2-F293EF8C6EA1}"/>
    <cellStyle name="Comma 10 4 2 7 3 2" xfId="17238" xr:uid="{1597A02B-3E53-4221-9B4E-B7472EF41498}"/>
    <cellStyle name="Comma 10 4 2 7 4" xfId="11635" xr:uid="{FD78B47A-BFAA-400D-9218-E5ED011184B5}"/>
    <cellStyle name="Comma 10 4 2 8" xfId="2920" xr:uid="{EC2FB142-9393-4057-BDD4-04F5732B17EC}"/>
    <cellStyle name="Comma 10 4 2 8 2" xfId="8523" xr:uid="{1F026E96-F045-4C0C-8F60-BF56B1872E13}"/>
    <cellStyle name="Comma 10 4 2 8 2 2" xfId="19751" xr:uid="{BDFF9F01-C071-4B14-AE95-7A6EB445405E}"/>
    <cellStyle name="Comma 10 4 2 8 3" xfId="14148" xr:uid="{7080017C-B856-47AD-9278-F88BE2D2B6C4}"/>
    <cellStyle name="Comma 10 4 2 9" xfId="5735" xr:uid="{46495B24-00D3-477E-8CCC-B52EB4FE23D2}"/>
    <cellStyle name="Comma 10 4 2 9 2" xfId="16963" xr:uid="{A8233D28-6028-4936-912E-E530543E4740}"/>
    <cellStyle name="Comma 10 4 3" xfId="189" xr:uid="{00000000-0005-0000-0000-000014010000}"/>
    <cellStyle name="Comma 10 4 3 2" xfId="736" xr:uid="{00000000-0005-0000-0000-000015010000}"/>
    <cellStyle name="Comma 10 4 3 2 2" xfId="1274" xr:uid="{00000000-0005-0000-0000-000016010000}"/>
    <cellStyle name="Comma 10 4 3 2 2 2" xfId="2354" xr:uid="{00000000-0005-0000-0000-000017010000}"/>
    <cellStyle name="Comma 10 4 3 2 2 2 2" xfId="5143" xr:uid="{270BF150-614D-4632-B514-9BE4DD2C1EF2}"/>
    <cellStyle name="Comma 10 4 3 2 2 2 2 2" xfId="10746" xr:uid="{E8688481-006B-4604-81FD-3828287C0AC2}"/>
    <cellStyle name="Comma 10 4 3 2 2 2 2 2 2" xfId="21974" xr:uid="{60343B07-C8C4-4F5D-BAA6-12B7B8579E5D}"/>
    <cellStyle name="Comma 10 4 3 2 2 2 2 3" xfId="16371" xr:uid="{667C2D64-67EA-4761-A3ED-4F48499DFA8E}"/>
    <cellStyle name="Comma 10 4 3 2 2 2 3" xfId="7957" xr:uid="{A1BD7A8E-EC32-4BAA-AA6D-C04FC4EBF53F}"/>
    <cellStyle name="Comma 10 4 3 2 2 2 3 2" xfId="19185" xr:uid="{689E5331-5CBF-4C01-B1AF-A17525710F69}"/>
    <cellStyle name="Comma 10 4 3 2 2 2 4" xfId="13582" xr:uid="{16F8F4DB-C890-41A8-9C41-AF3C98392970}"/>
    <cellStyle name="Comma 10 4 3 2 2 3" xfId="4063" xr:uid="{642EBE95-DA9D-4BD3-9355-B8D06235C5F6}"/>
    <cellStyle name="Comma 10 4 3 2 2 3 2" xfId="9666" xr:uid="{776C3A9E-B6D1-4DCF-9DF7-DF8D88209C05}"/>
    <cellStyle name="Comma 10 4 3 2 2 3 2 2" xfId="20894" xr:uid="{666A54F5-C6D0-4E01-B61D-F06632C3F4E7}"/>
    <cellStyle name="Comma 10 4 3 2 2 3 3" xfId="15291" xr:uid="{FC313A5B-292E-4A8C-967A-49997DF64936}"/>
    <cellStyle name="Comma 10 4 3 2 2 4" xfId="6877" xr:uid="{598802F0-69E7-4DBE-863D-259DF3054A68}"/>
    <cellStyle name="Comma 10 4 3 2 2 4 2" xfId="18105" xr:uid="{3F71C98F-6D59-4C4C-AEE4-935CA65FAFAE}"/>
    <cellStyle name="Comma 10 4 3 2 2 5" xfId="12502" xr:uid="{06DB7C82-2E34-4CCF-9AC7-75A249C14AE8}"/>
    <cellStyle name="Comma 10 4 3 2 3" xfId="1816" xr:uid="{00000000-0005-0000-0000-000018010000}"/>
    <cellStyle name="Comma 10 4 3 2 3 2" xfId="4605" xr:uid="{B237E702-C87B-47E2-931B-5D639833AF4A}"/>
    <cellStyle name="Comma 10 4 3 2 3 2 2" xfId="10208" xr:uid="{D24172D0-8D2F-450D-9ABE-5F47ED2399D7}"/>
    <cellStyle name="Comma 10 4 3 2 3 2 2 2" xfId="21436" xr:uid="{8C5D1641-BBA9-4063-9CAC-968C1B7595B6}"/>
    <cellStyle name="Comma 10 4 3 2 3 2 3" xfId="15833" xr:uid="{37A3884D-EBF7-4D1A-965C-4CDDFEC8C5FF}"/>
    <cellStyle name="Comma 10 4 3 2 3 3" xfId="7419" xr:uid="{24F2BB3C-F3CF-42AA-BCC5-1D82A9F6EA98}"/>
    <cellStyle name="Comma 10 4 3 2 3 3 2" xfId="18647" xr:uid="{2130CD10-ED4B-4D1D-AA44-FDEA510FDE80}"/>
    <cellStyle name="Comma 10 4 3 2 3 4" xfId="13044" xr:uid="{40FA197E-0652-484C-8067-7C5D4B8CAD27}"/>
    <cellStyle name="Comma 10 4 3 2 4" xfId="3525" xr:uid="{F0FBF02B-0377-4782-80F4-4CB9A0578C72}"/>
    <cellStyle name="Comma 10 4 3 2 4 2" xfId="9128" xr:uid="{754A6D74-C474-45DE-AF86-4E664AA67F4B}"/>
    <cellStyle name="Comma 10 4 3 2 4 2 2" xfId="20356" xr:uid="{6E0A94DE-05E6-4EB6-9F54-F0CB1FBC0D1C}"/>
    <cellStyle name="Comma 10 4 3 2 4 3" xfId="14753" xr:uid="{73D6653C-16DC-4B09-BD22-6D82DB5C14EC}"/>
    <cellStyle name="Comma 10 4 3 2 5" xfId="6339" xr:uid="{3DAB48AE-31F5-4872-8895-83DABFEDE102}"/>
    <cellStyle name="Comma 10 4 3 2 5 2" xfId="17567" xr:uid="{FFA77B53-1974-49B5-93F3-28F4F954C545}"/>
    <cellStyle name="Comma 10 4 3 2 6" xfId="11964" xr:uid="{A381AB73-3566-4A18-BA1D-58D0ADF03B43}"/>
    <cellStyle name="Comma 10 4 3 3" xfId="1007" xr:uid="{00000000-0005-0000-0000-000019010000}"/>
    <cellStyle name="Comma 10 4 3 3 2" xfId="2087" xr:uid="{00000000-0005-0000-0000-00001A010000}"/>
    <cellStyle name="Comma 10 4 3 3 2 2" xfId="4876" xr:uid="{AA10FD6A-093E-4E20-A0D1-924AA41E7FD9}"/>
    <cellStyle name="Comma 10 4 3 3 2 2 2" xfId="10479" xr:uid="{CF178866-C64C-4B6C-90A2-EC7512851127}"/>
    <cellStyle name="Comma 10 4 3 3 2 2 2 2" xfId="21707" xr:uid="{1FD816E9-6B11-4B7C-9B9A-0A8DCC1D9F09}"/>
    <cellStyle name="Comma 10 4 3 3 2 2 3" xfId="16104" xr:uid="{ADD1D1DB-5AAB-451E-8F82-BB39CAACEA2D}"/>
    <cellStyle name="Comma 10 4 3 3 2 3" xfId="7690" xr:uid="{3DF2E668-B1C5-46FA-9E67-E694D3630F16}"/>
    <cellStyle name="Comma 10 4 3 3 2 3 2" xfId="18918" xr:uid="{9C94D36B-509E-4051-979B-AC2210912303}"/>
    <cellStyle name="Comma 10 4 3 3 2 4" xfId="13315" xr:uid="{DF1A5608-54AC-49BE-B90C-5B30B3F74E1F}"/>
    <cellStyle name="Comma 10 4 3 3 3" xfId="3796" xr:uid="{E22A4C57-89E1-44B4-AC3C-5F59994AF25E}"/>
    <cellStyle name="Comma 10 4 3 3 3 2" xfId="9399" xr:uid="{71F0FADF-ED38-4BB8-AE3B-BB3C5E1456B6}"/>
    <cellStyle name="Comma 10 4 3 3 3 2 2" xfId="20627" xr:uid="{3173C523-20E7-429B-B9ED-55A537985077}"/>
    <cellStyle name="Comma 10 4 3 3 3 3" xfId="15024" xr:uid="{67DA7567-2CC6-4CA6-9BA7-3AF9A759495A}"/>
    <cellStyle name="Comma 10 4 3 3 4" xfId="6610" xr:uid="{400ECDB0-401B-4556-87EA-619F91D0858E}"/>
    <cellStyle name="Comma 10 4 3 3 4 2" xfId="17838" xr:uid="{F45CECFB-F5C8-47D7-B9E3-520EA17C6529}"/>
    <cellStyle name="Comma 10 4 3 3 5" xfId="12235" xr:uid="{78C4D1F3-CDE3-4C8E-82B4-1E770C6F6682}"/>
    <cellStyle name="Comma 10 4 3 4" xfId="1549" xr:uid="{00000000-0005-0000-0000-00001B010000}"/>
    <cellStyle name="Comma 10 4 3 4 2" xfId="4338" xr:uid="{565B230E-110F-4AFE-946C-3D70F7E321B2}"/>
    <cellStyle name="Comma 10 4 3 4 2 2" xfId="9941" xr:uid="{14C7DEB5-D320-4349-BCDC-0C914BFF225F}"/>
    <cellStyle name="Comma 10 4 3 4 2 2 2" xfId="21169" xr:uid="{8F09F09A-D87C-4DA6-B12C-85199D1A5883}"/>
    <cellStyle name="Comma 10 4 3 4 2 3" xfId="15566" xr:uid="{F164DAB4-9219-4CB7-9A05-56FA1AC7DB2C}"/>
    <cellStyle name="Comma 10 4 3 4 3" xfId="7152" xr:uid="{1271C542-E86D-4933-8D37-25B36B858DBF}"/>
    <cellStyle name="Comma 10 4 3 4 3 2" xfId="18380" xr:uid="{33475A45-15EE-4025-BA33-09DCFC5F5B76}"/>
    <cellStyle name="Comma 10 4 3 4 4" xfId="12777" xr:uid="{4518518A-E721-4DC1-9032-5614B078EE7F}"/>
    <cellStyle name="Comma 10 4 3 5" xfId="2630" xr:uid="{00000000-0005-0000-0000-00001C010000}"/>
    <cellStyle name="Comma 10 4 3 5 2" xfId="5419" xr:uid="{7EE69311-E38B-4DC5-9A36-B2EAC0657C89}"/>
    <cellStyle name="Comma 10 4 3 5 2 2" xfId="11022" xr:uid="{F9D62028-0CFD-44D3-A155-A89A39179737}"/>
    <cellStyle name="Comma 10 4 3 5 2 2 2" xfId="22250" xr:uid="{7AD15FB4-8D97-404E-89AE-4044662DA5B7}"/>
    <cellStyle name="Comma 10 4 3 5 2 3" xfId="16647" xr:uid="{AD6FC74F-6304-446A-AACD-A2F2B88BEF05}"/>
    <cellStyle name="Comma 10 4 3 5 3" xfId="8233" xr:uid="{26391000-7A85-4EB9-83CF-1637A48DAFBD}"/>
    <cellStyle name="Comma 10 4 3 5 3 2" xfId="19461" xr:uid="{E5CE6CEF-926C-4311-B141-E7D5A5F15628}"/>
    <cellStyle name="Comma 10 4 3 5 4" xfId="13858" xr:uid="{C0C19EB3-289F-4A64-A885-21D5BE236C5E}"/>
    <cellStyle name="Comma 10 4 3 6" xfId="469" xr:uid="{00000000-0005-0000-0000-00001D010000}"/>
    <cellStyle name="Comma 10 4 3 6 2" xfId="3258" xr:uid="{63CCD22C-58BD-48B5-937D-112A75AB0E58}"/>
    <cellStyle name="Comma 10 4 3 6 2 2" xfId="8861" xr:uid="{DE95B654-3844-487D-A944-7C111CB4EA80}"/>
    <cellStyle name="Comma 10 4 3 6 2 2 2" xfId="20089" xr:uid="{4B5C03B4-DCDF-4395-85A4-5362A6096005}"/>
    <cellStyle name="Comma 10 4 3 6 2 3" xfId="14486" xr:uid="{F190EC44-9C09-47A9-B349-9F85E1010620}"/>
    <cellStyle name="Comma 10 4 3 6 3" xfId="6072" xr:uid="{692C68CD-B72D-4DE6-90C8-5B6C782C86B3}"/>
    <cellStyle name="Comma 10 4 3 6 3 2" xfId="17300" xr:uid="{94AC657B-4987-42FF-85F4-41AD0EE6EAD6}"/>
    <cellStyle name="Comma 10 4 3 6 4" xfId="11697" xr:uid="{DF68A454-8020-4E20-934D-80FA038536F5}"/>
    <cellStyle name="Comma 10 4 3 7" xfId="2982" xr:uid="{8891608C-BEB3-4353-9BD1-398318C6FDBE}"/>
    <cellStyle name="Comma 10 4 3 7 2" xfId="8585" xr:uid="{8DF41DFB-8850-4C35-AA63-2B22DADBCDCC}"/>
    <cellStyle name="Comma 10 4 3 7 2 2" xfId="19813" xr:uid="{5C3ADB1F-7D15-4592-A047-AFB782A1913B}"/>
    <cellStyle name="Comma 10 4 3 7 3" xfId="14210" xr:uid="{838E1F95-118A-4141-8699-DE40D9059182}"/>
    <cellStyle name="Comma 10 4 3 8" xfId="5797" xr:uid="{AEF1C685-6940-4F23-9465-A1075D95C3CB}"/>
    <cellStyle name="Comma 10 4 3 8 2" xfId="17025" xr:uid="{FAA11420-8C9E-4C01-85AF-7B918E1599AB}"/>
    <cellStyle name="Comma 10 4 3 9" xfId="11421" xr:uid="{6C69AF3B-DC51-42B4-8E4A-90974A67CD2A}"/>
    <cellStyle name="Comma 10 4 4" xfId="612" xr:uid="{00000000-0005-0000-0000-00001E010000}"/>
    <cellStyle name="Comma 10 4 4 2" xfId="1150" xr:uid="{00000000-0005-0000-0000-00001F010000}"/>
    <cellStyle name="Comma 10 4 4 2 2" xfId="2230" xr:uid="{00000000-0005-0000-0000-000020010000}"/>
    <cellStyle name="Comma 10 4 4 2 2 2" xfId="5019" xr:uid="{B8A84255-2984-4E46-B97F-2BFCC65E9BC1}"/>
    <cellStyle name="Comma 10 4 4 2 2 2 2" xfId="10622" xr:uid="{E5A60476-677B-42BE-BFB4-83365E45EE70}"/>
    <cellStyle name="Comma 10 4 4 2 2 2 2 2" xfId="21850" xr:uid="{6BC91745-2878-4E9F-B3FF-D37578D6429D}"/>
    <cellStyle name="Comma 10 4 4 2 2 2 3" xfId="16247" xr:uid="{5CEF1D88-4A11-4385-B104-0739C3750BED}"/>
    <cellStyle name="Comma 10 4 4 2 2 3" xfId="7833" xr:uid="{1C14EDF4-68E4-4C48-8B42-DB9EDC1A113B}"/>
    <cellStyle name="Comma 10 4 4 2 2 3 2" xfId="19061" xr:uid="{12D31477-8610-4582-ABEB-552EE7B63A97}"/>
    <cellStyle name="Comma 10 4 4 2 2 4" xfId="13458" xr:uid="{2547FFEB-867A-49C1-9318-4E7AAC9CA4C3}"/>
    <cellStyle name="Comma 10 4 4 2 3" xfId="3939" xr:uid="{8E7E7E1A-9EE5-4E3B-B94B-E7AD7FD04067}"/>
    <cellStyle name="Comma 10 4 4 2 3 2" xfId="9542" xr:uid="{38676E34-F2E2-4FE7-BCD1-57BD63F3BAC9}"/>
    <cellStyle name="Comma 10 4 4 2 3 2 2" xfId="20770" xr:uid="{42A0585A-AEB7-48B6-9D2F-CA696091CDE2}"/>
    <cellStyle name="Comma 10 4 4 2 3 3" xfId="15167" xr:uid="{0DB295BB-BF12-487E-9ED6-4089D0D35132}"/>
    <cellStyle name="Comma 10 4 4 2 4" xfId="6753" xr:uid="{08713612-D316-48EE-9C0A-CF7752678981}"/>
    <cellStyle name="Comma 10 4 4 2 4 2" xfId="17981" xr:uid="{6FB8BE74-6652-4387-8ECF-A176677CF5C2}"/>
    <cellStyle name="Comma 10 4 4 2 5" xfId="12378" xr:uid="{C0AA013E-11B4-4D22-A820-F78938717FE1}"/>
    <cellStyle name="Comma 10 4 4 3" xfId="1692" xr:uid="{00000000-0005-0000-0000-000021010000}"/>
    <cellStyle name="Comma 10 4 4 3 2" xfId="4481" xr:uid="{0BEF575A-3230-4B10-B8C5-0AAD2420CFA9}"/>
    <cellStyle name="Comma 10 4 4 3 2 2" xfId="10084" xr:uid="{D9B27F97-3FA0-4F6F-8C00-1CB04E6E43DD}"/>
    <cellStyle name="Comma 10 4 4 3 2 2 2" xfId="21312" xr:uid="{47C2E964-8FC3-4333-90BA-76E3BB2CBCA0}"/>
    <cellStyle name="Comma 10 4 4 3 2 3" xfId="15709" xr:uid="{27F2C2BF-FE81-41DB-94F8-70D2BEBCB26F}"/>
    <cellStyle name="Comma 10 4 4 3 3" xfId="7295" xr:uid="{C9FCE241-CBC8-429C-BA05-B778FA335756}"/>
    <cellStyle name="Comma 10 4 4 3 3 2" xfId="18523" xr:uid="{AF360FC5-40C8-45A9-A32C-2B7E6F3612C2}"/>
    <cellStyle name="Comma 10 4 4 3 4" xfId="12920" xr:uid="{C08D96CA-E867-494A-99CD-0924639CF12D}"/>
    <cellStyle name="Comma 10 4 4 4" xfId="3401" xr:uid="{8B97EA5A-9058-4669-994C-0922C0D9A016}"/>
    <cellStyle name="Comma 10 4 4 4 2" xfId="9004" xr:uid="{E171C7AD-2460-4E7E-8EC9-63A06D3510CA}"/>
    <cellStyle name="Comma 10 4 4 4 2 2" xfId="20232" xr:uid="{67C503E1-FE5A-40A3-B52C-B009C9E922CE}"/>
    <cellStyle name="Comma 10 4 4 4 3" xfId="14629" xr:uid="{31E57E7C-00F6-4844-834A-EB9FE7F76630}"/>
    <cellStyle name="Comma 10 4 4 5" xfId="6215" xr:uid="{F330E6ED-8F90-420D-B2CE-CCCE8E824602}"/>
    <cellStyle name="Comma 10 4 4 5 2" xfId="17443" xr:uid="{581D1AC8-8F80-44FB-80A9-C819BAD91384}"/>
    <cellStyle name="Comma 10 4 4 6" xfId="11840" xr:uid="{01998D6C-8026-436B-8C78-73139405D355}"/>
    <cellStyle name="Comma 10 4 5" xfId="883" xr:uid="{00000000-0005-0000-0000-000022010000}"/>
    <cellStyle name="Comma 10 4 5 2" xfId="1963" xr:uid="{00000000-0005-0000-0000-000023010000}"/>
    <cellStyle name="Comma 10 4 5 2 2" xfId="4752" xr:uid="{766B7A6E-4D2D-466D-965F-21B321EFD638}"/>
    <cellStyle name="Comma 10 4 5 2 2 2" xfId="10355" xr:uid="{5C94AFDF-3771-4BE9-89BA-F491BA819496}"/>
    <cellStyle name="Comma 10 4 5 2 2 2 2" xfId="21583" xr:uid="{7F3483AF-8C54-49B4-8815-380E75C854E4}"/>
    <cellStyle name="Comma 10 4 5 2 2 3" xfId="15980" xr:uid="{60993868-D68B-4D90-ABF1-F55F9C4073DB}"/>
    <cellStyle name="Comma 10 4 5 2 3" xfId="7566" xr:uid="{2B6C96F0-EACB-4A79-99AD-A00833034D40}"/>
    <cellStyle name="Comma 10 4 5 2 3 2" xfId="18794" xr:uid="{F22C7F81-7B58-4188-8D34-374F67EB494C}"/>
    <cellStyle name="Comma 10 4 5 2 4" xfId="13191" xr:uid="{6A288055-7AE3-4DAE-9B99-48423E9E2481}"/>
    <cellStyle name="Comma 10 4 5 3" xfId="3672" xr:uid="{BA177BA2-1153-4045-928B-0CEB37FB1229}"/>
    <cellStyle name="Comma 10 4 5 3 2" xfId="9275" xr:uid="{601E3006-4407-488F-838E-0A91790348C2}"/>
    <cellStyle name="Comma 10 4 5 3 2 2" xfId="20503" xr:uid="{7511F38D-1D18-41A5-AF30-CCB5574B4B80}"/>
    <cellStyle name="Comma 10 4 5 3 3" xfId="14900" xr:uid="{F458B42D-1726-45E9-8092-D29D63976237}"/>
    <cellStyle name="Comma 10 4 5 4" xfId="6486" xr:uid="{98ADBE1A-12FC-4065-B025-6A59814A17EE}"/>
    <cellStyle name="Comma 10 4 5 4 2" xfId="17714" xr:uid="{84CE6411-C483-4C9D-8986-004B7FF298F1}"/>
    <cellStyle name="Comma 10 4 5 5" xfId="12111" xr:uid="{0F042153-3387-4FEE-AF7B-FEB938CBE610}"/>
    <cellStyle name="Comma 10 4 6" xfId="1425" xr:uid="{00000000-0005-0000-0000-000024010000}"/>
    <cellStyle name="Comma 10 4 6 2" xfId="4214" xr:uid="{3482310D-9813-484B-99AF-68511B583E74}"/>
    <cellStyle name="Comma 10 4 6 2 2" xfId="9817" xr:uid="{F747ACDC-02AB-49D2-8370-F189B0C6B4E7}"/>
    <cellStyle name="Comma 10 4 6 2 2 2" xfId="21045" xr:uid="{D938F3DB-D24C-4369-81B8-534F9D765898}"/>
    <cellStyle name="Comma 10 4 6 2 3" xfId="15442" xr:uid="{F7A98874-328A-4B41-8CDC-5733DCA52670}"/>
    <cellStyle name="Comma 10 4 6 3" xfId="7028" xr:uid="{B9A6DE8D-B72D-4E59-A246-B95DEAF49EF6}"/>
    <cellStyle name="Comma 10 4 6 3 2" xfId="18256" xr:uid="{4D887059-A33F-4042-B89B-9D889793C150}"/>
    <cellStyle name="Comma 10 4 6 4" xfId="12653" xr:uid="{C8BBACFE-8968-4CF6-B35E-DCFA12DF299F}"/>
    <cellStyle name="Comma 10 4 7" xfId="2506" xr:uid="{00000000-0005-0000-0000-000025010000}"/>
    <cellStyle name="Comma 10 4 7 2" xfId="5295" xr:uid="{DFAF52D8-E985-41A5-8953-39BF648948AF}"/>
    <cellStyle name="Comma 10 4 7 2 2" xfId="10898" xr:uid="{EF0275E8-72A0-4F11-A4D6-6DC805B310FF}"/>
    <cellStyle name="Comma 10 4 7 2 2 2" xfId="22126" xr:uid="{14F725AC-FCAD-42BE-8923-EF2E21088159}"/>
    <cellStyle name="Comma 10 4 7 2 3" xfId="16523" xr:uid="{49D218C8-2901-4878-BC76-7228E5099919}"/>
    <cellStyle name="Comma 10 4 7 3" xfId="8109" xr:uid="{831EEF29-44A6-47C3-A0F8-5D1CFFA545E4}"/>
    <cellStyle name="Comma 10 4 7 3 2" xfId="19337" xr:uid="{7BFEB482-7AFB-4F1D-AF17-78F4614CB7F4}"/>
    <cellStyle name="Comma 10 4 7 4" xfId="13734" xr:uid="{C4A8CFD5-60B5-447D-82DB-734BE7E619A0}"/>
    <cellStyle name="Comma 10 4 8" xfId="345" xr:uid="{00000000-0005-0000-0000-000026010000}"/>
    <cellStyle name="Comma 10 4 8 2" xfId="3134" xr:uid="{60E7681B-31D0-4494-B680-61B458EB6D38}"/>
    <cellStyle name="Comma 10 4 8 2 2" xfId="8737" xr:uid="{47BAF7B4-1489-49AE-92FC-F589A84A739B}"/>
    <cellStyle name="Comma 10 4 8 2 2 2" xfId="19965" xr:uid="{56746903-8E8E-4BC8-8E14-263A0053C8D8}"/>
    <cellStyle name="Comma 10 4 8 2 3" xfId="14362" xr:uid="{737ECE61-79A0-4F34-9C0C-1133F7F88BA7}"/>
    <cellStyle name="Comma 10 4 8 3" xfId="5948" xr:uid="{266A62C0-C727-4AEE-AB85-04157714B99C}"/>
    <cellStyle name="Comma 10 4 8 3 2" xfId="17176" xr:uid="{F8F015B9-0EF5-4511-9FA0-9C99C92FE836}"/>
    <cellStyle name="Comma 10 4 8 4" xfId="11573" xr:uid="{C750B34C-48BB-4EBE-AD2E-3D9DA4BACF80}"/>
    <cellStyle name="Comma 10 4 9" xfId="2858" xr:uid="{CF9F83B2-ED64-496A-90CB-DBE438631E30}"/>
    <cellStyle name="Comma 10 4 9 2" xfId="8461" xr:uid="{EBE4DD14-54D8-44AF-950B-B30C6B41910D}"/>
    <cellStyle name="Comma 10 4 9 2 2" xfId="19689" xr:uid="{B08C2D67-947F-4D0A-A140-07CAC0726D49}"/>
    <cellStyle name="Comma 10 4 9 3" xfId="14086" xr:uid="{7FF2484C-4749-4D53-95DF-C53E99660C4B}"/>
    <cellStyle name="Comma 10 5" xfId="95" xr:uid="{00000000-0005-0000-0000-000027010000}"/>
    <cellStyle name="Comma 10 5 10" xfId="11327" xr:uid="{7803CC53-0F2F-44E1-B7AA-E96D6B48EF6E}"/>
    <cellStyle name="Comma 10 5 2" xfId="221" xr:uid="{00000000-0005-0000-0000-000028010000}"/>
    <cellStyle name="Comma 10 5 2 2" xfId="768" xr:uid="{00000000-0005-0000-0000-000029010000}"/>
    <cellStyle name="Comma 10 5 2 2 2" xfId="1306" xr:uid="{00000000-0005-0000-0000-00002A010000}"/>
    <cellStyle name="Comma 10 5 2 2 2 2" xfId="2386" xr:uid="{00000000-0005-0000-0000-00002B010000}"/>
    <cellStyle name="Comma 10 5 2 2 2 2 2" xfId="5175" xr:uid="{7AD61EB4-4EEA-4AA1-A129-C749A1D15B33}"/>
    <cellStyle name="Comma 10 5 2 2 2 2 2 2" xfId="10778" xr:uid="{80326004-FC99-4A9E-93C0-0610189348C2}"/>
    <cellStyle name="Comma 10 5 2 2 2 2 2 2 2" xfId="22006" xr:uid="{7E71AECD-7D4E-49F1-B96B-EED4ECAEE2FF}"/>
    <cellStyle name="Comma 10 5 2 2 2 2 2 3" xfId="16403" xr:uid="{1E556F84-E890-43FE-B1A7-6ED695A6F6D5}"/>
    <cellStyle name="Comma 10 5 2 2 2 2 3" xfId="7989" xr:uid="{8DD2C526-08C4-4B36-839E-199BCCECE242}"/>
    <cellStyle name="Comma 10 5 2 2 2 2 3 2" xfId="19217" xr:uid="{B67DA345-EE88-4B0F-91F2-74C3FC52FD82}"/>
    <cellStyle name="Comma 10 5 2 2 2 2 4" xfId="13614" xr:uid="{4633B10A-ACF6-48E3-B587-CD552E751484}"/>
    <cellStyle name="Comma 10 5 2 2 2 3" xfId="4095" xr:uid="{007B808B-C073-4BDE-AD56-B99A5627D53D}"/>
    <cellStyle name="Comma 10 5 2 2 2 3 2" xfId="9698" xr:uid="{7F7592E2-63E5-4D2F-96A9-8EBCB61A8B63}"/>
    <cellStyle name="Comma 10 5 2 2 2 3 2 2" xfId="20926" xr:uid="{7E99630C-D6E9-41C1-BA04-2085ACBE417D}"/>
    <cellStyle name="Comma 10 5 2 2 2 3 3" xfId="15323" xr:uid="{BB4C1831-ADF3-437E-9EAB-24895955B117}"/>
    <cellStyle name="Comma 10 5 2 2 2 4" xfId="6909" xr:uid="{138F7ADB-838D-4FFB-AD32-DA01A8F3FFDC}"/>
    <cellStyle name="Comma 10 5 2 2 2 4 2" xfId="18137" xr:uid="{71D2975B-1A86-4B48-A7C6-A03C145387E6}"/>
    <cellStyle name="Comma 10 5 2 2 2 5" xfId="12534" xr:uid="{2FD08DEC-0CB3-4930-B5A5-0B67EB6A0808}"/>
    <cellStyle name="Comma 10 5 2 2 3" xfId="1848" xr:uid="{00000000-0005-0000-0000-00002C010000}"/>
    <cellStyle name="Comma 10 5 2 2 3 2" xfId="4637" xr:uid="{1FBB2630-06A0-4BE7-B31E-8192AA82F1EE}"/>
    <cellStyle name="Comma 10 5 2 2 3 2 2" xfId="10240" xr:uid="{BED4DC04-6C52-42FB-9162-49D0A3DCAC00}"/>
    <cellStyle name="Comma 10 5 2 2 3 2 2 2" xfId="21468" xr:uid="{57A6E4B1-B944-47A4-A314-AF8E0DCF8629}"/>
    <cellStyle name="Comma 10 5 2 2 3 2 3" xfId="15865" xr:uid="{5550026C-B54F-4917-9219-815217B16678}"/>
    <cellStyle name="Comma 10 5 2 2 3 3" xfId="7451" xr:uid="{0133571D-B7A5-4C15-A46E-B449ADDE5B2C}"/>
    <cellStyle name="Comma 10 5 2 2 3 3 2" xfId="18679" xr:uid="{28AFEEBB-1A08-42AD-9D09-89A95DC5E303}"/>
    <cellStyle name="Comma 10 5 2 2 3 4" xfId="13076" xr:uid="{EB2883B7-6397-4ED4-8AF9-5247237AA245}"/>
    <cellStyle name="Comma 10 5 2 2 4" xfId="3557" xr:uid="{232D70C0-24FD-4984-8F39-E97969216514}"/>
    <cellStyle name="Comma 10 5 2 2 4 2" xfId="9160" xr:uid="{46BEF9AD-241A-4310-9F36-2659348623E1}"/>
    <cellStyle name="Comma 10 5 2 2 4 2 2" xfId="20388" xr:uid="{0D4F84F4-ADDA-4DAE-B3E1-BDCD5CB95C3B}"/>
    <cellStyle name="Comma 10 5 2 2 4 3" xfId="14785" xr:uid="{A45911CC-4C06-4C53-AA00-2D3E9A350F82}"/>
    <cellStyle name="Comma 10 5 2 2 5" xfId="6371" xr:uid="{97257E30-07B8-4C20-B090-C5EB7A98DD3F}"/>
    <cellStyle name="Comma 10 5 2 2 5 2" xfId="17599" xr:uid="{76B51C40-F4BB-44CA-A60D-9BC8222ADCB4}"/>
    <cellStyle name="Comma 10 5 2 2 6" xfId="11996" xr:uid="{C80B80EE-996C-47AC-84E7-172318E9B8C2}"/>
    <cellStyle name="Comma 10 5 2 3" xfId="1039" xr:uid="{00000000-0005-0000-0000-00002D010000}"/>
    <cellStyle name="Comma 10 5 2 3 2" xfId="2119" xr:uid="{00000000-0005-0000-0000-00002E010000}"/>
    <cellStyle name="Comma 10 5 2 3 2 2" xfId="4908" xr:uid="{343D21A4-13F7-4BBD-AC0E-9F63FD2FDCB9}"/>
    <cellStyle name="Comma 10 5 2 3 2 2 2" xfId="10511" xr:uid="{171472B2-4A1F-49CC-BEB6-D73503CE7661}"/>
    <cellStyle name="Comma 10 5 2 3 2 2 2 2" xfId="21739" xr:uid="{5B2C484F-F9AA-4FA8-8494-62FD88318C1C}"/>
    <cellStyle name="Comma 10 5 2 3 2 2 3" xfId="16136" xr:uid="{54E7DE5D-9790-45DD-A30B-129D4BF3DDA8}"/>
    <cellStyle name="Comma 10 5 2 3 2 3" xfId="7722" xr:uid="{94674CA4-4F8C-4788-BEA6-1E7B0402D8F0}"/>
    <cellStyle name="Comma 10 5 2 3 2 3 2" xfId="18950" xr:uid="{7E103AAE-3BD0-4EB9-8005-AEE941248695}"/>
    <cellStyle name="Comma 10 5 2 3 2 4" xfId="13347" xr:uid="{CBD56C1E-0BCC-4E50-9B7A-EB4564CB9EF8}"/>
    <cellStyle name="Comma 10 5 2 3 3" xfId="3828" xr:uid="{24B3D4CA-1BEB-4422-A901-6C37544D6F29}"/>
    <cellStyle name="Comma 10 5 2 3 3 2" xfId="9431" xr:uid="{086B778F-F995-4FBA-9231-26BBBB8B5BA2}"/>
    <cellStyle name="Comma 10 5 2 3 3 2 2" xfId="20659" xr:uid="{89F0C394-7A67-45D3-A53C-38636135AE1B}"/>
    <cellStyle name="Comma 10 5 2 3 3 3" xfId="15056" xr:uid="{23F0B466-CF31-45BC-9682-71787B850C3C}"/>
    <cellStyle name="Comma 10 5 2 3 4" xfId="6642" xr:uid="{43653674-035A-4C02-AD5F-8875A5A7C1EC}"/>
    <cellStyle name="Comma 10 5 2 3 4 2" xfId="17870" xr:uid="{33A4C6BA-003B-4517-8200-ED78689CDB4D}"/>
    <cellStyle name="Comma 10 5 2 3 5" xfId="12267" xr:uid="{82C2BB50-F01E-431E-B7E7-CF68EBA10D06}"/>
    <cellStyle name="Comma 10 5 2 4" xfId="1581" xr:uid="{00000000-0005-0000-0000-00002F010000}"/>
    <cellStyle name="Comma 10 5 2 4 2" xfId="4370" xr:uid="{DA99529F-64D4-4DD2-AEEE-ABBD8308D216}"/>
    <cellStyle name="Comma 10 5 2 4 2 2" xfId="9973" xr:uid="{0A0EEC9C-CAD6-4B9D-AD26-7C2ED9DE25F1}"/>
    <cellStyle name="Comma 10 5 2 4 2 2 2" xfId="21201" xr:uid="{9F5D1BB8-BBA5-452B-BE29-33A954597160}"/>
    <cellStyle name="Comma 10 5 2 4 2 3" xfId="15598" xr:uid="{8C6E5D1A-7662-4F0F-82E8-A168D62C5018}"/>
    <cellStyle name="Comma 10 5 2 4 3" xfId="7184" xr:uid="{72327811-ADEF-4F90-8894-8E57233E9BCB}"/>
    <cellStyle name="Comma 10 5 2 4 3 2" xfId="18412" xr:uid="{8A221C37-9FB8-4BDA-B9C8-293C333923EE}"/>
    <cellStyle name="Comma 10 5 2 4 4" xfId="12809" xr:uid="{FAAC86CF-2BC5-40DD-9656-3FE99ECB1BA5}"/>
    <cellStyle name="Comma 10 5 2 5" xfId="2662" xr:uid="{00000000-0005-0000-0000-000030010000}"/>
    <cellStyle name="Comma 10 5 2 5 2" xfId="5451" xr:uid="{E34D8B98-F57B-491B-9F6C-B3C4D46C2802}"/>
    <cellStyle name="Comma 10 5 2 5 2 2" xfId="11054" xr:uid="{147FEA46-CE3F-49D1-AF93-113AC71CCC3D}"/>
    <cellStyle name="Comma 10 5 2 5 2 2 2" xfId="22282" xr:uid="{628C8A2D-98B5-4DCA-B6D1-4DCF62EC0DB9}"/>
    <cellStyle name="Comma 10 5 2 5 2 3" xfId="16679" xr:uid="{7E0A62AE-6321-4E93-AEFF-9989E3D9378A}"/>
    <cellStyle name="Comma 10 5 2 5 3" xfId="8265" xr:uid="{C1C92C65-D302-4930-889C-1D8187DF008B}"/>
    <cellStyle name="Comma 10 5 2 5 3 2" xfId="19493" xr:uid="{7690F362-506A-4572-B289-2ECC8620FE36}"/>
    <cellStyle name="Comma 10 5 2 5 4" xfId="13890" xr:uid="{3C5E7793-01DE-403D-B3BC-76CF4F370D83}"/>
    <cellStyle name="Comma 10 5 2 6" xfId="501" xr:uid="{00000000-0005-0000-0000-000031010000}"/>
    <cellStyle name="Comma 10 5 2 6 2" xfId="3290" xr:uid="{094DA248-CED5-45B7-A5BF-E9EA37003142}"/>
    <cellStyle name="Comma 10 5 2 6 2 2" xfId="8893" xr:uid="{A3C8B87D-4A95-48CF-B889-595101EB203A}"/>
    <cellStyle name="Comma 10 5 2 6 2 2 2" xfId="20121" xr:uid="{87985828-BDE2-44A5-BC59-670EA4959412}"/>
    <cellStyle name="Comma 10 5 2 6 2 3" xfId="14518" xr:uid="{6675D5FB-B28D-4BC3-AE42-EEFB11F5CC1C}"/>
    <cellStyle name="Comma 10 5 2 6 3" xfId="6104" xr:uid="{F3027F47-7EF8-4410-8865-6BBFE93E1A10}"/>
    <cellStyle name="Comma 10 5 2 6 3 2" xfId="17332" xr:uid="{38978EB2-4BD4-4AA7-8C5A-BD4D0D94310C}"/>
    <cellStyle name="Comma 10 5 2 6 4" xfId="11729" xr:uid="{D0E117C4-DF3D-4C9D-AA72-E169ECB8A3B2}"/>
    <cellStyle name="Comma 10 5 2 7" xfId="3014" xr:uid="{56FE449C-D0A4-49CD-82AB-535001067352}"/>
    <cellStyle name="Comma 10 5 2 7 2" xfId="8617" xr:uid="{EDF47B01-717A-4195-8B6B-F786FA574F2E}"/>
    <cellStyle name="Comma 10 5 2 7 2 2" xfId="19845" xr:uid="{826C8B72-D401-4B24-8404-B502D159E19E}"/>
    <cellStyle name="Comma 10 5 2 7 3" xfId="14242" xr:uid="{8B72C8EE-2781-47EB-82D7-9D1AA3807F6C}"/>
    <cellStyle name="Comma 10 5 2 8" xfId="5829" xr:uid="{2B0AE96D-C753-45FA-B423-AFC10FB73AF4}"/>
    <cellStyle name="Comma 10 5 2 8 2" xfId="17057" xr:uid="{7355E4E4-844C-4A27-8B44-E5D0507A3BE6}"/>
    <cellStyle name="Comma 10 5 2 9" xfId="11453" xr:uid="{F80ED7B6-8296-4CF5-A494-50320F18DF96}"/>
    <cellStyle name="Comma 10 5 3" xfId="642" xr:uid="{00000000-0005-0000-0000-000032010000}"/>
    <cellStyle name="Comma 10 5 3 2" xfId="1180" xr:uid="{00000000-0005-0000-0000-000033010000}"/>
    <cellStyle name="Comma 10 5 3 2 2" xfId="2260" xr:uid="{00000000-0005-0000-0000-000034010000}"/>
    <cellStyle name="Comma 10 5 3 2 2 2" xfId="5049" xr:uid="{CFB2DC83-E5AE-4A89-99ED-4B9C1BFE0498}"/>
    <cellStyle name="Comma 10 5 3 2 2 2 2" xfId="10652" xr:uid="{6B72EBFD-97CF-47A3-908B-59EE2AC0590A}"/>
    <cellStyle name="Comma 10 5 3 2 2 2 2 2" xfId="21880" xr:uid="{1E198287-0BEB-4CEA-B6E0-FA158A6554BD}"/>
    <cellStyle name="Comma 10 5 3 2 2 2 3" xfId="16277" xr:uid="{6C42BEC9-4CD3-4D2E-B6C8-CD2763263381}"/>
    <cellStyle name="Comma 10 5 3 2 2 3" xfId="7863" xr:uid="{1AC78A35-6BEA-4093-BB87-E903AC25B7B3}"/>
    <cellStyle name="Comma 10 5 3 2 2 3 2" xfId="19091" xr:uid="{DE799BC8-3F32-4150-9199-01A6E3B84601}"/>
    <cellStyle name="Comma 10 5 3 2 2 4" xfId="13488" xr:uid="{6335CBF9-2880-4DEA-AB77-3B4B60014820}"/>
    <cellStyle name="Comma 10 5 3 2 3" xfId="3969" xr:uid="{D5007ABF-44A8-4624-8A4F-91C641179513}"/>
    <cellStyle name="Comma 10 5 3 2 3 2" xfId="9572" xr:uid="{6626994C-F7DF-42E0-969E-D1083FD77462}"/>
    <cellStyle name="Comma 10 5 3 2 3 2 2" xfId="20800" xr:uid="{F6EBC5E0-ADC5-4205-9133-AC74F18A5C22}"/>
    <cellStyle name="Comma 10 5 3 2 3 3" xfId="15197" xr:uid="{A71E77F4-34BD-4CCA-98E6-8B35D3A4F0A9}"/>
    <cellStyle name="Comma 10 5 3 2 4" xfId="6783" xr:uid="{378A68DC-504E-4376-A862-79431E676DB3}"/>
    <cellStyle name="Comma 10 5 3 2 4 2" xfId="18011" xr:uid="{EFDB3F73-7BA7-4D8E-B12E-37576E840DE6}"/>
    <cellStyle name="Comma 10 5 3 2 5" xfId="12408" xr:uid="{9DA00691-0E57-44AE-A250-103000BA0115}"/>
    <cellStyle name="Comma 10 5 3 3" xfId="1722" xr:uid="{00000000-0005-0000-0000-000035010000}"/>
    <cellStyle name="Comma 10 5 3 3 2" xfId="4511" xr:uid="{0BA6FDEC-3EE0-48A6-9938-8407E815C5E3}"/>
    <cellStyle name="Comma 10 5 3 3 2 2" xfId="10114" xr:uid="{8DF6D66D-94E3-4DDF-976A-A1E4C98E434C}"/>
    <cellStyle name="Comma 10 5 3 3 2 2 2" xfId="21342" xr:uid="{B0D08A19-88F8-435E-8EC1-E293058D7F76}"/>
    <cellStyle name="Comma 10 5 3 3 2 3" xfId="15739" xr:uid="{6672BDCE-D923-4FB6-9E14-55AC19550897}"/>
    <cellStyle name="Comma 10 5 3 3 3" xfId="7325" xr:uid="{D580A082-2594-40AA-B41A-E69949B69155}"/>
    <cellStyle name="Comma 10 5 3 3 3 2" xfId="18553" xr:uid="{2FED9AC8-8873-4650-BDD7-060308ECEB94}"/>
    <cellStyle name="Comma 10 5 3 3 4" xfId="12950" xr:uid="{AD5A0787-0CA9-49C3-90D6-71022F537CFF}"/>
    <cellStyle name="Comma 10 5 3 4" xfId="3431" xr:uid="{A33C0A6B-74E0-4B0A-A35F-8D7652F751F3}"/>
    <cellStyle name="Comma 10 5 3 4 2" xfId="9034" xr:uid="{C69722BD-1A5F-4857-B6CB-57A2A656BEC4}"/>
    <cellStyle name="Comma 10 5 3 4 2 2" xfId="20262" xr:uid="{3B4FACB1-067C-45A0-B0F5-BD85359D9122}"/>
    <cellStyle name="Comma 10 5 3 4 3" xfId="14659" xr:uid="{91C2B589-04D8-4AA5-8BAD-7330FF3F2A6C}"/>
    <cellStyle name="Comma 10 5 3 5" xfId="6245" xr:uid="{F0E36821-3396-40FB-9345-8A1575CAB546}"/>
    <cellStyle name="Comma 10 5 3 5 2" xfId="17473" xr:uid="{DD3D83BB-E58A-4426-BE4D-9265D5DE14C0}"/>
    <cellStyle name="Comma 10 5 3 6" xfId="11870" xr:uid="{C5106302-7CAB-4191-950F-D7670BFB0B5E}"/>
    <cellStyle name="Comma 10 5 4" xfId="913" xr:uid="{00000000-0005-0000-0000-000036010000}"/>
    <cellStyle name="Comma 10 5 4 2" xfId="1993" xr:uid="{00000000-0005-0000-0000-000037010000}"/>
    <cellStyle name="Comma 10 5 4 2 2" xfId="4782" xr:uid="{1F2030A8-865E-438D-ABF1-D74D4416144D}"/>
    <cellStyle name="Comma 10 5 4 2 2 2" xfId="10385" xr:uid="{431D4E99-087A-40AE-83C5-BB1ABA2E3E1E}"/>
    <cellStyle name="Comma 10 5 4 2 2 2 2" xfId="21613" xr:uid="{BA58052A-C928-4C78-85F1-9EA70096A2DD}"/>
    <cellStyle name="Comma 10 5 4 2 2 3" xfId="16010" xr:uid="{F2807FF0-FFE4-4039-B76A-A7BA772436B8}"/>
    <cellStyle name="Comma 10 5 4 2 3" xfId="7596" xr:uid="{CE2B040D-C990-472B-BC32-8ADB50FAF1A5}"/>
    <cellStyle name="Comma 10 5 4 2 3 2" xfId="18824" xr:uid="{9638A393-7643-4F2F-8909-1D0FB4F4A0EF}"/>
    <cellStyle name="Comma 10 5 4 2 4" xfId="13221" xr:uid="{71AEE8AA-D168-4AF4-BE23-98438BBBC173}"/>
    <cellStyle name="Comma 10 5 4 3" xfId="3702" xr:uid="{2D3EE051-74F4-4E73-B3CF-21EC3334C085}"/>
    <cellStyle name="Comma 10 5 4 3 2" xfId="9305" xr:uid="{71EA0650-4A84-42C7-A884-0C30AD57C87A}"/>
    <cellStyle name="Comma 10 5 4 3 2 2" xfId="20533" xr:uid="{BD5D5058-9B6C-421E-AD25-15E09BD3D489}"/>
    <cellStyle name="Comma 10 5 4 3 3" xfId="14930" xr:uid="{4B51CF88-071E-4AA7-8767-8A3AFA492CE2}"/>
    <cellStyle name="Comma 10 5 4 4" xfId="6516" xr:uid="{E93DA933-0415-4A76-B121-3D9E2817EF63}"/>
    <cellStyle name="Comma 10 5 4 4 2" xfId="17744" xr:uid="{F34E8A29-6790-4B2D-8805-0D9686E1ABAC}"/>
    <cellStyle name="Comma 10 5 4 5" xfId="12141" xr:uid="{398D34E8-5CCC-4178-8202-D012BD4FAC3F}"/>
    <cellStyle name="Comma 10 5 5" xfId="1455" xr:uid="{00000000-0005-0000-0000-000038010000}"/>
    <cellStyle name="Comma 10 5 5 2" xfId="4244" xr:uid="{2F81AF36-7E55-4AA4-88D5-4AD12AA10D6E}"/>
    <cellStyle name="Comma 10 5 5 2 2" xfId="9847" xr:uid="{084F4801-8FFB-4E91-9CC4-1C894A280DFD}"/>
    <cellStyle name="Comma 10 5 5 2 2 2" xfId="21075" xr:uid="{BC297E0F-BC35-4F51-B1AF-C001F1C3DE11}"/>
    <cellStyle name="Comma 10 5 5 2 3" xfId="15472" xr:uid="{482AE72A-A2AD-4A2E-811D-5EB977305058}"/>
    <cellStyle name="Comma 10 5 5 3" xfId="7058" xr:uid="{13E7EDF3-3917-45D7-A08A-21DD8E9D139D}"/>
    <cellStyle name="Comma 10 5 5 3 2" xfId="18286" xr:uid="{47BC5219-A6A7-4329-812A-3634AF959A2E}"/>
    <cellStyle name="Comma 10 5 5 4" xfId="12683" xr:uid="{E4E8BCFA-EBB8-4E00-90D8-4172E0C60279}"/>
    <cellStyle name="Comma 10 5 6" xfId="2536" xr:uid="{00000000-0005-0000-0000-000039010000}"/>
    <cellStyle name="Comma 10 5 6 2" xfId="5325" xr:uid="{1BC29A53-D473-4FB9-90F7-51E62832663C}"/>
    <cellStyle name="Comma 10 5 6 2 2" xfId="10928" xr:uid="{86FB1AFF-244A-4A2F-BC56-7D006AF2D49D}"/>
    <cellStyle name="Comma 10 5 6 2 2 2" xfId="22156" xr:uid="{39BB990D-19F0-4D98-830C-232262380885}"/>
    <cellStyle name="Comma 10 5 6 2 3" xfId="16553" xr:uid="{EF3904DD-023A-49F3-9A56-9BB1E94BFA81}"/>
    <cellStyle name="Comma 10 5 6 3" xfId="8139" xr:uid="{8F29B45C-F1CF-4765-BFAA-B33538B13056}"/>
    <cellStyle name="Comma 10 5 6 3 2" xfId="19367" xr:uid="{C8BBE46E-02BA-47F5-84DD-8AF4A9EB5410}"/>
    <cellStyle name="Comma 10 5 6 4" xfId="13764" xr:uid="{61139F4F-6816-41B1-AAE4-33CB012CA7CB}"/>
    <cellStyle name="Comma 10 5 7" xfId="375" xr:uid="{00000000-0005-0000-0000-00003A010000}"/>
    <cellStyle name="Comma 10 5 7 2" xfId="3164" xr:uid="{DF8536E7-8276-4061-9387-59AF202D12A0}"/>
    <cellStyle name="Comma 10 5 7 2 2" xfId="8767" xr:uid="{3567DE36-428C-4E25-9F91-FEE0EC481447}"/>
    <cellStyle name="Comma 10 5 7 2 2 2" xfId="19995" xr:uid="{3D15AE37-C557-4770-99D5-38B517714F7A}"/>
    <cellStyle name="Comma 10 5 7 2 3" xfId="14392" xr:uid="{68517C7A-1972-40B5-A216-78A6F894DC56}"/>
    <cellStyle name="Comma 10 5 7 3" xfId="5978" xr:uid="{602E50B0-B0EB-45EC-B020-9674378F9500}"/>
    <cellStyle name="Comma 10 5 7 3 2" xfId="17206" xr:uid="{E278DEB3-5E2F-4DBD-9B09-82D1B50D3DAE}"/>
    <cellStyle name="Comma 10 5 7 4" xfId="11603" xr:uid="{D5FED3AF-9767-4392-A9CB-493523E0DD14}"/>
    <cellStyle name="Comma 10 5 8" xfId="2888" xr:uid="{7E9BF0BD-4490-4EEB-9D19-9906C61B4FD6}"/>
    <cellStyle name="Comma 10 5 8 2" xfId="8491" xr:uid="{0F5F5ACD-D2F3-42CD-A182-7805D63D9D62}"/>
    <cellStyle name="Comma 10 5 8 2 2" xfId="19719" xr:uid="{8B771921-6235-4652-BD06-CD44E6779DD1}"/>
    <cellStyle name="Comma 10 5 8 3" xfId="14116" xr:uid="{60A3E681-4157-4F98-AEF2-22B91663A729}"/>
    <cellStyle name="Comma 10 5 9" xfId="5703" xr:uid="{69E87149-49D1-4FDF-A55A-C78E28033E6F}"/>
    <cellStyle name="Comma 10 5 9 2" xfId="16931" xr:uid="{DF4904AF-1F25-412E-8CB2-94D9B4A64429}"/>
    <cellStyle name="Comma 10 6" xfId="157" xr:uid="{00000000-0005-0000-0000-00003B010000}"/>
    <cellStyle name="Comma 10 6 2" xfId="704" xr:uid="{00000000-0005-0000-0000-00003C010000}"/>
    <cellStyle name="Comma 10 6 2 2" xfId="1242" xr:uid="{00000000-0005-0000-0000-00003D010000}"/>
    <cellStyle name="Comma 10 6 2 2 2" xfId="2322" xr:uid="{00000000-0005-0000-0000-00003E010000}"/>
    <cellStyle name="Comma 10 6 2 2 2 2" xfId="5111" xr:uid="{75763A52-C6B2-4DB9-9D6E-C08CBEB3329A}"/>
    <cellStyle name="Comma 10 6 2 2 2 2 2" xfId="10714" xr:uid="{65135BB3-DF33-40D6-B0E1-0C599697DBC1}"/>
    <cellStyle name="Comma 10 6 2 2 2 2 2 2" xfId="21942" xr:uid="{317F6D64-3D62-4A14-B7D0-E60285E2297A}"/>
    <cellStyle name="Comma 10 6 2 2 2 2 3" xfId="16339" xr:uid="{70F65C9F-F9D5-4F1F-B2B7-24FD09A41CB7}"/>
    <cellStyle name="Comma 10 6 2 2 2 3" xfId="7925" xr:uid="{F7E277DA-4B91-4A20-B077-DEE0111BB3EA}"/>
    <cellStyle name="Comma 10 6 2 2 2 3 2" xfId="19153" xr:uid="{80E6B2D1-5B77-47CC-9C91-7091E45D5A91}"/>
    <cellStyle name="Comma 10 6 2 2 2 4" xfId="13550" xr:uid="{822BFF3B-8B3D-4375-8B3D-6884390341CE}"/>
    <cellStyle name="Comma 10 6 2 2 3" xfId="4031" xr:uid="{D9EDA8C4-E354-49FB-90F0-AC85F55372D5}"/>
    <cellStyle name="Comma 10 6 2 2 3 2" xfId="9634" xr:uid="{0626F9CF-7C63-4295-91DE-BAE67A87351B}"/>
    <cellStyle name="Comma 10 6 2 2 3 2 2" xfId="20862" xr:uid="{8E082BBD-569B-4DD3-BF52-5A7B0023E6FF}"/>
    <cellStyle name="Comma 10 6 2 2 3 3" xfId="15259" xr:uid="{36D9A323-1E19-4BE7-938C-2FC9AE602B71}"/>
    <cellStyle name="Comma 10 6 2 2 4" xfId="6845" xr:uid="{22B2F5A8-06A3-4EC8-9D6D-7F8DE3BB2DA2}"/>
    <cellStyle name="Comma 10 6 2 2 4 2" xfId="18073" xr:uid="{AC898128-0299-4DB7-B2C3-1085C3FFFDB9}"/>
    <cellStyle name="Comma 10 6 2 2 5" xfId="12470" xr:uid="{E26A4924-8E79-4E73-A272-444DFF309C26}"/>
    <cellStyle name="Comma 10 6 2 3" xfId="1784" xr:uid="{00000000-0005-0000-0000-00003F010000}"/>
    <cellStyle name="Comma 10 6 2 3 2" xfId="4573" xr:uid="{136F4FDC-6717-42C8-A7E9-D0E3B04BA646}"/>
    <cellStyle name="Comma 10 6 2 3 2 2" xfId="10176" xr:uid="{17A8D304-18C6-4F72-BC79-070445155553}"/>
    <cellStyle name="Comma 10 6 2 3 2 2 2" xfId="21404" xr:uid="{E203C1DD-7A5A-41F2-829C-36E9DC738879}"/>
    <cellStyle name="Comma 10 6 2 3 2 3" xfId="15801" xr:uid="{C43F19D2-B426-4299-8CF2-C7C70F29C25A}"/>
    <cellStyle name="Comma 10 6 2 3 3" xfId="7387" xr:uid="{761274A9-565A-425B-BB17-64402A1DBAFB}"/>
    <cellStyle name="Comma 10 6 2 3 3 2" xfId="18615" xr:uid="{50D17438-18F9-4319-AB0A-8ACCF16120E0}"/>
    <cellStyle name="Comma 10 6 2 3 4" xfId="13012" xr:uid="{4947CFDD-3840-4D30-88A7-1CA49DBA9B76}"/>
    <cellStyle name="Comma 10 6 2 4" xfId="3493" xr:uid="{E8A0EB9A-8F40-4291-A574-487DC83B64BD}"/>
    <cellStyle name="Comma 10 6 2 4 2" xfId="9096" xr:uid="{9429CF60-1EBA-47C1-A9A8-6B604313FB41}"/>
    <cellStyle name="Comma 10 6 2 4 2 2" xfId="20324" xr:uid="{26EFAAA5-2D0F-4588-A1BE-7ACBF6CDE880}"/>
    <cellStyle name="Comma 10 6 2 4 3" xfId="14721" xr:uid="{AD94D988-4C26-471C-92FE-C2316C608DE9}"/>
    <cellStyle name="Comma 10 6 2 5" xfId="6307" xr:uid="{E0EED7B1-E994-4BA5-A41F-93CA8B66ACCE}"/>
    <cellStyle name="Comma 10 6 2 5 2" xfId="17535" xr:uid="{A14F20E9-2A1B-4D44-9047-340146FFF8E4}"/>
    <cellStyle name="Comma 10 6 2 6" xfId="11932" xr:uid="{F24C6D33-D06A-475B-8DD1-EB539BC33E20}"/>
    <cellStyle name="Comma 10 6 3" xfId="975" xr:uid="{00000000-0005-0000-0000-000040010000}"/>
    <cellStyle name="Comma 10 6 3 2" xfId="2055" xr:uid="{00000000-0005-0000-0000-000041010000}"/>
    <cellStyle name="Comma 10 6 3 2 2" xfId="4844" xr:uid="{1DCD97E6-8A0B-44EB-945F-6018524183EB}"/>
    <cellStyle name="Comma 10 6 3 2 2 2" xfId="10447" xr:uid="{230CA2CD-99CF-41C2-AD97-03D7F0B2DED7}"/>
    <cellStyle name="Comma 10 6 3 2 2 2 2" xfId="21675" xr:uid="{692751C5-13C2-41CF-A5B5-0E698B2DB163}"/>
    <cellStyle name="Comma 10 6 3 2 2 3" xfId="16072" xr:uid="{79A85471-A821-4677-8EB2-1BBC561FE90D}"/>
    <cellStyle name="Comma 10 6 3 2 3" xfId="7658" xr:uid="{13985EE9-5458-4BB8-8C61-A5237EEDCB82}"/>
    <cellStyle name="Comma 10 6 3 2 3 2" xfId="18886" xr:uid="{68021768-9310-4ED8-A5E1-AD44B1EF4F61}"/>
    <cellStyle name="Comma 10 6 3 2 4" xfId="13283" xr:uid="{071DC2FC-1F53-468F-898D-DF893B17D0C6}"/>
    <cellStyle name="Comma 10 6 3 3" xfId="3764" xr:uid="{80E8162F-D8E8-46F7-ACCB-0D007A8FE0E7}"/>
    <cellStyle name="Comma 10 6 3 3 2" xfId="9367" xr:uid="{683A49FD-D454-40C2-A7F7-F396723D07B0}"/>
    <cellStyle name="Comma 10 6 3 3 2 2" xfId="20595" xr:uid="{25DF67A1-BB4F-4E71-B10F-6D584DEF60C2}"/>
    <cellStyle name="Comma 10 6 3 3 3" xfId="14992" xr:uid="{FF616F5E-BBDA-42D6-983C-102017198552}"/>
    <cellStyle name="Comma 10 6 3 4" xfId="6578" xr:uid="{84441705-AB9A-4B2C-B8B0-4CC50F4DB9EC}"/>
    <cellStyle name="Comma 10 6 3 4 2" xfId="17806" xr:uid="{D1AB663D-1140-4D0C-887C-10E53C1427BA}"/>
    <cellStyle name="Comma 10 6 3 5" xfId="12203" xr:uid="{88A6EC73-C551-4A0F-A239-7ACCD5CC904E}"/>
    <cellStyle name="Comma 10 6 4" xfId="1517" xr:uid="{00000000-0005-0000-0000-000042010000}"/>
    <cellStyle name="Comma 10 6 4 2" xfId="4306" xr:uid="{2AD10210-85EB-458F-B2FC-F1D242435393}"/>
    <cellStyle name="Comma 10 6 4 2 2" xfId="9909" xr:uid="{895CDA50-D8AB-4404-9FF7-47C0703572F2}"/>
    <cellStyle name="Comma 10 6 4 2 2 2" xfId="21137" xr:uid="{2CE8CBF5-E0E2-40F4-85B9-0C1DFEE3FA83}"/>
    <cellStyle name="Comma 10 6 4 2 3" xfId="15534" xr:uid="{F1E2D129-5B1A-4587-9533-86B45E7BDE0B}"/>
    <cellStyle name="Comma 10 6 4 3" xfId="7120" xr:uid="{BD6731F1-1735-4E61-A2B4-4C54A483668D}"/>
    <cellStyle name="Comma 10 6 4 3 2" xfId="18348" xr:uid="{045D6FC5-0999-42DD-8DC2-A51374B342FB}"/>
    <cellStyle name="Comma 10 6 4 4" xfId="12745" xr:uid="{EE0FEDA1-DDE6-48F6-9CB7-7B5956004E00}"/>
    <cellStyle name="Comma 10 6 5" xfId="2598" xr:uid="{00000000-0005-0000-0000-000043010000}"/>
    <cellStyle name="Comma 10 6 5 2" xfId="5387" xr:uid="{121B6067-7FEA-4B18-93F4-F12B1CE34B62}"/>
    <cellStyle name="Comma 10 6 5 2 2" xfId="10990" xr:uid="{9B159D21-430C-4635-B78E-F3F569226049}"/>
    <cellStyle name="Comma 10 6 5 2 2 2" xfId="22218" xr:uid="{9F6C6562-C82D-4271-9D6B-D3A72ABD26CD}"/>
    <cellStyle name="Comma 10 6 5 2 3" xfId="16615" xr:uid="{DF6EB912-77F7-4690-B976-C2AA2CDB2E3A}"/>
    <cellStyle name="Comma 10 6 5 3" xfId="8201" xr:uid="{4CDF544F-FBD1-4288-91BB-201CEA3156EA}"/>
    <cellStyle name="Comma 10 6 5 3 2" xfId="19429" xr:uid="{7BBAD06A-A74D-4F03-8624-D3DA4AE62C1A}"/>
    <cellStyle name="Comma 10 6 5 4" xfId="13826" xr:uid="{CA626012-AC18-4B42-B590-9088B6F66839}"/>
    <cellStyle name="Comma 10 6 6" xfId="437" xr:uid="{00000000-0005-0000-0000-000044010000}"/>
    <cellStyle name="Comma 10 6 6 2" xfId="3226" xr:uid="{2FF7DBFD-95A1-4C99-982D-112BFC2C501A}"/>
    <cellStyle name="Comma 10 6 6 2 2" xfId="8829" xr:uid="{0C702F8C-D6A5-4D13-850F-C218DBF34585}"/>
    <cellStyle name="Comma 10 6 6 2 2 2" xfId="20057" xr:uid="{32581BAB-9E39-4BCC-87CD-CF567931C5C1}"/>
    <cellStyle name="Comma 10 6 6 2 3" xfId="14454" xr:uid="{1066DE08-7960-427C-91C2-F9F2AEC9E7E4}"/>
    <cellStyle name="Comma 10 6 6 3" xfId="6040" xr:uid="{EC37C151-6D8D-43A4-9679-28E6620AD8C8}"/>
    <cellStyle name="Comma 10 6 6 3 2" xfId="17268" xr:uid="{41AD14F2-615B-401B-96AA-4997881E67C3}"/>
    <cellStyle name="Comma 10 6 6 4" xfId="11665" xr:uid="{EF67F85F-D61C-481A-9F6F-8E42BB74715B}"/>
    <cellStyle name="Comma 10 6 7" xfId="2950" xr:uid="{05B4EF92-E581-42ED-8F53-4A4B770B3E38}"/>
    <cellStyle name="Comma 10 6 7 2" xfId="8553" xr:uid="{2592AA74-51C9-4CFE-BC28-28B23551B227}"/>
    <cellStyle name="Comma 10 6 7 2 2" xfId="19781" xr:uid="{7897991A-F221-4510-A2FC-CD8B1EB1EA98}"/>
    <cellStyle name="Comma 10 6 7 3" xfId="14178" xr:uid="{6C64F22D-A19A-4B03-81C0-C769E968AEB1}"/>
    <cellStyle name="Comma 10 6 8" xfId="5765" xr:uid="{BF154AD3-5783-42BD-BF81-7496933F482B}"/>
    <cellStyle name="Comma 10 6 8 2" xfId="16993" xr:uid="{39850B31-D4FA-4937-BA38-8F4BD5A3D3CC}"/>
    <cellStyle name="Comma 10 6 9" xfId="11389" xr:uid="{9E36BEE0-5050-4B83-A8BD-00A01A8FCA86}"/>
    <cellStyle name="Comma 10 7" xfId="585" xr:uid="{00000000-0005-0000-0000-000045010000}"/>
    <cellStyle name="Comma 10 7 2" xfId="1123" xr:uid="{00000000-0005-0000-0000-000046010000}"/>
    <cellStyle name="Comma 10 7 2 2" xfId="2203" xr:uid="{00000000-0005-0000-0000-000047010000}"/>
    <cellStyle name="Comma 10 7 2 2 2" xfId="4992" xr:uid="{8595A789-CCC8-4756-9657-2E1A2BB1471D}"/>
    <cellStyle name="Comma 10 7 2 2 2 2" xfId="10595" xr:uid="{D0AE379C-7F98-4B8D-BC84-986854AA68E9}"/>
    <cellStyle name="Comma 10 7 2 2 2 2 2" xfId="21823" xr:uid="{24D8ECBE-0CE4-4189-BF33-076EF923C308}"/>
    <cellStyle name="Comma 10 7 2 2 2 3" xfId="16220" xr:uid="{D1E199BF-D755-49C8-B252-761F33F3C0DF}"/>
    <cellStyle name="Comma 10 7 2 2 3" xfId="7806" xr:uid="{655F3CF6-22AE-48E2-874E-BB8FC2C8614C}"/>
    <cellStyle name="Comma 10 7 2 2 3 2" xfId="19034" xr:uid="{86172028-9CD0-4F25-8C56-8D231AD1B680}"/>
    <cellStyle name="Comma 10 7 2 2 4" xfId="13431" xr:uid="{53EA7E1A-9ECC-4D4E-91D9-376D476EE747}"/>
    <cellStyle name="Comma 10 7 2 3" xfId="3912" xr:uid="{A9D2FE2C-5F33-40D0-B34B-D74454CE94AF}"/>
    <cellStyle name="Comma 10 7 2 3 2" xfId="9515" xr:uid="{BA0AC4EE-7E8D-4D83-9DEC-139A08BD8AE1}"/>
    <cellStyle name="Comma 10 7 2 3 2 2" xfId="20743" xr:uid="{A77C083C-685F-403D-815A-F622903C4C6B}"/>
    <cellStyle name="Comma 10 7 2 3 3" xfId="15140" xr:uid="{F9A68B7E-6F95-4EDD-9596-E44958CF2C9E}"/>
    <cellStyle name="Comma 10 7 2 4" xfId="6726" xr:uid="{CD205D6B-E824-418C-A5D5-0DF0167D925E}"/>
    <cellStyle name="Comma 10 7 2 4 2" xfId="17954" xr:uid="{0756A1AA-AD26-4B1A-8D61-6DFB36742BB2}"/>
    <cellStyle name="Comma 10 7 2 5" xfId="12351" xr:uid="{926D9269-0441-453A-BF82-84AB67C2EEA1}"/>
    <cellStyle name="Comma 10 7 3" xfId="1665" xr:uid="{00000000-0005-0000-0000-000048010000}"/>
    <cellStyle name="Comma 10 7 3 2" xfId="4454" xr:uid="{D3EB9438-00A4-4094-848D-210732D49EFF}"/>
    <cellStyle name="Comma 10 7 3 2 2" xfId="10057" xr:uid="{BED7DCA8-9CEB-4E7E-8295-89DD7878DE7D}"/>
    <cellStyle name="Comma 10 7 3 2 2 2" xfId="21285" xr:uid="{C0AAD1C2-63ED-4561-AC68-112B95B6DC50}"/>
    <cellStyle name="Comma 10 7 3 2 3" xfId="15682" xr:uid="{1D24870A-DB9B-4625-9705-E2FB6743FA55}"/>
    <cellStyle name="Comma 10 7 3 3" xfId="7268" xr:uid="{EAE83F9B-62A9-40A6-88CB-21F116502CDF}"/>
    <cellStyle name="Comma 10 7 3 3 2" xfId="18496" xr:uid="{BE869188-41B4-4171-A2A6-DD168FD95C37}"/>
    <cellStyle name="Comma 10 7 3 4" xfId="12893" xr:uid="{5C773F38-419C-4786-BDA8-E8EE69A45ACA}"/>
    <cellStyle name="Comma 10 7 4" xfId="3374" xr:uid="{FBDF7756-C070-4916-AB8A-D72F2FF5E048}"/>
    <cellStyle name="Comma 10 7 4 2" xfId="8977" xr:uid="{F9A18A1F-90F0-4FE3-9EA9-26EF6B04D795}"/>
    <cellStyle name="Comma 10 7 4 2 2" xfId="20205" xr:uid="{35E9F3A5-A9C7-4E24-8016-5DFFE35D896F}"/>
    <cellStyle name="Comma 10 7 4 3" xfId="14602" xr:uid="{2E79AFAE-B536-486E-BC43-80FF406B5415}"/>
    <cellStyle name="Comma 10 7 5" xfId="6188" xr:uid="{6868CBF3-B211-4C01-B2AD-75C7039FED76}"/>
    <cellStyle name="Comma 10 7 5 2" xfId="17416" xr:uid="{35E31CBD-361B-4088-A86F-3CE4BFFC81BB}"/>
    <cellStyle name="Comma 10 7 6" xfId="11813" xr:uid="{DC6159F5-9180-4697-97BB-F1D891D2E217}"/>
    <cellStyle name="Comma 10 8" xfId="856" xr:uid="{00000000-0005-0000-0000-000049010000}"/>
    <cellStyle name="Comma 10 8 2" xfId="1936" xr:uid="{00000000-0005-0000-0000-00004A010000}"/>
    <cellStyle name="Comma 10 8 2 2" xfId="4725" xr:uid="{22074358-BB69-41D0-AB41-50DD0EF2255B}"/>
    <cellStyle name="Comma 10 8 2 2 2" xfId="10328" xr:uid="{C41CD8F5-4AE6-4FEF-BBA3-8C9C8C8F2884}"/>
    <cellStyle name="Comma 10 8 2 2 2 2" xfId="21556" xr:uid="{9D3340A3-77EB-481B-903B-7C652086519E}"/>
    <cellStyle name="Comma 10 8 2 2 3" xfId="15953" xr:uid="{A35F9CF5-C508-4B24-8276-48EB9667B9E5}"/>
    <cellStyle name="Comma 10 8 2 3" xfId="7539" xr:uid="{C98CF494-6BB9-493A-AF5B-14BE92CE06AF}"/>
    <cellStyle name="Comma 10 8 2 3 2" xfId="18767" xr:uid="{AC4B201D-92EA-4E0B-8F5A-2E5D93211268}"/>
    <cellStyle name="Comma 10 8 2 4" xfId="13164" xr:uid="{FCBB2DFE-4B04-445B-A18E-127DB9D42181}"/>
    <cellStyle name="Comma 10 8 3" xfId="3645" xr:uid="{2F6B056F-22E0-4C86-A99B-B869ED8C7D32}"/>
    <cellStyle name="Comma 10 8 3 2" xfId="9248" xr:uid="{FC31D2A1-D9F6-4E59-8F9F-165A0C11BA4E}"/>
    <cellStyle name="Comma 10 8 3 2 2" xfId="20476" xr:uid="{EDDFD7A1-31F2-4EDB-8B49-1441158BFB23}"/>
    <cellStyle name="Comma 10 8 3 3" xfId="14873" xr:uid="{8EF226F1-3137-4582-87CF-620C532B8B0A}"/>
    <cellStyle name="Comma 10 8 4" xfId="6459" xr:uid="{CB37EB43-B612-46F6-A823-9135E770FF7D}"/>
    <cellStyle name="Comma 10 8 4 2" xfId="17687" xr:uid="{17BF185E-BEDD-45A5-B863-FCC33C2F861A}"/>
    <cellStyle name="Comma 10 8 5" xfId="12084" xr:uid="{33F67351-FF40-4F04-9917-1BDC21FCAE33}"/>
    <cellStyle name="Comma 10 9" xfId="1398" xr:uid="{00000000-0005-0000-0000-00004B010000}"/>
    <cellStyle name="Comma 10 9 2" xfId="4187" xr:uid="{D59C276D-48E4-4A61-A2AF-2B41B137EA53}"/>
    <cellStyle name="Comma 10 9 2 2" xfId="9790" xr:uid="{925C0115-0085-45D6-8C52-2C9DBF0DB595}"/>
    <cellStyle name="Comma 10 9 2 2 2" xfId="21018" xr:uid="{43EFA7CB-E2E8-4BF0-84E3-C250225D57F1}"/>
    <cellStyle name="Comma 10 9 2 3" xfId="15415" xr:uid="{1D3019B3-C212-4672-AB56-3BDEE3BE0D60}"/>
    <cellStyle name="Comma 10 9 3" xfId="7001" xr:uid="{8121F1E2-9A53-4C39-9360-8ADABFE15AFC}"/>
    <cellStyle name="Comma 10 9 3 2" xfId="18229" xr:uid="{DDE948E1-74EA-4F10-A49F-EE4D6322D835}"/>
    <cellStyle name="Comma 10 9 4" xfId="12626" xr:uid="{19521690-9838-4BD2-A5AD-AF59B6373724}"/>
    <cellStyle name="Comma 100" xfId="2810" xr:uid="{0A5202D1-8986-448E-AD73-5EFD4491E5FF}"/>
    <cellStyle name="Comma 100 2" xfId="5599" xr:uid="{713E941C-0BAF-4B08-ACCC-1B06649BD37F}"/>
    <cellStyle name="Comma 100 2 2" xfId="11202" xr:uid="{17F7C998-35BC-404F-AE67-78B610FFF43F}"/>
    <cellStyle name="Comma 100 2 2 2" xfId="22430" xr:uid="{A15707F8-D728-49FC-80FB-23F23D292635}"/>
    <cellStyle name="Comma 100 2 3" xfId="16827" xr:uid="{6AE40801-5CCC-42F1-8B62-58816D693635}"/>
    <cellStyle name="Comma 100 3" xfId="8413" xr:uid="{AB1B7B38-2166-4C72-A390-99D9CDDEE49B}"/>
    <cellStyle name="Comma 100 3 2" xfId="19641" xr:uid="{B20CE2C6-D144-473D-BD74-B228E02C2205}"/>
    <cellStyle name="Comma 100 4" xfId="14038" xr:uid="{C47C94AC-5809-4200-8C14-4991B42F6A83}"/>
    <cellStyle name="Comma 101" xfId="2811" xr:uid="{5F3DB833-D6E9-4649-9C97-2EB3C82379C1}"/>
    <cellStyle name="Comma 101 2" xfId="8414" xr:uid="{29A34B82-3F1C-4790-9670-92D7BDCDFB5B}"/>
    <cellStyle name="Comma 101 2 2" xfId="19642" xr:uid="{DD2004E0-E153-47A1-AD9B-111AFD43789C}"/>
    <cellStyle name="Comma 101 3" xfId="14039" xr:uid="{DC7F5134-CB9C-4880-B244-5C58A3572FF7}"/>
    <cellStyle name="Comma 102" xfId="5600" xr:uid="{F6C1D8D1-B01B-4FE7-86FD-E855A053A041}"/>
    <cellStyle name="Comma 102 2" xfId="11203" xr:uid="{C54C648A-CA7B-44DD-9B5B-FADA3A11BD62}"/>
    <cellStyle name="Comma 102 2 2" xfId="22431" xr:uid="{2E4C9654-53FD-4EAE-BF11-C4464B0605A3}"/>
    <cellStyle name="Comma 102 3" xfId="16828" xr:uid="{92763F65-6AC5-45C9-B050-E04875E587F7}"/>
    <cellStyle name="Comma 103" xfId="5601" xr:uid="{57BA44DB-2898-4AC4-8DD3-1604A3AA8A2E}"/>
    <cellStyle name="Comma 103 2" xfId="11204" xr:uid="{BB26012D-C7E3-456B-9B05-6CBD54B91F04}"/>
    <cellStyle name="Comma 103 2 2" xfId="22432" xr:uid="{7726CD34-59CE-4C36-85EE-E240A7296377}"/>
    <cellStyle name="Comma 103 3" xfId="16829" xr:uid="{815DF75E-E084-4587-8536-7534C4EA4FB9}"/>
    <cellStyle name="Comma 104" xfId="5602" xr:uid="{17FBB9C9-F6A4-4704-9256-0AE96A72BFF2}"/>
    <cellStyle name="Comma 104 2" xfId="11205" xr:uid="{BA9F876A-87A0-4BAF-B828-EDCB08A02A00}"/>
    <cellStyle name="Comma 104 2 2" xfId="22433" xr:uid="{4A05938D-F38D-431D-A3A6-722ED0276816}"/>
    <cellStyle name="Comma 104 3" xfId="16830" xr:uid="{144F2F3B-F252-4AC1-A6FC-20AF16984478}"/>
    <cellStyle name="Comma 105" xfId="5604" xr:uid="{1AAB66C6-868F-4371-B71B-524DC1B9E27D}"/>
    <cellStyle name="Comma 105 2" xfId="11207" xr:uid="{FBE35DBC-48BC-444B-A566-244FD919FC19}"/>
    <cellStyle name="Comma 105 2 2" xfId="22435" xr:uid="{1D8D4639-13C3-469D-843F-6FE5DF8662EC}"/>
    <cellStyle name="Comma 105 3" xfId="16832" xr:uid="{FCEF5F40-FC2C-4A97-A946-9EA6BBC15346}"/>
    <cellStyle name="Comma 106" xfId="5605" xr:uid="{5448B982-7214-4B92-9A04-CA5F64B22838}"/>
    <cellStyle name="Comma 106 2" xfId="11208" xr:uid="{E5C24B3E-8F38-43A3-88CC-EBA8052C421E}"/>
    <cellStyle name="Comma 106 2 2" xfId="22436" xr:uid="{123509BA-178A-4D59-8460-6794E3138F00}"/>
    <cellStyle name="Comma 106 3" xfId="16833" xr:uid="{25407F46-0D16-4C00-92E4-027E364A4E6B}"/>
    <cellStyle name="Comma 107" xfId="5607" xr:uid="{F71B8C39-5E19-4420-9023-1024F3DC0D38}"/>
    <cellStyle name="Comma 107 2" xfId="11210" xr:uid="{6EE407D2-FA42-4472-B0B2-4C34F4168162}"/>
    <cellStyle name="Comma 107 2 2" xfId="22438" xr:uid="{A50DDCBF-34C1-4D30-A9DF-5C8CC879DAA3}"/>
    <cellStyle name="Comma 107 3" xfId="16835" xr:uid="{19DE9A4D-044C-4508-8FD7-402CB8E414A2}"/>
    <cellStyle name="Comma 108" xfId="5606" xr:uid="{43E15A34-AAA9-4E53-8FA4-7D98AAC242F1}"/>
    <cellStyle name="Comma 108 2" xfId="11209" xr:uid="{7E9F8E75-92DE-41A5-A11D-C7791BEA245A}"/>
    <cellStyle name="Comma 108 2 2" xfId="22437" xr:uid="{D651D2D8-C32A-4F9D-9472-C27849CEF03E}"/>
    <cellStyle name="Comma 108 3" xfId="16834" xr:uid="{4B38C7FE-381C-43A1-85C2-2931051FAA77}"/>
    <cellStyle name="Comma 109" xfId="5608" xr:uid="{C17E2AC3-9DDC-4803-B6FE-FA2C8F2CBD45}"/>
    <cellStyle name="Comma 109 2" xfId="11211" xr:uid="{3CFF6AF8-7830-4413-A4D6-3FE45CFC5E75}"/>
    <cellStyle name="Comma 109 2 2" xfId="22439" xr:uid="{480496B6-0EBD-47DB-92C4-BC3E5AB251AC}"/>
    <cellStyle name="Comma 109 3" xfId="16836" xr:uid="{0F9DAEAD-70BE-4A81-B34E-2382B7A02FEB}"/>
    <cellStyle name="Comma 11" xfId="4" xr:uid="{00000000-0005-0000-0000-00004C010000}"/>
    <cellStyle name="Comma 11 10" xfId="301" xr:uid="{00000000-0005-0000-0000-00004D010000}"/>
    <cellStyle name="Comma 11 10 2" xfId="3090" xr:uid="{27BFBAD1-E23E-4FB2-86F8-99452BEB3B6F}"/>
    <cellStyle name="Comma 11 10 2 2" xfId="8693" xr:uid="{2D5DA33F-3027-440D-A278-795DD852E284}"/>
    <cellStyle name="Comma 11 10 2 2 2" xfId="19921" xr:uid="{57E7337C-C1AD-4133-9DA0-DC46232C4D63}"/>
    <cellStyle name="Comma 11 10 2 3" xfId="14318" xr:uid="{3AA4BCDE-26B7-4DAC-BF24-776E16968BDA}"/>
    <cellStyle name="Comma 11 10 3" xfId="5904" xr:uid="{D65A778E-7569-4410-B689-3A9A96C9D74A}"/>
    <cellStyle name="Comma 11 10 3 2" xfId="17132" xr:uid="{D2564825-07AF-4093-A2AF-B44F090A7E75}"/>
    <cellStyle name="Comma 11 10 4" xfId="11529" xr:uid="{20F4726D-192B-4941-B337-EE09661ED128}"/>
    <cellStyle name="Comma 11 11" xfId="2814" xr:uid="{90E26F9B-5C0C-4C3F-B93C-0D06A7F58292}"/>
    <cellStyle name="Comma 11 11 2" xfId="8417" xr:uid="{C00C64BA-5B08-46BF-954B-87926FB62EFC}"/>
    <cellStyle name="Comma 11 11 2 2" xfId="19645" xr:uid="{0617B6A5-DD0E-4E5B-ACD8-A6899B9AB36D}"/>
    <cellStyle name="Comma 11 11 3" xfId="14042" xr:uid="{2A83966B-FFF9-4B38-A6B5-3EB3DD84BB9F}"/>
    <cellStyle name="Comma 11 12" xfId="5629" xr:uid="{044B0D3E-1149-42DA-8E86-3037A9B9B402}"/>
    <cellStyle name="Comma 11 12 2" xfId="16857" xr:uid="{F53F9625-4EC9-4BA9-932D-F780ACE4003B}"/>
    <cellStyle name="Comma 11 13" xfId="11253" xr:uid="{09F5BB4B-E2CC-44A0-9ADB-C5F626CB1ECA}"/>
    <cellStyle name="Comma 11 2" xfId="53" xr:uid="{00000000-0005-0000-0000-00004E010000}"/>
    <cellStyle name="Comma 11 2 10" xfId="2846" xr:uid="{8453527B-51B9-4976-9658-FD129E1D6169}"/>
    <cellStyle name="Comma 11 2 10 2" xfId="8449" xr:uid="{01B69456-906D-45A4-97F9-B53B3732FFEA}"/>
    <cellStyle name="Comma 11 2 10 2 2" xfId="19677" xr:uid="{3A6D0DF8-CD4A-43DC-85B9-CE6D89AA75E2}"/>
    <cellStyle name="Comma 11 2 10 3" xfId="14074" xr:uid="{134EE48E-58B6-456D-AE41-BB09E27AC3E3}"/>
    <cellStyle name="Comma 11 2 11" xfId="5661" xr:uid="{9C5A5628-0A58-4B62-9D9A-1D5970EF6AB6}"/>
    <cellStyle name="Comma 11 2 11 2" xfId="16889" xr:uid="{069BA914-F133-49E6-8C51-557A4CF98FD6}"/>
    <cellStyle name="Comma 11 2 12" xfId="11285" xr:uid="{28B478FB-A9C5-4B9F-AEFD-86E3D526094C}"/>
    <cellStyle name="Comma 11 2 2" xfId="82" xr:uid="{00000000-0005-0000-0000-00004F010000}"/>
    <cellStyle name="Comma 11 2 2 10" xfId="5690" xr:uid="{4E5B2C74-79A7-4EE4-9CE1-AEC7AD081583}"/>
    <cellStyle name="Comma 11 2 2 10 2" xfId="16918" xr:uid="{4B43DC4C-A614-446D-9D66-56A07CD92667}"/>
    <cellStyle name="Comma 11 2 2 11" xfId="11314" xr:uid="{5F54613B-4191-4696-A0EF-43321DB1F2BB}"/>
    <cellStyle name="Comma 11 2 2 2" xfId="144" xr:uid="{00000000-0005-0000-0000-000050010000}"/>
    <cellStyle name="Comma 11 2 2 2 10" xfId="11376" xr:uid="{7FBCDC8B-1CDF-425B-AEF3-E92EA47B8F65}"/>
    <cellStyle name="Comma 11 2 2 2 2" xfId="270" xr:uid="{00000000-0005-0000-0000-000051010000}"/>
    <cellStyle name="Comma 11 2 2 2 2 2" xfId="817" xr:uid="{00000000-0005-0000-0000-000052010000}"/>
    <cellStyle name="Comma 11 2 2 2 2 2 2" xfId="1355" xr:uid="{00000000-0005-0000-0000-000053010000}"/>
    <cellStyle name="Comma 11 2 2 2 2 2 2 2" xfId="2435" xr:uid="{00000000-0005-0000-0000-000054010000}"/>
    <cellStyle name="Comma 11 2 2 2 2 2 2 2 2" xfId="5224" xr:uid="{D9E97064-1CD6-4333-85CB-8C6B21276CE9}"/>
    <cellStyle name="Comma 11 2 2 2 2 2 2 2 2 2" xfId="10827" xr:uid="{AC3F0935-CBAB-417E-A806-4C5ACBFE7A73}"/>
    <cellStyle name="Comma 11 2 2 2 2 2 2 2 2 2 2" xfId="22055" xr:uid="{EB73375B-0E84-45C2-9D09-A6F83353A899}"/>
    <cellStyle name="Comma 11 2 2 2 2 2 2 2 2 3" xfId="16452" xr:uid="{76A64517-4DCF-4ECC-87E9-C8C6AFE37A94}"/>
    <cellStyle name="Comma 11 2 2 2 2 2 2 2 3" xfId="8038" xr:uid="{C585A5CF-78D5-47E2-B415-46BE91CDE8A2}"/>
    <cellStyle name="Comma 11 2 2 2 2 2 2 2 3 2" xfId="19266" xr:uid="{B5929C17-6F0A-40DC-9106-95565287D89A}"/>
    <cellStyle name="Comma 11 2 2 2 2 2 2 2 4" xfId="13663" xr:uid="{E5F9CABA-2545-497C-B980-F277A7356A47}"/>
    <cellStyle name="Comma 11 2 2 2 2 2 2 3" xfId="4144" xr:uid="{7FA53295-21FF-4BCA-AC77-6F823F338E77}"/>
    <cellStyle name="Comma 11 2 2 2 2 2 2 3 2" xfId="9747" xr:uid="{8580C759-732A-476C-9561-39A5999A474A}"/>
    <cellStyle name="Comma 11 2 2 2 2 2 2 3 2 2" xfId="20975" xr:uid="{EC22B74D-963A-4CBE-B448-04539708DF7B}"/>
    <cellStyle name="Comma 11 2 2 2 2 2 2 3 3" xfId="15372" xr:uid="{175B465C-E94C-46E3-8B40-2862703B386F}"/>
    <cellStyle name="Comma 11 2 2 2 2 2 2 4" xfId="6958" xr:uid="{221FAC69-746C-41BC-8B2E-55BCD9CBB930}"/>
    <cellStyle name="Comma 11 2 2 2 2 2 2 4 2" xfId="18186" xr:uid="{43A556AD-8545-428C-AFC5-C154472B0821}"/>
    <cellStyle name="Comma 11 2 2 2 2 2 2 5" xfId="12583" xr:uid="{583DB397-81FC-4A30-A51E-E8DADCFBC3EE}"/>
    <cellStyle name="Comma 11 2 2 2 2 2 3" xfId="1897" xr:uid="{00000000-0005-0000-0000-000055010000}"/>
    <cellStyle name="Comma 11 2 2 2 2 2 3 2" xfId="4686" xr:uid="{E6E30526-A95F-411F-A416-7FF35F7E156A}"/>
    <cellStyle name="Comma 11 2 2 2 2 2 3 2 2" xfId="10289" xr:uid="{C74DCB9C-4EB6-4D66-8B93-914AC4B1ED84}"/>
    <cellStyle name="Comma 11 2 2 2 2 2 3 2 2 2" xfId="21517" xr:uid="{EEF71AEB-44DA-478A-BF32-52F903398E99}"/>
    <cellStyle name="Comma 11 2 2 2 2 2 3 2 3" xfId="15914" xr:uid="{5E2F9554-F86E-4E03-AD43-03E1776A3AFA}"/>
    <cellStyle name="Comma 11 2 2 2 2 2 3 3" xfId="7500" xr:uid="{37339893-6107-4584-9081-B27C59637B34}"/>
    <cellStyle name="Comma 11 2 2 2 2 2 3 3 2" xfId="18728" xr:uid="{8C53A3F5-D2B3-46CA-86D3-967AD07D2A0E}"/>
    <cellStyle name="Comma 11 2 2 2 2 2 3 4" xfId="13125" xr:uid="{ECB8DEB5-B531-4828-9CBF-B885E804F315}"/>
    <cellStyle name="Comma 11 2 2 2 2 2 4" xfId="3606" xr:uid="{5469CCC6-0F53-41F4-8744-5F94A77C644D}"/>
    <cellStyle name="Comma 11 2 2 2 2 2 4 2" xfId="9209" xr:uid="{4010E7EB-0154-4927-8B3E-89EAAEFC9E2A}"/>
    <cellStyle name="Comma 11 2 2 2 2 2 4 2 2" xfId="20437" xr:uid="{CEF9D8DD-41B1-4C48-8903-A9387D5494FF}"/>
    <cellStyle name="Comma 11 2 2 2 2 2 4 3" xfId="14834" xr:uid="{13FDD134-1942-4C23-8450-4EDEE9F32CFB}"/>
    <cellStyle name="Comma 11 2 2 2 2 2 5" xfId="6420" xr:uid="{D3B87877-3B5A-4FBB-B694-F366925BE2BD}"/>
    <cellStyle name="Comma 11 2 2 2 2 2 5 2" xfId="17648" xr:uid="{E43AE96D-6D5D-4182-9626-AFD6ACB21C6E}"/>
    <cellStyle name="Comma 11 2 2 2 2 2 6" xfId="12045" xr:uid="{1C9C14ED-B578-4BD2-BBEE-54AA7C02FAFD}"/>
    <cellStyle name="Comma 11 2 2 2 2 3" xfId="1088" xr:uid="{00000000-0005-0000-0000-000056010000}"/>
    <cellStyle name="Comma 11 2 2 2 2 3 2" xfId="2168" xr:uid="{00000000-0005-0000-0000-000057010000}"/>
    <cellStyle name="Comma 11 2 2 2 2 3 2 2" xfId="4957" xr:uid="{BAB51A80-01B2-435F-8231-3798DCF535E9}"/>
    <cellStyle name="Comma 11 2 2 2 2 3 2 2 2" xfId="10560" xr:uid="{C9C6EC90-85E7-4BF7-8171-1D71F0649C4A}"/>
    <cellStyle name="Comma 11 2 2 2 2 3 2 2 2 2" xfId="21788" xr:uid="{71EC24AD-8B75-415C-81B8-73CE4C0125CF}"/>
    <cellStyle name="Comma 11 2 2 2 2 3 2 2 3" xfId="16185" xr:uid="{5D4072CF-2240-4789-9015-E61CD9476A2D}"/>
    <cellStyle name="Comma 11 2 2 2 2 3 2 3" xfId="7771" xr:uid="{82D5DF32-DCBC-46E9-B145-8D6A63E44426}"/>
    <cellStyle name="Comma 11 2 2 2 2 3 2 3 2" xfId="18999" xr:uid="{6F546359-867B-4027-BFB3-89D7309941DC}"/>
    <cellStyle name="Comma 11 2 2 2 2 3 2 4" xfId="13396" xr:uid="{5EC52982-7D06-4EA8-99A4-3AE5A8A67F81}"/>
    <cellStyle name="Comma 11 2 2 2 2 3 3" xfId="3877" xr:uid="{47460D9D-89B5-4ED7-AC75-2FDDA2958A5E}"/>
    <cellStyle name="Comma 11 2 2 2 2 3 3 2" xfId="9480" xr:uid="{081CD6E7-9F60-44A2-AA53-06AD9B021B1A}"/>
    <cellStyle name="Comma 11 2 2 2 2 3 3 2 2" xfId="20708" xr:uid="{C18F6A2D-1529-47DF-8451-EEE01E697EED}"/>
    <cellStyle name="Comma 11 2 2 2 2 3 3 3" xfId="15105" xr:uid="{78EA48ED-6100-44E0-869D-CF3554788047}"/>
    <cellStyle name="Comma 11 2 2 2 2 3 4" xfId="6691" xr:uid="{FDB76932-10FC-45EE-92CC-B12D189D7EE3}"/>
    <cellStyle name="Comma 11 2 2 2 2 3 4 2" xfId="17919" xr:uid="{3B1321D7-BFEA-4E4D-B111-A9CAA23F9284}"/>
    <cellStyle name="Comma 11 2 2 2 2 3 5" xfId="12316" xr:uid="{45C1C033-11B8-4EFB-8656-7EB04B535BE3}"/>
    <cellStyle name="Comma 11 2 2 2 2 4" xfId="1630" xr:uid="{00000000-0005-0000-0000-000058010000}"/>
    <cellStyle name="Comma 11 2 2 2 2 4 2" xfId="4419" xr:uid="{C6AC5C20-F846-4B75-ADAA-14A3B6CE2A0E}"/>
    <cellStyle name="Comma 11 2 2 2 2 4 2 2" xfId="10022" xr:uid="{7203A361-EE2B-4F79-B0D6-516EBBE1F577}"/>
    <cellStyle name="Comma 11 2 2 2 2 4 2 2 2" xfId="21250" xr:uid="{58AB2B9A-1C50-4B58-B51F-EAA46A56D490}"/>
    <cellStyle name="Comma 11 2 2 2 2 4 2 3" xfId="15647" xr:uid="{4DFCEB80-ED54-49A4-B9F2-73B3F7D778A2}"/>
    <cellStyle name="Comma 11 2 2 2 2 4 3" xfId="7233" xr:uid="{C98F93D0-0951-4F9D-A7CD-4A3382A2CBDD}"/>
    <cellStyle name="Comma 11 2 2 2 2 4 3 2" xfId="18461" xr:uid="{C4930DF1-A1A2-4163-9DC8-AC774EF0D839}"/>
    <cellStyle name="Comma 11 2 2 2 2 4 4" xfId="12858" xr:uid="{59DFA387-17E3-4F52-8544-A8A564C51FBF}"/>
    <cellStyle name="Comma 11 2 2 2 2 5" xfId="2711" xr:uid="{00000000-0005-0000-0000-000059010000}"/>
    <cellStyle name="Comma 11 2 2 2 2 5 2" xfId="5500" xr:uid="{C0F27E28-C7CC-48ED-95D1-300185ECB4BA}"/>
    <cellStyle name="Comma 11 2 2 2 2 5 2 2" xfId="11103" xr:uid="{6A141870-5029-4900-AC43-0736AFF45A8D}"/>
    <cellStyle name="Comma 11 2 2 2 2 5 2 2 2" xfId="22331" xr:uid="{9D540756-2F84-416C-B78F-EA7DA99E0EE7}"/>
    <cellStyle name="Comma 11 2 2 2 2 5 2 3" xfId="16728" xr:uid="{8156AE90-2A7A-46AA-8354-647C1BE89109}"/>
    <cellStyle name="Comma 11 2 2 2 2 5 3" xfId="8314" xr:uid="{211CE86C-B8E2-4840-9157-056F164EE721}"/>
    <cellStyle name="Comma 11 2 2 2 2 5 3 2" xfId="19542" xr:uid="{7CA71021-0AE5-4AF1-BA75-1E477BD81171}"/>
    <cellStyle name="Comma 11 2 2 2 2 5 4" xfId="13939" xr:uid="{01A33A4C-1D55-488B-9D3D-681F21569100}"/>
    <cellStyle name="Comma 11 2 2 2 2 6" xfId="550" xr:uid="{00000000-0005-0000-0000-00005A010000}"/>
    <cellStyle name="Comma 11 2 2 2 2 6 2" xfId="3339" xr:uid="{7326B407-2259-4CA4-AECE-12043BE62C1E}"/>
    <cellStyle name="Comma 11 2 2 2 2 6 2 2" xfId="8942" xr:uid="{63E5784D-DA85-4099-93CA-4252C1277632}"/>
    <cellStyle name="Comma 11 2 2 2 2 6 2 2 2" xfId="20170" xr:uid="{AA89C1DD-BA79-46FC-9DE6-717CAED1A943}"/>
    <cellStyle name="Comma 11 2 2 2 2 6 2 3" xfId="14567" xr:uid="{D9A8BDA4-DA72-4DDA-8A7E-01126AA94212}"/>
    <cellStyle name="Comma 11 2 2 2 2 6 3" xfId="6153" xr:uid="{37560A98-E925-4772-83FE-5821E52D9F36}"/>
    <cellStyle name="Comma 11 2 2 2 2 6 3 2" xfId="17381" xr:uid="{F9FF4A4E-D86F-4F4A-AA57-E3397883B752}"/>
    <cellStyle name="Comma 11 2 2 2 2 6 4" xfId="11778" xr:uid="{1A301A0D-A7C4-4CE1-AF16-FBEA194CDBFB}"/>
    <cellStyle name="Comma 11 2 2 2 2 7" xfId="3063" xr:uid="{CCA04FF6-B932-4CCB-AF63-D7FBCEC71319}"/>
    <cellStyle name="Comma 11 2 2 2 2 7 2" xfId="8666" xr:uid="{345D8F74-EE3C-4985-8B46-8811CC80FB86}"/>
    <cellStyle name="Comma 11 2 2 2 2 7 2 2" xfId="19894" xr:uid="{7543B08D-18EB-4182-A61C-6995F17DBF44}"/>
    <cellStyle name="Comma 11 2 2 2 2 7 3" xfId="14291" xr:uid="{74054FF7-BCC6-4987-B610-D0E01AB78258}"/>
    <cellStyle name="Comma 11 2 2 2 2 8" xfId="5878" xr:uid="{01D5BF02-5AEF-4375-ADDC-7BB1E74C2265}"/>
    <cellStyle name="Comma 11 2 2 2 2 8 2" xfId="17106" xr:uid="{EE639387-AF40-4757-B02C-D2C53E28D079}"/>
    <cellStyle name="Comma 11 2 2 2 2 9" xfId="11502" xr:uid="{4B2C89DD-29D7-4C4F-919F-8AC360DE9297}"/>
    <cellStyle name="Comma 11 2 2 2 3" xfId="691" xr:uid="{00000000-0005-0000-0000-00005B010000}"/>
    <cellStyle name="Comma 11 2 2 2 3 2" xfId="1229" xr:uid="{00000000-0005-0000-0000-00005C010000}"/>
    <cellStyle name="Comma 11 2 2 2 3 2 2" xfId="2309" xr:uid="{00000000-0005-0000-0000-00005D010000}"/>
    <cellStyle name="Comma 11 2 2 2 3 2 2 2" xfId="5098" xr:uid="{907E9732-8C22-4347-BA3E-FFC6FBCFC766}"/>
    <cellStyle name="Comma 11 2 2 2 3 2 2 2 2" xfId="10701" xr:uid="{150D0F14-B031-452B-8E8F-FBB5CCF738D5}"/>
    <cellStyle name="Comma 11 2 2 2 3 2 2 2 2 2" xfId="21929" xr:uid="{7B120F0A-D70B-4E52-AA8A-ED49EEBAC33E}"/>
    <cellStyle name="Comma 11 2 2 2 3 2 2 2 3" xfId="16326" xr:uid="{8C30942C-D647-4F32-BF76-EA5DF173DC46}"/>
    <cellStyle name="Comma 11 2 2 2 3 2 2 3" xfId="7912" xr:uid="{452BCD77-9A92-4C54-83B0-09B6CF7BB709}"/>
    <cellStyle name="Comma 11 2 2 2 3 2 2 3 2" xfId="19140" xr:uid="{8838F974-E2EF-4825-A717-670798108702}"/>
    <cellStyle name="Comma 11 2 2 2 3 2 2 4" xfId="13537" xr:uid="{A8A21086-159A-48CE-B8D0-C3EF63B8CCDB}"/>
    <cellStyle name="Comma 11 2 2 2 3 2 3" xfId="4018" xr:uid="{FE70F334-13CE-43C1-A3F1-81D4C84EFFE7}"/>
    <cellStyle name="Comma 11 2 2 2 3 2 3 2" xfId="9621" xr:uid="{E9628436-E967-4537-A75E-BAA7192DF046}"/>
    <cellStyle name="Comma 11 2 2 2 3 2 3 2 2" xfId="20849" xr:uid="{ABBAC58E-C508-4F95-A9C8-338FFC60E0E0}"/>
    <cellStyle name="Comma 11 2 2 2 3 2 3 3" xfId="15246" xr:uid="{9260D456-6B82-43E1-BD94-FEE20D797F87}"/>
    <cellStyle name="Comma 11 2 2 2 3 2 4" xfId="6832" xr:uid="{149444C9-45F9-4C7C-9FF8-19E0B6DF2279}"/>
    <cellStyle name="Comma 11 2 2 2 3 2 4 2" xfId="18060" xr:uid="{C9D3A637-16AD-48BF-8D2F-A8BB382A6494}"/>
    <cellStyle name="Comma 11 2 2 2 3 2 5" xfId="12457" xr:uid="{30CE1F6D-D2A0-4C0B-B185-E6527797E0B7}"/>
    <cellStyle name="Comma 11 2 2 2 3 3" xfId="1771" xr:uid="{00000000-0005-0000-0000-00005E010000}"/>
    <cellStyle name="Comma 11 2 2 2 3 3 2" xfId="4560" xr:uid="{41232C0A-F421-4231-9FFA-37ED3358470E}"/>
    <cellStyle name="Comma 11 2 2 2 3 3 2 2" xfId="10163" xr:uid="{56E12146-FE95-4DEA-910F-6CC3F9C11264}"/>
    <cellStyle name="Comma 11 2 2 2 3 3 2 2 2" xfId="21391" xr:uid="{76FA1666-0D4C-4031-A9DF-26F03D7BC7A7}"/>
    <cellStyle name="Comma 11 2 2 2 3 3 2 3" xfId="15788" xr:uid="{DFBF76EE-A161-4AF1-B991-988C267479A6}"/>
    <cellStyle name="Comma 11 2 2 2 3 3 3" xfId="7374" xr:uid="{6A6E7CD3-79B1-4E4C-9EC0-70861971C81E}"/>
    <cellStyle name="Comma 11 2 2 2 3 3 3 2" xfId="18602" xr:uid="{7F39B890-EB9F-45BC-991F-4D81FE7BE03E}"/>
    <cellStyle name="Comma 11 2 2 2 3 3 4" xfId="12999" xr:uid="{760D5687-05A6-4104-9CE7-C74D66BEA997}"/>
    <cellStyle name="Comma 11 2 2 2 3 4" xfId="3480" xr:uid="{0DAE0004-B400-4F6E-B89B-0AADAB389859}"/>
    <cellStyle name="Comma 11 2 2 2 3 4 2" xfId="9083" xr:uid="{6E9D566B-31A4-4EDD-A65C-2AD4CCD9866A}"/>
    <cellStyle name="Comma 11 2 2 2 3 4 2 2" xfId="20311" xr:uid="{A582E861-E54B-4A05-8E88-5829D41936DC}"/>
    <cellStyle name="Comma 11 2 2 2 3 4 3" xfId="14708" xr:uid="{7C56E68C-0D37-4230-9B36-6353BFDBB4DA}"/>
    <cellStyle name="Comma 11 2 2 2 3 5" xfId="6294" xr:uid="{371BB873-9238-41D1-B415-BB4FAC69469B}"/>
    <cellStyle name="Comma 11 2 2 2 3 5 2" xfId="17522" xr:uid="{A8076EC7-5D17-46D2-9313-6BE9D54E3BDF}"/>
    <cellStyle name="Comma 11 2 2 2 3 6" xfId="11919" xr:uid="{A26B9181-4627-4B5A-A344-860378601866}"/>
    <cellStyle name="Comma 11 2 2 2 4" xfId="962" xr:uid="{00000000-0005-0000-0000-00005F010000}"/>
    <cellStyle name="Comma 11 2 2 2 4 2" xfId="2042" xr:uid="{00000000-0005-0000-0000-000060010000}"/>
    <cellStyle name="Comma 11 2 2 2 4 2 2" xfId="4831" xr:uid="{D4C31B6B-5F11-4E1C-A10F-485E47D81760}"/>
    <cellStyle name="Comma 11 2 2 2 4 2 2 2" xfId="10434" xr:uid="{327B28D0-E0F0-4BC0-9839-18992EF0333E}"/>
    <cellStyle name="Comma 11 2 2 2 4 2 2 2 2" xfId="21662" xr:uid="{053BC518-ECBE-490B-88FD-320F1AB0CFD0}"/>
    <cellStyle name="Comma 11 2 2 2 4 2 2 3" xfId="16059" xr:uid="{F607DF20-87D3-44A6-8AEB-A65420412E10}"/>
    <cellStyle name="Comma 11 2 2 2 4 2 3" xfId="7645" xr:uid="{0C4A875C-D6CC-4815-86DB-5CB5E56D8974}"/>
    <cellStyle name="Comma 11 2 2 2 4 2 3 2" xfId="18873" xr:uid="{BBB7FEA5-B88E-4B6E-8DFF-08512341F1E5}"/>
    <cellStyle name="Comma 11 2 2 2 4 2 4" xfId="13270" xr:uid="{28F10142-07E1-4E3E-B6D7-C78BB758215F}"/>
    <cellStyle name="Comma 11 2 2 2 4 3" xfId="3751" xr:uid="{520142D3-C170-4BA3-92C7-2699E5B9ED2F}"/>
    <cellStyle name="Comma 11 2 2 2 4 3 2" xfId="9354" xr:uid="{CCD5D128-8B41-4E37-87D8-529E4E3DBCF5}"/>
    <cellStyle name="Comma 11 2 2 2 4 3 2 2" xfId="20582" xr:uid="{343F74A8-2F9D-46CB-9ACF-CAFA813FD72A}"/>
    <cellStyle name="Comma 11 2 2 2 4 3 3" xfId="14979" xr:uid="{BC85E9C3-F0EC-4682-910D-F5E9ABBDEFC9}"/>
    <cellStyle name="Comma 11 2 2 2 4 4" xfId="6565" xr:uid="{2A2E3663-DC24-47D2-B37D-6204DB34FAA2}"/>
    <cellStyle name="Comma 11 2 2 2 4 4 2" xfId="17793" xr:uid="{74926F11-1C1A-446F-9FB1-38A01A0A213B}"/>
    <cellStyle name="Comma 11 2 2 2 4 5" xfId="12190" xr:uid="{F945D196-5056-441E-A9DA-2E49ED9A7EE4}"/>
    <cellStyle name="Comma 11 2 2 2 5" xfId="1504" xr:uid="{00000000-0005-0000-0000-000061010000}"/>
    <cellStyle name="Comma 11 2 2 2 5 2" xfId="4293" xr:uid="{3C0D3EE0-79FB-4C59-AF42-DA4616B12B46}"/>
    <cellStyle name="Comma 11 2 2 2 5 2 2" xfId="9896" xr:uid="{A375C43E-1507-4B59-AA61-80532E36930A}"/>
    <cellStyle name="Comma 11 2 2 2 5 2 2 2" xfId="21124" xr:uid="{1F27C543-631A-45FD-92BC-FFC936D6AF50}"/>
    <cellStyle name="Comma 11 2 2 2 5 2 3" xfId="15521" xr:uid="{962D0BA1-4ED0-4D8A-BEEF-371F164E306B}"/>
    <cellStyle name="Comma 11 2 2 2 5 3" xfId="7107" xr:uid="{5AF75134-FA2B-486B-9CB6-3754FE74EB0F}"/>
    <cellStyle name="Comma 11 2 2 2 5 3 2" xfId="18335" xr:uid="{68906B6C-C45A-4C5A-BC82-8A8BC0D58FFD}"/>
    <cellStyle name="Comma 11 2 2 2 5 4" xfId="12732" xr:uid="{67B1D7BE-B1D3-4CAE-9900-65C4C11B1F49}"/>
    <cellStyle name="Comma 11 2 2 2 6" xfId="2585" xr:uid="{00000000-0005-0000-0000-000062010000}"/>
    <cellStyle name="Comma 11 2 2 2 6 2" xfId="5374" xr:uid="{F103E0C8-CB14-4D30-A9C0-05BEC72F81A2}"/>
    <cellStyle name="Comma 11 2 2 2 6 2 2" xfId="10977" xr:uid="{3636CA75-98BE-4986-ACC6-D82A3FCDBCED}"/>
    <cellStyle name="Comma 11 2 2 2 6 2 2 2" xfId="22205" xr:uid="{1DB72518-A53E-41ED-8488-FB0DFDE1912C}"/>
    <cellStyle name="Comma 11 2 2 2 6 2 3" xfId="16602" xr:uid="{4B92F759-B6D1-4324-8A95-30FF7FF29CB6}"/>
    <cellStyle name="Comma 11 2 2 2 6 3" xfId="8188" xr:uid="{BC473708-D7B2-4636-BC76-40DF3D7CE650}"/>
    <cellStyle name="Comma 11 2 2 2 6 3 2" xfId="19416" xr:uid="{A2AA16E6-6935-496F-899A-879438BE794C}"/>
    <cellStyle name="Comma 11 2 2 2 6 4" xfId="13813" xr:uid="{F41255B9-2E72-49E0-A339-6FC869320676}"/>
    <cellStyle name="Comma 11 2 2 2 7" xfId="424" xr:uid="{00000000-0005-0000-0000-000063010000}"/>
    <cellStyle name="Comma 11 2 2 2 7 2" xfId="3213" xr:uid="{F3E26BBE-CC80-4369-BF6D-6C219905526E}"/>
    <cellStyle name="Comma 11 2 2 2 7 2 2" xfId="8816" xr:uid="{008ED48E-2B94-4FA1-90A7-9AC0D5FE3E28}"/>
    <cellStyle name="Comma 11 2 2 2 7 2 2 2" xfId="20044" xr:uid="{5FDED601-DC54-4EC1-AB1C-417D3DFDFB02}"/>
    <cellStyle name="Comma 11 2 2 2 7 2 3" xfId="14441" xr:uid="{4391BD99-966C-4CA7-8807-AF8210C97E18}"/>
    <cellStyle name="Comma 11 2 2 2 7 3" xfId="6027" xr:uid="{4DBF3904-CCAA-451C-97F0-78F302081909}"/>
    <cellStyle name="Comma 11 2 2 2 7 3 2" xfId="17255" xr:uid="{B3CA3940-C63D-4605-9D3A-03B5D9C815BA}"/>
    <cellStyle name="Comma 11 2 2 2 7 4" xfId="11652" xr:uid="{94621690-EE2D-4819-932E-AC12C570AA5F}"/>
    <cellStyle name="Comma 11 2 2 2 8" xfId="2937" xr:uid="{D896D6E5-219D-4FCA-9DD6-57394B8B11F6}"/>
    <cellStyle name="Comma 11 2 2 2 8 2" xfId="8540" xr:uid="{96F95BC8-BD9E-4414-AB34-E04A70A59BF3}"/>
    <cellStyle name="Comma 11 2 2 2 8 2 2" xfId="19768" xr:uid="{9F337318-5BBB-43D9-846D-2BDDFB577DC5}"/>
    <cellStyle name="Comma 11 2 2 2 8 3" xfId="14165" xr:uid="{8FDE0A1A-09DE-4355-A5A4-9A7674E9476A}"/>
    <cellStyle name="Comma 11 2 2 2 9" xfId="5752" xr:uid="{AAF1B11E-DF93-4C91-A278-67370B06C132}"/>
    <cellStyle name="Comma 11 2 2 2 9 2" xfId="16980" xr:uid="{031A2212-A3F9-4ADE-9882-42B90F865BCB}"/>
    <cellStyle name="Comma 11 2 2 3" xfId="206" xr:uid="{00000000-0005-0000-0000-000064010000}"/>
    <cellStyle name="Comma 11 2 2 3 2" xfId="753" xr:uid="{00000000-0005-0000-0000-000065010000}"/>
    <cellStyle name="Comma 11 2 2 3 2 2" xfId="1291" xr:uid="{00000000-0005-0000-0000-000066010000}"/>
    <cellStyle name="Comma 11 2 2 3 2 2 2" xfId="2371" xr:uid="{00000000-0005-0000-0000-000067010000}"/>
    <cellStyle name="Comma 11 2 2 3 2 2 2 2" xfId="5160" xr:uid="{DA43C6AD-157E-447D-BFC9-4E896DE5ACE2}"/>
    <cellStyle name="Comma 11 2 2 3 2 2 2 2 2" xfId="10763" xr:uid="{4374E4A1-531F-4381-8011-176F83811BDD}"/>
    <cellStyle name="Comma 11 2 2 3 2 2 2 2 2 2" xfId="21991" xr:uid="{9B061C75-BD3E-4E7C-AF2D-1884E23EFAFC}"/>
    <cellStyle name="Comma 11 2 2 3 2 2 2 2 3" xfId="16388" xr:uid="{5AE7E51B-F61F-4B33-AFEC-16191A020855}"/>
    <cellStyle name="Comma 11 2 2 3 2 2 2 3" xfId="7974" xr:uid="{D4235DC1-128A-4880-9D38-D303EAF816C6}"/>
    <cellStyle name="Comma 11 2 2 3 2 2 2 3 2" xfId="19202" xr:uid="{83ABD085-2A53-4F2E-9512-1B03B7EFBD2E}"/>
    <cellStyle name="Comma 11 2 2 3 2 2 2 4" xfId="13599" xr:uid="{2CBC8B20-9B3E-474A-9603-4E7A7B8013C9}"/>
    <cellStyle name="Comma 11 2 2 3 2 2 3" xfId="4080" xr:uid="{E3ED1DF2-7788-4790-847A-EAD2C412E5F7}"/>
    <cellStyle name="Comma 11 2 2 3 2 2 3 2" xfId="9683" xr:uid="{FBEDB9E1-8F1E-4A87-9615-2E7660FA76E2}"/>
    <cellStyle name="Comma 11 2 2 3 2 2 3 2 2" xfId="20911" xr:uid="{FEA352C2-E091-4A99-9D6E-876F860262A8}"/>
    <cellStyle name="Comma 11 2 2 3 2 2 3 3" xfId="15308" xr:uid="{120F79C7-5A0E-45FF-AB5E-A0A4214933A4}"/>
    <cellStyle name="Comma 11 2 2 3 2 2 4" xfId="6894" xr:uid="{561F4F39-6659-42F3-9547-426CA1DA548E}"/>
    <cellStyle name="Comma 11 2 2 3 2 2 4 2" xfId="18122" xr:uid="{C60113A6-FCF3-40E6-8B04-C52672D65740}"/>
    <cellStyle name="Comma 11 2 2 3 2 2 5" xfId="12519" xr:uid="{C2B9B64C-FC21-496F-87B9-185E11A68B26}"/>
    <cellStyle name="Comma 11 2 2 3 2 3" xfId="1833" xr:uid="{00000000-0005-0000-0000-000068010000}"/>
    <cellStyle name="Comma 11 2 2 3 2 3 2" xfId="4622" xr:uid="{B80C4795-16EB-4258-890B-FE87D799736A}"/>
    <cellStyle name="Comma 11 2 2 3 2 3 2 2" xfId="10225" xr:uid="{8750325E-8029-48BF-9D38-1D0C89EBD1C4}"/>
    <cellStyle name="Comma 11 2 2 3 2 3 2 2 2" xfId="21453" xr:uid="{B4CD44CE-7028-4124-9FBD-241E9081EBA1}"/>
    <cellStyle name="Comma 11 2 2 3 2 3 2 3" xfId="15850" xr:uid="{B9A1F0F3-98CF-4CD2-B895-67147242FA69}"/>
    <cellStyle name="Comma 11 2 2 3 2 3 3" xfId="7436" xr:uid="{1E5BF009-2C4C-4210-8A19-13F3A5E2F80E}"/>
    <cellStyle name="Comma 11 2 2 3 2 3 3 2" xfId="18664" xr:uid="{7CAFA1A1-C122-45C7-838A-A8813157E168}"/>
    <cellStyle name="Comma 11 2 2 3 2 3 4" xfId="13061" xr:uid="{70274EE3-4F63-4A1A-86FF-958F1B6EA053}"/>
    <cellStyle name="Comma 11 2 2 3 2 4" xfId="3542" xr:uid="{BF21845F-C744-44E2-802C-DCFDC5C4B09E}"/>
    <cellStyle name="Comma 11 2 2 3 2 4 2" xfId="9145" xr:uid="{48C5AB6E-5D76-46CB-9670-BA04470FEB3E}"/>
    <cellStyle name="Comma 11 2 2 3 2 4 2 2" xfId="20373" xr:uid="{EC177017-BD00-4306-BCFD-2A036385C789}"/>
    <cellStyle name="Comma 11 2 2 3 2 4 3" xfId="14770" xr:uid="{2E6A8B66-93C9-42A7-9007-7427893AF1ED}"/>
    <cellStyle name="Comma 11 2 2 3 2 5" xfId="6356" xr:uid="{CF8AB84A-5114-49E3-8EF3-31A0441C3E76}"/>
    <cellStyle name="Comma 11 2 2 3 2 5 2" xfId="17584" xr:uid="{2C5A38A1-6209-4541-A9A1-4AE20D22B972}"/>
    <cellStyle name="Comma 11 2 2 3 2 6" xfId="11981" xr:uid="{4F1748D9-ED2C-46F8-810F-417913689D29}"/>
    <cellStyle name="Comma 11 2 2 3 3" xfId="1024" xr:uid="{00000000-0005-0000-0000-000069010000}"/>
    <cellStyle name="Comma 11 2 2 3 3 2" xfId="2104" xr:uid="{00000000-0005-0000-0000-00006A010000}"/>
    <cellStyle name="Comma 11 2 2 3 3 2 2" xfId="4893" xr:uid="{1093CD37-DC25-4F20-B77B-F25FFC106A18}"/>
    <cellStyle name="Comma 11 2 2 3 3 2 2 2" xfId="10496" xr:uid="{0FA2CE30-76B7-443C-A500-114AD1635185}"/>
    <cellStyle name="Comma 11 2 2 3 3 2 2 2 2" xfId="21724" xr:uid="{D88E7CBE-A8BC-4A4D-A3D6-93F4BDA9BFE6}"/>
    <cellStyle name="Comma 11 2 2 3 3 2 2 3" xfId="16121" xr:uid="{7845FCBD-9FBB-4B0D-94DF-6E4E6E72CFD3}"/>
    <cellStyle name="Comma 11 2 2 3 3 2 3" xfId="7707" xr:uid="{248D9453-448E-480C-BF22-67A53AD29AB7}"/>
    <cellStyle name="Comma 11 2 2 3 3 2 3 2" xfId="18935" xr:uid="{84E8F344-F0B9-4F7D-B407-993372DC5117}"/>
    <cellStyle name="Comma 11 2 2 3 3 2 4" xfId="13332" xr:uid="{BD14D327-3F49-4701-B75F-26C3C6498A2B}"/>
    <cellStyle name="Comma 11 2 2 3 3 3" xfId="3813" xr:uid="{8D0F453B-15C3-4074-BD85-1EF402866E45}"/>
    <cellStyle name="Comma 11 2 2 3 3 3 2" xfId="9416" xr:uid="{397C8C7F-01A8-4869-A712-8C4675B61DAB}"/>
    <cellStyle name="Comma 11 2 2 3 3 3 2 2" xfId="20644" xr:uid="{6777D9EB-3AF4-4E21-B870-5719AE84E550}"/>
    <cellStyle name="Comma 11 2 2 3 3 3 3" xfId="15041" xr:uid="{64CAC874-45AB-4985-90C5-D42261F2503D}"/>
    <cellStyle name="Comma 11 2 2 3 3 4" xfId="6627" xr:uid="{1119D749-B75C-450D-9218-E37C633F54B3}"/>
    <cellStyle name="Comma 11 2 2 3 3 4 2" xfId="17855" xr:uid="{8701E21E-670D-4488-A24D-5ADB34D3DE68}"/>
    <cellStyle name="Comma 11 2 2 3 3 5" xfId="12252" xr:uid="{87D07A3F-9EEF-4D99-A0D2-0B8B6C1A32F0}"/>
    <cellStyle name="Comma 11 2 2 3 4" xfId="1566" xr:uid="{00000000-0005-0000-0000-00006B010000}"/>
    <cellStyle name="Comma 11 2 2 3 4 2" xfId="4355" xr:uid="{E5D267EB-9EEE-4F63-882A-12C5466381F9}"/>
    <cellStyle name="Comma 11 2 2 3 4 2 2" xfId="9958" xr:uid="{7BBF73A8-B3D3-4098-A8AA-D608163426E4}"/>
    <cellStyle name="Comma 11 2 2 3 4 2 2 2" xfId="21186" xr:uid="{7039B045-678A-4305-840A-4C9095267E03}"/>
    <cellStyle name="Comma 11 2 2 3 4 2 3" xfId="15583" xr:uid="{3C7DE923-AA09-4D95-96F4-76E8DA04FF7C}"/>
    <cellStyle name="Comma 11 2 2 3 4 3" xfId="7169" xr:uid="{6D022962-771B-4477-A283-C0FC30C4B269}"/>
    <cellStyle name="Comma 11 2 2 3 4 3 2" xfId="18397" xr:uid="{E2FEAC68-45F4-4D08-8265-0D4796A972FA}"/>
    <cellStyle name="Comma 11 2 2 3 4 4" xfId="12794" xr:uid="{427087F6-D743-4331-A735-127F99B42B7B}"/>
    <cellStyle name="Comma 11 2 2 3 5" xfId="2647" xr:uid="{00000000-0005-0000-0000-00006C010000}"/>
    <cellStyle name="Comma 11 2 2 3 5 2" xfId="5436" xr:uid="{2CBB7208-9BE4-4B1C-9408-4760E61B3ABD}"/>
    <cellStyle name="Comma 11 2 2 3 5 2 2" xfId="11039" xr:uid="{94E6D148-83BF-4BA3-BC05-F726E178C321}"/>
    <cellStyle name="Comma 11 2 2 3 5 2 2 2" xfId="22267" xr:uid="{79F5F2E3-FBB2-4672-8DF3-9F625C2405E2}"/>
    <cellStyle name="Comma 11 2 2 3 5 2 3" xfId="16664" xr:uid="{C465AC72-47B9-45C3-8910-D177311CFADD}"/>
    <cellStyle name="Comma 11 2 2 3 5 3" xfId="8250" xr:uid="{CDFC3FC3-F53B-4FBE-88EE-8EB6EFD475C8}"/>
    <cellStyle name="Comma 11 2 2 3 5 3 2" xfId="19478" xr:uid="{566316AA-2300-440D-A490-1FC2F86020DF}"/>
    <cellStyle name="Comma 11 2 2 3 5 4" xfId="13875" xr:uid="{164DDCA8-258E-4A2A-9E4B-75AB2ABDC81E}"/>
    <cellStyle name="Comma 11 2 2 3 6" xfId="486" xr:uid="{00000000-0005-0000-0000-00006D010000}"/>
    <cellStyle name="Comma 11 2 2 3 6 2" xfId="3275" xr:uid="{490FB0FD-2AAB-4281-AAD9-FE5BCF7780CE}"/>
    <cellStyle name="Comma 11 2 2 3 6 2 2" xfId="8878" xr:uid="{A77F1002-6FAA-47F4-8A9E-06EBD5E876E7}"/>
    <cellStyle name="Comma 11 2 2 3 6 2 2 2" xfId="20106" xr:uid="{89BA7625-1A4C-4CFE-8E66-F5F90C133A86}"/>
    <cellStyle name="Comma 11 2 2 3 6 2 3" xfId="14503" xr:uid="{7A25EFAD-B151-4709-9D63-C37EFA365E84}"/>
    <cellStyle name="Comma 11 2 2 3 6 3" xfId="6089" xr:uid="{AC0782D4-A3D0-4899-9675-192328F9A395}"/>
    <cellStyle name="Comma 11 2 2 3 6 3 2" xfId="17317" xr:uid="{E6D8E0F0-4189-48B3-B679-69A3ABE8F77C}"/>
    <cellStyle name="Comma 11 2 2 3 6 4" xfId="11714" xr:uid="{BC2ED75D-2C7A-4DE3-9060-77B7891A256B}"/>
    <cellStyle name="Comma 11 2 2 3 7" xfId="2999" xr:uid="{D0C8B346-CE43-44BE-9CE4-B440BDDA0573}"/>
    <cellStyle name="Comma 11 2 2 3 7 2" xfId="8602" xr:uid="{32C99213-DA7C-4B81-80C0-B5B970269710}"/>
    <cellStyle name="Comma 11 2 2 3 7 2 2" xfId="19830" xr:uid="{1104A909-11A2-4778-B61E-59EF652DB9D7}"/>
    <cellStyle name="Comma 11 2 2 3 7 3" xfId="14227" xr:uid="{9B461A64-A160-4D9B-B6D5-0ABF603ACB85}"/>
    <cellStyle name="Comma 11 2 2 3 8" xfId="5814" xr:uid="{D62B8600-8DBB-4094-A176-EA8DEC55ADEA}"/>
    <cellStyle name="Comma 11 2 2 3 8 2" xfId="17042" xr:uid="{F61236D5-B4F3-452A-BA6A-C6532563B7A3}"/>
    <cellStyle name="Comma 11 2 2 3 9" xfId="11438" xr:uid="{2D0778C6-F152-40FA-AE0C-22F94B1BEE93}"/>
    <cellStyle name="Comma 11 2 2 4" xfId="629" xr:uid="{00000000-0005-0000-0000-00006E010000}"/>
    <cellStyle name="Comma 11 2 2 4 2" xfId="1167" xr:uid="{00000000-0005-0000-0000-00006F010000}"/>
    <cellStyle name="Comma 11 2 2 4 2 2" xfId="2247" xr:uid="{00000000-0005-0000-0000-000070010000}"/>
    <cellStyle name="Comma 11 2 2 4 2 2 2" xfId="5036" xr:uid="{571D733D-36AC-4168-9592-7239B485C849}"/>
    <cellStyle name="Comma 11 2 2 4 2 2 2 2" xfId="10639" xr:uid="{FD24733E-56BF-472A-9D72-AF278083B7FE}"/>
    <cellStyle name="Comma 11 2 2 4 2 2 2 2 2" xfId="21867" xr:uid="{FA09E332-9E92-47DA-9DFE-956E0B5C62C7}"/>
    <cellStyle name="Comma 11 2 2 4 2 2 2 3" xfId="16264" xr:uid="{D5BFDB2E-B980-4807-9ED3-2826244E1AAB}"/>
    <cellStyle name="Comma 11 2 2 4 2 2 3" xfId="7850" xr:uid="{5258BB1F-539D-418A-9E1B-27936EF0E9C6}"/>
    <cellStyle name="Comma 11 2 2 4 2 2 3 2" xfId="19078" xr:uid="{E1C958A9-F6BB-4476-A09E-E91EB8E079B3}"/>
    <cellStyle name="Comma 11 2 2 4 2 2 4" xfId="13475" xr:uid="{8051187D-F202-4C84-B986-26D2ACA9A6E9}"/>
    <cellStyle name="Comma 11 2 2 4 2 3" xfId="3956" xr:uid="{4DE01DB1-9484-42E2-BCF3-E40414814272}"/>
    <cellStyle name="Comma 11 2 2 4 2 3 2" xfId="9559" xr:uid="{94068487-78E5-4721-A4AD-BDF74FE2A4E5}"/>
    <cellStyle name="Comma 11 2 2 4 2 3 2 2" xfId="20787" xr:uid="{523F0CBE-1EF5-4966-900F-22E529FFD0FC}"/>
    <cellStyle name="Comma 11 2 2 4 2 3 3" xfId="15184" xr:uid="{6F314282-D0AA-45B1-BEFA-32A4A5E119E9}"/>
    <cellStyle name="Comma 11 2 2 4 2 4" xfId="6770" xr:uid="{7FFE8ECB-0924-4CE1-AEC3-96843CA510D4}"/>
    <cellStyle name="Comma 11 2 2 4 2 4 2" xfId="17998" xr:uid="{6F090603-004E-4454-A15D-DCD3635E1931}"/>
    <cellStyle name="Comma 11 2 2 4 2 5" xfId="12395" xr:uid="{3376137D-C4A9-4ACF-B6C8-14A4CE60B9FB}"/>
    <cellStyle name="Comma 11 2 2 4 3" xfId="1709" xr:uid="{00000000-0005-0000-0000-000071010000}"/>
    <cellStyle name="Comma 11 2 2 4 3 2" xfId="4498" xr:uid="{BE2F25C4-E01F-4C41-B8AF-86E37C1BD7AF}"/>
    <cellStyle name="Comma 11 2 2 4 3 2 2" xfId="10101" xr:uid="{4AF41BAB-F68F-413F-BFFF-E7A612906E60}"/>
    <cellStyle name="Comma 11 2 2 4 3 2 2 2" xfId="21329" xr:uid="{51DDE357-2730-42EA-8920-90CD50BA0ED3}"/>
    <cellStyle name="Comma 11 2 2 4 3 2 3" xfId="15726" xr:uid="{446D722F-5235-47BF-AEF6-918DC2310C64}"/>
    <cellStyle name="Comma 11 2 2 4 3 3" xfId="7312" xr:uid="{968AF3BA-8C32-4436-8622-26A7F47E8FEB}"/>
    <cellStyle name="Comma 11 2 2 4 3 3 2" xfId="18540" xr:uid="{BDE9279A-73C3-4F79-9625-E0D54EC69F61}"/>
    <cellStyle name="Comma 11 2 2 4 3 4" xfId="12937" xr:uid="{00997CD4-0348-4E22-857C-5D4EC1F4EB60}"/>
    <cellStyle name="Comma 11 2 2 4 4" xfId="3418" xr:uid="{0E1E4832-6E13-4694-BF14-2C6568703B77}"/>
    <cellStyle name="Comma 11 2 2 4 4 2" xfId="9021" xr:uid="{20A35A2B-4A1D-4B06-9C7A-EFC761AA35D2}"/>
    <cellStyle name="Comma 11 2 2 4 4 2 2" xfId="20249" xr:uid="{8E3438FD-662E-41BA-A81D-247433866459}"/>
    <cellStyle name="Comma 11 2 2 4 4 3" xfId="14646" xr:uid="{8BE3B8D7-1940-48FE-8D16-DD09CA781643}"/>
    <cellStyle name="Comma 11 2 2 4 5" xfId="6232" xr:uid="{A15FDE1A-E77D-43FD-99B7-5651254BAD84}"/>
    <cellStyle name="Comma 11 2 2 4 5 2" xfId="17460" xr:uid="{667BE52C-82A7-4861-804C-F7408970EFB8}"/>
    <cellStyle name="Comma 11 2 2 4 6" xfId="11857" xr:uid="{3595675E-A7F1-410B-86CC-84CB80E22575}"/>
    <cellStyle name="Comma 11 2 2 5" xfId="900" xr:uid="{00000000-0005-0000-0000-000072010000}"/>
    <cellStyle name="Comma 11 2 2 5 2" xfId="1980" xr:uid="{00000000-0005-0000-0000-000073010000}"/>
    <cellStyle name="Comma 11 2 2 5 2 2" xfId="4769" xr:uid="{E9A2C6B6-57D4-4B9A-82B2-B65D13CA799D}"/>
    <cellStyle name="Comma 11 2 2 5 2 2 2" xfId="10372" xr:uid="{8A0AE9AD-B8FC-47ED-8E78-2E4000CE2FD5}"/>
    <cellStyle name="Comma 11 2 2 5 2 2 2 2" xfId="21600" xr:uid="{5D7E7974-642E-4524-814B-5FD7FEBB5DDB}"/>
    <cellStyle name="Comma 11 2 2 5 2 2 3" xfId="15997" xr:uid="{6BF1CFD3-EED4-4D49-8658-FDD44ED90BB5}"/>
    <cellStyle name="Comma 11 2 2 5 2 3" xfId="7583" xr:uid="{0FFAF62D-2ABC-49B4-94CC-30E9C691BE49}"/>
    <cellStyle name="Comma 11 2 2 5 2 3 2" xfId="18811" xr:uid="{7647A90C-DDA7-454B-BEDE-13B9C6FC0925}"/>
    <cellStyle name="Comma 11 2 2 5 2 4" xfId="13208" xr:uid="{537B443F-5E7F-4251-9ED1-C2D0526D8268}"/>
    <cellStyle name="Comma 11 2 2 5 3" xfId="3689" xr:uid="{B3EACD37-DF35-4410-8ED4-822176F04EBE}"/>
    <cellStyle name="Comma 11 2 2 5 3 2" xfId="9292" xr:uid="{FC8FA4CF-609A-441E-B109-18DC0142F2BF}"/>
    <cellStyle name="Comma 11 2 2 5 3 2 2" xfId="20520" xr:uid="{BF7FB96B-7C2F-4E67-B1F3-B47E74E3EA77}"/>
    <cellStyle name="Comma 11 2 2 5 3 3" xfId="14917" xr:uid="{E761DC83-57C4-4753-9D24-BA11EDF0C288}"/>
    <cellStyle name="Comma 11 2 2 5 4" xfId="6503" xr:uid="{EA4C1EC8-B793-4242-98FA-F40A70E02137}"/>
    <cellStyle name="Comma 11 2 2 5 4 2" xfId="17731" xr:uid="{741DC6F5-4F1D-4FE6-A2F7-91978DA77819}"/>
    <cellStyle name="Comma 11 2 2 5 5" xfId="12128" xr:uid="{BFB985F1-8435-4279-8974-4EB2D0371F04}"/>
    <cellStyle name="Comma 11 2 2 6" xfId="1442" xr:uid="{00000000-0005-0000-0000-000074010000}"/>
    <cellStyle name="Comma 11 2 2 6 2" xfId="4231" xr:uid="{E50B53DF-15CB-4791-ABF6-0D08D2506D55}"/>
    <cellStyle name="Comma 11 2 2 6 2 2" xfId="9834" xr:uid="{7A1EEB24-C768-40C7-A055-0796DB6B41E7}"/>
    <cellStyle name="Comma 11 2 2 6 2 2 2" xfId="21062" xr:uid="{41437E7C-A33C-4505-B135-470FF1646557}"/>
    <cellStyle name="Comma 11 2 2 6 2 3" xfId="15459" xr:uid="{D22C3681-C403-4C91-B1BE-04621A7F3A1D}"/>
    <cellStyle name="Comma 11 2 2 6 3" xfId="7045" xr:uid="{C26499A4-DA7B-43A1-A79D-2094FB17012F}"/>
    <cellStyle name="Comma 11 2 2 6 3 2" xfId="18273" xr:uid="{6DCB3983-AA92-48EF-B2CE-B1FE235F4AED}"/>
    <cellStyle name="Comma 11 2 2 6 4" xfId="12670" xr:uid="{EE183044-35D9-43C7-86A8-6BFBEC2F3DD2}"/>
    <cellStyle name="Comma 11 2 2 7" xfId="2523" xr:uid="{00000000-0005-0000-0000-000075010000}"/>
    <cellStyle name="Comma 11 2 2 7 2" xfId="5312" xr:uid="{D2466AF0-DABE-4C0D-B29A-397C0C68F00A}"/>
    <cellStyle name="Comma 11 2 2 7 2 2" xfId="10915" xr:uid="{29BE386D-F398-46E0-B8A5-BB35951BF94C}"/>
    <cellStyle name="Comma 11 2 2 7 2 2 2" xfId="22143" xr:uid="{B1EB257B-EDCC-4AE8-8AA0-5D78A6049A39}"/>
    <cellStyle name="Comma 11 2 2 7 2 3" xfId="16540" xr:uid="{1545C2A6-0BF5-4E97-BE98-61B5105B65E0}"/>
    <cellStyle name="Comma 11 2 2 7 3" xfId="8126" xr:uid="{5C5810F6-B831-4699-AC61-3573510504A1}"/>
    <cellStyle name="Comma 11 2 2 7 3 2" xfId="19354" xr:uid="{DA9A4DB2-CE97-47EA-9833-48F2220583B9}"/>
    <cellStyle name="Comma 11 2 2 7 4" xfId="13751" xr:uid="{D47CB4F5-B1D3-4157-B0E4-239BE7350EDB}"/>
    <cellStyle name="Comma 11 2 2 8" xfId="362" xr:uid="{00000000-0005-0000-0000-000076010000}"/>
    <cellStyle name="Comma 11 2 2 8 2" xfId="3151" xr:uid="{1796D2A7-3E15-4612-AF79-525597D1F38A}"/>
    <cellStyle name="Comma 11 2 2 8 2 2" xfId="8754" xr:uid="{C9FB5C56-BA52-486E-9632-C80F20AAAE26}"/>
    <cellStyle name="Comma 11 2 2 8 2 2 2" xfId="19982" xr:uid="{6E783166-99A4-4F51-A695-F818171791CC}"/>
    <cellStyle name="Comma 11 2 2 8 2 3" xfId="14379" xr:uid="{4B1F477C-17E7-4681-AD44-A849668681CF}"/>
    <cellStyle name="Comma 11 2 2 8 3" xfId="5965" xr:uid="{C6389616-7F36-4114-A2EF-A83E70F59308}"/>
    <cellStyle name="Comma 11 2 2 8 3 2" xfId="17193" xr:uid="{7D036096-1F09-420C-B1FF-6070A3DE1715}"/>
    <cellStyle name="Comma 11 2 2 8 4" xfId="11590" xr:uid="{089B0FC2-DBC8-4214-8505-1EB70FF5C441}"/>
    <cellStyle name="Comma 11 2 2 9" xfId="2875" xr:uid="{3C90F763-268D-4DFB-9672-A31D5342E7EF}"/>
    <cellStyle name="Comma 11 2 2 9 2" xfId="8478" xr:uid="{64BD76FF-6DBF-4DDE-BCB4-E3E5B873A99A}"/>
    <cellStyle name="Comma 11 2 2 9 2 2" xfId="19706" xr:uid="{00A5CE5C-E65E-489B-8A31-0ECCCA4354D3}"/>
    <cellStyle name="Comma 11 2 2 9 3" xfId="14103" xr:uid="{F8B6F8CE-992A-45C9-9B71-311740B4D066}"/>
    <cellStyle name="Comma 11 2 3" xfId="112" xr:uid="{00000000-0005-0000-0000-000077010000}"/>
    <cellStyle name="Comma 11 2 3 10" xfId="11344" xr:uid="{B8096BFA-A551-4982-8049-8549EE67F5FD}"/>
    <cellStyle name="Comma 11 2 3 2" xfId="238" xr:uid="{00000000-0005-0000-0000-000078010000}"/>
    <cellStyle name="Comma 11 2 3 2 2" xfId="785" xr:uid="{00000000-0005-0000-0000-000079010000}"/>
    <cellStyle name="Comma 11 2 3 2 2 2" xfId="1323" xr:uid="{00000000-0005-0000-0000-00007A010000}"/>
    <cellStyle name="Comma 11 2 3 2 2 2 2" xfId="2403" xr:uid="{00000000-0005-0000-0000-00007B010000}"/>
    <cellStyle name="Comma 11 2 3 2 2 2 2 2" xfId="5192" xr:uid="{A17569A4-551F-4AEC-9C59-757148040E39}"/>
    <cellStyle name="Comma 11 2 3 2 2 2 2 2 2" xfId="10795" xr:uid="{D7EA0C4C-EB17-4E92-B81C-9DC13AF37F0D}"/>
    <cellStyle name="Comma 11 2 3 2 2 2 2 2 2 2" xfId="22023" xr:uid="{298643DC-ED16-4274-8BCE-287DD958CFA6}"/>
    <cellStyle name="Comma 11 2 3 2 2 2 2 2 3" xfId="16420" xr:uid="{E60822F2-145F-492D-A0C8-6F9C1229B95D}"/>
    <cellStyle name="Comma 11 2 3 2 2 2 2 3" xfId="8006" xr:uid="{2B837727-6233-4A22-9835-860D4777BE3A}"/>
    <cellStyle name="Comma 11 2 3 2 2 2 2 3 2" xfId="19234" xr:uid="{EF7E6FF7-B364-4F2D-A4D2-804248D78EA4}"/>
    <cellStyle name="Comma 11 2 3 2 2 2 2 4" xfId="13631" xr:uid="{D08D7706-C2DF-49CB-A27F-03A0577F1C9E}"/>
    <cellStyle name="Comma 11 2 3 2 2 2 3" xfId="4112" xr:uid="{1071583C-32E6-4D4D-B382-CCC09E27AEE1}"/>
    <cellStyle name="Comma 11 2 3 2 2 2 3 2" xfId="9715" xr:uid="{120F859E-0659-4558-82CE-CF85306B5DC6}"/>
    <cellStyle name="Comma 11 2 3 2 2 2 3 2 2" xfId="20943" xr:uid="{45AEB441-3B77-4093-A89C-B9AD939CBDD4}"/>
    <cellStyle name="Comma 11 2 3 2 2 2 3 3" xfId="15340" xr:uid="{8368834C-F4D7-4CD2-9485-18E66BDCE4FD}"/>
    <cellStyle name="Comma 11 2 3 2 2 2 4" xfId="6926" xr:uid="{2CC2A6C4-D549-4C30-83EC-BDA8B271802A}"/>
    <cellStyle name="Comma 11 2 3 2 2 2 4 2" xfId="18154" xr:uid="{A6AF95E2-AA43-4C0F-94FF-0D17E4FF566D}"/>
    <cellStyle name="Comma 11 2 3 2 2 2 5" xfId="12551" xr:uid="{DB30F5C4-96C0-4BA7-9766-FDFB40851ED6}"/>
    <cellStyle name="Comma 11 2 3 2 2 3" xfId="1865" xr:uid="{00000000-0005-0000-0000-00007C010000}"/>
    <cellStyle name="Comma 11 2 3 2 2 3 2" xfId="4654" xr:uid="{4ACD3EB9-8761-4AE7-8F03-0FC8C9D5A639}"/>
    <cellStyle name="Comma 11 2 3 2 2 3 2 2" xfId="10257" xr:uid="{178A96B7-C26E-46C0-8C40-BFF81F2EA2E1}"/>
    <cellStyle name="Comma 11 2 3 2 2 3 2 2 2" xfId="21485" xr:uid="{42BF27E0-F515-4153-847A-2FE268819B5B}"/>
    <cellStyle name="Comma 11 2 3 2 2 3 2 3" xfId="15882" xr:uid="{4D0A94F4-F2AC-4C67-B059-C63C66ABBB75}"/>
    <cellStyle name="Comma 11 2 3 2 2 3 3" xfId="7468" xr:uid="{2A3555CC-C583-4B03-980B-49FE1EFC5915}"/>
    <cellStyle name="Comma 11 2 3 2 2 3 3 2" xfId="18696" xr:uid="{3AE6BA6D-E054-463A-A609-D93260A0690D}"/>
    <cellStyle name="Comma 11 2 3 2 2 3 4" xfId="13093" xr:uid="{2345688C-7527-4749-88F4-264E0246CB16}"/>
    <cellStyle name="Comma 11 2 3 2 2 4" xfId="3574" xr:uid="{1023555D-9281-47AB-A060-B8C4813F6B4E}"/>
    <cellStyle name="Comma 11 2 3 2 2 4 2" xfId="9177" xr:uid="{4A8F32C3-CFDA-48B2-8C78-6AF3F6490BB9}"/>
    <cellStyle name="Comma 11 2 3 2 2 4 2 2" xfId="20405" xr:uid="{BE7D465D-1744-4FC8-9FAD-23B3B0E94108}"/>
    <cellStyle name="Comma 11 2 3 2 2 4 3" xfId="14802" xr:uid="{BCA056DC-0249-4AC9-B992-4CBE0A4DB1BF}"/>
    <cellStyle name="Comma 11 2 3 2 2 5" xfId="6388" xr:uid="{AEF7E227-8C09-42A9-A835-55EB0DFD9E54}"/>
    <cellStyle name="Comma 11 2 3 2 2 5 2" xfId="17616" xr:uid="{4A591F25-71C4-445F-9D46-EA3A63400C0B}"/>
    <cellStyle name="Comma 11 2 3 2 2 6" xfId="12013" xr:uid="{CB84FE95-BD83-4931-AA28-1315C0198D83}"/>
    <cellStyle name="Comma 11 2 3 2 3" xfId="1056" xr:uid="{00000000-0005-0000-0000-00007D010000}"/>
    <cellStyle name="Comma 11 2 3 2 3 2" xfId="2136" xr:uid="{00000000-0005-0000-0000-00007E010000}"/>
    <cellStyle name="Comma 11 2 3 2 3 2 2" xfId="4925" xr:uid="{C1DF96F4-162C-402E-82A0-381B80678949}"/>
    <cellStyle name="Comma 11 2 3 2 3 2 2 2" xfId="10528" xr:uid="{673F797F-323A-4953-A6DA-C26A2C9D3E0D}"/>
    <cellStyle name="Comma 11 2 3 2 3 2 2 2 2" xfId="21756" xr:uid="{D1887A00-CAA6-4165-AF13-A7D78D8E586D}"/>
    <cellStyle name="Comma 11 2 3 2 3 2 2 3" xfId="16153" xr:uid="{7C3257BE-4804-4A8A-8BF8-21B3C98BFA05}"/>
    <cellStyle name="Comma 11 2 3 2 3 2 3" xfId="7739" xr:uid="{2D8537A5-8FB6-4F91-854F-125991E4D26B}"/>
    <cellStyle name="Comma 11 2 3 2 3 2 3 2" xfId="18967" xr:uid="{F838B0CE-09C5-44BB-9FFC-9E9EE50B11B1}"/>
    <cellStyle name="Comma 11 2 3 2 3 2 4" xfId="13364" xr:uid="{83AF6D85-12D7-41B1-99AB-578460EA396E}"/>
    <cellStyle name="Comma 11 2 3 2 3 3" xfId="3845" xr:uid="{2E84CBD1-CE05-4A4A-A980-ED2ED0EAC3E2}"/>
    <cellStyle name="Comma 11 2 3 2 3 3 2" xfId="9448" xr:uid="{F601BB51-989D-4365-9F3D-3DAC86F45262}"/>
    <cellStyle name="Comma 11 2 3 2 3 3 2 2" xfId="20676" xr:uid="{377CBDF9-888B-413A-BF8C-2E556D51B971}"/>
    <cellStyle name="Comma 11 2 3 2 3 3 3" xfId="15073" xr:uid="{355E2ACD-4F85-4579-A083-9C574A2324AE}"/>
    <cellStyle name="Comma 11 2 3 2 3 4" xfId="6659" xr:uid="{9B513298-4A64-4A9C-A9A3-955D2D8E33CD}"/>
    <cellStyle name="Comma 11 2 3 2 3 4 2" xfId="17887" xr:uid="{7C486590-F142-463B-A3BB-C22E0A70A5C0}"/>
    <cellStyle name="Comma 11 2 3 2 3 5" xfId="12284" xr:uid="{1CD07A14-99F9-468E-82B8-65E28E2A01E1}"/>
    <cellStyle name="Comma 11 2 3 2 4" xfId="1598" xr:uid="{00000000-0005-0000-0000-00007F010000}"/>
    <cellStyle name="Comma 11 2 3 2 4 2" xfId="4387" xr:uid="{3FAD2E61-DE60-467F-AD11-18051EB1C0AF}"/>
    <cellStyle name="Comma 11 2 3 2 4 2 2" xfId="9990" xr:uid="{79DBD9BC-CFC8-4E65-8383-D98E83057F40}"/>
    <cellStyle name="Comma 11 2 3 2 4 2 2 2" xfId="21218" xr:uid="{10AD7EBF-25F7-4927-ADF7-466F16EA78E4}"/>
    <cellStyle name="Comma 11 2 3 2 4 2 3" xfId="15615" xr:uid="{71190477-8F0E-42F3-9876-5417861A5821}"/>
    <cellStyle name="Comma 11 2 3 2 4 3" xfId="7201" xr:uid="{0F25EEE2-7910-4311-9017-240F93299F1E}"/>
    <cellStyle name="Comma 11 2 3 2 4 3 2" xfId="18429" xr:uid="{52D88EAC-6267-4B6B-A999-3341821E44C4}"/>
    <cellStyle name="Comma 11 2 3 2 4 4" xfId="12826" xr:uid="{55156ABE-9681-4D65-94C7-2037B99021C3}"/>
    <cellStyle name="Comma 11 2 3 2 5" xfId="2679" xr:uid="{00000000-0005-0000-0000-000080010000}"/>
    <cellStyle name="Comma 11 2 3 2 5 2" xfId="5468" xr:uid="{61A8D3D6-783C-4CB3-A789-7259323D42CF}"/>
    <cellStyle name="Comma 11 2 3 2 5 2 2" xfId="11071" xr:uid="{3D4017CA-69E5-4892-8A35-86BF9E5564AC}"/>
    <cellStyle name="Comma 11 2 3 2 5 2 2 2" xfId="22299" xr:uid="{B03AF6CD-C685-4431-A2DC-EEDCD6D2CD1D}"/>
    <cellStyle name="Comma 11 2 3 2 5 2 3" xfId="16696" xr:uid="{FD9F3133-ABBC-40CB-979A-D5FF0298EC35}"/>
    <cellStyle name="Comma 11 2 3 2 5 3" xfId="8282" xr:uid="{2ABF0733-57A2-44DA-930F-91331D48662C}"/>
    <cellStyle name="Comma 11 2 3 2 5 3 2" xfId="19510" xr:uid="{C0A5F66D-1425-4E75-AEF0-720C5838FBF9}"/>
    <cellStyle name="Comma 11 2 3 2 5 4" xfId="13907" xr:uid="{D7E19D9D-C7E9-4AD4-B1E1-47B7D7A8354A}"/>
    <cellStyle name="Comma 11 2 3 2 6" xfId="518" xr:uid="{00000000-0005-0000-0000-000081010000}"/>
    <cellStyle name="Comma 11 2 3 2 6 2" xfId="3307" xr:uid="{892EBB21-5E4A-4DAC-AAC5-533B4F38066F}"/>
    <cellStyle name="Comma 11 2 3 2 6 2 2" xfId="8910" xr:uid="{4E882D7A-A068-45C9-AC81-22CEE2279758}"/>
    <cellStyle name="Comma 11 2 3 2 6 2 2 2" xfId="20138" xr:uid="{1014B43D-EF47-40B6-8232-6569DACB7270}"/>
    <cellStyle name="Comma 11 2 3 2 6 2 3" xfId="14535" xr:uid="{6DC445B6-2FAE-4F9A-82F6-1FEE19936D2C}"/>
    <cellStyle name="Comma 11 2 3 2 6 3" xfId="6121" xr:uid="{A69466B0-2A84-49B5-892E-B6D291294492}"/>
    <cellStyle name="Comma 11 2 3 2 6 3 2" xfId="17349" xr:uid="{31F59ADE-490F-4BB3-AAF2-1E20C52AB783}"/>
    <cellStyle name="Comma 11 2 3 2 6 4" xfId="11746" xr:uid="{ACDA4171-1D99-440D-B4DE-34C81AB995C1}"/>
    <cellStyle name="Comma 11 2 3 2 7" xfId="3031" xr:uid="{58E29314-C3C9-4978-9546-71C95518427E}"/>
    <cellStyle name="Comma 11 2 3 2 7 2" xfId="8634" xr:uid="{C775911A-CD61-4029-A672-B203156CBAEC}"/>
    <cellStyle name="Comma 11 2 3 2 7 2 2" xfId="19862" xr:uid="{D7A8F8A2-E7A6-4F0A-9804-C9A7CD3CB6B7}"/>
    <cellStyle name="Comma 11 2 3 2 7 3" xfId="14259" xr:uid="{79AE01E9-52FC-433E-B8C8-9AC53AE87DE3}"/>
    <cellStyle name="Comma 11 2 3 2 8" xfId="5846" xr:uid="{C78B4332-9819-4C7E-A5AD-030C04502302}"/>
    <cellStyle name="Comma 11 2 3 2 8 2" xfId="17074" xr:uid="{3DBFD297-60C3-4CD0-AA6F-76A0B7768515}"/>
    <cellStyle name="Comma 11 2 3 2 9" xfId="11470" xr:uid="{4221E267-C880-438D-9047-7DDC2A421692}"/>
    <cellStyle name="Comma 11 2 3 3" xfId="659" xr:uid="{00000000-0005-0000-0000-000082010000}"/>
    <cellStyle name="Comma 11 2 3 3 2" xfId="1197" xr:uid="{00000000-0005-0000-0000-000083010000}"/>
    <cellStyle name="Comma 11 2 3 3 2 2" xfId="2277" xr:uid="{00000000-0005-0000-0000-000084010000}"/>
    <cellStyle name="Comma 11 2 3 3 2 2 2" xfId="5066" xr:uid="{38A8F6A3-BDD1-4C41-9F2C-6BB5475AD601}"/>
    <cellStyle name="Comma 11 2 3 3 2 2 2 2" xfId="10669" xr:uid="{3A923431-6052-4754-8138-E7F335E57BFF}"/>
    <cellStyle name="Comma 11 2 3 3 2 2 2 2 2" xfId="21897" xr:uid="{E19E3F2B-A88E-404D-A163-02CFAE68625F}"/>
    <cellStyle name="Comma 11 2 3 3 2 2 2 3" xfId="16294" xr:uid="{71895B7B-EE92-4689-8D44-3DE00DE09BEA}"/>
    <cellStyle name="Comma 11 2 3 3 2 2 3" xfId="7880" xr:uid="{BF65F4C5-33EB-4B95-B352-EF7C84DE5A3A}"/>
    <cellStyle name="Comma 11 2 3 3 2 2 3 2" xfId="19108" xr:uid="{9C1BE801-81CE-4784-B3A4-D623A81FB8AB}"/>
    <cellStyle name="Comma 11 2 3 3 2 2 4" xfId="13505" xr:uid="{DF64215C-A1BD-404A-993E-575D814F8AD8}"/>
    <cellStyle name="Comma 11 2 3 3 2 3" xfId="3986" xr:uid="{8E54F1E3-0D7B-4330-B40C-2E3207C9D4BD}"/>
    <cellStyle name="Comma 11 2 3 3 2 3 2" xfId="9589" xr:uid="{FCF71A9A-8F2A-4E52-AEA1-47513D2CE363}"/>
    <cellStyle name="Comma 11 2 3 3 2 3 2 2" xfId="20817" xr:uid="{32396FD6-8350-483E-95FC-1BD530918A33}"/>
    <cellStyle name="Comma 11 2 3 3 2 3 3" xfId="15214" xr:uid="{5CAE3DB4-168A-46C7-B0D7-8834403CE179}"/>
    <cellStyle name="Comma 11 2 3 3 2 4" xfId="6800" xr:uid="{854085BD-8427-4396-9A86-94020737BB79}"/>
    <cellStyle name="Comma 11 2 3 3 2 4 2" xfId="18028" xr:uid="{7E6CA2C7-E001-4DD9-B175-B3A5328A78AF}"/>
    <cellStyle name="Comma 11 2 3 3 2 5" xfId="12425" xr:uid="{B9DEB7E2-79EB-4ADC-9CBB-0EA70EB7C11B}"/>
    <cellStyle name="Comma 11 2 3 3 3" xfId="1739" xr:uid="{00000000-0005-0000-0000-000085010000}"/>
    <cellStyle name="Comma 11 2 3 3 3 2" xfId="4528" xr:uid="{6F0CBE41-545B-4940-A7B3-25EF772CEABD}"/>
    <cellStyle name="Comma 11 2 3 3 3 2 2" xfId="10131" xr:uid="{F62CE5A9-1C10-4F05-8E62-03B6F543518D}"/>
    <cellStyle name="Comma 11 2 3 3 3 2 2 2" xfId="21359" xr:uid="{DB5312B5-918F-477F-B46A-1B0CB990700B}"/>
    <cellStyle name="Comma 11 2 3 3 3 2 3" xfId="15756" xr:uid="{98F64618-A237-485D-A829-E6C1639F1982}"/>
    <cellStyle name="Comma 11 2 3 3 3 3" xfId="7342" xr:uid="{D2DFD60A-0185-4B9A-987E-161F5E19B20C}"/>
    <cellStyle name="Comma 11 2 3 3 3 3 2" xfId="18570" xr:uid="{2EF9B4E1-B865-45A3-ADD2-7913B08ED012}"/>
    <cellStyle name="Comma 11 2 3 3 3 4" xfId="12967" xr:uid="{08F23A0A-F364-4609-944B-0B8496886AF6}"/>
    <cellStyle name="Comma 11 2 3 3 4" xfId="3448" xr:uid="{E5F3AA30-F921-4F0D-B5B7-800FAF9B56A2}"/>
    <cellStyle name="Comma 11 2 3 3 4 2" xfId="9051" xr:uid="{CF9DA7BA-B803-4A7B-BAFD-AE36DF29DFF4}"/>
    <cellStyle name="Comma 11 2 3 3 4 2 2" xfId="20279" xr:uid="{DAEB7CC1-45C6-4780-9172-1E71E1FBB0C3}"/>
    <cellStyle name="Comma 11 2 3 3 4 3" xfId="14676" xr:uid="{7F68790A-BBE0-4BC4-B3C8-772D93E3C70C}"/>
    <cellStyle name="Comma 11 2 3 3 5" xfId="6262" xr:uid="{69952DE8-98AB-4EC2-945E-0F728B6E291B}"/>
    <cellStyle name="Comma 11 2 3 3 5 2" xfId="17490" xr:uid="{686E3A31-4DEC-45BC-8881-3BEBA7127F19}"/>
    <cellStyle name="Comma 11 2 3 3 6" xfId="11887" xr:uid="{FE459F18-C159-4A38-ABF5-615BB7C5E079}"/>
    <cellStyle name="Comma 11 2 3 4" xfId="930" xr:uid="{00000000-0005-0000-0000-000086010000}"/>
    <cellStyle name="Comma 11 2 3 4 2" xfId="2010" xr:uid="{00000000-0005-0000-0000-000087010000}"/>
    <cellStyle name="Comma 11 2 3 4 2 2" xfId="4799" xr:uid="{5D41B9AC-0687-490F-8EE6-02383FC97C72}"/>
    <cellStyle name="Comma 11 2 3 4 2 2 2" xfId="10402" xr:uid="{B7C33C1C-BC75-4E08-985C-AE62D1609640}"/>
    <cellStyle name="Comma 11 2 3 4 2 2 2 2" xfId="21630" xr:uid="{8DF573C5-86D5-46F8-9E1E-990F1119AE19}"/>
    <cellStyle name="Comma 11 2 3 4 2 2 3" xfId="16027" xr:uid="{B587C438-0052-40D8-80BC-8E3E94FBD75F}"/>
    <cellStyle name="Comma 11 2 3 4 2 3" xfId="7613" xr:uid="{D3C68B88-4D81-4DDD-B42A-1DF2B5F42C82}"/>
    <cellStyle name="Comma 11 2 3 4 2 3 2" xfId="18841" xr:uid="{B23D40BE-D718-487B-A1AF-CE2E2F81F66E}"/>
    <cellStyle name="Comma 11 2 3 4 2 4" xfId="13238" xr:uid="{D0952C0F-FAA6-4D17-8B83-73F62B47AABE}"/>
    <cellStyle name="Comma 11 2 3 4 3" xfId="3719" xr:uid="{8CE3876C-167E-49B9-85C2-D99AED7C0042}"/>
    <cellStyle name="Comma 11 2 3 4 3 2" xfId="9322" xr:uid="{BD1C9F5C-06C8-43E4-BA6E-24EB85D305E0}"/>
    <cellStyle name="Comma 11 2 3 4 3 2 2" xfId="20550" xr:uid="{916022D1-AB2D-49F3-AB2F-70B97D246286}"/>
    <cellStyle name="Comma 11 2 3 4 3 3" xfId="14947" xr:uid="{4C28322F-8011-4FF2-9EC6-D4D4A960A228}"/>
    <cellStyle name="Comma 11 2 3 4 4" xfId="6533" xr:uid="{AE289565-AFBF-411C-85B9-835AFC2E7A72}"/>
    <cellStyle name="Comma 11 2 3 4 4 2" xfId="17761" xr:uid="{7DAFD4AC-3AB9-438B-94C0-3853AD1E554B}"/>
    <cellStyle name="Comma 11 2 3 4 5" xfId="12158" xr:uid="{55255040-27D4-4E01-9A99-32115A526FD9}"/>
    <cellStyle name="Comma 11 2 3 5" xfId="1472" xr:uid="{00000000-0005-0000-0000-000088010000}"/>
    <cellStyle name="Comma 11 2 3 5 2" xfId="4261" xr:uid="{29BD8285-DC13-4D23-8F91-E7613D9A5AE6}"/>
    <cellStyle name="Comma 11 2 3 5 2 2" xfId="9864" xr:uid="{3493722D-6540-4597-9E11-D48492185E2E}"/>
    <cellStyle name="Comma 11 2 3 5 2 2 2" xfId="21092" xr:uid="{B64CC2F1-12E3-4752-96EB-50D54FA0FFC4}"/>
    <cellStyle name="Comma 11 2 3 5 2 3" xfId="15489" xr:uid="{4C86B1E1-6418-4253-802D-0713FE003A05}"/>
    <cellStyle name="Comma 11 2 3 5 3" xfId="7075" xr:uid="{6A83A381-B2F0-4963-951E-65B219454629}"/>
    <cellStyle name="Comma 11 2 3 5 3 2" xfId="18303" xr:uid="{495DBBAA-1B4E-4501-B936-5B42E0EAFA18}"/>
    <cellStyle name="Comma 11 2 3 5 4" xfId="12700" xr:uid="{F1ED0DDA-F70F-45FF-9A19-2B7417DCB238}"/>
    <cellStyle name="Comma 11 2 3 6" xfId="2553" xr:uid="{00000000-0005-0000-0000-000089010000}"/>
    <cellStyle name="Comma 11 2 3 6 2" xfId="5342" xr:uid="{07E937B6-AEBD-4303-B76C-0751787454DD}"/>
    <cellStyle name="Comma 11 2 3 6 2 2" xfId="10945" xr:uid="{274C9B3A-2109-4AB6-B003-C3DDF611097A}"/>
    <cellStyle name="Comma 11 2 3 6 2 2 2" xfId="22173" xr:uid="{17604BB1-5C39-4588-8C60-CCBC9E9347CE}"/>
    <cellStyle name="Comma 11 2 3 6 2 3" xfId="16570" xr:uid="{35182EA9-B4B3-4B65-9D41-189899B1EDE6}"/>
    <cellStyle name="Comma 11 2 3 6 3" xfId="8156" xr:uid="{4317B638-000F-4376-B949-17C50CEEB6FE}"/>
    <cellStyle name="Comma 11 2 3 6 3 2" xfId="19384" xr:uid="{62FE112E-DDB4-4394-9A01-A228FB1EA330}"/>
    <cellStyle name="Comma 11 2 3 6 4" xfId="13781" xr:uid="{26055076-FFDF-4CFB-879D-802A2235BEF6}"/>
    <cellStyle name="Comma 11 2 3 7" xfId="392" xr:uid="{00000000-0005-0000-0000-00008A010000}"/>
    <cellStyle name="Comma 11 2 3 7 2" xfId="3181" xr:uid="{E62B158A-19FD-48CC-B934-EF714A1B9E5D}"/>
    <cellStyle name="Comma 11 2 3 7 2 2" xfId="8784" xr:uid="{9A066AAA-9AC5-4471-B597-C8765AC2EF9B}"/>
    <cellStyle name="Comma 11 2 3 7 2 2 2" xfId="20012" xr:uid="{EDD34401-DE63-445B-89D8-33B2262CAEE6}"/>
    <cellStyle name="Comma 11 2 3 7 2 3" xfId="14409" xr:uid="{5846D2CA-7F2D-4907-8CFF-6B794F34E436}"/>
    <cellStyle name="Comma 11 2 3 7 3" xfId="5995" xr:uid="{80802D42-436E-4FC3-867E-722288AA81E6}"/>
    <cellStyle name="Comma 11 2 3 7 3 2" xfId="17223" xr:uid="{12A0FA45-7285-4246-95CB-0EC825D8E3DA}"/>
    <cellStyle name="Comma 11 2 3 7 4" xfId="11620" xr:uid="{103D3D8C-698D-4B08-B271-186EE4F5517B}"/>
    <cellStyle name="Comma 11 2 3 8" xfId="2905" xr:uid="{1BF904B3-DBB2-44BC-97C7-54A0946AAE39}"/>
    <cellStyle name="Comma 11 2 3 8 2" xfId="8508" xr:uid="{354F373D-1B93-449C-B076-EC7182D33096}"/>
    <cellStyle name="Comma 11 2 3 8 2 2" xfId="19736" xr:uid="{0668A6FD-2CCB-4FF5-92E8-DB25B8D67014}"/>
    <cellStyle name="Comma 11 2 3 8 3" xfId="14133" xr:uid="{70D93BDA-F639-4D66-B067-5B3993CF8770}"/>
    <cellStyle name="Comma 11 2 3 9" xfId="5720" xr:uid="{38E56D45-88F4-470C-88EE-CCE5B3D66524}"/>
    <cellStyle name="Comma 11 2 3 9 2" xfId="16948" xr:uid="{B6EE1984-5457-4289-8E63-E1F8BAC23262}"/>
    <cellStyle name="Comma 11 2 4" xfId="174" xr:uid="{00000000-0005-0000-0000-00008B010000}"/>
    <cellStyle name="Comma 11 2 4 2" xfId="721" xr:uid="{00000000-0005-0000-0000-00008C010000}"/>
    <cellStyle name="Comma 11 2 4 2 2" xfId="1259" xr:uid="{00000000-0005-0000-0000-00008D010000}"/>
    <cellStyle name="Comma 11 2 4 2 2 2" xfId="2339" xr:uid="{00000000-0005-0000-0000-00008E010000}"/>
    <cellStyle name="Comma 11 2 4 2 2 2 2" xfId="5128" xr:uid="{17912763-8DC7-48AE-8F58-655CEC6EC765}"/>
    <cellStyle name="Comma 11 2 4 2 2 2 2 2" xfId="10731" xr:uid="{BACB5AAC-33CD-4B46-87F5-7962B4DE9E73}"/>
    <cellStyle name="Comma 11 2 4 2 2 2 2 2 2" xfId="21959" xr:uid="{BB70379F-265C-42DF-AB67-F60946E7FB31}"/>
    <cellStyle name="Comma 11 2 4 2 2 2 2 3" xfId="16356" xr:uid="{3FCEEFA3-E4A5-4D8A-89C7-DC6A86F229C1}"/>
    <cellStyle name="Comma 11 2 4 2 2 2 3" xfId="7942" xr:uid="{6048AE28-66F4-4EF5-A21A-7C008350A247}"/>
    <cellStyle name="Comma 11 2 4 2 2 2 3 2" xfId="19170" xr:uid="{E5915160-28D7-42C3-9322-9D04788120E0}"/>
    <cellStyle name="Comma 11 2 4 2 2 2 4" xfId="13567" xr:uid="{411D0948-A615-4612-949B-76C648306B52}"/>
    <cellStyle name="Comma 11 2 4 2 2 3" xfId="4048" xr:uid="{8E8D5F53-297C-46B3-BE1D-B8AC3AD7B87F}"/>
    <cellStyle name="Comma 11 2 4 2 2 3 2" xfId="9651" xr:uid="{87E211D0-1E67-4D1A-92FF-62304AF825E5}"/>
    <cellStyle name="Comma 11 2 4 2 2 3 2 2" xfId="20879" xr:uid="{0A79CFAE-84E0-4DD6-98AF-39F1248CBEF2}"/>
    <cellStyle name="Comma 11 2 4 2 2 3 3" xfId="15276" xr:uid="{5113AC85-CBE6-4139-BD68-6C7979D6DD25}"/>
    <cellStyle name="Comma 11 2 4 2 2 4" xfId="6862" xr:uid="{4FF98542-4965-475E-B3F3-9663ABE42F27}"/>
    <cellStyle name="Comma 11 2 4 2 2 4 2" xfId="18090" xr:uid="{1DD3EEA8-3AE7-4701-A2E1-0E23394EE8CC}"/>
    <cellStyle name="Comma 11 2 4 2 2 5" xfId="12487" xr:uid="{B2B2E2F8-44F1-4FC9-87E4-A4673B2570D2}"/>
    <cellStyle name="Comma 11 2 4 2 3" xfId="1801" xr:uid="{00000000-0005-0000-0000-00008F010000}"/>
    <cellStyle name="Comma 11 2 4 2 3 2" xfId="4590" xr:uid="{AF9234CE-D1B9-4C91-AD73-03A03DFC8E59}"/>
    <cellStyle name="Comma 11 2 4 2 3 2 2" xfId="10193" xr:uid="{48895533-C173-4AE1-BBB3-8001A0275D67}"/>
    <cellStyle name="Comma 11 2 4 2 3 2 2 2" xfId="21421" xr:uid="{404FC274-B32B-4D53-A7F4-60E3F4E4A372}"/>
    <cellStyle name="Comma 11 2 4 2 3 2 3" xfId="15818" xr:uid="{7E3FD3BF-AB20-48DA-9E3D-AB410F9069F5}"/>
    <cellStyle name="Comma 11 2 4 2 3 3" xfId="7404" xr:uid="{4AB0C27D-C801-444F-8073-8D63F61DB598}"/>
    <cellStyle name="Comma 11 2 4 2 3 3 2" xfId="18632" xr:uid="{A05AE39F-4114-49FB-AA0F-C999AF4C76D7}"/>
    <cellStyle name="Comma 11 2 4 2 3 4" xfId="13029" xr:uid="{7E82D802-A505-42D6-9E2E-F1115F449C58}"/>
    <cellStyle name="Comma 11 2 4 2 4" xfId="3510" xr:uid="{D21FFCB5-4047-4E8F-B3C6-6553C0C47AAF}"/>
    <cellStyle name="Comma 11 2 4 2 4 2" xfId="9113" xr:uid="{158B2FDC-95FB-4B09-A489-71D888876390}"/>
    <cellStyle name="Comma 11 2 4 2 4 2 2" xfId="20341" xr:uid="{CCC62000-5D52-49DB-9B0F-17F120071C75}"/>
    <cellStyle name="Comma 11 2 4 2 4 3" xfId="14738" xr:uid="{CBB8B6FC-B28E-475E-B6F1-D4DDAB540BC0}"/>
    <cellStyle name="Comma 11 2 4 2 5" xfId="6324" xr:uid="{C9D2F718-CA29-49EB-822F-EA758C3E3709}"/>
    <cellStyle name="Comma 11 2 4 2 5 2" xfId="17552" xr:uid="{A1A832D5-836D-44B2-B1FF-E9CD99D195F3}"/>
    <cellStyle name="Comma 11 2 4 2 6" xfId="11949" xr:uid="{05CD6AF3-72E0-4018-BB09-56768F86A59E}"/>
    <cellStyle name="Comma 11 2 4 3" xfId="992" xr:uid="{00000000-0005-0000-0000-000090010000}"/>
    <cellStyle name="Comma 11 2 4 3 2" xfId="2072" xr:uid="{00000000-0005-0000-0000-000091010000}"/>
    <cellStyle name="Comma 11 2 4 3 2 2" xfId="4861" xr:uid="{7BE3C9B4-4EC2-4AC3-BEF3-CEAD26FAB1BD}"/>
    <cellStyle name="Comma 11 2 4 3 2 2 2" xfId="10464" xr:uid="{6A682043-AD9D-4479-988D-8B7AF73B3D0D}"/>
    <cellStyle name="Comma 11 2 4 3 2 2 2 2" xfId="21692" xr:uid="{B2B85832-E6D3-492C-950C-893618293CCA}"/>
    <cellStyle name="Comma 11 2 4 3 2 2 3" xfId="16089" xr:uid="{F3325E34-FEBD-4EF8-9A2F-5E9B8EFFB49B}"/>
    <cellStyle name="Comma 11 2 4 3 2 3" xfId="7675" xr:uid="{A88824CB-518E-457D-8693-2391F7D975C5}"/>
    <cellStyle name="Comma 11 2 4 3 2 3 2" xfId="18903" xr:uid="{34632D71-385E-49DB-AE1D-05CCADDB0F66}"/>
    <cellStyle name="Comma 11 2 4 3 2 4" xfId="13300" xr:uid="{99903F95-76CC-4512-8510-311A82B19066}"/>
    <cellStyle name="Comma 11 2 4 3 3" xfId="3781" xr:uid="{39464CEA-C47D-4FB6-9058-1C80F3AE9337}"/>
    <cellStyle name="Comma 11 2 4 3 3 2" xfId="9384" xr:uid="{23AFE7A6-67A3-464A-96BC-CA9AFF861F52}"/>
    <cellStyle name="Comma 11 2 4 3 3 2 2" xfId="20612" xr:uid="{2AF3B69D-A59C-4A72-B563-5F1A7E510D35}"/>
    <cellStyle name="Comma 11 2 4 3 3 3" xfId="15009" xr:uid="{4A82E96E-9573-4612-86A7-47B168500857}"/>
    <cellStyle name="Comma 11 2 4 3 4" xfId="6595" xr:uid="{C28AFB15-83FB-4A10-B998-65BFA36CAD1E}"/>
    <cellStyle name="Comma 11 2 4 3 4 2" xfId="17823" xr:uid="{246C215A-E4D4-4855-BB14-7A6A00665A56}"/>
    <cellStyle name="Comma 11 2 4 3 5" xfId="12220" xr:uid="{46FAC7B0-DC63-4E30-821B-9895E9DBB922}"/>
    <cellStyle name="Comma 11 2 4 4" xfId="1534" xr:uid="{00000000-0005-0000-0000-000092010000}"/>
    <cellStyle name="Comma 11 2 4 4 2" xfId="4323" xr:uid="{A81B3492-127E-49D6-82D2-F950E200334E}"/>
    <cellStyle name="Comma 11 2 4 4 2 2" xfId="9926" xr:uid="{F29E6217-8B05-4BC4-AA75-13FCCFBC5A5A}"/>
    <cellStyle name="Comma 11 2 4 4 2 2 2" xfId="21154" xr:uid="{CB821924-BB61-41F4-8800-EDEAF8F1A661}"/>
    <cellStyle name="Comma 11 2 4 4 2 3" xfId="15551" xr:uid="{06E15ECF-923A-4554-A0A5-440E551F1776}"/>
    <cellStyle name="Comma 11 2 4 4 3" xfId="7137" xr:uid="{E66BDF65-9125-4133-945E-4E4DFE764617}"/>
    <cellStyle name="Comma 11 2 4 4 3 2" xfId="18365" xr:uid="{32BFE71B-B729-47EA-BD44-776549B9CA79}"/>
    <cellStyle name="Comma 11 2 4 4 4" xfId="12762" xr:uid="{3A34EEC9-D6AF-46CF-8C42-C97BD1B39F19}"/>
    <cellStyle name="Comma 11 2 4 5" xfId="2615" xr:uid="{00000000-0005-0000-0000-000093010000}"/>
    <cellStyle name="Comma 11 2 4 5 2" xfId="5404" xr:uid="{7F0F9A68-9D8D-43F2-BF78-190B4AB3A7EB}"/>
    <cellStyle name="Comma 11 2 4 5 2 2" xfId="11007" xr:uid="{99B40C9E-86C0-4E62-91C0-C73005F7A7F9}"/>
    <cellStyle name="Comma 11 2 4 5 2 2 2" xfId="22235" xr:uid="{E2B65314-7838-4550-AD97-14F93FEC4210}"/>
    <cellStyle name="Comma 11 2 4 5 2 3" xfId="16632" xr:uid="{7017F0F0-7ECF-4D72-98AF-6025BAC53CF2}"/>
    <cellStyle name="Comma 11 2 4 5 3" xfId="8218" xr:uid="{7F5669DD-5F30-40A7-8D60-5E3D4D9A2CB2}"/>
    <cellStyle name="Comma 11 2 4 5 3 2" xfId="19446" xr:uid="{A4ACE85D-49D3-4762-A9D9-9E9D3CA107AC}"/>
    <cellStyle name="Comma 11 2 4 5 4" xfId="13843" xr:uid="{8FE6869E-C8D2-4905-B055-FBC7A62924FF}"/>
    <cellStyle name="Comma 11 2 4 6" xfId="454" xr:uid="{00000000-0005-0000-0000-000094010000}"/>
    <cellStyle name="Comma 11 2 4 6 2" xfId="3243" xr:uid="{4E7251F0-7242-42FD-8401-F15C2D2B350A}"/>
    <cellStyle name="Comma 11 2 4 6 2 2" xfId="8846" xr:uid="{D466C2EB-B4E1-4B28-8823-0489BD34D4EE}"/>
    <cellStyle name="Comma 11 2 4 6 2 2 2" xfId="20074" xr:uid="{FE713BC9-8036-4EE0-93E2-009A45D243F0}"/>
    <cellStyle name="Comma 11 2 4 6 2 3" xfId="14471" xr:uid="{4B750CA5-263E-4316-9FB8-5E7385E26125}"/>
    <cellStyle name="Comma 11 2 4 6 3" xfId="6057" xr:uid="{9D307BEC-3583-419B-8D19-E01D2668C21C}"/>
    <cellStyle name="Comma 11 2 4 6 3 2" xfId="17285" xr:uid="{561FDA1E-0D61-4138-9F4C-45724F3CEADD}"/>
    <cellStyle name="Comma 11 2 4 6 4" xfId="11682" xr:uid="{F1892D73-29CB-43E3-ADA4-B7B359AAA1EF}"/>
    <cellStyle name="Comma 11 2 4 7" xfId="2967" xr:uid="{50485E4F-FBB2-4ADB-A430-840AF3765C05}"/>
    <cellStyle name="Comma 11 2 4 7 2" xfId="8570" xr:uid="{D04F05E8-B9F7-4600-9511-696516D13869}"/>
    <cellStyle name="Comma 11 2 4 7 2 2" xfId="19798" xr:uid="{0EE8B676-CECA-4055-B5AC-10AC4173CCB0}"/>
    <cellStyle name="Comma 11 2 4 7 3" xfId="14195" xr:uid="{3001A0DC-EB3C-4D91-B21F-6E1C16D0A5E0}"/>
    <cellStyle name="Comma 11 2 4 8" xfId="5782" xr:uid="{8A00A034-8A57-427A-B589-24A5014C2467}"/>
    <cellStyle name="Comma 11 2 4 8 2" xfId="17010" xr:uid="{10277D47-7600-4E25-AEA1-0099FEEF714E}"/>
    <cellStyle name="Comma 11 2 4 9" xfId="11406" xr:uid="{20114ED6-E4ED-40F3-99CE-C41819013E96}"/>
    <cellStyle name="Comma 11 2 5" xfId="600" xr:uid="{00000000-0005-0000-0000-000095010000}"/>
    <cellStyle name="Comma 11 2 5 2" xfId="1138" xr:uid="{00000000-0005-0000-0000-000096010000}"/>
    <cellStyle name="Comma 11 2 5 2 2" xfId="2218" xr:uid="{00000000-0005-0000-0000-000097010000}"/>
    <cellStyle name="Comma 11 2 5 2 2 2" xfId="5007" xr:uid="{CCA54FB5-CBBE-4D0B-B41C-9A6657C73333}"/>
    <cellStyle name="Comma 11 2 5 2 2 2 2" xfId="10610" xr:uid="{06A73FDE-33E1-4F03-81D5-BD6FF52DC108}"/>
    <cellStyle name="Comma 11 2 5 2 2 2 2 2" xfId="21838" xr:uid="{F75C6D1D-C8D3-4657-81D1-1F7DCC84D5E3}"/>
    <cellStyle name="Comma 11 2 5 2 2 2 3" xfId="16235" xr:uid="{54AC1781-627F-48EB-B77F-DA827D68F41E}"/>
    <cellStyle name="Comma 11 2 5 2 2 3" xfId="7821" xr:uid="{C765DC22-B4DE-4025-970E-8083EB2D8BD6}"/>
    <cellStyle name="Comma 11 2 5 2 2 3 2" xfId="19049" xr:uid="{E86E1BFB-95FF-4DC4-82E7-5EEBA7E7D62E}"/>
    <cellStyle name="Comma 11 2 5 2 2 4" xfId="13446" xr:uid="{558D2057-20EC-4844-B53E-EE22EDA03DD8}"/>
    <cellStyle name="Comma 11 2 5 2 3" xfId="3927" xr:uid="{490E0C6C-1218-47E7-9C2F-01FFC401E00D}"/>
    <cellStyle name="Comma 11 2 5 2 3 2" xfId="9530" xr:uid="{67DC1DE9-FFD3-4D8D-A069-1547EE8689E5}"/>
    <cellStyle name="Comma 11 2 5 2 3 2 2" xfId="20758" xr:uid="{52A808DE-460C-4D0D-988E-05AE38123448}"/>
    <cellStyle name="Comma 11 2 5 2 3 3" xfId="15155" xr:uid="{B0366794-F6DB-4DCB-A94A-77A1FB627836}"/>
    <cellStyle name="Comma 11 2 5 2 4" xfId="6741" xr:uid="{26F99A78-80BD-44CB-BFD7-E697D902EEC2}"/>
    <cellStyle name="Comma 11 2 5 2 4 2" xfId="17969" xr:uid="{0128EA85-3D8F-4097-99BB-0081C396EF5A}"/>
    <cellStyle name="Comma 11 2 5 2 5" xfId="12366" xr:uid="{0F8CEDAC-D7AF-4546-8DB8-A26E3E2DA273}"/>
    <cellStyle name="Comma 11 2 5 3" xfId="1680" xr:uid="{00000000-0005-0000-0000-000098010000}"/>
    <cellStyle name="Comma 11 2 5 3 2" xfId="4469" xr:uid="{CBC32DC6-CE0C-4AFD-9C0B-F0C55DE02FAA}"/>
    <cellStyle name="Comma 11 2 5 3 2 2" xfId="10072" xr:uid="{D24664E0-BE28-4E4D-9049-1746F199B704}"/>
    <cellStyle name="Comma 11 2 5 3 2 2 2" xfId="21300" xr:uid="{332722B4-BF27-4F90-AEF9-DBDFFDA11966}"/>
    <cellStyle name="Comma 11 2 5 3 2 3" xfId="15697" xr:uid="{4B1E1244-8E48-4FFE-88E8-1F79BF0A300B}"/>
    <cellStyle name="Comma 11 2 5 3 3" xfId="7283" xr:uid="{B15B0B39-B3F6-4332-849F-8A748B1B81C4}"/>
    <cellStyle name="Comma 11 2 5 3 3 2" xfId="18511" xr:uid="{3EDC767F-0CC8-4FDE-B129-90B1A9E74CB4}"/>
    <cellStyle name="Comma 11 2 5 3 4" xfId="12908" xr:uid="{041C37D2-5FA3-4A53-9746-9FC2BA90AFA4}"/>
    <cellStyle name="Comma 11 2 5 4" xfId="3389" xr:uid="{B7674362-7B5D-4F45-8B3E-C9B8720DEB9A}"/>
    <cellStyle name="Comma 11 2 5 4 2" xfId="8992" xr:uid="{D01C80E7-78C4-4DF3-9A9A-3963F2AB7E53}"/>
    <cellStyle name="Comma 11 2 5 4 2 2" xfId="20220" xr:uid="{F16F1C28-CE14-44BE-9F0E-FB2944A30B6B}"/>
    <cellStyle name="Comma 11 2 5 4 3" xfId="14617" xr:uid="{0B2EF19D-785C-4624-897F-4265EAC6FE1B}"/>
    <cellStyle name="Comma 11 2 5 5" xfId="6203" xr:uid="{AC01F618-FB76-4A77-AE42-5666ACAD799E}"/>
    <cellStyle name="Comma 11 2 5 5 2" xfId="17431" xr:uid="{F1305B1D-C605-4500-94BE-5F3CB56517DF}"/>
    <cellStyle name="Comma 11 2 5 6" xfId="11828" xr:uid="{95569FE8-C261-4A67-9A3F-70DD9F2EDEAA}"/>
    <cellStyle name="Comma 11 2 6" xfId="871" xr:uid="{00000000-0005-0000-0000-000099010000}"/>
    <cellStyle name="Comma 11 2 6 2" xfId="1951" xr:uid="{00000000-0005-0000-0000-00009A010000}"/>
    <cellStyle name="Comma 11 2 6 2 2" xfId="4740" xr:uid="{E0688CDC-462F-4FC4-AA19-B2F65628DEDD}"/>
    <cellStyle name="Comma 11 2 6 2 2 2" xfId="10343" xr:uid="{0B57B62C-4082-48C7-9219-ABBDB73F5811}"/>
    <cellStyle name="Comma 11 2 6 2 2 2 2" xfId="21571" xr:uid="{9C3E67B3-6EA8-4AC5-B280-089AA8921202}"/>
    <cellStyle name="Comma 11 2 6 2 2 3" xfId="15968" xr:uid="{23FE540F-9430-4F78-8F62-2E2A217A8CE4}"/>
    <cellStyle name="Comma 11 2 6 2 3" xfId="7554" xr:uid="{813B35C7-1EB5-45E7-B85A-5F0F4DC811AC}"/>
    <cellStyle name="Comma 11 2 6 2 3 2" xfId="18782" xr:uid="{BB495C9D-9B9D-49FD-BB25-518A54406E17}"/>
    <cellStyle name="Comma 11 2 6 2 4" xfId="13179" xr:uid="{9C9092F8-B5D5-4373-8B65-1755A57945A4}"/>
    <cellStyle name="Comma 11 2 6 3" xfId="3660" xr:uid="{60872833-E632-4CE0-AF69-F85B1CB12BF8}"/>
    <cellStyle name="Comma 11 2 6 3 2" xfId="9263" xr:uid="{B8C5CBCB-8713-4E5C-85C1-EBC1531DAD06}"/>
    <cellStyle name="Comma 11 2 6 3 2 2" xfId="20491" xr:uid="{11E43B97-0F1D-4CB0-B277-FBD4BA6CCB76}"/>
    <cellStyle name="Comma 11 2 6 3 3" xfId="14888" xr:uid="{8DA3D9CE-D3F1-4F2A-A683-57D5D94B8611}"/>
    <cellStyle name="Comma 11 2 6 4" xfId="6474" xr:uid="{C4A42D2B-9E00-4714-A190-D4774B3FD7D1}"/>
    <cellStyle name="Comma 11 2 6 4 2" xfId="17702" xr:uid="{40D228E7-6EB6-4F34-897B-44E4BD165AEF}"/>
    <cellStyle name="Comma 11 2 6 5" xfId="12099" xr:uid="{FF8B6359-5FEE-4769-9069-E9F99681CBE7}"/>
    <cellStyle name="Comma 11 2 7" xfId="1413" xr:uid="{00000000-0005-0000-0000-00009B010000}"/>
    <cellStyle name="Comma 11 2 7 2" xfId="4202" xr:uid="{FDFE4786-E1C8-425C-8C1C-C484D5AB6469}"/>
    <cellStyle name="Comma 11 2 7 2 2" xfId="9805" xr:uid="{2CE5BFE5-8A39-489F-AA45-28A515DD45A4}"/>
    <cellStyle name="Comma 11 2 7 2 2 2" xfId="21033" xr:uid="{93EF4B36-D78F-494F-8FC2-9E2433655826}"/>
    <cellStyle name="Comma 11 2 7 2 3" xfId="15430" xr:uid="{A922E89D-EDF5-4722-8140-E81F5BC735C8}"/>
    <cellStyle name="Comma 11 2 7 3" xfId="7016" xr:uid="{FE5D884E-9419-4A1C-9AF2-D9B7FD1E9D09}"/>
    <cellStyle name="Comma 11 2 7 3 2" xfId="18244" xr:uid="{851EED22-6E07-4CD6-914B-D5EDD813EA28}"/>
    <cellStyle name="Comma 11 2 7 4" xfId="12641" xr:uid="{E373DC7D-A812-4764-81E6-C34FC9A8D214}"/>
    <cellStyle name="Comma 11 2 8" xfId="2494" xr:uid="{00000000-0005-0000-0000-00009C010000}"/>
    <cellStyle name="Comma 11 2 8 2" xfId="5283" xr:uid="{698CB88F-816B-4966-90B5-FC75526B80C6}"/>
    <cellStyle name="Comma 11 2 8 2 2" xfId="10886" xr:uid="{37D74087-5E70-4BA4-B60B-A2AA75163CD3}"/>
    <cellStyle name="Comma 11 2 8 2 2 2" xfId="22114" xr:uid="{6B6201D2-5522-480F-AA7B-18713C36E3E5}"/>
    <cellStyle name="Comma 11 2 8 2 3" xfId="16511" xr:uid="{D6D93D14-A829-429A-BF25-6B30396A6475}"/>
    <cellStyle name="Comma 11 2 8 3" xfId="8097" xr:uid="{08FD73BC-B54A-4FD4-9F21-CBD803F9A4DE}"/>
    <cellStyle name="Comma 11 2 8 3 2" xfId="19325" xr:uid="{A8A81508-6AE1-4202-9E7E-5D4157090063}"/>
    <cellStyle name="Comma 11 2 8 4" xfId="13722" xr:uid="{7649739F-4FCB-4362-99C2-4A2D5666DC4A}"/>
    <cellStyle name="Comma 11 2 9" xfId="333" xr:uid="{00000000-0005-0000-0000-00009D010000}"/>
    <cellStyle name="Comma 11 2 9 2" xfId="3122" xr:uid="{2952195D-44BF-49D2-9AB0-E1EAFFEA8B80}"/>
    <cellStyle name="Comma 11 2 9 2 2" xfId="8725" xr:uid="{144B0AD3-BEE6-4244-B2F8-3BD2CBACD6B6}"/>
    <cellStyle name="Comma 11 2 9 2 2 2" xfId="19953" xr:uid="{A0691696-20FA-44CF-A1CD-78386AA92A57}"/>
    <cellStyle name="Comma 11 2 9 2 3" xfId="14350" xr:uid="{8C0F14C6-EE11-4CAA-B9A0-6CED2DE1E7B6}"/>
    <cellStyle name="Comma 11 2 9 3" xfId="5936" xr:uid="{76ACA10C-EEE0-4092-9A3A-2D6C8D52DF09}"/>
    <cellStyle name="Comma 11 2 9 3 2" xfId="17164" xr:uid="{0EF5A374-9BFC-457E-999E-B917D91B0219}"/>
    <cellStyle name="Comma 11 2 9 4" xfId="11561" xr:uid="{562F0B90-BF9C-4800-A7E8-E61B7AAFC905}"/>
    <cellStyle name="Comma 11 3" xfId="67" xr:uid="{00000000-0005-0000-0000-00009E010000}"/>
    <cellStyle name="Comma 11 3 10" xfId="5675" xr:uid="{F0F7F561-904D-48B3-9898-B92671F6669E}"/>
    <cellStyle name="Comma 11 3 10 2" xfId="16903" xr:uid="{6A4CEADB-4C74-4664-95F7-B41E94A46755}"/>
    <cellStyle name="Comma 11 3 11" xfId="11299" xr:uid="{0AFA8EA5-3B4B-441A-8E50-B9028B7E8281}"/>
    <cellStyle name="Comma 11 3 2" xfId="129" xr:uid="{00000000-0005-0000-0000-00009F010000}"/>
    <cellStyle name="Comma 11 3 2 10" xfId="11361" xr:uid="{8E7E8D78-8F48-4C72-A432-0C3FD2359EEE}"/>
    <cellStyle name="Comma 11 3 2 2" xfId="255" xr:uid="{00000000-0005-0000-0000-0000A0010000}"/>
    <cellStyle name="Comma 11 3 2 2 2" xfId="802" xr:uid="{00000000-0005-0000-0000-0000A1010000}"/>
    <cellStyle name="Comma 11 3 2 2 2 2" xfId="1340" xr:uid="{00000000-0005-0000-0000-0000A2010000}"/>
    <cellStyle name="Comma 11 3 2 2 2 2 2" xfId="2420" xr:uid="{00000000-0005-0000-0000-0000A3010000}"/>
    <cellStyle name="Comma 11 3 2 2 2 2 2 2" xfId="5209" xr:uid="{81208C88-00FB-4139-AC03-5B24519C1CD9}"/>
    <cellStyle name="Comma 11 3 2 2 2 2 2 2 2" xfId="10812" xr:uid="{10517920-C729-47F2-92DD-A05C1B046BEF}"/>
    <cellStyle name="Comma 11 3 2 2 2 2 2 2 2 2" xfId="22040" xr:uid="{307AD546-9FD3-4593-A73D-7589E72E6640}"/>
    <cellStyle name="Comma 11 3 2 2 2 2 2 2 3" xfId="16437" xr:uid="{9B1B5A91-BC95-45AA-A01C-3617C563052A}"/>
    <cellStyle name="Comma 11 3 2 2 2 2 2 3" xfId="8023" xr:uid="{C1ECACDB-2447-4D76-8243-96FC409E1629}"/>
    <cellStyle name="Comma 11 3 2 2 2 2 2 3 2" xfId="19251" xr:uid="{99DED843-CA16-43CF-AA6C-F944328B34E9}"/>
    <cellStyle name="Comma 11 3 2 2 2 2 2 4" xfId="13648" xr:uid="{33222FAB-DA8E-4AB5-A322-76A642637AF0}"/>
    <cellStyle name="Comma 11 3 2 2 2 2 3" xfId="4129" xr:uid="{06A2122C-FE5D-44AD-82C2-66994E9EAE4C}"/>
    <cellStyle name="Comma 11 3 2 2 2 2 3 2" xfId="9732" xr:uid="{0130C496-8FFD-4FAF-8806-6D6C13783C3A}"/>
    <cellStyle name="Comma 11 3 2 2 2 2 3 2 2" xfId="20960" xr:uid="{9F4B0B94-721C-46DC-B1EC-4030FD1CC65F}"/>
    <cellStyle name="Comma 11 3 2 2 2 2 3 3" xfId="15357" xr:uid="{09E4AC2E-485B-4636-A472-437B6E9FF30F}"/>
    <cellStyle name="Comma 11 3 2 2 2 2 4" xfId="6943" xr:uid="{8396B83C-16BE-47B0-8420-D36DB0B198B5}"/>
    <cellStyle name="Comma 11 3 2 2 2 2 4 2" xfId="18171" xr:uid="{5CECAF47-6AA2-4F44-99C2-3DD12BAA39C1}"/>
    <cellStyle name="Comma 11 3 2 2 2 2 5" xfId="12568" xr:uid="{89623AFE-B49D-4A8E-BF80-A8AC4E60B983}"/>
    <cellStyle name="Comma 11 3 2 2 2 3" xfId="1882" xr:uid="{00000000-0005-0000-0000-0000A4010000}"/>
    <cellStyle name="Comma 11 3 2 2 2 3 2" xfId="4671" xr:uid="{188C4C54-DD8C-4AE9-9159-EE07BBC2506F}"/>
    <cellStyle name="Comma 11 3 2 2 2 3 2 2" xfId="10274" xr:uid="{D51BA772-38E5-4C59-9E33-D965FD6AB50F}"/>
    <cellStyle name="Comma 11 3 2 2 2 3 2 2 2" xfId="21502" xr:uid="{C09498D1-015B-40CB-8671-3111FDFE4319}"/>
    <cellStyle name="Comma 11 3 2 2 2 3 2 3" xfId="15899" xr:uid="{59B8409A-BB17-418F-AFB8-C79EF914747A}"/>
    <cellStyle name="Comma 11 3 2 2 2 3 3" xfId="7485" xr:uid="{EE442844-0F39-4716-899B-B008CACAFE93}"/>
    <cellStyle name="Comma 11 3 2 2 2 3 3 2" xfId="18713" xr:uid="{FE06E523-AF7D-4360-A11F-A61CB602AA7A}"/>
    <cellStyle name="Comma 11 3 2 2 2 3 4" xfId="13110" xr:uid="{BDB53A2D-34BE-474B-B144-4DF0D5030AF8}"/>
    <cellStyle name="Comma 11 3 2 2 2 4" xfId="3591" xr:uid="{478A2B72-4444-4E59-814E-E9263C18007F}"/>
    <cellStyle name="Comma 11 3 2 2 2 4 2" xfId="9194" xr:uid="{278F99D1-CE0D-480C-85A1-137F7ACDB0D0}"/>
    <cellStyle name="Comma 11 3 2 2 2 4 2 2" xfId="20422" xr:uid="{511E4E83-971C-463D-906E-4A732C46BBDE}"/>
    <cellStyle name="Comma 11 3 2 2 2 4 3" xfId="14819" xr:uid="{B936C67A-69DB-4894-B47A-10413E0B540D}"/>
    <cellStyle name="Comma 11 3 2 2 2 5" xfId="6405" xr:uid="{87E1BAC6-8AF6-48A9-965C-A6225C2D4475}"/>
    <cellStyle name="Comma 11 3 2 2 2 5 2" xfId="17633" xr:uid="{FE960332-8BB8-4CED-9584-D69BB0AAF936}"/>
    <cellStyle name="Comma 11 3 2 2 2 6" xfId="12030" xr:uid="{8B4691C6-D3D6-40DF-83BD-266860E6EFE8}"/>
    <cellStyle name="Comma 11 3 2 2 3" xfId="1073" xr:uid="{00000000-0005-0000-0000-0000A5010000}"/>
    <cellStyle name="Comma 11 3 2 2 3 2" xfId="2153" xr:uid="{00000000-0005-0000-0000-0000A6010000}"/>
    <cellStyle name="Comma 11 3 2 2 3 2 2" xfId="4942" xr:uid="{A197C4FF-D50D-4C81-9703-EB5A6F115E69}"/>
    <cellStyle name="Comma 11 3 2 2 3 2 2 2" xfId="10545" xr:uid="{E9286A00-F5BF-4E63-AD08-7954835966DD}"/>
    <cellStyle name="Comma 11 3 2 2 3 2 2 2 2" xfId="21773" xr:uid="{51F5FCA4-A8BA-4CB4-8839-F6CBA0182B9F}"/>
    <cellStyle name="Comma 11 3 2 2 3 2 2 3" xfId="16170" xr:uid="{3D03EA50-81CC-4FD0-A65C-355E33B8BC83}"/>
    <cellStyle name="Comma 11 3 2 2 3 2 3" xfId="7756" xr:uid="{D75307BC-6777-4DB2-80A4-FD1D577F4DB1}"/>
    <cellStyle name="Comma 11 3 2 2 3 2 3 2" xfId="18984" xr:uid="{E8F7C34A-7E5B-4595-901A-789801A97103}"/>
    <cellStyle name="Comma 11 3 2 2 3 2 4" xfId="13381" xr:uid="{02E58376-DD82-4C0A-91D0-84C81F992E68}"/>
    <cellStyle name="Comma 11 3 2 2 3 3" xfId="3862" xr:uid="{0F261C64-0189-4C5E-8C89-1B023B1EF122}"/>
    <cellStyle name="Comma 11 3 2 2 3 3 2" xfId="9465" xr:uid="{9B774043-396F-4E66-B4AF-972287C87B77}"/>
    <cellStyle name="Comma 11 3 2 2 3 3 2 2" xfId="20693" xr:uid="{79C34767-F2EF-41CE-9EB8-3D89DF1AD7FF}"/>
    <cellStyle name="Comma 11 3 2 2 3 3 3" xfId="15090" xr:uid="{782F1324-B57F-4203-8CD5-99583C71B473}"/>
    <cellStyle name="Comma 11 3 2 2 3 4" xfId="6676" xr:uid="{9ED29DB4-26EB-4C72-AF85-CD7EC1AB2F3D}"/>
    <cellStyle name="Comma 11 3 2 2 3 4 2" xfId="17904" xr:uid="{8572BEC5-79F2-49B4-BCD4-DE86AE5812AC}"/>
    <cellStyle name="Comma 11 3 2 2 3 5" xfId="12301" xr:uid="{7807FED6-EB94-4DB8-BF09-361A81C2D476}"/>
    <cellStyle name="Comma 11 3 2 2 4" xfId="1615" xr:uid="{00000000-0005-0000-0000-0000A7010000}"/>
    <cellStyle name="Comma 11 3 2 2 4 2" xfId="4404" xr:uid="{5C2980DA-41E6-458B-BF47-10B67746E904}"/>
    <cellStyle name="Comma 11 3 2 2 4 2 2" xfId="10007" xr:uid="{C96296A3-BA96-4B1A-A39A-31C85F5E3261}"/>
    <cellStyle name="Comma 11 3 2 2 4 2 2 2" xfId="21235" xr:uid="{7F7D6131-19BF-469D-8733-FDA203EFB29B}"/>
    <cellStyle name="Comma 11 3 2 2 4 2 3" xfId="15632" xr:uid="{EE47F6C9-15B7-4E00-9DDC-B6CF07650801}"/>
    <cellStyle name="Comma 11 3 2 2 4 3" xfId="7218" xr:uid="{DCA49711-0B8A-4513-AA88-D87DB2E56595}"/>
    <cellStyle name="Comma 11 3 2 2 4 3 2" xfId="18446" xr:uid="{00B244B3-0186-40F3-BE46-8C5000696655}"/>
    <cellStyle name="Comma 11 3 2 2 4 4" xfId="12843" xr:uid="{5429A763-EF93-4079-B2C5-D311BCD433CB}"/>
    <cellStyle name="Comma 11 3 2 2 5" xfId="2696" xr:uid="{00000000-0005-0000-0000-0000A8010000}"/>
    <cellStyle name="Comma 11 3 2 2 5 2" xfId="5485" xr:uid="{979B94D9-4ADA-4C62-A1A4-8261C70AACF8}"/>
    <cellStyle name="Comma 11 3 2 2 5 2 2" xfId="11088" xr:uid="{AFCB21D3-9669-4854-89CC-B38470563FB1}"/>
    <cellStyle name="Comma 11 3 2 2 5 2 2 2" xfId="22316" xr:uid="{51797A34-96BC-49BF-8726-F9387C767724}"/>
    <cellStyle name="Comma 11 3 2 2 5 2 3" xfId="16713" xr:uid="{45059A31-B2ED-4CB5-9F77-D6B4480A24D5}"/>
    <cellStyle name="Comma 11 3 2 2 5 3" xfId="8299" xr:uid="{133932B0-B4BB-435C-A84E-B2F6B70F3017}"/>
    <cellStyle name="Comma 11 3 2 2 5 3 2" xfId="19527" xr:uid="{B22C010A-A235-4201-96AE-8B492BFCEA98}"/>
    <cellStyle name="Comma 11 3 2 2 5 4" xfId="13924" xr:uid="{ACEC235C-7C8A-4AA8-BF5D-E9121D0E2B04}"/>
    <cellStyle name="Comma 11 3 2 2 6" xfId="535" xr:uid="{00000000-0005-0000-0000-0000A9010000}"/>
    <cellStyle name="Comma 11 3 2 2 6 2" xfId="3324" xr:uid="{AFC61B93-6E8A-49F1-AFF0-8270041722C6}"/>
    <cellStyle name="Comma 11 3 2 2 6 2 2" xfId="8927" xr:uid="{23E6FC3F-DFB2-47DD-8CFD-264ABC4A0A59}"/>
    <cellStyle name="Comma 11 3 2 2 6 2 2 2" xfId="20155" xr:uid="{B57BBFD3-1736-4B72-AC64-2EA753B17D2B}"/>
    <cellStyle name="Comma 11 3 2 2 6 2 3" xfId="14552" xr:uid="{9E97BE3B-5B57-4762-832B-B7252CD6968E}"/>
    <cellStyle name="Comma 11 3 2 2 6 3" xfId="6138" xr:uid="{F4C66EEC-F2B6-4016-BB44-6C333A60A752}"/>
    <cellStyle name="Comma 11 3 2 2 6 3 2" xfId="17366" xr:uid="{66486951-65E0-4E32-ACCD-E8F0E95A6331}"/>
    <cellStyle name="Comma 11 3 2 2 6 4" xfId="11763" xr:uid="{B0333BB9-F442-4DE5-9A9C-CC63EDACF7BD}"/>
    <cellStyle name="Comma 11 3 2 2 7" xfId="3048" xr:uid="{0EB3E764-EE9F-4AE0-ADEC-9F1610B2F7EA}"/>
    <cellStyle name="Comma 11 3 2 2 7 2" xfId="8651" xr:uid="{9159E88C-9BBB-4671-99C7-267A2CA9A3F8}"/>
    <cellStyle name="Comma 11 3 2 2 7 2 2" xfId="19879" xr:uid="{C9303450-7215-46E3-B7A6-410D5F6980F5}"/>
    <cellStyle name="Comma 11 3 2 2 7 3" xfId="14276" xr:uid="{F9E9E2A7-0E44-4073-B9FF-0C51288A72CE}"/>
    <cellStyle name="Comma 11 3 2 2 8" xfId="5863" xr:uid="{C9992F5E-503F-45D0-B21A-A223A11AC23C}"/>
    <cellStyle name="Comma 11 3 2 2 8 2" xfId="17091" xr:uid="{F5A7EA61-868B-49BF-BF4E-167EE08045F6}"/>
    <cellStyle name="Comma 11 3 2 2 9" xfId="11487" xr:uid="{51AD7ACD-75FF-42E9-AF01-59939F1F4395}"/>
    <cellStyle name="Comma 11 3 2 3" xfId="676" xr:uid="{00000000-0005-0000-0000-0000AA010000}"/>
    <cellStyle name="Comma 11 3 2 3 2" xfId="1214" xr:uid="{00000000-0005-0000-0000-0000AB010000}"/>
    <cellStyle name="Comma 11 3 2 3 2 2" xfId="2294" xr:uid="{00000000-0005-0000-0000-0000AC010000}"/>
    <cellStyle name="Comma 11 3 2 3 2 2 2" xfId="5083" xr:uid="{0DB096BD-C170-48E3-B88B-8EE0E3EF7E65}"/>
    <cellStyle name="Comma 11 3 2 3 2 2 2 2" xfId="10686" xr:uid="{DF2F2101-C005-4137-B982-258DAE4B97A7}"/>
    <cellStyle name="Comma 11 3 2 3 2 2 2 2 2" xfId="21914" xr:uid="{E59E32EB-7F16-4447-945D-EECD54290C74}"/>
    <cellStyle name="Comma 11 3 2 3 2 2 2 3" xfId="16311" xr:uid="{ED1ABF10-2DBE-44DD-8A54-911C36248F32}"/>
    <cellStyle name="Comma 11 3 2 3 2 2 3" xfId="7897" xr:uid="{FDE7935C-4ABA-43A7-9837-44825A7EB9B5}"/>
    <cellStyle name="Comma 11 3 2 3 2 2 3 2" xfId="19125" xr:uid="{3B71B285-3E3B-465D-8FA9-9B77971EF85D}"/>
    <cellStyle name="Comma 11 3 2 3 2 2 4" xfId="13522" xr:uid="{EA8B5CF0-3B48-49E7-B945-27C80FD9BA73}"/>
    <cellStyle name="Comma 11 3 2 3 2 3" xfId="4003" xr:uid="{88BDE1C9-9EF6-4C22-97F0-344F0FE46D5F}"/>
    <cellStyle name="Comma 11 3 2 3 2 3 2" xfId="9606" xr:uid="{D1331C6C-B7A5-42B8-82B6-34200287BDB1}"/>
    <cellStyle name="Comma 11 3 2 3 2 3 2 2" xfId="20834" xr:uid="{039CF219-6687-4510-B621-A5CF30084C71}"/>
    <cellStyle name="Comma 11 3 2 3 2 3 3" xfId="15231" xr:uid="{43AD8FE0-F965-4E44-BE44-2110AB47DFF4}"/>
    <cellStyle name="Comma 11 3 2 3 2 4" xfId="6817" xr:uid="{3625E302-DF03-47B4-BC8A-93DA3D66469A}"/>
    <cellStyle name="Comma 11 3 2 3 2 4 2" xfId="18045" xr:uid="{959BFE55-6EB3-47F0-86A2-C09DC1252CC3}"/>
    <cellStyle name="Comma 11 3 2 3 2 5" xfId="12442" xr:uid="{3CC8EF51-69B1-441A-A8D9-35AA913BF153}"/>
    <cellStyle name="Comma 11 3 2 3 3" xfId="1756" xr:uid="{00000000-0005-0000-0000-0000AD010000}"/>
    <cellStyle name="Comma 11 3 2 3 3 2" xfId="4545" xr:uid="{C22F6E16-31B7-4495-9F9E-2D63F8BD4743}"/>
    <cellStyle name="Comma 11 3 2 3 3 2 2" xfId="10148" xr:uid="{C6FEF98D-3D7C-43A8-92BA-88EA16354716}"/>
    <cellStyle name="Comma 11 3 2 3 3 2 2 2" xfId="21376" xr:uid="{495A876C-7108-4B05-8166-F2A7F0E12C95}"/>
    <cellStyle name="Comma 11 3 2 3 3 2 3" xfId="15773" xr:uid="{90F49C01-73C9-462E-BD6C-8C704308824F}"/>
    <cellStyle name="Comma 11 3 2 3 3 3" xfId="7359" xr:uid="{B0EA37C0-B114-439C-A96B-B9D4515C8711}"/>
    <cellStyle name="Comma 11 3 2 3 3 3 2" xfId="18587" xr:uid="{ABE6E416-6032-4CFA-ACD2-E8E473789CD3}"/>
    <cellStyle name="Comma 11 3 2 3 3 4" xfId="12984" xr:uid="{386DC608-88B5-496F-B745-E97F55DA547F}"/>
    <cellStyle name="Comma 11 3 2 3 4" xfId="3465" xr:uid="{6C893B72-7DAB-44A8-8AD5-3CD2F484B120}"/>
    <cellStyle name="Comma 11 3 2 3 4 2" xfId="9068" xr:uid="{7D6C57C6-C665-49B1-A232-0D440214B333}"/>
    <cellStyle name="Comma 11 3 2 3 4 2 2" xfId="20296" xr:uid="{F082231C-3300-492B-93D7-595694AB4839}"/>
    <cellStyle name="Comma 11 3 2 3 4 3" xfId="14693" xr:uid="{8497F9C9-522D-44F9-98D9-8D1E1FFCAB46}"/>
    <cellStyle name="Comma 11 3 2 3 5" xfId="6279" xr:uid="{BC96C3DF-DF68-4672-80E9-B27965273D6D}"/>
    <cellStyle name="Comma 11 3 2 3 5 2" xfId="17507" xr:uid="{02B573A8-40AE-43A5-AECA-55C71DA29269}"/>
    <cellStyle name="Comma 11 3 2 3 6" xfId="11904" xr:uid="{3CB31A86-491D-42B7-93A0-1673F2115C21}"/>
    <cellStyle name="Comma 11 3 2 4" xfId="947" xr:uid="{00000000-0005-0000-0000-0000AE010000}"/>
    <cellStyle name="Comma 11 3 2 4 2" xfId="2027" xr:uid="{00000000-0005-0000-0000-0000AF010000}"/>
    <cellStyle name="Comma 11 3 2 4 2 2" xfId="4816" xr:uid="{10FBEE95-1EA9-4D70-BF4B-216B87AB2398}"/>
    <cellStyle name="Comma 11 3 2 4 2 2 2" xfId="10419" xr:uid="{FB5F8453-73C6-46A1-AB48-D848C9EAF13E}"/>
    <cellStyle name="Comma 11 3 2 4 2 2 2 2" xfId="21647" xr:uid="{779BB47E-1C5E-4FA8-A7D1-8D9BFF36E665}"/>
    <cellStyle name="Comma 11 3 2 4 2 2 3" xfId="16044" xr:uid="{34F42D09-D3ED-4AF3-9E65-8FE622FA174D}"/>
    <cellStyle name="Comma 11 3 2 4 2 3" xfId="7630" xr:uid="{BF4FEA6D-6459-4517-B5E0-DA9FC81BF83F}"/>
    <cellStyle name="Comma 11 3 2 4 2 3 2" xfId="18858" xr:uid="{CCA2E285-A591-4C58-92CF-1FD275E1D18D}"/>
    <cellStyle name="Comma 11 3 2 4 2 4" xfId="13255" xr:uid="{BE15FA17-BFC5-4B77-8BE5-E415D1256EBC}"/>
    <cellStyle name="Comma 11 3 2 4 3" xfId="3736" xr:uid="{B9521626-A11F-497A-A11C-C3981B366BBA}"/>
    <cellStyle name="Comma 11 3 2 4 3 2" xfId="9339" xr:uid="{5CCFD95A-C597-488D-9A69-D16221C98EB3}"/>
    <cellStyle name="Comma 11 3 2 4 3 2 2" xfId="20567" xr:uid="{F82D35C5-D657-4F91-9F75-6221CAF2ECF2}"/>
    <cellStyle name="Comma 11 3 2 4 3 3" xfId="14964" xr:uid="{30FBB387-598A-49BB-A4EE-2E3D9B41AA4C}"/>
    <cellStyle name="Comma 11 3 2 4 4" xfId="6550" xr:uid="{42F96F3A-6C23-49FA-A03D-75DE1F058EEE}"/>
    <cellStyle name="Comma 11 3 2 4 4 2" xfId="17778" xr:uid="{711D4131-1D49-4033-8F86-C356D071276A}"/>
    <cellStyle name="Comma 11 3 2 4 5" xfId="12175" xr:uid="{1AFB9B73-2AE4-4F71-AE4F-AAE1D0A12AFC}"/>
    <cellStyle name="Comma 11 3 2 5" xfId="1489" xr:uid="{00000000-0005-0000-0000-0000B0010000}"/>
    <cellStyle name="Comma 11 3 2 5 2" xfId="4278" xr:uid="{3F6A1231-BF54-4BD8-A25F-B9F6D9E80AF1}"/>
    <cellStyle name="Comma 11 3 2 5 2 2" xfId="9881" xr:uid="{C495FE4D-F55F-4674-8CC2-B929F6FE5647}"/>
    <cellStyle name="Comma 11 3 2 5 2 2 2" xfId="21109" xr:uid="{9ADF9CD8-F48D-4E7C-AF73-7ADE5B9455F1}"/>
    <cellStyle name="Comma 11 3 2 5 2 3" xfId="15506" xr:uid="{13C6D139-9F94-4595-BF4D-BA507516B990}"/>
    <cellStyle name="Comma 11 3 2 5 3" xfId="7092" xr:uid="{FF23A01F-9C93-41DD-84BF-38CAE49D494E}"/>
    <cellStyle name="Comma 11 3 2 5 3 2" xfId="18320" xr:uid="{9C870516-C3F6-4FC2-9337-90E99176AF59}"/>
    <cellStyle name="Comma 11 3 2 5 4" xfId="12717" xr:uid="{CCAA4F3E-5178-4390-819F-CB365CDC1D3C}"/>
    <cellStyle name="Comma 11 3 2 6" xfId="2570" xr:uid="{00000000-0005-0000-0000-0000B1010000}"/>
    <cellStyle name="Comma 11 3 2 6 2" xfId="5359" xr:uid="{AD04199B-CB10-4A7B-91BE-7C7004898A81}"/>
    <cellStyle name="Comma 11 3 2 6 2 2" xfId="10962" xr:uid="{4EC9C67F-B192-4271-A11F-1B46134A464A}"/>
    <cellStyle name="Comma 11 3 2 6 2 2 2" xfId="22190" xr:uid="{F9276384-E615-4E7B-87B6-5313DC2F1C06}"/>
    <cellStyle name="Comma 11 3 2 6 2 3" xfId="16587" xr:uid="{A884AEEC-8294-4079-B576-B3D70CF66B5F}"/>
    <cellStyle name="Comma 11 3 2 6 3" xfId="8173" xr:uid="{6164F6EB-0A12-47E2-B204-7D6A900993EF}"/>
    <cellStyle name="Comma 11 3 2 6 3 2" xfId="19401" xr:uid="{2B8C162A-89A6-4B1B-AD9E-9DF65E42AFA1}"/>
    <cellStyle name="Comma 11 3 2 6 4" xfId="13798" xr:uid="{90291997-0DDB-44E4-AF39-395470AD840B}"/>
    <cellStyle name="Comma 11 3 2 7" xfId="409" xr:uid="{00000000-0005-0000-0000-0000B2010000}"/>
    <cellStyle name="Comma 11 3 2 7 2" xfId="3198" xr:uid="{6858D1B0-42B2-43DC-A557-6C26957EE20F}"/>
    <cellStyle name="Comma 11 3 2 7 2 2" xfId="8801" xr:uid="{EAF116A3-42A7-42F3-9BD8-F1BCC1F946E9}"/>
    <cellStyle name="Comma 11 3 2 7 2 2 2" xfId="20029" xr:uid="{828B97F0-DCCF-4386-8F5B-2C99F8C54471}"/>
    <cellStyle name="Comma 11 3 2 7 2 3" xfId="14426" xr:uid="{2492C923-4DE8-45F7-A2B5-3A48A1C03194}"/>
    <cellStyle name="Comma 11 3 2 7 3" xfId="6012" xr:uid="{E9240C47-01DE-44CB-97AD-0D172E7E837D}"/>
    <cellStyle name="Comma 11 3 2 7 3 2" xfId="17240" xr:uid="{5FD1BAA9-0B1E-4CB1-8864-3E179159078C}"/>
    <cellStyle name="Comma 11 3 2 7 4" xfId="11637" xr:uid="{0364B326-54F7-4766-ABF3-310E5A5E64F5}"/>
    <cellStyle name="Comma 11 3 2 8" xfId="2922" xr:uid="{3D0B3199-4693-45A9-97C1-B267981CF050}"/>
    <cellStyle name="Comma 11 3 2 8 2" xfId="8525" xr:uid="{666B069C-17BD-4819-92DE-B1F55227F31F}"/>
    <cellStyle name="Comma 11 3 2 8 2 2" xfId="19753" xr:uid="{A409A76D-EF27-4233-BE46-654E0642A9CB}"/>
    <cellStyle name="Comma 11 3 2 8 3" xfId="14150" xr:uid="{ACB5EEB3-20B5-46CD-96C0-77D1D77AC9C1}"/>
    <cellStyle name="Comma 11 3 2 9" xfId="5737" xr:uid="{70C04567-FF59-4B78-8548-792E291BBCA8}"/>
    <cellStyle name="Comma 11 3 2 9 2" xfId="16965" xr:uid="{2FFBC9B3-D582-4913-B2B2-6DC1F832C930}"/>
    <cellStyle name="Comma 11 3 3" xfId="191" xr:uid="{00000000-0005-0000-0000-0000B3010000}"/>
    <cellStyle name="Comma 11 3 3 2" xfId="738" xr:uid="{00000000-0005-0000-0000-0000B4010000}"/>
    <cellStyle name="Comma 11 3 3 2 2" xfId="1276" xr:uid="{00000000-0005-0000-0000-0000B5010000}"/>
    <cellStyle name="Comma 11 3 3 2 2 2" xfId="2356" xr:uid="{00000000-0005-0000-0000-0000B6010000}"/>
    <cellStyle name="Comma 11 3 3 2 2 2 2" xfId="5145" xr:uid="{24A45483-20EF-4436-9C70-EA648C57C3FC}"/>
    <cellStyle name="Comma 11 3 3 2 2 2 2 2" xfId="10748" xr:uid="{1D5413E3-83B2-4D05-948A-CB59A177A309}"/>
    <cellStyle name="Comma 11 3 3 2 2 2 2 2 2" xfId="21976" xr:uid="{69A52F99-3736-4833-8853-4556A4FD8AD5}"/>
    <cellStyle name="Comma 11 3 3 2 2 2 2 3" xfId="16373" xr:uid="{630EADAD-2D34-4EB3-8CBB-A860834102CF}"/>
    <cellStyle name="Comma 11 3 3 2 2 2 3" xfId="7959" xr:uid="{47B96D26-EA15-4B54-BC51-FA0C1B63BF44}"/>
    <cellStyle name="Comma 11 3 3 2 2 2 3 2" xfId="19187" xr:uid="{86A09F3B-0FB9-41A8-B202-D0622D103E07}"/>
    <cellStyle name="Comma 11 3 3 2 2 2 4" xfId="13584" xr:uid="{2B840CE0-2F50-46AB-ABE6-D474D3C3A8AB}"/>
    <cellStyle name="Comma 11 3 3 2 2 3" xfId="4065" xr:uid="{8CB44FE8-E6D4-4258-A4D3-9A984A1E6C7D}"/>
    <cellStyle name="Comma 11 3 3 2 2 3 2" xfId="9668" xr:uid="{41156B24-15B9-449C-81A2-EDA38B635A42}"/>
    <cellStyle name="Comma 11 3 3 2 2 3 2 2" xfId="20896" xr:uid="{EB083CAF-472F-40E8-9E13-68EA45C4DA96}"/>
    <cellStyle name="Comma 11 3 3 2 2 3 3" xfId="15293" xr:uid="{2D8E9636-91A7-4467-96B3-09B8B50BF17F}"/>
    <cellStyle name="Comma 11 3 3 2 2 4" xfId="6879" xr:uid="{ED2AD5E7-2770-4B11-A60A-EA2AB11F897A}"/>
    <cellStyle name="Comma 11 3 3 2 2 4 2" xfId="18107" xr:uid="{BD284B05-AD7B-4719-96D4-90449B684EC8}"/>
    <cellStyle name="Comma 11 3 3 2 2 5" xfId="12504" xr:uid="{9F0DBCD0-900C-422A-84C4-60CD28D5CC28}"/>
    <cellStyle name="Comma 11 3 3 2 3" xfId="1818" xr:uid="{00000000-0005-0000-0000-0000B7010000}"/>
    <cellStyle name="Comma 11 3 3 2 3 2" xfId="4607" xr:uid="{9C3E99B8-EA64-4DC5-9882-B4493FE6D985}"/>
    <cellStyle name="Comma 11 3 3 2 3 2 2" xfId="10210" xr:uid="{1A01A1DA-8122-47CF-B10D-9362DBAB7F81}"/>
    <cellStyle name="Comma 11 3 3 2 3 2 2 2" xfId="21438" xr:uid="{422D7581-E441-4A11-9B58-B13D8D9AB9DE}"/>
    <cellStyle name="Comma 11 3 3 2 3 2 3" xfId="15835" xr:uid="{428E1A43-829F-4A59-A3AE-D8BC2A4F1132}"/>
    <cellStyle name="Comma 11 3 3 2 3 3" xfId="7421" xr:uid="{6F161F9D-7510-4051-8702-B2F996DD7CF6}"/>
    <cellStyle name="Comma 11 3 3 2 3 3 2" xfId="18649" xr:uid="{169C2B4F-80E5-489F-924E-75B3D712620C}"/>
    <cellStyle name="Comma 11 3 3 2 3 4" xfId="13046" xr:uid="{57039DC6-8F12-478E-AF41-0DB9B138A403}"/>
    <cellStyle name="Comma 11 3 3 2 4" xfId="3527" xr:uid="{50299338-C3C6-452E-969A-BE5408DF7A11}"/>
    <cellStyle name="Comma 11 3 3 2 4 2" xfId="9130" xr:uid="{3698D80E-2B6B-4841-B92D-C231E562176E}"/>
    <cellStyle name="Comma 11 3 3 2 4 2 2" xfId="20358" xr:uid="{5CDCFED3-E396-4911-8AFB-7B9B8104A5DA}"/>
    <cellStyle name="Comma 11 3 3 2 4 3" xfId="14755" xr:uid="{2E442131-C587-4817-A1F0-71C2FB16568E}"/>
    <cellStyle name="Comma 11 3 3 2 5" xfId="6341" xr:uid="{067913F4-FCE6-48F5-868A-95CA779C8365}"/>
    <cellStyle name="Comma 11 3 3 2 5 2" xfId="17569" xr:uid="{B7F240EF-3603-49FD-B68D-DFBDC2C34CBC}"/>
    <cellStyle name="Comma 11 3 3 2 6" xfId="11966" xr:uid="{F9AC71B8-433D-4CC5-9C81-BA4DAF0DED7A}"/>
    <cellStyle name="Comma 11 3 3 3" xfId="1009" xr:uid="{00000000-0005-0000-0000-0000B8010000}"/>
    <cellStyle name="Comma 11 3 3 3 2" xfId="2089" xr:uid="{00000000-0005-0000-0000-0000B9010000}"/>
    <cellStyle name="Comma 11 3 3 3 2 2" xfId="4878" xr:uid="{DA985D01-4BC0-421C-8BB8-ADEBD18732F0}"/>
    <cellStyle name="Comma 11 3 3 3 2 2 2" xfId="10481" xr:uid="{F8352F44-1554-4104-9B9E-573C1DE3E6CF}"/>
    <cellStyle name="Comma 11 3 3 3 2 2 2 2" xfId="21709" xr:uid="{97C56757-481E-4FF2-995E-07DCD9292ED1}"/>
    <cellStyle name="Comma 11 3 3 3 2 2 3" xfId="16106" xr:uid="{7211E0D0-DBDD-45A7-8B6D-B9188388D3AF}"/>
    <cellStyle name="Comma 11 3 3 3 2 3" xfId="7692" xr:uid="{0A492F42-8ECE-4565-AF44-F430158F277D}"/>
    <cellStyle name="Comma 11 3 3 3 2 3 2" xfId="18920" xr:uid="{1EB2E22C-5359-4BFA-AFE7-6DDD480BAA62}"/>
    <cellStyle name="Comma 11 3 3 3 2 4" xfId="13317" xr:uid="{B77E9C52-A451-4AC8-865E-B17CC684D298}"/>
    <cellStyle name="Comma 11 3 3 3 3" xfId="3798" xr:uid="{E9CE6637-7B7F-47BD-BA77-C8EAFAA76049}"/>
    <cellStyle name="Comma 11 3 3 3 3 2" xfId="9401" xr:uid="{B26D7830-15E7-4E98-952C-FB720E02D456}"/>
    <cellStyle name="Comma 11 3 3 3 3 2 2" xfId="20629" xr:uid="{589BAE49-B2DF-4A61-B18C-0E1CE5A11A55}"/>
    <cellStyle name="Comma 11 3 3 3 3 3" xfId="15026" xr:uid="{21E8082F-B5FE-49C1-A2C0-6C7700F58435}"/>
    <cellStyle name="Comma 11 3 3 3 4" xfId="6612" xr:uid="{B494F2DD-1999-4E97-85F3-B5CC58643285}"/>
    <cellStyle name="Comma 11 3 3 3 4 2" xfId="17840" xr:uid="{616F73A3-18F1-439B-8CA1-1782DAA23A42}"/>
    <cellStyle name="Comma 11 3 3 3 5" xfId="12237" xr:uid="{DDCF84E3-6F18-49FD-A4C3-9B66863B28E8}"/>
    <cellStyle name="Comma 11 3 3 4" xfId="1551" xr:uid="{00000000-0005-0000-0000-0000BA010000}"/>
    <cellStyle name="Comma 11 3 3 4 2" xfId="4340" xr:uid="{CED6A84C-44E9-4B00-9ECC-5A493992F93C}"/>
    <cellStyle name="Comma 11 3 3 4 2 2" xfId="9943" xr:uid="{5E4EC7A1-13F1-4077-8549-48FDEB7D306D}"/>
    <cellStyle name="Comma 11 3 3 4 2 2 2" xfId="21171" xr:uid="{BE7FAB53-1CDA-4A9F-9F70-3E65143F3E6E}"/>
    <cellStyle name="Comma 11 3 3 4 2 3" xfId="15568" xr:uid="{D2B1732C-AEA8-4547-9180-9096DE9D1FFB}"/>
    <cellStyle name="Comma 11 3 3 4 3" xfId="7154" xr:uid="{F7BFD19D-DBBA-4C64-ADC0-6359BDE533BC}"/>
    <cellStyle name="Comma 11 3 3 4 3 2" xfId="18382" xr:uid="{CA848C7A-5584-4681-9FEB-1DC1942231F7}"/>
    <cellStyle name="Comma 11 3 3 4 4" xfId="12779" xr:uid="{D63F1A84-A957-4D01-87BA-DB1A74161D99}"/>
    <cellStyle name="Comma 11 3 3 5" xfId="2632" xr:uid="{00000000-0005-0000-0000-0000BB010000}"/>
    <cellStyle name="Comma 11 3 3 5 2" xfId="5421" xr:uid="{5FCE4102-8C26-4796-90C9-78916E85701B}"/>
    <cellStyle name="Comma 11 3 3 5 2 2" xfId="11024" xr:uid="{3C554AC5-BC0D-481A-AFFD-F43DEEB6CC7D}"/>
    <cellStyle name="Comma 11 3 3 5 2 2 2" xfId="22252" xr:uid="{2D490F8D-8AD8-48EF-B790-4A7FCAFDEABF}"/>
    <cellStyle name="Comma 11 3 3 5 2 3" xfId="16649" xr:uid="{000956DF-45C1-4B04-9D43-875D5C97574E}"/>
    <cellStyle name="Comma 11 3 3 5 3" xfId="8235" xr:uid="{07BB6B58-1E9C-4DCE-A2B8-4A7F43A8CFCF}"/>
    <cellStyle name="Comma 11 3 3 5 3 2" xfId="19463" xr:uid="{90F65D92-C381-4208-B8CB-B70EFB6B54E0}"/>
    <cellStyle name="Comma 11 3 3 5 4" xfId="13860" xr:uid="{6B132C51-2CB2-4B0E-9F65-1C0AAF91372B}"/>
    <cellStyle name="Comma 11 3 3 6" xfId="471" xr:uid="{00000000-0005-0000-0000-0000BC010000}"/>
    <cellStyle name="Comma 11 3 3 6 2" xfId="3260" xr:uid="{E7A77176-D005-4786-B9FD-73F5B4EF9025}"/>
    <cellStyle name="Comma 11 3 3 6 2 2" xfId="8863" xr:uid="{E0213A21-30F1-42D8-BB59-5F03328068FF}"/>
    <cellStyle name="Comma 11 3 3 6 2 2 2" xfId="20091" xr:uid="{4746294C-864F-46BA-8029-52269238530A}"/>
    <cellStyle name="Comma 11 3 3 6 2 3" xfId="14488" xr:uid="{CF4C2886-B90D-4F8D-A673-990A10D8EFFC}"/>
    <cellStyle name="Comma 11 3 3 6 3" xfId="6074" xr:uid="{753CAAA2-9DCD-4E2C-9493-68C451BA8FB2}"/>
    <cellStyle name="Comma 11 3 3 6 3 2" xfId="17302" xr:uid="{6D798461-5CD5-4D02-ADCF-BC80DC86FA43}"/>
    <cellStyle name="Comma 11 3 3 6 4" xfId="11699" xr:uid="{4D7BD484-A513-4A98-8970-381CD87721C1}"/>
    <cellStyle name="Comma 11 3 3 7" xfId="2984" xr:uid="{1ADA0FE4-C02F-45D5-826B-78613A6C7C52}"/>
    <cellStyle name="Comma 11 3 3 7 2" xfId="8587" xr:uid="{5A84CE67-418C-4024-9ABA-D372C2AD3DF5}"/>
    <cellStyle name="Comma 11 3 3 7 2 2" xfId="19815" xr:uid="{0C1F060B-DB27-4881-BEA4-56DC25C37479}"/>
    <cellStyle name="Comma 11 3 3 7 3" xfId="14212" xr:uid="{63FDB47D-45FA-44B8-A0D9-A1003A70D593}"/>
    <cellStyle name="Comma 11 3 3 8" xfId="5799" xr:uid="{75510D85-B6B6-4F9A-AC06-A6852F522CF3}"/>
    <cellStyle name="Comma 11 3 3 8 2" xfId="17027" xr:uid="{B98F3424-F519-4C66-9F82-7AE479572E32}"/>
    <cellStyle name="Comma 11 3 3 9" xfId="11423" xr:uid="{E193A25B-6C78-4F2E-9826-287087CCB1C3}"/>
    <cellStyle name="Comma 11 3 4" xfId="614" xr:uid="{00000000-0005-0000-0000-0000BD010000}"/>
    <cellStyle name="Comma 11 3 4 2" xfId="1152" xr:uid="{00000000-0005-0000-0000-0000BE010000}"/>
    <cellStyle name="Comma 11 3 4 2 2" xfId="2232" xr:uid="{00000000-0005-0000-0000-0000BF010000}"/>
    <cellStyle name="Comma 11 3 4 2 2 2" xfId="5021" xr:uid="{74B21B14-3327-4FCF-A594-C33F7EDC27D9}"/>
    <cellStyle name="Comma 11 3 4 2 2 2 2" xfId="10624" xr:uid="{7A9B0290-0D28-436E-8646-4F483576D44A}"/>
    <cellStyle name="Comma 11 3 4 2 2 2 2 2" xfId="21852" xr:uid="{D6DC39CA-AEFD-4CA6-81B3-B8314A8FCFB4}"/>
    <cellStyle name="Comma 11 3 4 2 2 2 3" xfId="16249" xr:uid="{6A386359-42CA-485B-83BF-4BE5CA722091}"/>
    <cellStyle name="Comma 11 3 4 2 2 3" xfId="7835" xr:uid="{171E1E57-7F09-48DA-86CC-73CB55D0EAF7}"/>
    <cellStyle name="Comma 11 3 4 2 2 3 2" xfId="19063" xr:uid="{02617454-3F94-41DA-9751-FD158FCAB96D}"/>
    <cellStyle name="Comma 11 3 4 2 2 4" xfId="13460" xr:uid="{6944F264-389E-49C0-871A-5418EF93831A}"/>
    <cellStyle name="Comma 11 3 4 2 3" xfId="3941" xr:uid="{FBDF3A84-C704-480A-BBA8-A9488D2350BE}"/>
    <cellStyle name="Comma 11 3 4 2 3 2" xfId="9544" xr:uid="{F4D57642-26A3-4BC2-A83F-05FBC3A3B187}"/>
    <cellStyle name="Comma 11 3 4 2 3 2 2" xfId="20772" xr:uid="{01EC5155-6D89-42E4-A50A-3AE39CEEA3BD}"/>
    <cellStyle name="Comma 11 3 4 2 3 3" xfId="15169" xr:uid="{73918957-B814-44AB-B525-953BA06DF377}"/>
    <cellStyle name="Comma 11 3 4 2 4" xfId="6755" xr:uid="{126ABDF6-1317-4EB1-B936-DDE779C64AAA}"/>
    <cellStyle name="Comma 11 3 4 2 4 2" xfId="17983" xr:uid="{984F6F34-4B1B-4CCA-A516-971072556B64}"/>
    <cellStyle name="Comma 11 3 4 2 5" xfId="12380" xr:uid="{900987C2-490C-44B3-8B06-9487C3F2ECB7}"/>
    <cellStyle name="Comma 11 3 4 3" xfId="1694" xr:uid="{00000000-0005-0000-0000-0000C0010000}"/>
    <cellStyle name="Comma 11 3 4 3 2" xfId="4483" xr:uid="{9853D29C-5BA3-4986-B92D-31EA8B24BDCC}"/>
    <cellStyle name="Comma 11 3 4 3 2 2" xfId="10086" xr:uid="{6BED95DF-A34F-4EDA-B23D-8315A714245E}"/>
    <cellStyle name="Comma 11 3 4 3 2 2 2" xfId="21314" xr:uid="{C533D365-2032-479B-9680-1B77D028C2AC}"/>
    <cellStyle name="Comma 11 3 4 3 2 3" xfId="15711" xr:uid="{745AC7B2-43BF-4DFE-9102-9176694B38C1}"/>
    <cellStyle name="Comma 11 3 4 3 3" xfId="7297" xr:uid="{53441C5D-BD9C-4934-AC2D-9E3D13E25E71}"/>
    <cellStyle name="Comma 11 3 4 3 3 2" xfId="18525" xr:uid="{67163E78-C61B-448B-AAEC-6E144F0EA230}"/>
    <cellStyle name="Comma 11 3 4 3 4" xfId="12922" xr:uid="{A4B189C6-0DB7-42F7-9CA4-D3D2B8064BC2}"/>
    <cellStyle name="Comma 11 3 4 4" xfId="3403" xr:uid="{A0564CA8-1592-40BE-BB6A-B025E61BB320}"/>
    <cellStyle name="Comma 11 3 4 4 2" xfId="9006" xr:uid="{9AB41BFC-779A-4665-B149-8F98C0A3EEEB}"/>
    <cellStyle name="Comma 11 3 4 4 2 2" xfId="20234" xr:uid="{BDA02223-6D5D-4A4E-8C55-93FD60535C49}"/>
    <cellStyle name="Comma 11 3 4 4 3" xfId="14631" xr:uid="{1A1CC8BA-8C62-4CF5-BD3E-477ADB506F03}"/>
    <cellStyle name="Comma 11 3 4 5" xfId="6217" xr:uid="{C26E85D7-D6E1-45B3-9204-A0DF941082D3}"/>
    <cellStyle name="Comma 11 3 4 5 2" xfId="17445" xr:uid="{748BB848-E1C1-408B-B922-4E49198B2207}"/>
    <cellStyle name="Comma 11 3 4 6" xfId="11842" xr:uid="{AF57711E-B0C8-465D-962E-A751759D7FDD}"/>
    <cellStyle name="Comma 11 3 5" xfId="885" xr:uid="{00000000-0005-0000-0000-0000C1010000}"/>
    <cellStyle name="Comma 11 3 5 2" xfId="1965" xr:uid="{00000000-0005-0000-0000-0000C2010000}"/>
    <cellStyle name="Comma 11 3 5 2 2" xfId="4754" xr:uid="{4ADB968B-2890-47F8-8F01-CF35DFC0B0BC}"/>
    <cellStyle name="Comma 11 3 5 2 2 2" xfId="10357" xr:uid="{D3615847-C872-4755-B8CD-A4EE5D74B737}"/>
    <cellStyle name="Comma 11 3 5 2 2 2 2" xfId="21585" xr:uid="{AA7B2E2D-07F6-4323-976A-9B9FBC9BBA08}"/>
    <cellStyle name="Comma 11 3 5 2 2 3" xfId="15982" xr:uid="{64A76B9F-DA7B-486C-B22B-755FB7C03A5B}"/>
    <cellStyle name="Comma 11 3 5 2 3" xfId="7568" xr:uid="{1AC59F3B-1668-4F8C-9ED9-875031A73346}"/>
    <cellStyle name="Comma 11 3 5 2 3 2" xfId="18796" xr:uid="{05CA7A19-EB06-4692-93C4-AE55A88CCC51}"/>
    <cellStyle name="Comma 11 3 5 2 4" xfId="13193" xr:uid="{27A9202C-D3D8-40CB-9482-D0105E560ED9}"/>
    <cellStyle name="Comma 11 3 5 3" xfId="3674" xr:uid="{18B174A2-B430-4D5C-9071-BB3BE8547926}"/>
    <cellStyle name="Comma 11 3 5 3 2" xfId="9277" xr:uid="{2CE52D03-731A-44D6-8C15-3572A3D6A59B}"/>
    <cellStyle name="Comma 11 3 5 3 2 2" xfId="20505" xr:uid="{F4757269-4BD4-41AF-8CC5-747B3969F031}"/>
    <cellStyle name="Comma 11 3 5 3 3" xfId="14902" xr:uid="{3749F148-DAD5-4309-941E-B9C10BC801A9}"/>
    <cellStyle name="Comma 11 3 5 4" xfId="6488" xr:uid="{62FBB1D7-605F-4AD8-BDB9-D5BB050DF436}"/>
    <cellStyle name="Comma 11 3 5 4 2" xfId="17716" xr:uid="{3C246421-2749-48C6-84FE-BF871CDE43F7}"/>
    <cellStyle name="Comma 11 3 5 5" xfId="12113" xr:uid="{C8134AAC-85C2-42B0-8E32-74D67E9DA7F0}"/>
    <cellStyle name="Comma 11 3 6" xfId="1427" xr:uid="{00000000-0005-0000-0000-0000C3010000}"/>
    <cellStyle name="Comma 11 3 6 2" xfId="4216" xr:uid="{F265307D-4241-4607-ACAB-585AA43567DC}"/>
    <cellStyle name="Comma 11 3 6 2 2" xfId="9819" xr:uid="{F673D5B6-D899-4097-87AD-B6B7FA79FA88}"/>
    <cellStyle name="Comma 11 3 6 2 2 2" xfId="21047" xr:uid="{D99C93C6-9932-457E-B37F-98DDE2490614}"/>
    <cellStyle name="Comma 11 3 6 2 3" xfId="15444" xr:uid="{B2C1FDC2-3170-44CC-9104-36F8F164B0E2}"/>
    <cellStyle name="Comma 11 3 6 3" xfId="7030" xr:uid="{B6795F10-4F89-4493-AE98-2E4BA308B6C0}"/>
    <cellStyle name="Comma 11 3 6 3 2" xfId="18258" xr:uid="{C589BF64-9F88-4ECB-9A66-8ED9A8FDAB19}"/>
    <cellStyle name="Comma 11 3 6 4" xfId="12655" xr:uid="{42CF8570-3CA6-4B04-B55F-1EE2DE700D76}"/>
    <cellStyle name="Comma 11 3 7" xfId="2508" xr:uid="{00000000-0005-0000-0000-0000C4010000}"/>
    <cellStyle name="Comma 11 3 7 2" xfId="5297" xr:uid="{68255393-CD7E-487A-B132-D0371F5BAED5}"/>
    <cellStyle name="Comma 11 3 7 2 2" xfId="10900" xr:uid="{B8681735-6492-4017-A40A-A45AA0AC99F7}"/>
    <cellStyle name="Comma 11 3 7 2 2 2" xfId="22128" xr:uid="{AF3E8198-DD25-4F81-8CCB-E9B267DC4B70}"/>
    <cellStyle name="Comma 11 3 7 2 3" xfId="16525" xr:uid="{6C38C0C1-3962-4C0B-ADF6-C3F8BCFF154C}"/>
    <cellStyle name="Comma 11 3 7 3" xfId="8111" xr:uid="{955CEEC5-A8F7-42F1-8D4E-4DEF9754DB6B}"/>
    <cellStyle name="Comma 11 3 7 3 2" xfId="19339" xr:uid="{6AC133F3-58BB-4699-8BF6-30868D2631F5}"/>
    <cellStyle name="Comma 11 3 7 4" xfId="13736" xr:uid="{58CBCCDA-95E2-4CBE-A8BE-68FE6EA34F81}"/>
    <cellStyle name="Comma 11 3 8" xfId="347" xr:uid="{00000000-0005-0000-0000-0000C5010000}"/>
    <cellStyle name="Comma 11 3 8 2" xfId="3136" xr:uid="{74A8B20A-5461-4EE4-A12B-BA4941C48C56}"/>
    <cellStyle name="Comma 11 3 8 2 2" xfId="8739" xr:uid="{9337311C-90EC-4149-87E7-8F205E9FEB8D}"/>
    <cellStyle name="Comma 11 3 8 2 2 2" xfId="19967" xr:uid="{20120D12-DDD4-4791-A39A-40D89A9F5730}"/>
    <cellStyle name="Comma 11 3 8 2 3" xfId="14364" xr:uid="{72F00716-F0A0-4E62-88C5-EDD846FBA0CC}"/>
    <cellStyle name="Comma 11 3 8 3" xfId="5950" xr:uid="{302A9ACE-CE0F-4375-81E1-4342DB15AA16}"/>
    <cellStyle name="Comma 11 3 8 3 2" xfId="17178" xr:uid="{C125D17D-5207-4E02-BF75-C1D94F484BF2}"/>
    <cellStyle name="Comma 11 3 8 4" xfId="11575" xr:uid="{4F41F352-5488-4145-B4C5-C2DF0D643DBA}"/>
    <cellStyle name="Comma 11 3 9" xfId="2860" xr:uid="{3FE99EEB-B04A-48D6-813A-52B65B690F68}"/>
    <cellStyle name="Comma 11 3 9 2" xfId="8463" xr:uid="{D9A02149-BB9B-4E13-A912-2BC81486D582}"/>
    <cellStyle name="Comma 11 3 9 2 2" xfId="19691" xr:uid="{1EDCB49E-E087-4C48-8A5A-DD2328700F11}"/>
    <cellStyle name="Comma 11 3 9 3" xfId="14088" xr:uid="{55B6A572-E00B-44B0-BE73-3A87572C17D5}"/>
    <cellStyle name="Comma 11 4" xfId="97" xr:uid="{00000000-0005-0000-0000-0000C6010000}"/>
    <cellStyle name="Comma 11 4 10" xfId="11329" xr:uid="{A4966AE2-2651-4FAD-B57D-9E9E7553C41C}"/>
    <cellStyle name="Comma 11 4 2" xfId="223" xr:uid="{00000000-0005-0000-0000-0000C7010000}"/>
    <cellStyle name="Comma 11 4 2 2" xfId="770" xr:uid="{00000000-0005-0000-0000-0000C8010000}"/>
    <cellStyle name="Comma 11 4 2 2 2" xfId="1308" xr:uid="{00000000-0005-0000-0000-0000C9010000}"/>
    <cellStyle name="Comma 11 4 2 2 2 2" xfId="2388" xr:uid="{00000000-0005-0000-0000-0000CA010000}"/>
    <cellStyle name="Comma 11 4 2 2 2 2 2" xfId="5177" xr:uid="{FDA5AAC3-B691-40A4-91C1-13E83CDD38F3}"/>
    <cellStyle name="Comma 11 4 2 2 2 2 2 2" xfId="10780" xr:uid="{667F3902-952E-4579-BEF7-F9320B5D089D}"/>
    <cellStyle name="Comma 11 4 2 2 2 2 2 2 2" xfId="22008" xr:uid="{48E90F4C-0BDC-4835-A08D-DC1097D5293D}"/>
    <cellStyle name="Comma 11 4 2 2 2 2 2 3" xfId="16405" xr:uid="{43B51236-E793-49D0-8BF4-6A003284C7D5}"/>
    <cellStyle name="Comma 11 4 2 2 2 2 3" xfId="7991" xr:uid="{D3F58251-76DA-4ECD-BFB7-5E9692F77993}"/>
    <cellStyle name="Comma 11 4 2 2 2 2 3 2" xfId="19219" xr:uid="{98C60AD9-0309-47CA-A66D-4D460AC460AF}"/>
    <cellStyle name="Comma 11 4 2 2 2 2 4" xfId="13616" xr:uid="{C4EE3F0F-7728-49DE-A9DE-46583533C210}"/>
    <cellStyle name="Comma 11 4 2 2 2 3" xfId="4097" xr:uid="{7B8F8928-E0A2-456D-B968-971DB117E629}"/>
    <cellStyle name="Comma 11 4 2 2 2 3 2" xfId="9700" xr:uid="{1581D8F8-EC01-431E-BF71-58B818EE32F2}"/>
    <cellStyle name="Comma 11 4 2 2 2 3 2 2" xfId="20928" xr:uid="{E7E90D2C-5221-4F36-AFE3-018BDB8CB329}"/>
    <cellStyle name="Comma 11 4 2 2 2 3 3" xfId="15325" xr:uid="{655B60E5-5EA0-4ABD-86FC-49085316F79B}"/>
    <cellStyle name="Comma 11 4 2 2 2 4" xfId="6911" xr:uid="{1382AF8F-1E0B-40BD-995B-0D3330F5A35B}"/>
    <cellStyle name="Comma 11 4 2 2 2 4 2" xfId="18139" xr:uid="{E12E12EF-2152-4B65-BA43-AAE98692C451}"/>
    <cellStyle name="Comma 11 4 2 2 2 5" xfId="12536" xr:uid="{B15D4904-B151-4477-824B-F68DEE23B4D3}"/>
    <cellStyle name="Comma 11 4 2 2 3" xfId="1850" xr:uid="{00000000-0005-0000-0000-0000CB010000}"/>
    <cellStyle name="Comma 11 4 2 2 3 2" xfId="4639" xr:uid="{189603F1-D19F-4038-BC80-2231AC727A32}"/>
    <cellStyle name="Comma 11 4 2 2 3 2 2" xfId="10242" xr:uid="{E24D4263-522D-4ED1-98F0-E19ADA0DEB9F}"/>
    <cellStyle name="Comma 11 4 2 2 3 2 2 2" xfId="21470" xr:uid="{CD4B9394-8D02-4D35-B806-5E05D00AD831}"/>
    <cellStyle name="Comma 11 4 2 2 3 2 3" xfId="15867" xr:uid="{73A4DF63-EB46-4A54-82C3-CF5A7CFE7BBC}"/>
    <cellStyle name="Comma 11 4 2 2 3 3" xfId="7453" xr:uid="{7E2417EE-B1EB-4411-8226-9C03C4CA5ED3}"/>
    <cellStyle name="Comma 11 4 2 2 3 3 2" xfId="18681" xr:uid="{A4FE93C2-4E1E-4B8C-A1AA-F3E3B447EE4B}"/>
    <cellStyle name="Comma 11 4 2 2 3 4" xfId="13078" xr:uid="{DA8D13B1-8671-4826-95EC-E73AE63563EC}"/>
    <cellStyle name="Comma 11 4 2 2 4" xfId="3559" xr:uid="{B967D431-3611-4FD4-BDBA-424B4DDD7B6C}"/>
    <cellStyle name="Comma 11 4 2 2 4 2" xfId="9162" xr:uid="{0B23A1AE-A0FD-4BF6-8BD2-F50E6109044F}"/>
    <cellStyle name="Comma 11 4 2 2 4 2 2" xfId="20390" xr:uid="{1E2EF195-B316-4776-B3E5-F37ACB925B56}"/>
    <cellStyle name="Comma 11 4 2 2 4 3" xfId="14787" xr:uid="{F77B9795-137F-4247-AE18-6B2652CDCE6E}"/>
    <cellStyle name="Comma 11 4 2 2 5" xfId="6373" xr:uid="{14C55D38-32FF-45B1-BAC7-D85AA4D08F01}"/>
    <cellStyle name="Comma 11 4 2 2 5 2" xfId="17601" xr:uid="{51DA6A32-23A1-494C-8AB1-D35C65CCE685}"/>
    <cellStyle name="Comma 11 4 2 2 6" xfId="11998" xr:uid="{BCACE16F-2EA1-46FF-BEC7-E3B00F6DC2E1}"/>
    <cellStyle name="Comma 11 4 2 3" xfId="1041" xr:uid="{00000000-0005-0000-0000-0000CC010000}"/>
    <cellStyle name="Comma 11 4 2 3 2" xfId="2121" xr:uid="{00000000-0005-0000-0000-0000CD010000}"/>
    <cellStyle name="Comma 11 4 2 3 2 2" xfId="4910" xr:uid="{C09CC828-5FBA-492E-BED1-61E2F08E6592}"/>
    <cellStyle name="Comma 11 4 2 3 2 2 2" xfId="10513" xr:uid="{068815E5-8B19-4CDC-BE45-78201A06ED3C}"/>
    <cellStyle name="Comma 11 4 2 3 2 2 2 2" xfId="21741" xr:uid="{A62CC0A1-4C0E-4ACF-AEB6-D522066519E3}"/>
    <cellStyle name="Comma 11 4 2 3 2 2 3" xfId="16138" xr:uid="{656CFFB6-56F4-4148-A8D2-BBA10CC4962D}"/>
    <cellStyle name="Comma 11 4 2 3 2 3" xfId="7724" xr:uid="{EB136A3D-9D07-44CA-8DBC-8D19CF00FD01}"/>
    <cellStyle name="Comma 11 4 2 3 2 3 2" xfId="18952" xr:uid="{76BA0583-62A4-4746-ABB8-F95C8525A06D}"/>
    <cellStyle name="Comma 11 4 2 3 2 4" xfId="13349" xr:uid="{0143D437-C101-45FF-A75C-F7FE3E1001FF}"/>
    <cellStyle name="Comma 11 4 2 3 3" xfId="3830" xr:uid="{5EA49CB2-A4EF-4351-AA52-4E762F7841BF}"/>
    <cellStyle name="Comma 11 4 2 3 3 2" xfId="9433" xr:uid="{9B2B290E-A1D9-45DD-9D62-0B4943376054}"/>
    <cellStyle name="Comma 11 4 2 3 3 2 2" xfId="20661" xr:uid="{2ED017CC-29F9-4805-95E2-EE8D1A8E2C15}"/>
    <cellStyle name="Comma 11 4 2 3 3 3" xfId="15058" xr:uid="{97850729-62BA-431B-B228-23B01958AF98}"/>
    <cellStyle name="Comma 11 4 2 3 4" xfId="6644" xr:uid="{829EC4B7-671F-46B6-8B56-091A6B8C9EF3}"/>
    <cellStyle name="Comma 11 4 2 3 4 2" xfId="17872" xr:uid="{7223C6AF-710A-4DD9-B410-6FD6A05523C6}"/>
    <cellStyle name="Comma 11 4 2 3 5" xfId="12269" xr:uid="{88252F9D-7C9E-4D95-8E3A-0E6264B1F452}"/>
    <cellStyle name="Comma 11 4 2 4" xfId="1583" xr:uid="{00000000-0005-0000-0000-0000CE010000}"/>
    <cellStyle name="Comma 11 4 2 4 2" xfId="4372" xr:uid="{B3B28B40-B5D0-462B-8A36-8CD3C9430F71}"/>
    <cellStyle name="Comma 11 4 2 4 2 2" xfId="9975" xr:uid="{12DD1461-C530-41E5-91CE-662CF2DBB12F}"/>
    <cellStyle name="Comma 11 4 2 4 2 2 2" xfId="21203" xr:uid="{3635503D-14E3-455F-B8BD-B9A2746AD4CA}"/>
    <cellStyle name="Comma 11 4 2 4 2 3" xfId="15600" xr:uid="{60DEFF4A-9A04-4C41-BA90-208DF2CECB84}"/>
    <cellStyle name="Comma 11 4 2 4 3" xfId="7186" xr:uid="{D73871BB-F8F5-4F41-90E6-A2E0A8A81520}"/>
    <cellStyle name="Comma 11 4 2 4 3 2" xfId="18414" xr:uid="{6EFF4617-70F0-4EF9-A5A1-8BDDF880EA9E}"/>
    <cellStyle name="Comma 11 4 2 4 4" xfId="12811" xr:uid="{9D151707-6122-4053-854D-BA881113A1CD}"/>
    <cellStyle name="Comma 11 4 2 5" xfId="2664" xr:uid="{00000000-0005-0000-0000-0000CF010000}"/>
    <cellStyle name="Comma 11 4 2 5 2" xfId="5453" xr:uid="{7418D12D-20E1-440F-BD7D-6AF2705022A2}"/>
    <cellStyle name="Comma 11 4 2 5 2 2" xfId="11056" xr:uid="{95A1FE26-C34C-48F4-916E-A9A47CCC0439}"/>
    <cellStyle name="Comma 11 4 2 5 2 2 2" xfId="22284" xr:uid="{C9F32AAA-EB0C-4130-ADEC-26EBEF602731}"/>
    <cellStyle name="Comma 11 4 2 5 2 3" xfId="16681" xr:uid="{D725D9EA-6398-4B0A-92AE-F2ACF4AF3159}"/>
    <cellStyle name="Comma 11 4 2 5 3" xfId="8267" xr:uid="{BE7BD0BF-A131-4ADB-BA7A-AA2561354298}"/>
    <cellStyle name="Comma 11 4 2 5 3 2" xfId="19495" xr:uid="{B3138FEA-D35A-4614-8A73-2E1064DFEED1}"/>
    <cellStyle name="Comma 11 4 2 5 4" xfId="13892" xr:uid="{41B077FD-2874-4F0B-8BE3-FA8DBE75FB4D}"/>
    <cellStyle name="Comma 11 4 2 6" xfId="503" xr:uid="{00000000-0005-0000-0000-0000D0010000}"/>
    <cellStyle name="Comma 11 4 2 6 2" xfId="3292" xr:uid="{37591B3A-E545-4043-ACD8-60F2A8B85988}"/>
    <cellStyle name="Comma 11 4 2 6 2 2" xfId="8895" xr:uid="{E095CD04-ED73-426E-BB26-4D83B55E21A7}"/>
    <cellStyle name="Comma 11 4 2 6 2 2 2" xfId="20123" xr:uid="{BC906F27-5858-4F5F-8EF1-AFB0B1B0BC93}"/>
    <cellStyle name="Comma 11 4 2 6 2 3" xfId="14520" xr:uid="{66CFDC86-00AA-4B9C-B8A8-39959ED4783F}"/>
    <cellStyle name="Comma 11 4 2 6 3" xfId="6106" xr:uid="{BB0E613E-64DF-4BEA-9833-09FB350817E0}"/>
    <cellStyle name="Comma 11 4 2 6 3 2" xfId="17334" xr:uid="{F49A66E5-05BA-4A9F-9348-05A233D5DD3C}"/>
    <cellStyle name="Comma 11 4 2 6 4" xfId="11731" xr:uid="{5F74EABA-F10D-4408-AE51-2C08AAF05461}"/>
    <cellStyle name="Comma 11 4 2 7" xfId="3016" xr:uid="{E1F5C9FB-084F-4458-BF7C-6511F484D44B}"/>
    <cellStyle name="Comma 11 4 2 7 2" xfId="8619" xr:uid="{C0711AD4-C28F-46F5-9B1B-5FFD0B428A58}"/>
    <cellStyle name="Comma 11 4 2 7 2 2" xfId="19847" xr:uid="{48C5E642-70BF-42D4-AB35-C15AC4FDAFE8}"/>
    <cellStyle name="Comma 11 4 2 7 3" xfId="14244" xr:uid="{99C6B195-F8AA-4490-8387-B9731E394F30}"/>
    <cellStyle name="Comma 11 4 2 8" xfId="5831" xr:uid="{CD62C1AB-3840-4FBC-924F-C53FDF510E6B}"/>
    <cellStyle name="Comma 11 4 2 8 2" xfId="17059" xr:uid="{8430D2A9-B104-4F81-918D-66AFCACC0FD6}"/>
    <cellStyle name="Comma 11 4 2 9" xfId="11455" xr:uid="{4CD785B1-5B2C-4996-98E9-063251423DD2}"/>
    <cellStyle name="Comma 11 4 3" xfId="644" xr:uid="{00000000-0005-0000-0000-0000D1010000}"/>
    <cellStyle name="Comma 11 4 3 2" xfId="1182" xr:uid="{00000000-0005-0000-0000-0000D2010000}"/>
    <cellStyle name="Comma 11 4 3 2 2" xfId="2262" xr:uid="{00000000-0005-0000-0000-0000D3010000}"/>
    <cellStyle name="Comma 11 4 3 2 2 2" xfId="5051" xr:uid="{A6813E91-14FB-4F4C-84F7-7F4B3FB5D648}"/>
    <cellStyle name="Comma 11 4 3 2 2 2 2" xfId="10654" xr:uid="{A5633B65-8749-42C7-A50F-519AE2DF66D1}"/>
    <cellStyle name="Comma 11 4 3 2 2 2 2 2" xfId="21882" xr:uid="{083AA35F-D7F0-4BF9-A580-F0227F2439D8}"/>
    <cellStyle name="Comma 11 4 3 2 2 2 3" xfId="16279" xr:uid="{0378C9F9-E537-4180-8727-D5ADC2E2A4FF}"/>
    <cellStyle name="Comma 11 4 3 2 2 3" xfId="7865" xr:uid="{3E7063FB-F9DC-43E5-ADA9-D35E078FC25F}"/>
    <cellStyle name="Comma 11 4 3 2 2 3 2" xfId="19093" xr:uid="{6F79727E-D707-438E-AD51-78C6DBBE5CA5}"/>
    <cellStyle name="Comma 11 4 3 2 2 4" xfId="13490" xr:uid="{8484787F-0533-43E1-8ED1-A79419834CBB}"/>
    <cellStyle name="Comma 11 4 3 2 3" xfId="3971" xr:uid="{CD54EE9D-5520-42FC-A03F-B6AC658B2CE5}"/>
    <cellStyle name="Comma 11 4 3 2 3 2" xfId="9574" xr:uid="{D35C6F9A-CC7F-4A37-8E2C-E19A274BF34F}"/>
    <cellStyle name="Comma 11 4 3 2 3 2 2" xfId="20802" xr:uid="{FDD94B21-ABE8-4544-AE06-2B192E861CC5}"/>
    <cellStyle name="Comma 11 4 3 2 3 3" xfId="15199" xr:uid="{A7658FD8-989B-443C-B986-65FE2123BC8B}"/>
    <cellStyle name="Comma 11 4 3 2 4" xfId="6785" xr:uid="{63F00EFE-FBDE-413B-B93E-C494DAA7AF5D}"/>
    <cellStyle name="Comma 11 4 3 2 4 2" xfId="18013" xr:uid="{F38EE5EF-D9A8-4384-9046-FCF1C5631FEB}"/>
    <cellStyle name="Comma 11 4 3 2 5" xfId="12410" xr:uid="{06FADF14-8F14-4FF7-8BA6-D0DB6504119F}"/>
    <cellStyle name="Comma 11 4 3 3" xfId="1724" xr:uid="{00000000-0005-0000-0000-0000D4010000}"/>
    <cellStyle name="Comma 11 4 3 3 2" xfId="4513" xr:uid="{9AEEF353-D755-44E3-8474-990C718F9567}"/>
    <cellStyle name="Comma 11 4 3 3 2 2" xfId="10116" xr:uid="{1DA3A854-4F5D-43E0-8BEB-FA9AD57CFA64}"/>
    <cellStyle name="Comma 11 4 3 3 2 2 2" xfId="21344" xr:uid="{56D51ADF-9CB3-40EA-A17A-5F3A150A968F}"/>
    <cellStyle name="Comma 11 4 3 3 2 3" xfId="15741" xr:uid="{1494DCD0-D535-439C-BCC3-8CAABAB704DE}"/>
    <cellStyle name="Comma 11 4 3 3 3" xfId="7327" xr:uid="{546E03D9-13D0-4662-AE8F-AF1C045AB791}"/>
    <cellStyle name="Comma 11 4 3 3 3 2" xfId="18555" xr:uid="{6D7EBBD6-8144-481F-9E3C-E9CA2C99999D}"/>
    <cellStyle name="Comma 11 4 3 3 4" xfId="12952" xr:uid="{2AAED027-5C51-4558-893B-4AFDA23D3C7A}"/>
    <cellStyle name="Comma 11 4 3 4" xfId="3433" xr:uid="{521B84E7-6760-4805-A3C5-7C185233EEAE}"/>
    <cellStyle name="Comma 11 4 3 4 2" xfId="9036" xr:uid="{BE2F56E1-BBFD-43D8-BA2B-CCE2C3B95B40}"/>
    <cellStyle name="Comma 11 4 3 4 2 2" xfId="20264" xr:uid="{DFAB9792-6D75-4114-9143-AF63DDE5B172}"/>
    <cellStyle name="Comma 11 4 3 4 3" xfId="14661" xr:uid="{D6EFA2A0-2C0A-4B4F-AA79-A542F8FA281B}"/>
    <cellStyle name="Comma 11 4 3 5" xfId="6247" xr:uid="{B2054D5B-C401-44C5-87F8-A55EA8741803}"/>
    <cellStyle name="Comma 11 4 3 5 2" xfId="17475" xr:uid="{3544DE38-A106-4E7B-84EA-9C7301BFC083}"/>
    <cellStyle name="Comma 11 4 3 6" xfId="11872" xr:uid="{FBB66CC7-49DB-4F46-8983-012669D1A0FE}"/>
    <cellStyle name="Comma 11 4 4" xfId="915" xr:uid="{00000000-0005-0000-0000-0000D5010000}"/>
    <cellStyle name="Comma 11 4 4 2" xfId="1995" xr:uid="{00000000-0005-0000-0000-0000D6010000}"/>
    <cellStyle name="Comma 11 4 4 2 2" xfId="4784" xr:uid="{D4A6515C-D9F3-46B0-97E6-7F711CA55AA8}"/>
    <cellStyle name="Comma 11 4 4 2 2 2" xfId="10387" xr:uid="{C3366853-8668-499D-B4A2-D6A95C2210BE}"/>
    <cellStyle name="Comma 11 4 4 2 2 2 2" xfId="21615" xr:uid="{8F771DE2-4AE5-4371-B6FE-95D6182667D8}"/>
    <cellStyle name="Comma 11 4 4 2 2 3" xfId="16012" xr:uid="{494D2BD0-70F5-4D84-A979-ECB19FAA39B8}"/>
    <cellStyle name="Comma 11 4 4 2 3" xfId="7598" xr:uid="{0E087BFE-E341-47AD-961F-0F79074A1000}"/>
    <cellStyle name="Comma 11 4 4 2 3 2" xfId="18826" xr:uid="{04E85A16-BFB6-49A9-B5D1-36C597919C44}"/>
    <cellStyle name="Comma 11 4 4 2 4" xfId="13223" xr:uid="{5F5B0EFF-C3CC-4160-8415-65FD8C7DF99C}"/>
    <cellStyle name="Comma 11 4 4 3" xfId="3704" xr:uid="{B835687F-2EA8-4295-8752-2443368275D0}"/>
    <cellStyle name="Comma 11 4 4 3 2" xfId="9307" xr:uid="{2E734359-98C1-4D06-BBAB-C0E030E1664B}"/>
    <cellStyle name="Comma 11 4 4 3 2 2" xfId="20535" xr:uid="{7E6FB363-E86F-4B2B-9429-22F059C2BBE2}"/>
    <cellStyle name="Comma 11 4 4 3 3" xfId="14932" xr:uid="{5D3A6EFE-334D-4351-9D46-97FCA02A3F07}"/>
    <cellStyle name="Comma 11 4 4 4" xfId="6518" xr:uid="{4B5FFA3E-F710-410D-B646-AF48A777DE69}"/>
    <cellStyle name="Comma 11 4 4 4 2" xfId="17746" xr:uid="{900DCEDA-F47C-4585-A35C-3E1D70115511}"/>
    <cellStyle name="Comma 11 4 4 5" xfId="12143" xr:uid="{3A08CA46-04B9-4776-8EFA-313212A1D931}"/>
    <cellStyle name="Comma 11 4 5" xfId="1457" xr:uid="{00000000-0005-0000-0000-0000D7010000}"/>
    <cellStyle name="Comma 11 4 5 2" xfId="4246" xr:uid="{78A983EA-3978-48AE-9F58-3DAF7A3C6323}"/>
    <cellStyle name="Comma 11 4 5 2 2" xfId="9849" xr:uid="{FAB756D9-3D09-4446-86F2-E9BAD55EFE2B}"/>
    <cellStyle name="Comma 11 4 5 2 2 2" xfId="21077" xr:uid="{AA464399-FB8B-4252-B0B3-0008491F6075}"/>
    <cellStyle name="Comma 11 4 5 2 3" xfId="15474" xr:uid="{F5C70C4C-EBFC-415A-BD58-25F9DB14D0C6}"/>
    <cellStyle name="Comma 11 4 5 3" xfId="7060" xr:uid="{E51BBDB0-5752-43C1-8904-E4E5AEB8A1F2}"/>
    <cellStyle name="Comma 11 4 5 3 2" xfId="18288" xr:uid="{CE384731-2797-43AB-9C4B-A7E7D4AAAA3A}"/>
    <cellStyle name="Comma 11 4 5 4" xfId="12685" xr:uid="{4CB7D9BE-5F0B-4544-852A-671482B1BA00}"/>
    <cellStyle name="Comma 11 4 6" xfId="2538" xr:uid="{00000000-0005-0000-0000-0000D8010000}"/>
    <cellStyle name="Comma 11 4 6 2" xfId="5327" xr:uid="{DE5B4522-2BA6-47FA-BFB5-E08817125C66}"/>
    <cellStyle name="Comma 11 4 6 2 2" xfId="10930" xr:uid="{0206FC49-3AF9-4351-A01D-08DD284CABBF}"/>
    <cellStyle name="Comma 11 4 6 2 2 2" xfId="22158" xr:uid="{C78A18AD-1B8A-4CFF-A032-D26DAD6E6B7D}"/>
    <cellStyle name="Comma 11 4 6 2 3" xfId="16555" xr:uid="{F0FF5590-C3ED-4B79-A981-01BFEE3C5186}"/>
    <cellStyle name="Comma 11 4 6 3" xfId="8141" xr:uid="{31287682-8BF7-42F7-B235-E73BE2E07207}"/>
    <cellStyle name="Comma 11 4 6 3 2" xfId="19369" xr:uid="{78E23015-62E1-4CB9-A29F-888B1A7A507F}"/>
    <cellStyle name="Comma 11 4 6 4" xfId="13766" xr:uid="{A758D81B-15EA-4E2C-8A9F-1AEE6520C1BA}"/>
    <cellStyle name="Comma 11 4 7" xfId="377" xr:uid="{00000000-0005-0000-0000-0000D9010000}"/>
    <cellStyle name="Comma 11 4 7 2" xfId="3166" xr:uid="{563E7C40-0045-4CCF-8387-12B4DC0750AA}"/>
    <cellStyle name="Comma 11 4 7 2 2" xfId="8769" xr:uid="{F1FBBCFC-7159-480A-9890-190FDF1E44EF}"/>
    <cellStyle name="Comma 11 4 7 2 2 2" xfId="19997" xr:uid="{4AC51CBF-30ED-41AC-A680-B94E3B3E2AE5}"/>
    <cellStyle name="Comma 11 4 7 2 3" xfId="14394" xr:uid="{BE3588C7-01F6-4AF6-918F-535F30BE4BB6}"/>
    <cellStyle name="Comma 11 4 7 3" xfId="5980" xr:uid="{CF2BF4FC-BAD1-4D08-A49E-6BEFE80BD90C}"/>
    <cellStyle name="Comma 11 4 7 3 2" xfId="17208" xr:uid="{4E6D240E-5402-454C-B9DA-77E8FE34AD55}"/>
    <cellStyle name="Comma 11 4 7 4" xfId="11605" xr:uid="{6AD04327-9186-4BAB-A6DD-160733E5D222}"/>
    <cellStyle name="Comma 11 4 8" xfId="2890" xr:uid="{7FEC1DA0-EB6E-451F-A2F6-A4779B1F987F}"/>
    <cellStyle name="Comma 11 4 8 2" xfId="8493" xr:uid="{760A4432-DA0E-4778-8C72-314CE19B7E7E}"/>
    <cellStyle name="Comma 11 4 8 2 2" xfId="19721" xr:uid="{690C72FC-7BA0-4E29-A75E-B9525100401B}"/>
    <cellStyle name="Comma 11 4 8 3" xfId="14118" xr:uid="{1D1D1BFC-CA70-4EBF-8454-33E2BC92D591}"/>
    <cellStyle name="Comma 11 4 9" xfId="5705" xr:uid="{0246D3D8-8BC6-4131-879A-02377C6B0324}"/>
    <cellStyle name="Comma 11 4 9 2" xfId="16933" xr:uid="{FA255011-4EA2-4332-8F7D-9D7C1DB9203F}"/>
    <cellStyle name="Comma 11 5" xfId="159" xr:uid="{00000000-0005-0000-0000-0000DA010000}"/>
    <cellStyle name="Comma 11 5 2" xfId="706" xr:uid="{00000000-0005-0000-0000-0000DB010000}"/>
    <cellStyle name="Comma 11 5 2 2" xfId="1244" xr:uid="{00000000-0005-0000-0000-0000DC010000}"/>
    <cellStyle name="Comma 11 5 2 2 2" xfId="2324" xr:uid="{00000000-0005-0000-0000-0000DD010000}"/>
    <cellStyle name="Comma 11 5 2 2 2 2" xfId="5113" xr:uid="{66944909-3D24-41D3-B139-4CD3933CEE2A}"/>
    <cellStyle name="Comma 11 5 2 2 2 2 2" xfId="10716" xr:uid="{DAAAEA18-DFB8-479E-8FB9-8AF85475120F}"/>
    <cellStyle name="Comma 11 5 2 2 2 2 2 2" xfId="21944" xr:uid="{93C717C7-7977-41A4-AE6A-64FA1230F11B}"/>
    <cellStyle name="Comma 11 5 2 2 2 2 3" xfId="16341" xr:uid="{CBA2A439-8C26-450E-B382-4CBD5E8B2795}"/>
    <cellStyle name="Comma 11 5 2 2 2 3" xfId="7927" xr:uid="{50ED70FE-3112-4482-AB08-83E050BBAD28}"/>
    <cellStyle name="Comma 11 5 2 2 2 3 2" xfId="19155" xr:uid="{ACD7F52A-61B1-4B49-8314-A3C9A0822131}"/>
    <cellStyle name="Comma 11 5 2 2 2 4" xfId="13552" xr:uid="{3FA23AD0-6BD5-4674-97C5-4AA5639BCC8E}"/>
    <cellStyle name="Comma 11 5 2 2 3" xfId="4033" xr:uid="{9F010F03-DA12-45C7-948A-79D08F982A44}"/>
    <cellStyle name="Comma 11 5 2 2 3 2" xfId="9636" xr:uid="{DA019747-8E12-49E2-9F01-3AE748952659}"/>
    <cellStyle name="Comma 11 5 2 2 3 2 2" xfId="20864" xr:uid="{BC9FF90B-B339-4509-8321-F1B45D8451DA}"/>
    <cellStyle name="Comma 11 5 2 2 3 3" xfId="15261" xr:uid="{D818F6C1-C4F3-4FD8-BFA6-ACE4D7E37DAC}"/>
    <cellStyle name="Comma 11 5 2 2 4" xfId="6847" xr:uid="{3426BD3E-181E-4091-8C83-C248383C058C}"/>
    <cellStyle name="Comma 11 5 2 2 4 2" xfId="18075" xr:uid="{1C6201E4-62C4-4E0E-9C23-EFD4EF9010FD}"/>
    <cellStyle name="Comma 11 5 2 2 5" xfId="12472" xr:uid="{A10102F3-EB6C-4B32-9EB8-B65603FA2438}"/>
    <cellStyle name="Comma 11 5 2 3" xfId="1786" xr:uid="{00000000-0005-0000-0000-0000DE010000}"/>
    <cellStyle name="Comma 11 5 2 3 2" xfId="4575" xr:uid="{1D58207B-821F-43D5-895B-5C16E8F7FB1B}"/>
    <cellStyle name="Comma 11 5 2 3 2 2" xfId="10178" xr:uid="{5C9494FC-7B19-4608-B29C-8D91873DA59D}"/>
    <cellStyle name="Comma 11 5 2 3 2 2 2" xfId="21406" xr:uid="{B8D7D81A-545A-4516-81A2-6C595B64B23F}"/>
    <cellStyle name="Comma 11 5 2 3 2 3" xfId="15803" xr:uid="{A2837C6E-D5A7-49E3-A99D-31519C0D7DF2}"/>
    <cellStyle name="Comma 11 5 2 3 3" xfId="7389" xr:uid="{4EB90B4E-5A34-4FC2-883E-3991BF1B956C}"/>
    <cellStyle name="Comma 11 5 2 3 3 2" xfId="18617" xr:uid="{EB87F5EE-C027-429F-AAEB-E655893A12D3}"/>
    <cellStyle name="Comma 11 5 2 3 4" xfId="13014" xr:uid="{B345E355-61E9-4D44-9968-0190D6ACE443}"/>
    <cellStyle name="Comma 11 5 2 4" xfId="3495" xr:uid="{FF9BB523-DFC0-4BFB-BE55-26130FB2A133}"/>
    <cellStyle name="Comma 11 5 2 4 2" xfId="9098" xr:uid="{06CFA8FD-A1C7-418B-9BA1-8FC233F10DAC}"/>
    <cellStyle name="Comma 11 5 2 4 2 2" xfId="20326" xr:uid="{097B52BA-6024-4A6A-AA3D-C2CD7EAC7E9E}"/>
    <cellStyle name="Comma 11 5 2 4 3" xfId="14723" xr:uid="{E61CAB53-4F77-4A5F-BBF6-4BCE3A935990}"/>
    <cellStyle name="Comma 11 5 2 5" xfId="6309" xr:uid="{40806141-5130-4B2E-A1A5-A3CFB7F64B33}"/>
    <cellStyle name="Comma 11 5 2 5 2" xfId="17537" xr:uid="{7C22DDB2-DD02-4D65-98AF-6FF604A97EF5}"/>
    <cellStyle name="Comma 11 5 2 6" xfId="11934" xr:uid="{6EDBA89C-56B7-4B60-886B-69FACF4C1DD4}"/>
    <cellStyle name="Comma 11 5 3" xfId="977" xr:uid="{00000000-0005-0000-0000-0000DF010000}"/>
    <cellStyle name="Comma 11 5 3 2" xfId="2057" xr:uid="{00000000-0005-0000-0000-0000E0010000}"/>
    <cellStyle name="Comma 11 5 3 2 2" xfId="4846" xr:uid="{3F2746FE-45FC-408F-8EAB-0DB533809C8D}"/>
    <cellStyle name="Comma 11 5 3 2 2 2" xfId="10449" xr:uid="{B9E59D5D-A7B7-4619-B98F-D4E51CC2224A}"/>
    <cellStyle name="Comma 11 5 3 2 2 2 2" xfId="21677" xr:uid="{41C7D106-713B-4F7B-B007-5939DB01D750}"/>
    <cellStyle name="Comma 11 5 3 2 2 3" xfId="16074" xr:uid="{CCB974EC-210A-4DC9-85E2-F5A7BD73F329}"/>
    <cellStyle name="Comma 11 5 3 2 3" xfId="7660" xr:uid="{A1C826A6-AC92-4E11-85E9-4CE7F1FACC29}"/>
    <cellStyle name="Comma 11 5 3 2 3 2" xfId="18888" xr:uid="{9A1A406B-EC99-4E37-BF22-1DC822D72137}"/>
    <cellStyle name="Comma 11 5 3 2 4" xfId="13285" xr:uid="{DE79F64E-C753-4D7D-B547-3A93F0E23C57}"/>
    <cellStyle name="Comma 11 5 3 3" xfId="3766" xr:uid="{FCFC84D0-2CC4-4CF5-9DEB-281912B80845}"/>
    <cellStyle name="Comma 11 5 3 3 2" xfId="9369" xr:uid="{33F9AC4C-3345-4DA1-9258-D2612243059D}"/>
    <cellStyle name="Comma 11 5 3 3 2 2" xfId="20597" xr:uid="{540817E1-9B16-45E3-8B4D-EFE7960894D2}"/>
    <cellStyle name="Comma 11 5 3 3 3" xfId="14994" xr:uid="{BD3D905E-B480-4FDD-8A52-669270AE1E46}"/>
    <cellStyle name="Comma 11 5 3 4" xfId="6580" xr:uid="{731539F7-1144-47B1-80F8-6EA1E273DCFB}"/>
    <cellStyle name="Comma 11 5 3 4 2" xfId="17808" xr:uid="{B3169448-E3CD-40D5-BD6E-C490AA1DA34F}"/>
    <cellStyle name="Comma 11 5 3 5" xfId="12205" xr:uid="{725FB50A-A9F2-4E43-9058-4778C6EE1382}"/>
    <cellStyle name="Comma 11 5 4" xfId="1519" xr:uid="{00000000-0005-0000-0000-0000E1010000}"/>
    <cellStyle name="Comma 11 5 4 2" xfId="4308" xr:uid="{75734B3E-56D9-4F10-8C53-7193EF9DD913}"/>
    <cellStyle name="Comma 11 5 4 2 2" xfId="9911" xr:uid="{C3BD4001-03E2-4A1C-83D3-CA0DA8373CA4}"/>
    <cellStyle name="Comma 11 5 4 2 2 2" xfId="21139" xr:uid="{458EFECC-D68C-4C45-BED8-FE11635A8C7D}"/>
    <cellStyle name="Comma 11 5 4 2 3" xfId="15536" xr:uid="{8E62A07C-88B4-41B1-BF17-1730779B643F}"/>
    <cellStyle name="Comma 11 5 4 3" xfId="7122" xr:uid="{404B9AC0-EB57-4D7D-A4B8-E27735A84856}"/>
    <cellStyle name="Comma 11 5 4 3 2" xfId="18350" xr:uid="{72FE0D8E-6BA5-4B48-AA69-352E433D05C3}"/>
    <cellStyle name="Comma 11 5 4 4" xfId="12747" xr:uid="{F01B403E-9F2A-4C2A-92C7-72356BBEE154}"/>
    <cellStyle name="Comma 11 5 5" xfId="2600" xr:uid="{00000000-0005-0000-0000-0000E2010000}"/>
    <cellStyle name="Comma 11 5 5 2" xfId="5389" xr:uid="{EBA33D83-3481-43A5-9DDC-6D946198D833}"/>
    <cellStyle name="Comma 11 5 5 2 2" xfId="10992" xr:uid="{FC8A399A-56BE-4345-A5D9-D61FB2A5F6F2}"/>
    <cellStyle name="Comma 11 5 5 2 2 2" xfId="22220" xr:uid="{11C122AE-6AC8-45D4-967B-E93D97CD39EF}"/>
    <cellStyle name="Comma 11 5 5 2 3" xfId="16617" xr:uid="{5E293AA9-0DDA-4850-B814-AD5E594F6969}"/>
    <cellStyle name="Comma 11 5 5 3" xfId="8203" xr:uid="{3F81CFE2-C711-420E-B176-E384F3A7D1F0}"/>
    <cellStyle name="Comma 11 5 5 3 2" xfId="19431" xr:uid="{5DE959C7-1D30-4F45-AFB1-AA0B4F8E8E24}"/>
    <cellStyle name="Comma 11 5 5 4" xfId="13828" xr:uid="{AEA8FB59-A94E-4209-A72F-66F2E4637AB6}"/>
    <cellStyle name="Comma 11 5 6" xfId="439" xr:uid="{00000000-0005-0000-0000-0000E3010000}"/>
    <cellStyle name="Comma 11 5 6 2" xfId="3228" xr:uid="{754F635F-C526-4CC6-B294-823C5E8A905D}"/>
    <cellStyle name="Comma 11 5 6 2 2" xfId="8831" xr:uid="{F95F0066-71B9-4953-9AC3-E12439BEC3BA}"/>
    <cellStyle name="Comma 11 5 6 2 2 2" xfId="20059" xr:uid="{3FF3FFB3-4029-493F-80E9-3897916271E3}"/>
    <cellStyle name="Comma 11 5 6 2 3" xfId="14456" xr:uid="{D0A39381-20EE-4456-B75F-6C17AA6A3373}"/>
    <cellStyle name="Comma 11 5 6 3" xfId="6042" xr:uid="{7B889B8E-D3E1-41DE-95E9-B90FA1E21CA1}"/>
    <cellStyle name="Comma 11 5 6 3 2" xfId="17270" xr:uid="{959DFE0D-306E-413B-8D5B-26B0AC78AE7F}"/>
    <cellStyle name="Comma 11 5 6 4" xfId="11667" xr:uid="{DF759510-EADE-454B-A7F2-1AC1CF921CD7}"/>
    <cellStyle name="Comma 11 5 7" xfId="2952" xr:uid="{51E78F2F-4732-451D-A1F1-598CD60F3882}"/>
    <cellStyle name="Comma 11 5 7 2" xfId="8555" xr:uid="{7116987D-CC44-4A2C-B3FE-DA530433230E}"/>
    <cellStyle name="Comma 11 5 7 2 2" xfId="19783" xr:uid="{255969B6-629D-4398-A22F-B588402F7092}"/>
    <cellStyle name="Comma 11 5 7 3" xfId="14180" xr:uid="{C3A72A63-E3F1-4EA2-9E5A-043F077B759C}"/>
    <cellStyle name="Comma 11 5 8" xfId="5767" xr:uid="{1A10C19C-F21B-425C-AE3E-AD8A5E0C9F62}"/>
    <cellStyle name="Comma 11 5 8 2" xfId="16995" xr:uid="{26501DA7-04D8-4A48-AD1F-5094B39E0AE5}"/>
    <cellStyle name="Comma 11 5 9" xfId="11391" xr:uid="{14C47809-3800-4C96-9392-152BACD08C3B}"/>
    <cellStyle name="Comma 11 6" xfId="568" xr:uid="{00000000-0005-0000-0000-0000E4010000}"/>
    <cellStyle name="Comma 11 6 2" xfId="1106" xr:uid="{00000000-0005-0000-0000-0000E5010000}"/>
    <cellStyle name="Comma 11 6 2 2" xfId="2186" xr:uid="{00000000-0005-0000-0000-0000E6010000}"/>
    <cellStyle name="Comma 11 6 2 2 2" xfId="4975" xr:uid="{B169FF79-98BC-4CD9-9CCE-CB061AA23E59}"/>
    <cellStyle name="Comma 11 6 2 2 2 2" xfId="10578" xr:uid="{E3C44F9B-18FE-44ED-8FDF-5353488A7091}"/>
    <cellStyle name="Comma 11 6 2 2 2 2 2" xfId="21806" xr:uid="{ACCEF3A7-E69C-47CA-82F4-B96F99139F67}"/>
    <cellStyle name="Comma 11 6 2 2 2 3" xfId="16203" xr:uid="{59340DB4-F1E9-4273-B6AE-0CCD05E4828D}"/>
    <cellStyle name="Comma 11 6 2 2 3" xfId="7789" xr:uid="{29778A10-8EBB-4A8C-9228-0030F4AD7483}"/>
    <cellStyle name="Comma 11 6 2 2 3 2" xfId="19017" xr:uid="{122486AD-BB68-4136-A9B2-85C93EC85ACD}"/>
    <cellStyle name="Comma 11 6 2 2 4" xfId="13414" xr:uid="{3C7E10F0-BF10-4A4C-B77C-0F824DD91622}"/>
    <cellStyle name="Comma 11 6 2 3" xfId="3895" xr:uid="{3A98D25B-E99A-4C33-B44C-14C71DAAAA0F}"/>
    <cellStyle name="Comma 11 6 2 3 2" xfId="9498" xr:uid="{03CE89D5-CF38-4493-A4C3-1C923D9052FD}"/>
    <cellStyle name="Comma 11 6 2 3 2 2" xfId="20726" xr:uid="{774AC51F-9C64-4D2A-9782-2816E97E176B}"/>
    <cellStyle name="Comma 11 6 2 3 3" xfId="15123" xr:uid="{8BD700E1-E223-47B9-A496-594D2A363627}"/>
    <cellStyle name="Comma 11 6 2 4" xfId="6709" xr:uid="{BAE400A3-0B4F-402F-84FC-8701820C2C44}"/>
    <cellStyle name="Comma 11 6 2 4 2" xfId="17937" xr:uid="{9A0E3DAD-93A2-4B92-AD2F-3412DF86501A}"/>
    <cellStyle name="Comma 11 6 2 5" xfId="12334" xr:uid="{F6997AB6-D261-474C-9CCF-BCD858C9EEC9}"/>
    <cellStyle name="Comma 11 6 3" xfId="1648" xr:uid="{00000000-0005-0000-0000-0000E7010000}"/>
    <cellStyle name="Comma 11 6 3 2" xfId="4437" xr:uid="{9FF42841-A018-492F-8DC4-B7D982352CBF}"/>
    <cellStyle name="Comma 11 6 3 2 2" xfId="10040" xr:uid="{0F131D08-5A0C-4F21-AC52-C741044DB409}"/>
    <cellStyle name="Comma 11 6 3 2 2 2" xfId="21268" xr:uid="{C4F57E6E-6547-4F1E-ADBB-39B10A093443}"/>
    <cellStyle name="Comma 11 6 3 2 3" xfId="15665" xr:uid="{EE6812B7-2127-4439-88FE-E4E60B798C29}"/>
    <cellStyle name="Comma 11 6 3 3" xfId="7251" xr:uid="{0AECF6D3-7E4A-4185-87FB-B8BFA7CBD919}"/>
    <cellStyle name="Comma 11 6 3 3 2" xfId="18479" xr:uid="{D7D2AFB6-925C-49C5-8F3B-DFCE81517C24}"/>
    <cellStyle name="Comma 11 6 3 4" xfId="12876" xr:uid="{E2A8FFFC-B400-4B0C-A820-E0B4D6B196E6}"/>
    <cellStyle name="Comma 11 6 4" xfId="3357" xr:uid="{02174017-3D99-4CAC-B1BF-EA568FDC4B88}"/>
    <cellStyle name="Comma 11 6 4 2" xfId="8960" xr:uid="{784DDFFC-ED12-4E8F-92F9-9B584A49C2F2}"/>
    <cellStyle name="Comma 11 6 4 2 2" xfId="20188" xr:uid="{994C8AF9-A436-42D0-A7AD-7974AD22F6F4}"/>
    <cellStyle name="Comma 11 6 4 3" xfId="14585" xr:uid="{32A18CF3-1EAC-46E4-B605-3146E873B06F}"/>
    <cellStyle name="Comma 11 6 5" xfId="6171" xr:uid="{6899A2B9-2E63-483C-9A90-DCFD9DB186EE}"/>
    <cellStyle name="Comma 11 6 5 2" xfId="17399" xr:uid="{2CCF3C03-5A3D-4D0F-83A0-59D66B4A6B98}"/>
    <cellStyle name="Comma 11 6 6" xfId="11796" xr:uid="{6012255B-40DE-4D06-8EBE-DB5FBA998483}"/>
    <cellStyle name="Comma 11 7" xfId="839" xr:uid="{00000000-0005-0000-0000-0000E8010000}"/>
    <cellStyle name="Comma 11 7 2" xfId="1919" xr:uid="{00000000-0005-0000-0000-0000E9010000}"/>
    <cellStyle name="Comma 11 7 2 2" xfId="4708" xr:uid="{2C771BB8-4A6A-4504-A2B2-3FDC3FB83CE8}"/>
    <cellStyle name="Comma 11 7 2 2 2" xfId="10311" xr:uid="{0A1A5DC2-8F50-4E58-88C6-E38E4144096B}"/>
    <cellStyle name="Comma 11 7 2 2 2 2" xfId="21539" xr:uid="{4F0EFC43-9958-4B41-8EB5-B4F315357256}"/>
    <cellStyle name="Comma 11 7 2 2 3" xfId="15936" xr:uid="{5E413444-CFE7-46D5-9D86-5FFA6C4602DD}"/>
    <cellStyle name="Comma 11 7 2 3" xfId="7522" xr:uid="{7D7E0199-DEA3-4684-9865-FAF2A1AB0D60}"/>
    <cellStyle name="Comma 11 7 2 3 2" xfId="18750" xr:uid="{C2410DC1-08B2-4343-BB53-C201212D9053}"/>
    <cellStyle name="Comma 11 7 2 4" xfId="13147" xr:uid="{BEABD0AA-D35C-43CE-BBAA-C25C77DFE1AA}"/>
    <cellStyle name="Comma 11 7 3" xfId="3628" xr:uid="{D3737AEC-9263-4CA1-92EF-A6458EB61DB9}"/>
    <cellStyle name="Comma 11 7 3 2" xfId="9231" xr:uid="{876EF269-5F33-458A-9B11-6813AB161949}"/>
    <cellStyle name="Comma 11 7 3 2 2" xfId="20459" xr:uid="{BC1940BA-8C14-4752-99F5-08561C409D3F}"/>
    <cellStyle name="Comma 11 7 3 3" xfId="14856" xr:uid="{8C1B639C-8D44-4487-A9DD-688975CA61AA}"/>
    <cellStyle name="Comma 11 7 4" xfId="6442" xr:uid="{6CF58BA7-2122-48B2-9310-16EC37910892}"/>
    <cellStyle name="Comma 11 7 4 2" xfId="17670" xr:uid="{9E2EA32A-AC30-478C-83B0-3B5A72AF0184}"/>
    <cellStyle name="Comma 11 7 5" xfId="12067" xr:uid="{16A0FF4B-A770-4FCD-898C-2987E84D1DB9}"/>
    <cellStyle name="Comma 11 8" xfId="1381" xr:uid="{00000000-0005-0000-0000-0000EA010000}"/>
    <cellStyle name="Comma 11 8 2" xfId="4170" xr:uid="{DB7EE452-8F1E-41CC-B55F-4A3B85DEF145}"/>
    <cellStyle name="Comma 11 8 2 2" xfId="9773" xr:uid="{48B91174-B3B9-46FD-8544-7EAF27BCC568}"/>
    <cellStyle name="Comma 11 8 2 2 2" xfId="21001" xr:uid="{892FD79D-72E7-4B45-B517-0EEC441CF009}"/>
    <cellStyle name="Comma 11 8 2 3" xfId="15398" xr:uid="{E03293BE-A795-491E-B93D-DEA81BCBCE4F}"/>
    <cellStyle name="Comma 11 8 3" xfId="6984" xr:uid="{FB46AFAD-DAAE-4808-B46E-2ACDE3A154B9}"/>
    <cellStyle name="Comma 11 8 3 2" xfId="18212" xr:uid="{D4554355-BD33-48CE-BD2D-9A42AB917437}"/>
    <cellStyle name="Comma 11 8 4" xfId="12609" xr:uid="{B8D4DA12-BF6B-4A1D-885D-DD34F3CF278C}"/>
    <cellStyle name="Comma 11 9" xfId="2462" xr:uid="{00000000-0005-0000-0000-0000EB010000}"/>
    <cellStyle name="Comma 11 9 2" xfId="5251" xr:uid="{F1BF6151-7025-4DCE-8B16-AD80C60CE96E}"/>
    <cellStyle name="Comma 11 9 2 2" xfId="10854" xr:uid="{59FCBB59-BCC1-46F8-B04D-635B21F2B41B}"/>
    <cellStyle name="Comma 11 9 2 2 2" xfId="22082" xr:uid="{CD5517DD-7558-4478-B6E1-59B2DE50BD90}"/>
    <cellStyle name="Comma 11 9 2 3" xfId="16479" xr:uid="{B6CB2173-C394-447D-BD49-DCC909B84A12}"/>
    <cellStyle name="Comma 11 9 3" xfId="8065" xr:uid="{9CCD336D-DF11-4F5A-B593-C5D9F1E125CE}"/>
    <cellStyle name="Comma 11 9 3 2" xfId="19293" xr:uid="{08F0F5D4-D779-49DE-B336-451A0E7E0C26}"/>
    <cellStyle name="Comma 11 9 4" xfId="13690" xr:uid="{2CB05CF3-984C-46DE-9237-D42C6FE1524C}"/>
    <cellStyle name="Comma 110" xfId="5609" xr:uid="{ADA69147-DC77-40A1-B497-2462677E42FC}"/>
    <cellStyle name="Comma 110 2" xfId="11212" xr:uid="{8C70A02C-809A-478A-9620-9CB9EC77BA95}"/>
    <cellStyle name="Comma 110 2 2" xfId="22440" xr:uid="{ACF9E3D2-C22B-4A42-A861-7D39EA7A4F61}"/>
    <cellStyle name="Comma 110 3" xfId="16837" xr:uid="{6DF3B100-0CB0-47D3-B413-A72BB5322898}"/>
    <cellStyle name="Comma 111" xfId="5610" xr:uid="{FB3A0BB3-E45E-4115-ADA5-254DA4FEAE6C}"/>
    <cellStyle name="Comma 111 2" xfId="11213" xr:uid="{DF44EB48-1C70-4409-A07F-7E032A080E3C}"/>
    <cellStyle name="Comma 111 2 2" xfId="22441" xr:uid="{3CD5B221-BA05-43A9-9B9B-2D64B0970F01}"/>
    <cellStyle name="Comma 111 3" xfId="16838" xr:uid="{D5625E8A-6A22-4654-90B1-1AA4F95CC9C0}"/>
    <cellStyle name="Comma 112" xfId="5611" xr:uid="{51465A65-0D90-4A33-A602-4FD99F18EF5C}"/>
    <cellStyle name="Comma 112 2" xfId="11214" xr:uid="{14F376CE-E987-4056-908F-6B531BF97936}"/>
    <cellStyle name="Comma 112 2 2" xfId="22442" xr:uid="{76F14E1E-7619-422B-A606-3031BF3B9BF7}"/>
    <cellStyle name="Comma 112 3" xfId="16839" xr:uid="{8AC8451E-1094-44C1-A907-2C2C11CFAB3B}"/>
    <cellStyle name="Comma 113" xfId="5612" xr:uid="{F7C14A4C-88C0-4680-96AE-4B99B646B786}"/>
    <cellStyle name="Comma 113 2" xfId="11215" xr:uid="{F146839F-B101-4441-9F1A-35FC16C47EB0}"/>
    <cellStyle name="Comma 113 2 2" xfId="22443" xr:uid="{1E0DA376-CE13-4B71-9766-B75D32E84A9A}"/>
    <cellStyle name="Comma 113 3" xfId="16840" xr:uid="{71902CBA-5D03-4643-BF22-B7B6FD6BF785}"/>
    <cellStyle name="Comma 114" xfId="5613" xr:uid="{962CA773-DFF0-40B4-8CE2-7549CC71F57F}"/>
    <cellStyle name="Comma 114 2" xfId="11216" xr:uid="{63E10F08-EF90-4D7E-B679-1DF6BA7DD808}"/>
    <cellStyle name="Comma 114 2 2" xfId="22444" xr:uid="{06D5B4B1-D60B-4E86-9EFC-44BA7B449285}"/>
    <cellStyle name="Comma 114 3" xfId="16841" xr:uid="{3CC1FF83-DA59-44DD-BF32-7B5A9E971B58}"/>
    <cellStyle name="Comma 115" xfId="5614" xr:uid="{2E24CE74-F652-4C68-8492-F51DC988865E}"/>
    <cellStyle name="Comma 115 2" xfId="11217" xr:uid="{02EE0F28-B7E5-4206-8E85-49D9EB0FAD52}"/>
    <cellStyle name="Comma 115 2 2" xfId="22445" xr:uid="{C16BE4FF-2A14-45AE-9422-369D0B941E5C}"/>
    <cellStyle name="Comma 115 3" xfId="16842" xr:uid="{A02E3628-5021-4646-8C88-E490E40ED946}"/>
    <cellStyle name="Comma 116" xfId="5619" xr:uid="{67DA90B7-CFD9-4A17-B6FF-A105FE675ECC}"/>
    <cellStyle name="Comma 116 2" xfId="11222" xr:uid="{6F527EB4-765D-432F-B482-741A3D23A148}"/>
    <cellStyle name="Comma 116 2 2" xfId="22450" xr:uid="{5F325A33-67F0-4296-B280-9F325E482D1F}"/>
    <cellStyle name="Comma 116 3" xfId="16847" xr:uid="{6A63F38D-8560-4949-A14E-312F84B0E7DD}"/>
    <cellStyle name="Comma 117" xfId="5615" xr:uid="{FCBDF34B-4C60-46D0-9F37-594662EEB81F}"/>
    <cellStyle name="Comma 117 2" xfId="11218" xr:uid="{CFDA48A1-76A8-48C5-83C3-DB3071D1AB29}"/>
    <cellStyle name="Comma 117 2 2" xfId="22446" xr:uid="{DEB674E1-3AAC-449A-9A63-4989EFFA5AE2}"/>
    <cellStyle name="Comma 117 3" xfId="16843" xr:uid="{7C21BA42-9F7B-413F-B245-254D04B54EBD}"/>
    <cellStyle name="Comma 118" xfId="5616" xr:uid="{2A89CFEC-4187-4465-9D8D-5B34B9F92EA3}"/>
    <cellStyle name="Comma 118 2" xfId="11219" xr:uid="{2F45B010-B7D0-413F-953C-94846B97D6E4}"/>
    <cellStyle name="Comma 118 2 2" xfId="22447" xr:uid="{BD56251A-4ED3-4989-8C04-C12A0F3A64C5}"/>
    <cellStyle name="Comma 118 3" xfId="16844" xr:uid="{A269FF8E-DA39-423E-BB5A-BE14E8FB5A15}"/>
    <cellStyle name="Comma 119" xfId="5617" xr:uid="{60C6DC90-2399-4857-8263-41F2A6366F3E}"/>
    <cellStyle name="Comma 119 2" xfId="11220" xr:uid="{4DA62BCD-EFBA-4BD2-A118-115B94B2D5A1}"/>
    <cellStyle name="Comma 119 2 2" xfId="22448" xr:uid="{3E4D95E5-9B7A-40AE-8468-E506A46E41BC}"/>
    <cellStyle name="Comma 119 3" xfId="16845" xr:uid="{2B605162-96E8-40A0-8AC6-F7F933676C0D}"/>
    <cellStyle name="Comma 12" xfId="3" xr:uid="{00000000-0005-0000-0000-0000EC010000}"/>
    <cellStyle name="Comma 12 10" xfId="2813" xr:uid="{9224069B-6D64-47E0-B9C7-1F2FFEA5FCC8}"/>
    <cellStyle name="Comma 12 10 2" xfId="8416" xr:uid="{CFE2D717-9D5E-4BF8-A546-5435E681409A}"/>
    <cellStyle name="Comma 12 10 2 2" xfId="19644" xr:uid="{221FF6E2-8DED-494F-8E39-D2308FD6B4FF}"/>
    <cellStyle name="Comma 12 10 3" xfId="14041" xr:uid="{A8C7A8FE-8A02-4512-969A-16260A67B600}"/>
    <cellStyle name="Comma 12 11" xfId="5628" xr:uid="{CABFC2C6-0717-44DD-A1F9-9ED2CB67C21A}"/>
    <cellStyle name="Comma 12 11 2" xfId="16856" xr:uid="{CA5D88C3-4684-471F-8C6E-9DE08DE63522}"/>
    <cellStyle name="Comma 12 12" xfId="11252" xr:uid="{328E42B8-82F1-416E-B639-82363D05E879}"/>
    <cellStyle name="Comma 12 2" xfId="72" xr:uid="{00000000-0005-0000-0000-0000ED010000}"/>
    <cellStyle name="Comma 12 2 10" xfId="5680" xr:uid="{FF836386-81A5-49B1-8E42-747B80BE98F3}"/>
    <cellStyle name="Comma 12 2 10 2" xfId="16908" xr:uid="{BDBC9210-BF57-40BA-A46E-13D2A5FF2D2D}"/>
    <cellStyle name="Comma 12 2 11" xfId="11304" xr:uid="{D07E83CD-3D36-4DA7-959A-E6A35A853F8A}"/>
    <cellStyle name="Comma 12 2 2" xfId="134" xr:uid="{00000000-0005-0000-0000-0000EE010000}"/>
    <cellStyle name="Comma 12 2 2 10" xfId="11366" xr:uid="{79B16B4B-A70E-4A26-9DE7-08AE3D52C917}"/>
    <cellStyle name="Comma 12 2 2 2" xfId="260" xr:uid="{00000000-0005-0000-0000-0000EF010000}"/>
    <cellStyle name="Comma 12 2 2 2 2" xfId="807" xr:uid="{00000000-0005-0000-0000-0000F0010000}"/>
    <cellStyle name="Comma 12 2 2 2 2 2" xfId="1345" xr:uid="{00000000-0005-0000-0000-0000F1010000}"/>
    <cellStyle name="Comma 12 2 2 2 2 2 2" xfId="2425" xr:uid="{00000000-0005-0000-0000-0000F2010000}"/>
    <cellStyle name="Comma 12 2 2 2 2 2 2 2" xfId="5214" xr:uid="{8D3075B8-C3D5-4931-843D-0E3B04C98CE6}"/>
    <cellStyle name="Comma 12 2 2 2 2 2 2 2 2" xfId="10817" xr:uid="{5313050D-0658-4FF8-87C2-B58101D9DE63}"/>
    <cellStyle name="Comma 12 2 2 2 2 2 2 2 2 2" xfId="22045" xr:uid="{EB792EEE-F59D-417F-AE39-FEC72251E6CE}"/>
    <cellStyle name="Comma 12 2 2 2 2 2 2 2 3" xfId="16442" xr:uid="{AA8DE0E8-3CCF-497E-AC95-AE5F49D5F09B}"/>
    <cellStyle name="Comma 12 2 2 2 2 2 2 3" xfId="8028" xr:uid="{A11FDA91-39C8-4923-AA0C-394BAB6776DA}"/>
    <cellStyle name="Comma 12 2 2 2 2 2 2 3 2" xfId="19256" xr:uid="{AAE60156-F890-41A8-AF1E-DEA3912FC9E4}"/>
    <cellStyle name="Comma 12 2 2 2 2 2 2 4" xfId="13653" xr:uid="{817DBE00-3F3A-410D-9434-D36A0B0C2CA8}"/>
    <cellStyle name="Comma 12 2 2 2 2 2 3" xfId="4134" xr:uid="{405B8618-7B1F-4FC0-A3EA-A068E209282F}"/>
    <cellStyle name="Comma 12 2 2 2 2 2 3 2" xfId="9737" xr:uid="{4A8FBDDE-8731-4914-A1F0-E51A51C5F1D2}"/>
    <cellStyle name="Comma 12 2 2 2 2 2 3 2 2" xfId="20965" xr:uid="{BCF993B5-2A42-4DDD-A387-7445567F4A58}"/>
    <cellStyle name="Comma 12 2 2 2 2 2 3 3" xfId="15362" xr:uid="{4246F72F-EEA4-405A-9980-B89090DC9D87}"/>
    <cellStyle name="Comma 12 2 2 2 2 2 4" xfId="6948" xr:uid="{A806783B-9C7A-4A23-8072-6979CDE8BFF0}"/>
    <cellStyle name="Comma 12 2 2 2 2 2 4 2" xfId="18176" xr:uid="{D9FF68C0-1DCF-422B-856B-5E23A3E63357}"/>
    <cellStyle name="Comma 12 2 2 2 2 2 5" xfId="12573" xr:uid="{FE4C9566-97BA-4E3C-8ECB-4328227606FB}"/>
    <cellStyle name="Comma 12 2 2 2 2 3" xfId="1887" xr:uid="{00000000-0005-0000-0000-0000F3010000}"/>
    <cellStyle name="Comma 12 2 2 2 2 3 2" xfId="4676" xr:uid="{ED574F5F-754C-40C6-8DAA-F5B362D4C630}"/>
    <cellStyle name="Comma 12 2 2 2 2 3 2 2" xfId="10279" xr:uid="{A97CF4A3-06C8-4D64-B8EB-92AEA7B5DECB}"/>
    <cellStyle name="Comma 12 2 2 2 2 3 2 2 2" xfId="21507" xr:uid="{78FAB71D-9841-4FF2-B2C2-C999CA32E3AB}"/>
    <cellStyle name="Comma 12 2 2 2 2 3 2 3" xfId="15904" xr:uid="{77A61CD2-2E08-4376-BC0C-ED35511C5D93}"/>
    <cellStyle name="Comma 12 2 2 2 2 3 3" xfId="7490" xr:uid="{BB7E8076-D795-41CC-AFB5-07DD8714BD9E}"/>
    <cellStyle name="Comma 12 2 2 2 2 3 3 2" xfId="18718" xr:uid="{731F2C9E-3084-4080-82FC-64DAD40A43D5}"/>
    <cellStyle name="Comma 12 2 2 2 2 3 4" xfId="13115" xr:uid="{E3F2B3EF-2E75-46C4-948E-016619411C78}"/>
    <cellStyle name="Comma 12 2 2 2 2 4" xfId="3596" xr:uid="{C0C55CB8-84BF-4A2F-80E4-C02A6BF6DAAC}"/>
    <cellStyle name="Comma 12 2 2 2 2 4 2" xfId="9199" xr:uid="{DE33D1BC-C239-4449-924E-7F329C824CEE}"/>
    <cellStyle name="Comma 12 2 2 2 2 4 2 2" xfId="20427" xr:uid="{856C2725-FF43-4C01-9400-23CE49887C5E}"/>
    <cellStyle name="Comma 12 2 2 2 2 4 3" xfId="14824" xr:uid="{6CAEBBC7-1187-4FD4-AF70-4B9B50252E0C}"/>
    <cellStyle name="Comma 12 2 2 2 2 5" xfId="6410" xr:uid="{F3190A95-DC24-4442-9996-220C75A3C211}"/>
    <cellStyle name="Comma 12 2 2 2 2 5 2" xfId="17638" xr:uid="{0F44BA55-5202-463F-BFB3-81C1A43C817A}"/>
    <cellStyle name="Comma 12 2 2 2 2 6" xfId="12035" xr:uid="{75128AE0-FC16-42F3-8D32-35CAAE7430EC}"/>
    <cellStyle name="Comma 12 2 2 2 3" xfId="1078" xr:uid="{00000000-0005-0000-0000-0000F4010000}"/>
    <cellStyle name="Comma 12 2 2 2 3 2" xfId="2158" xr:uid="{00000000-0005-0000-0000-0000F5010000}"/>
    <cellStyle name="Comma 12 2 2 2 3 2 2" xfId="4947" xr:uid="{44FBB894-B707-44DB-B1DD-5D847A712721}"/>
    <cellStyle name="Comma 12 2 2 2 3 2 2 2" xfId="10550" xr:uid="{F235667B-0EBB-413E-B098-074964D7FC6E}"/>
    <cellStyle name="Comma 12 2 2 2 3 2 2 2 2" xfId="21778" xr:uid="{33E5C551-919A-4AD7-A86A-3E4C69FB061E}"/>
    <cellStyle name="Comma 12 2 2 2 3 2 2 3" xfId="16175" xr:uid="{EEDB8D38-2F80-4AC1-86C6-9E12D6BE67A9}"/>
    <cellStyle name="Comma 12 2 2 2 3 2 3" xfId="7761" xr:uid="{AC013405-BC80-4DA9-82CA-64E862A41A36}"/>
    <cellStyle name="Comma 12 2 2 2 3 2 3 2" xfId="18989" xr:uid="{E3EA0FE4-1068-45A4-BAFF-F5FA9CB44B1E}"/>
    <cellStyle name="Comma 12 2 2 2 3 2 4" xfId="13386" xr:uid="{F49A4DC4-DC0E-4A36-84E4-F930ADAE2776}"/>
    <cellStyle name="Comma 12 2 2 2 3 3" xfId="3867" xr:uid="{EB8BE3F7-E74F-419F-8380-B3426DC02691}"/>
    <cellStyle name="Comma 12 2 2 2 3 3 2" xfId="9470" xr:uid="{3B11E2A2-798A-4AA0-8D8A-BECEBB1016D3}"/>
    <cellStyle name="Comma 12 2 2 2 3 3 2 2" xfId="20698" xr:uid="{8A827D26-6F17-4E69-A9CB-77E471F1B901}"/>
    <cellStyle name="Comma 12 2 2 2 3 3 3" xfId="15095" xr:uid="{C1E3B62B-8450-47C3-AD2A-DD5FE8076E2B}"/>
    <cellStyle name="Comma 12 2 2 2 3 4" xfId="6681" xr:uid="{9328B724-9F13-4B7F-B818-22B8E923EF10}"/>
    <cellStyle name="Comma 12 2 2 2 3 4 2" xfId="17909" xr:uid="{A1445002-88D3-46B7-9A04-56E99ABD405C}"/>
    <cellStyle name="Comma 12 2 2 2 3 5" xfId="12306" xr:uid="{A68A1B9E-90F5-48D4-8152-A8DDCF883C55}"/>
    <cellStyle name="Comma 12 2 2 2 4" xfId="1620" xr:uid="{00000000-0005-0000-0000-0000F6010000}"/>
    <cellStyle name="Comma 12 2 2 2 4 2" xfId="4409" xr:uid="{B8DB25F1-FEE5-42AE-9E37-CAACC486685F}"/>
    <cellStyle name="Comma 12 2 2 2 4 2 2" xfId="10012" xr:uid="{75551BD7-C8B6-41F8-BC34-7C89ADE8D03C}"/>
    <cellStyle name="Comma 12 2 2 2 4 2 2 2" xfId="21240" xr:uid="{11166C2E-7DCF-4D2F-B17D-D3DB11399B51}"/>
    <cellStyle name="Comma 12 2 2 2 4 2 3" xfId="15637" xr:uid="{C0659B48-71CA-490D-925C-93E24A8D1FD3}"/>
    <cellStyle name="Comma 12 2 2 2 4 3" xfId="7223" xr:uid="{E36F55BB-546F-4F03-9C28-5C446642CD36}"/>
    <cellStyle name="Comma 12 2 2 2 4 3 2" xfId="18451" xr:uid="{A3122D05-3B07-43B0-8A5C-10FB28D5CFC4}"/>
    <cellStyle name="Comma 12 2 2 2 4 4" xfId="12848" xr:uid="{763AFF77-99D7-433F-A191-370162B921D9}"/>
    <cellStyle name="Comma 12 2 2 2 5" xfId="2701" xr:uid="{00000000-0005-0000-0000-0000F7010000}"/>
    <cellStyle name="Comma 12 2 2 2 5 2" xfId="5490" xr:uid="{6BC979BC-25BD-473B-8D12-270F0A24F31E}"/>
    <cellStyle name="Comma 12 2 2 2 5 2 2" xfId="11093" xr:uid="{3A3BF610-F7D5-48D5-A086-A3DDA76CC0BD}"/>
    <cellStyle name="Comma 12 2 2 2 5 2 2 2" xfId="22321" xr:uid="{83A0417B-C8B1-4E22-85F3-A14B074386C0}"/>
    <cellStyle name="Comma 12 2 2 2 5 2 3" xfId="16718" xr:uid="{CF8FE82C-1662-4346-83BE-51F5904DA684}"/>
    <cellStyle name="Comma 12 2 2 2 5 3" xfId="8304" xr:uid="{909C5374-3774-4056-98F3-BC8196DB09D3}"/>
    <cellStyle name="Comma 12 2 2 2 5 3 2" xfId="19532" xr:uid="{028CADB3-0944-46F7-A86E-56644C1A8A91}"/>
    <cellStyle name="Comma 12 2 2 2 5 4" xfId="13929" xr:uid="{9B00CE72-CD50-4494-8CCB-67D9F18F62A2}"/>
    <cellStyle name="Comma 12 2 2 2 6" xfId="540" xr:uid="{00000000-0005-0000-0000-0000F8010000}"/>
    <cellStyle name="Comma 12 2 2 2 6 2" xfId="3329" xr:uid="{DB4E29F1-68B2-485C-99D3-B0C2376602CE}"/>
    <cellStyle name="Comma 12 2 2 2 6 2 2" xfId="8932" xr:uid="{44618695-F2B9-4C26-914A-33797FE509B5}"/>
    <cellStyle name="Comma 12 2 2 2 6 2 2 2" xfId="20160" xr:uid="{1A69A07A-8ABC-4DA5-9359-D0AAAB44EF7F}"/>
    <cellStyle name="Comma 12 2 2 2 6 2 3" xfId="14557" xr:uid="{4B259982-B14F-41C9-BFD2-C1E5B819977C}"/>
    <cellStyle name="Comma 12 2 2 2 6 3" xfId="6143" xr:uid="{8A47A212-A65C-4780-BE9B-F5C6460C7D96}"/>
    <cellStyle name="Comma 12 2 2 2 6 3 2" xfId="17371" xr:uid="{E450C9E0-292A-4E9C-A60D-4821265DE5BE}"/>
    <cellStyle name="Comma 12 2 2 2 6 4" xfId="11768" xr:uid="{288A89C5-1754-4FE1-B2C0-438C572CCF09}"/>
    <cellStyle name="Comma 12 2 2 2 7" xfId="3053" xr:uid="{8DF10E01-5924-458C-910E-2F4BEB5952E4}"/>
    <cellStyle name="Comma 12 2 2 2 7 2" xfId="8656" xr:uid="{648A637D-FFEC-4C2E-AAC1-0C3FBF3BB8EB}"/>
    <cellStyle name="Comma 12 2 2 2 7 2 2" xfId="19884" xr:uid="{941E544B-C341-4910-A77D-620A9985083F}"/>
    <cellStyle name="Comma 12 2 2 2 7 3" xfId="14281" xr:uid="{E5B7BB9A-C19A-4BCC-8395-DE40774E61A5}"/>
    <cellStyle name="Comma 12 2 2 2 8" xfId="5868" xr:uid="{2E773BFA-9431-454E-A081-1C6387DD7CC6}"/>
    <cellStyle name="Comma 12 2 2 2 8 2" xfId="17096" xr:uid="{01E82322-6690-4868-ABF6-35C5D6C3C7A5}"/>
    <cellStyle name="Comma 12 2 2 2 9" xfId="11492" xr:uid="{DC0C713A-079D-4892-88EA-13DFA10478BF}"/>
    <cellStyle name="Comma 12 2 2 3" xfId="681" xr:uid="{00000000-0005-0000-0000-0000F9010000}"/>
    <cellStyle name="Comma 12 2 2 3 2" xfId="1219" xr:uid="{00000000-0005-0000-0000-0000FA010000}"/>
    <cellStyle name="Comma 12 2 2 3 2 2" xfId="2299" xr:uid="{00000000-0005-0000-0000-0000FB010000}"/>
    <cellStyle name="Comma 12 2 2 3 2 2 2" xfId="5088" xr:uid="{AE5E7B3A-E8AF-4929-9353-FA443E4C6306}"/>
    <cellStyle name="Comma 12 2 2 3 2 2 2 2" xfId="10691" xr:uid="{B82B873B-E10C-44F7-91C1-6F765962DEC9}"/>
    <cellStyle name="Comma 12 2 2 3 2 2 2 2 2" xfId="21919" xr:uid="{13577220-311B-4B83-8120-3428D05B43DB}"/>
    <cellStyle name="Comma 12 2 2 3 2 2 2 3" xfId="16316" xr:uid="{2E131EA5-734C-472D-A269-285D760EF4A5}"/>
    <cellStyle name="Comma 12 2 2 3 2 2 3" xfId="7902" xr:uid="{996EFFDA-0123-4487-8F0F-A962DBE0B9B7}"/>
    <cellStyle name="Comma 12 2 2 3 2 2 3 2" xfId="19130" xr:uid="{6A5AD685-6037-479D-BBED-1E9D34E6F8AB}"/>
    <cellStyle name="Comma 12 2 2 3 2 2 4" xfId="13527" xr:uid="{F246277B-2CC7-4AF6-8CB5-CF3765C2AD65}"/>
    <cellStyle name="Comma 12 2 2 3 2 3" xfId="4008" xr:uid="{E14E5EBC-A281-41CD-B6AB-B95745CA1E3B}"/>
    <cellStyle name="Comma 12 2 2 3 2 3 2" xfId="9611" xr:uid="{45B8D2E0-110B-4D18-A4E0-4FEA11B30D25}"/>
    <cellStyle name="Comma 12 2 2 3 2 3 2 2" xfId="20839" xr:uid="{022E286A-9094-496E-A7FD-735D72363196}"/>
    <cellStyle name="Comma 12 2 2 3 2 3 3" xfId="15236" xr:uid="{5B16B45C-B6B6-4B23-B3C4-4926F0C6D6B8}"/>
    <cellStyle name="Comma 12 2 2 3 2 4" xfId="6822" xr:uid="{CCB54534-8054-402B-BBD2-FEE76580F462}"/>
    <cellStyle name="Comma 12 2 2 3 2 4 2" xfId="18050" xr:uid="{819D13FA-C3C5-4E11-945F-9DA6C5380E8D}"/>
    <cellStyle name="Comma 12 2 2 3 2 5" xfId="12447" xr:uid="{77BB4824-73D5-474E-A0F5-BE05C573FD50}"/>
    <cellStyle name="Comma 12 2 2 3 3" xfId="1761" xr:uid="{00000000-0005-0000-0000-0000FC010000}"/>
    <cellStyle name="Comma 12 2 2 3 3 2" xfId="4550" xr:uid="{2FE74953-99A8-4BDD-8E10-4D09CFCA5724}"/>
    <cellStyle name="Comma 12 2 2 3 3 2 2" xfId="10153" xr:uid="{A544DE34-C95C-483E-A76F-31D9B60E83E8}"/>
    <cellStyle name="Comma 12 2 2 3 3 2 2 2" xfId="21381" xr:uid="{855BD5C2-9E75-422C-AA2A-5F58B3F68755}"/>
    <cellStyle name="Comma 12 2 2 3 3 2 3" xfId="15778" xr:uid="{E93B6B66-09F3-4D58-9426-5F5460E9A953}"/>
    <cellStyle name="Comma 12 2 2 3 3 3" xfId="7364" xr:uid="{D845AC96-61EC-47AB-8134-51F9D22A68C5}"/>
    <cellStyle name="Comma 12 2 2 3 3 3 2" xfId="18592" xr:uid="{5ED8AFC0-5AA4-4855-B1BE-088A0BEDD12B}"/>
    <cellStyle name="Comma 12 2 2 3 3 4" xfId="12989" xr:uid="{A454527D-4EFD-4C08-A2B6-7FFAFBA36963}"/>
    <cellStyle name="Comma 12 2 2 3 4" xfId="3470" xr:uid="{DD044CB4-4A39-4028-B8B9-B6050BFE6074}"/>
    <cellStyle name="Comma 12 2 2 3 4 2" xfId="9073" xr:uid="{6AC60BFA-1170-4F01-99BD-0CEAA0F1FD78}"/>
    <cellStyle name="Comma 12 2 2 3 4 2 2" xfId="20301" xr:uid="{50B0B4F4-3AB6-4276-B883-42ADBAE83C31}"/>
    <cellStyle name="Comma 12 2 2 3 4 3" xfId="14698" xr:uid="{8748CF89-99DA-4861-9CD1-7F0468D52348}"/>
    <cellStyle name="Comma 12 2 2 3 5" xfId="6284" xr:uid="{BC6C5F15-EED5-44E2-BFB1-68358E38AF9B}"/>
    <cellStyle name="Comma 12 2 2 3 5 2" xfId="17512" xr:uid="{6DFE1641-0120-4C7B-AE04-EA0FB7669027}"/>
    <cellStyle name="Comma 12 2 2 3 6" xfId="11909" xr:uid="{E9C6335A-FEB4-4304-95DE-01881478E017}"/>
    <cellStyle name="Comma 12 2 2 4" xfId="952" xr:uid="{00000000-0005-0000-0000-0000FD010000}"/>
    <cellStyle name="Comma 12 2 2 4 2" xfId="2032" xr:uid="{00000000-0005-0000-0000-0000FE010000}"/>
    <cellStyle name="Comma 12 2 2 4 2 2" xfId="4821" xr:uid="{A7A0FEC5-3154-400B-883C-C2659B0C1472}"/>
    <cellStyle name="Comma 12 2 2 4 2 2 2" xfId="10424" xr:uid="{7DFEAA99-EDD0-4FE3-B8E1-3B64BE160899}"/>
    <cellStyle name="Comma 12 2 2 4 2 2 2 2" xfId="21652" xr:uid="{6C27B01C-D082-4441-80D9-197ABFAC282E}"/>
    <cellStyle name="Comma 12 2 2 4 2 2 3" xfId="16049" xr:uid="{EF2E714A-203C-4B60-B3BC-882A1445E5E0}"/>
    <cellStyle name="Comma 12 2 2 4 2 3" xfId="7635" xr:uid="{B913F10F-DA81-42CD-9A58-100DC0AE6487}"/>
    <cellStyle name="Comma 12 2 2 4 2 3 2" xfId="18863" xr:uid="{B2800EF5-7108-492D-9564-726E5ED7E87A}"/>
    <cellStyle name="Comma 12 2 2 4 2 4" xfId="13260" xr:uid="{6ABBACDC-0746-4B0F-B754-D0CA9A6B1996}"/>
    <cellStyle name="Comma 12 2 2 4 3" xfId="3741" xr:uid="{2D5E939C-C86D-4BC8-89B1-C0CD3A029AEF}"/>
    <cellStyle name="Comma 12 2 2 4 3 2" xfId="9344" xr:uid="{C06EB053-19FC-4B65-B540-DDC4D102B3BB}"/>
    <cellStyle name="Comma 12 2 2 4 3 2 2" xfId="20572" xr:uid="{8C9D14CC-A2A5-47D1-873B-992FF9A317F8}"/>
    <cellStyle name="Comma 12 2 2 4 3 3" xfId="14969" xr:uid="{76A360AA-AF50-4530-9AE6-D2E1807F7285}"/>
    <cellStyle name="Comma 12 2 2 4 4" xfId="6555" xr:uid="{97665421-82A7-4B96-BA53-AFA4FB05BFEB}"/>
    <cellStyle name="Comma 12 2 2 4 4 2" xfId="17783" xr:uid="{6FBA040D-A33E-4EC7-9EED-6C9CD1C56951}"/>
    <cellStyle name="Comma 12 2 2 4 5" xfId="12180" xr:uid="{9572823D-9C41-4C95-8CE5-9C47604D0E0C}"/>
    <cellStyle name="Comma 12 2 2 5" xfId="1494" xr:uid="{00000000-0005-0000-0000-0000FF010000}"/>
    <cellStyle name="Comma 12 2 2 5 2" xfId="4283" xr:uid="{09F6B9D3-3DBF-4B3E-9D19-3FAD5FE48D25}"/>
    <cellStyle name="Comma 12 2 2 5 2 2" xfId="9886" xr:uid="{DA8E6FF4-03E1-4D72-B428-34E9BFCD571C}"/>
    <cellStyle name="Comma 12 2 2 5 2 2 2" xfId="21114" xr:uid="{6A0C8670-662C-4850-A1BD-08A5B33607C4}"/>
    <cellStyle name="Comma 12 2 2 5 2 3" xfId="15511" xr:uid="{A785018E-9E1F-47F3-AAB1-2097A34D3059}"/>
    <cellStyle name="Comma 12 2 2 5 3" xfId="7097" xr:uid="{F5F7413B-2A29-4901-B502-E056B9C426BA}"/>
    <cellStyle name="Comma 12 2 2 5 3 2" xfId="18325" xr:uid="{82A6D25A-B567-440B-9CBD-E4ACD536753E}"/>
    <cellStyle name="Comma 12 2 2 5 4" xfId="12722" xr:uid="{7D23B190-FFF6-446D-9F33-65CF255C9E7D}"/>
    <cellStyle name="Comma 12 2 2 6" xfId="2575" xr:uid="{00000000-0005-0000-0000-000000020000}"/>
    <cellStyle name="Comma 12 2 2 6 2" xfId="5364" xr:uid="{F934E1ED-83E6-4426-B4AF-70BE7A8C63F3}"/>
    <cellStyle name="Comma 12 2 2 6 2 2" xfId="10967" xr:uid="{656310E9-623F-42A1-B74A-8B32E1C267D6}"/>
    <cellStyle name="Comma 12 2 2 6 2 2 2" xfId="22195" xr:uid="{DEEAF719-F020-49A3-8DC7-1BE41803FB7D}"/>
    <cellStyle name="Comma 12 2 2 6 2 3" xfId="16592" xr:uid="{90EAB9AE-C209-4C12-938A-D101A6CA0362}"/>
    <cellStyle name="Comma 12 2 2 6 3" xfId="8178" xr:uid="{BDA7F8E2-B7D5-49C7-B78C-A7C9585672F7}"/>
    <cellStyle name="Comma 12 2 2 6 3 2" xfId="19406" xr:uid="{C9194A6E-27DB-4922-87FA-8168F9812072}"/>
    <cellStyle name="Comma 12 2 2 6 4" xfId="13803" xr:uid="{180EB04F-11EB-4137-8D8E-33AB366A2E58}"/>
    <cellStyle name="Comma 12 2 2 7" xfId="414" xr:uid="{00000000-0005-0000-0000-000001020000}"/>
    <cellStyle name="Comma 12 2 2 7 2" xfId="3203" xr:uid="{6ADC8CA6-F98F-4064-A09C-2041FA868D07}"/>
    <cellStyle name="Comma 12 2 2 7 2 2" xfId="8806" xr:uid="{E5E568C5-86C7-4DB0-9AD8-E89A4909693F}"/>
    <cellStyle name="Comma 12 2 2 7 2 2 2" xfId="20034" xr:uid="{4990BA91-FEFB-4039-A753-AB7068BE816D}"/>
    <cellStyle name="Comma 12 2 2 7 2 3" xfId="14431" xr:uid="{3E673515-2C89-4EE4-BD9C-201D1249D67D}"/>
    <cellStyle name="Comma 12 2 2 7 3" xfId="6017" xr:uid="{D5649B51-2B55-4953-ADBF-9AD418A7589C}"/>
    <cellStyle name="Comma 12 2 2 7 3 2" xfId="17245" xr:uid="{42F7DCEF-83A0-46D7-BB48-DACD9AF63D9B}"/>
    <cellStyle name="Comma 12 2 2 7 4" xfId="11642" xr:uid="{5814B1F3-9E79-48DE-A9C0-708353D49C5A}"/>
    <cellStyle name="Comma 12 2 2 8" xfId="2927" xr:uid="{A5A8CCA8-4395-4737-B8F1-B4DF25B51D1B}"/>
    <cellStyle name="Comma 12 2 2 8 2" xfId="8530" xr:uid="{9886BA3B-A55D-4307-B00A-BB10416B4DE7}"/>
    <cellStyle name="Comma 12 2 2 8 2 2" xfId="19758" xr:uid="{12B085C0-CD9E-4C5A-9BCF-3AF13C2AA14E}"/>
    <cellStyle name="Comma 12 2 2 8 3" xfId="14155" xr:uid="{BC7A9439-8874-4C10-9127-B4C636B1A922}"/>
    <cellStyle name="Comma 12 2 2 9" xfId="5742" xr:uid="{4174E9CC-8D1D-4ACA-B099-CC6997BAB89A}"/>
    <cellStyle name="Comma 12 2 2 9 2" xfId="16970" xr:uid="{8FAFB2EE-6E38-4241-8F83-D35269C50333}"/>
    <cellStyle name="Comma 12 2 3" xfId="196" xr:uid="{00000000-0005-0000-0000-000002020000}"/>
    <cellStyle name="Comma 12 2 3 2" xfId="743" xr:uid="{00000000-0005-0000-0000-000003020000}"/>
    <cellStyle name="Comma 12 2 3 2 2" xfId="1281" xr:uid="{00000000-0005-0000-0000-000004020000}"/>
    <cellStyle name="Comma 12 2 3 2 2 2" xfId="2361" xr:uid="{00000000-0005-0000-0000-000005020000}"/>
    <cellStyle name="Comma 12 2 3 2 2 2 2" xfId="5150" xr:uid="{5C4F4CEA-64B9-4547-8437-052E9C7AF762}"/>
    <cellStyle name="Comma 12 2 3 2 2 2 2 2" xfId="10753" xr:uid="{8F447D34-D170-4354-81B2-7A29AE904851}"/>
    <cellStyle name="Comma 12 2 3 2 2 2 2 2 2" xfId="21981" xr:uid="{4DADE2A2-00D8-4379-8A0C-768DDCD4FFF9}"/>
    <cellStyle name="Comma 12 2 3 2 2 2 2 3" xfId="16378" xr:uid="{4387D923-B47B-439B-B6CF-B9A3428CCC51}"/>
    <cellStyle name="Comma 12 2 3 2 2 2 3" xfId="7964" xr:uid="{8E4CE105-F945-477B-A707-EF796A4292EA}"/>
    <cellStyle name="Comma 12 2 3 2 2 2 3 2" xfId="19192" xr:uid="{26F471C2-04D1-41CA-B25F-7518EF392293}"/>
    <cellStyle name="Comma 12 2 3 2 2 2 4" xfId="13589" xr:uid="{9A4ECF07-9B13-4D05-8052-9C9C7018B3A5}"/>
    <cellStyle name="Comma 12 2 3 2 2 3" xfId="4070" xr:uid="{3FFF9B00-3E21-499D-9451-9AE6B98F8512}"/>
    <cellStyle name="Comma 12 2 3 2 2 3 2" xfId="9673" xr:uid="{E919AABA-C62D-484B-AE32-5E12B6E1078A}"/>
    <cellStyle name="Comma 12 2 3 2 2 3 2 2" xfId="20901" xr:uid="{42F20754-D875-46E8-BA90-76445BD82D81}"/>
    <cellStyle name="Comma 12 2 3 2 2 3 3" xfId="15298" xr:uid="{ECC64145-260B-4CA3-A9D6-F759ED7F8842}"/>
    <cellStyle name="Comma 12 2 3 2 2 4" xfId="6884" xr:uid="{4D826E15-2C57-4E61-A58F-23796AF0BAD2}"/>
    <cellStyle name="Comma 12 2 3 2 2 4 2" xfId="18112" xr:uid="{3404DD4D-66EA-4AE5-8FA5-01264A26D4D2}"/>
    <cellStyle name="Comma 12 2 3 2 2 5" xfId="12509" xr:uid="{AB97E2F5-8D15-43D8-B7CE-939766902062}"/>
    <cellStyle name="Comma 12 2 3 2 3" xfId="1823" xr:uid="{00000000-0005-0000-0000-000006020000}"/>
    <cellStyle name="Comma 12 2 3 2 3 2" xfId="4612" xr:uid="{918BB228-925D-45B5-BEA8-3E5F3F493A75}"/>
    <cellStyle name="Comma 12 2 3 2 3 2 2" xfId="10215" xr:uid="{D8AB8694-E294-4EA4-BF8C-4478B5278F28}"/>
    <cellStyle name="Comma 12 2 3 2 3 2 2 2" xfId="21443" xr:uid="{9D301EDA-C670-41A9-A78B-FD37C3130BE0}"/>
    <cellStyle name="Comma 12 2 3 2 3 2 3" xfId="15840" xr:uid="{F5385F49-90B2-43DA-9E6C-9986E7DA9536}"/>
    <cellStyle name="Comma 12 2 3 2 3 3" xfId="7426" xr:uid="{B85DCABA-B741-461C-99D7-4E6146C565AC}"/>
    <cellStyle name="Comma 12 2 3 2 3 3 2" xfId="18654" xr:uid="{3B3FD1F3-95D9-48BF-8CBC-53B7A25D2999}"/>
    <cellStyle name="Comma 12 2 3 2 3 4" xfId="13051" xr:uid="{0FFB303F-4954-4F02-B49F-3F4B04904FB7}"/>
    <cellStyle name="Comma 12 2 3 2 4" xfId="3532" xr:uid="{185B8F3A-73A5-4091-BBCD-2BFFF9F8660C}"/>
    <cellStyle name="Comma 12 2 3 2 4 2" xfId="9135" xr:uid="{7B7BAD70-EFA1-4315-8048-A501874B5DEB}"/>
    <cellStyle name="Comma 12 2 3 2 4 2 2" xfId="20363" xr:uid="{E74BBCC1-562E-47FA-A62D-89DE45CBFD15}"/>
    <cellStyle name="Comma 12 2 3 2 4 3" xfId="14760" xr:uid="{2BAABA88-EE37-43B8-89AF-ADC867EEFFB4}"/>
    <cellStyle name="Comma 12 2 3 2 5" xfId="6346" xr:uid="{4681449E-C952-480E-BA12-747B6834507A}"/>
    <cellStyle name="Comma 12 2 3 2 5 2" xfId="17574" xr:uid="{D33B5645-D1F2-4043-9AA1-1A351DCAB7C6}"/>
    <cellStyle name="Comma 12 2 3 2 6" xfId="11971" xr:uid="{FD265ABF-A6D0-4F2D-A5B5-2F477E9F9C5E}"/>
    <cellStyle name="Comma 12 2 3 3" xfId="1014" xr:uid="{00000000-0005-0000-0000-000007020000}"/>
    <cellStyle name="Comma 12 2 3 3 2" xfId="2094" xr:uid="{00000000-0005-0000-0000-000008020000}"/>
    <cellStyle name="Comma 12 2 3 3 2 2" xfId="4883" xr:uid="{9808B55F-5FAA-4B1B-BED9-4F879FF19C21}"/>
    <cellStyle name="Comma 12 2 3 3 2 2 2" xfId="10486" xr:uid="{7AE93361-74FD-4B2E-B571-C734881FAC77}"/>
    <cellStyle name="Comma 12 2 3 3 2 2 2 2" xfId="21714" xr:uid="{BBEA8EBC-D79C-4396-BC28-5A1FE6F77A25}"/>
    <cellStyle name="Comma 12 2 3 3 2 2 3" xfId="16111" xr:uid="{B0705CE8-7F9E-4EB1-BBA0-1014DDEA5309}"/>
    <cellStyle name="Comma 12 2 3 3 2 3" xfId="7697" xr:uid="{22E1BA30-1D2B-4B16-9BE0-9F2590368105}"/>
    <cellStyle name="Comma 12 2 3 3 2 3 2" xfId="18925" xr:uid="{4142C612-8C7A-4223-BE71-3FDD6D9008A4}"/>
    <cellStyle name="Comma 12 2 3 3 2 4" xfId="13322" xr:uid="{123EF27C-516F-4548-8276-A08573FAE585}"/>
    <cellStyle name="Comma 12 2 3 3 3" xfId="3803" xr:uid="{2E022495-C368-4DF4-98FC-3960FE95AB61}"/>
    <cellStyle name="Comma 12 2 3 3 3 2" xfId="9406" xr:uid="{173DB388-CB30-418F-9CAC-7B44AC75F16F}"/>
    <cellStyle name="Comma 12 2 3 3 3 2 2" xfId="20634" xr:uid="{ECE6E466-0A47-438D-85CD-1C07775DCDBC}"/>
    <cellStyle name="Comma 12 2 3 3 3 3" xfId="15031" xr:uid="{5AA52303-3014-4588-88E2-09D020D62DEA}"/>
    <cellStyle name="Comma 12 2 3 3 4" xfId="6617" xr:uid="{43A7BA8C-2E48-4C0D-B500-FFA4F215D010}"/>
    <cellStyle name="Comma 12 2 3 3 4 2" xfId="17845" xr:uid="{2E2621C4-B5A4-420E-98DA-2A3F60623D15}"/>
    <cellStyle name="Comma 12 2 3 3 5" xfId="12242" xr:uid="{DB5F81BA-77EE-45D5-9C37-C7A4B6154373}"/>
    <cellStyle name="Comma 12 2 3 4" xfId="1556" xr:uid="{00000000-0005-0000-0000-000009020000}"/>
    <cellStyle name="Comma 12 2 3 4 2" xfId="4345" xr:uid="{D0C592BD-7B2E-4802-ACAC-F67C7239AD2B}"/>
    <cellStyle name="Comma 12 2 3 4 2 2" xfId="9948" xr:uid="{AFDD7999-F3D7-4E21-89B8-E65F4648A399}"/>
    <cellStyle name="Comma 12 2 3 4 2 2 2" xfId="21176" xr:uid="{B18FDB72-25D0-4B90-A322-019B2B20996A}"/>
    <cellStyle name="Comma 12 2 3 4 2 3" xfId="15573" xr:uid="{6C795198-FE9B-4387-B0FE-10BA8DC1550A}"/>
    <cellStyle name="Comma 12 2 3 4 3" xfId="7159" xr:uid="{983D48D9-2D15-429C-85D8-E19C9CFED561}"/>
    <cellStyle name="Comma 12 2 3 4 3 2" xfId="18387" xr:uid="{903E6A86-4742-4860-8590-9CE03D5B1FBB}"/>
    <cellStyle name="Comma 12 2 3 4 4" xfId="12784" xr:uid="{E772D8A5-34AE-49CE-B409-ADED62A099BA}"/>
    <cellStyle name="Comma 12 2 3 5" xfId="2637" xr:uid="{00000000-0005-0000-0000-00000A020000}"/>
    <cellStyle name="Comma 12 2 3 5 2" xfId="5426" xr:uid="{EC56B8BB-1860-4CDD-A51A-4C6D7816F1C4}"/>
    <cellStyle name="Comma 12 2 3 5 2 2" xfId="11029" xr:uid="{C4649F62-C393-4F63-9363-2F4D015EBB9C}"/>
    <cellStyle name="Comma 12 2 3 5 2 2 2" xfId="22257" xr:uid="{14B0D935-AA2E-4D3F-B14F-E819A011B4AB}"/>
    <cellStyle name="Comma 12 2 3 5 2 3" xfId="16654" xr:uid="{28B69F61-9804-4024-90AC-ACB293090D39}"/>
    <cellStyle name="Comma 12 2 3 5 3" xfId="8240" xr:uid="{AD319763-E3BD-4CF1-8338-EB36C1895735}"/>
    <cellStyle name="Comma 12 2 3 5 3 2" xfId="19468" xr:uid="{71CE4799-E27C-40FA-8E4E-1D0BBEFF9738}"/>
    <cellStyle name="Comma 12 2 3 5 4" xfId="13865" xr:uid="{9E5DB245-6A49-4424-9C70-AAE883AC7E06}"/>
    <cellStyle name="Comma 12 2 3 6" xfId="476" xr:uid="{00000000-0005-0000-0000-00000B020000}"/>
    <cellStyle name="Comma 12 2 3 6 2" xfId="3265" xr:uid="{4EF41840-637B-4642-BA79-AB7B67B16F39}"/>
    <cellStyle name="Comma 12 2 3 6 2 2" xfId="8868" xr:uid="{7655ACE0-FC34-413A-9F83-8F398B5D8834}"/>
    <cellStyle name="Comma 12 2 3 6 2 2 2" xfId="20096" xr:uid="{3CBE6B68-E120-46ED-AC69-B0C0F423D66E}"/>
    <cellStyle name="Comma 12 2 3 6 2 3" xfId="14493" xr:uid="{D235084C-5985-4125-B742-3BBC884D6C65}"/>
    <cellStyle name="Comma 12 2 3 6 3" xfId="6079" xr:uid="{62DDD371-F3B9-4C58-81F1-54E51C0190D7}"/>
    <cellStyle name="Comma 12 2 3 6 3 2" xfId="17307" xr:uid="{B5FFD001-D92B-44A1-8635-B952CB46FEB0}"/>
    <cellStyle name="Comma 12 2 3 6 4" xfId="11704" xr:uid="{942A8E06-0DD2-4CDB-BC27-E3C7D2E220CB}"/>
    <cellStyle name="Comma 12 2 3 7" xfId="2989" xr:uid="{486D34A3-CEE5-4FB3-A702-3C82CAFB8BB9}"/>
    <cellStyle name="Comma 12 2 3 7 2" xfId="8592" xr:uid="{6C86BEAE-7BD6-41D5-AACE-2D6B31EACEDF}"/>
    <cellStyle name="Comma 12 2 3 7 2 2" xfId="19820" xr:uid="{4E14DD02-F946-408A-AFF9-BDC844F9234F}"/>
    <cellStyle name="Comma 12 2 3 7 3" xfId="14217" xr:uid="{FF2E1B4F-AEA9-43BE-BC3B-7DFFF6D2C56F}"/>
    <cellStyle name="Comma 12 2 3 8" xfId="5804" xr:uid="{32241C3E-0215-4DD3-985D-3345AC030017}"/>
    <cellStyle name="Comma 12 2 3 8 2" xfId="17032" xr:uid="{A8CCC252-3774-4DB3-B467-15DA8305CFB7}"/>
    <cellStyle name="Comma 12 2 3 9" xfId="11428" xr:uid="{A17B761F-84BB-4BA8-8421-5E05229DBCE0}"/>
    <cellStyle name="Comma 12 2 4" xfId="619" xr:uid="{00000000-0005-0000-0000-00000C020000}"/>
    <cellStyle name="Comma 12 2 4 2" xfId="1157" xr:uid="{00000000-0005-0000-0000-00000D020000}"/>
    <cellStyle name="Comma 12 2 4 2 2" xfId="2237" xr:uid="{00000000-0005-0000-0000-00000E020000}"/>
    <cellStyle name="Comma 12 2 4 2 2 2" xfId="5026" xr:uid="{AAE25864-3EAA-4B70-A247-45C4D53ACFA6}"/>
    <cellStyle name="Comma 12 2 4 2 2 2 2" xfId="10629" xr:uid="{69C9992D-B10F-439E-9794-E9810E15881A}"/>
    <cellStyle name="Comma 12 2 4 2 2 2 2 2" xfId="21857" xr:uid="{026E04B7-277E-41BA-B62F-052F285D1499}"/>
    <cellStyle name="Comma 12 2 4 2 2 2 3" xfId="16254" xr:uid="{F79A4B18-331C-4915-9142-0EBC82495354}"/>
    <cellStyle name="Comma 12 2 4 2 2 3" xfId="7840" xr:uid="{8CD6C1A1-A4F4-4660-A4CE-B2D28292DFA2}"/>
    <cellStyle name="Comma 12 2 4 2 2 3 2" xfId="19068" xr:uid="{5A5BABA0-A841-4E3F-8708-7861F3149B06}"/>
    <cellStyle name="Comma 12 2 4 2 2 4" xfId="13465" xr:uid="{D665AA00-103B-422B-969C-68AF48FC96E5}"/>
    <cellStyle name="Comma 12 2 4 2 3" xfId="3946" xr:uid="{0E9CBE82-BCE1-457C-BCDC-5ED9C2EE9B57}"/>
    <cellStyle name="Comma 12 2 4 2 3 2" xfId="9549" xr:uid="{34233112-FCE7-4558-A9AB-F99C38B7FC35}"/>
    <cellStyle name="Comma 12 2 4 2 3 2 2" xfId="20777" xr:uid="{F966B8FC-0BDD-4F39-B5EA-3CD26567CE57}"/>
    <cellStyle name="Comma 12 2 4 2 3 3" xfId="15174" xr:uid="{12CB1EDE-93A4-44AE-8993-094BA7F65782}"/>
    <cellStyle name="Comma 12 2 4 2 4" xfId="6760" xr:uid="{377C575B-6222-49E5-900A-AD187927540E}"/>
    <cellStyle name="Comma 12 2 4 2 4 2" xfId="17988" xr:uid="{D8CD794A-1E3A-4162-AF8C-D6230C3DCD5C}"/>
    <cellStyle name="Comma 12 2 4 2 5" xfId="12385" xr:uid="{6A7CB9B0-8F04-47ED-8669-E8B1946137D2}"/>
    <cellStyle name="Comma 12 2 4 3" xfId="1699" xr:uid="{00000000-0005-0000-0000-00000F020000}"/>
    <cellStyle name="Comma 12 2 4 3 2" xfId="4488" xr:uid="{FCB5B34B-C17D-4C91-AF2A-972596C1225A}"/>
    <cellStyle name="Comma 12 2 4 3 2 2" xfId="10091" xr:uid="{3D30E01F-FD93-45B0-874F-BF54046D8209}"/>
    <cellStyle name="Comma 12 2 4 3 2 2 2" xfId="21319" xr:uid="{A0226C6E-DCE1-4DEA-8809-7D25E9B1C0EC}"/>
    <cellStyle name="Comma 12 2 4 3 2 3" xfId="15716" xr:uid="{ED9C2E10-CD4C-4F04-93EB-B868A80695FD}"/>
    <cellStyle name="Comma 12 2 4 3 3" xfId="7302" xr:uid="{B6D23D27-C18C-46B8-91B0-626D1080C7C4}"/>
    <cellStyle name="Comma 12 2 4 3 3 2" xfId="18530" xr:uid="{F8BD3D34-84CB-4661-9E5C-4F3CF417E964}"/>
    <cellStyle name="Comma 12 2 4 3 4" xfId="12927" xr:uid="{3383494E-89D7-4B10-A75D-5061B4402938}"/>
    <cellStyle name="Comma 12 2 4 4" xfId="3408" xr:uid="{322A2F7B-444F-41BE-B301-EAF48CA7CB64}"/>
    <cellStyle name="Comma 12 2 4 4 2" xfId="9011" xr:uid="{8DA793B4-6D1B-4404-BC5E-D808C53551C4}"/>
    <cellStyle name="Comma 12 2 4 4 2 2" xfId="20239" xr:uid="{45D47E9F-2D2E-494E-B016-BCF5E18FA248}"/>
    <cellStyle name="Comma 12 2 4 4 3" xfId="14636" xr:uid="{9CA98CF3-36F7-425C-B0C7-1FEFB1C730E4}"/>
    <cellStyle name="Comma 12 2 4 5" xfId="6222" xr:uid="{6E9AE232-FBF2-4D30-849B-FF165590A547}"/>
    <cellStyle name="Comma 12 2 4 5 2" xfId="17450" xr:uid="{77EDBE56-A2A8-4A5A-83F9-7C4A3E73CE95}"/>
    <cellStyle name="Comma 12 2 4 6" xfId="11847" xr:uid="{E9ED0C25-F7D9-4970-AF75-BAD910861EBE}"/>
    <cellStyle name="Comma 12 2 5" xfId="890" xr:uid="{00000000-0005-0000-0000-000010020000}"/>
    <cellStyle name="Comma 12 2 5 2" xfId="1970" xr:uid="{00000000-0005-0000-0000-000011020000}"/>
    <cellStyle name="Comma 12 2 5 2 2" xfId="4759" xr:uid="{593EE6D4-7D0A-41E3-BA00-82BA71CBB8E1}"/>
    <cellStyle name="Comma 12 2 5 2 2 2" xfId="10362" xr:uid="{25342C20-552E-4B02-A22A-07EC3784DC1D}"/>
    <cellStyle name="Comma 12 2 5 2 2 2 2" xfId="21590" xr:uid="{8317C461-0817-42A9-91A7-F20C18F28E5D}"/>
    <cellStyle name="Comma 12 2 5 2 2 3" xfId="15987" xr:uid="{0C4E012D-1EDB-48AE-9C19-2CFA3B42131A}"/>
    <cellStyle name="Comma 12 2 5 2 3" xfId="7573" xr:uid="{197245C9-2A93-430A-9DC1-A2EF37163561}"/>
    <cellStyle name="Comma 12 2 5 2 3 2" xfId="18801" xr:uid="{F4B995D1-9CC2-4286-9279-21B9224EF2BC}"/>
    <cellStyle name="Comma 12 2 5 2 4" xfId="13198" xr:uid="{4A163151-EBFD-49BB-8268-439CA5605B11}"/>
    <cellStyle name="Comma 12 2 5 3" xfId="3679" xr:uid="{8BCF90C9-B24E-4A64-9622-2DBEE2AD231A}"/>
    <cellStyle name="Comma 12 2 5 3 2" xfId="9282" xr:uid="{A058C46B-AB84-4266-89D9-C8EB2F693E55}"/>
    <cellStyle name="Comma 12 2 5 3 2 2" xfId="20510" xr:uid="{4B63D47F-C0EE-47F6-9824-437F688322E7}"/>
    <cellStyle name="Comma 12 2 5 3 3" xfId="14907" xr:uid="{B3F7B025-68F5-4F9E-9377-0F60AD6D99BF}"/>
    <cellStyle name="Comma 12 2 5 4" xfId="6493" xr:uid="{9BF6AF40-3116-48BF-B6D1-B5A232954A59}"/>
    <cellStyle name="Comma 12 2 5 4 2" xfId="17721" xr:uid="{957D70C9-F7D5-4175-A287-AC336E0DEDA7}"/>
    <cellStyle name="Comma 12 2 5 5" xfId="12118" xr:uid="{0898FC1D-189B-4961-B9BB-1317345F7449}"/>
    <cellStyle name="Comma 12 2 6" xfId="1432" xr:uid="{00000000-0005-0000-0000-000012020000}"/>
    <cellStyle name="Comma 12 2 6 2" xfId="4221" xr:uid="{0791095F-C7BB-4851-B585-BECAFC396582}"/>
    <cellStyle name="Comma 12 2 6 2 2" xfId="9824" xr:uid="{CD648E38-635F-4E52-BD4F-73EEBF970A34}"/>
    <cellStyle name="Comma 12 2 6 2 2 2" xfId="21052" xr:uid="{B59BA7F4-3117-483F-AFD9-7091D519F809}"/>
    <cellStyle name="Comma 12 2 6 2 3" xfId="15449" xr:uid="{2BB76764-3228-4F26-9EFF-6EC5854FF57C}"/>
    <cellStyle name="Comma 12 2 6 3" xfId="7035" xr:uid="{02095E4F-0BB9-4737-8515-EF8DF8CE3B81}"/>
    <cellStyle name="Comma 12 2 6 3 2" xfId="18263" xr:uid="{2575BA70-6125-4089-B646-A8EDB950EA8B}"/>
    <cellStyle name="Comma 12 2 6 4" xfId="12660" xr:uid="{12D684FC-FED2-4449-81C3-29E7B2292934}"/>
    <cellStyle name="Comma 12 2 7" xfId="2513" xr:uid="{00000000-0005-0000-0000-000013020000}"/>
    <cellStyle name="Comma 12 2 7 2" xfId="5302" xr:uid="{28BDA135-28D2-4FAB-9F46-5D014B32AEC7}"/>
    <cellStyle name="Comma 12 2 7 2 2" xfId="10905" xr:uid="{4C74268B-9751-4D98-9FBE-710B25E09D0B}"/>
    <cellStyle name="Comma 12 2 7 2 2 2" xfId="22133" xr:uid="{7F457217-5B9A-414E-843F-208E050EB55F}"/>
    <cellStyle name="Comma 12 2 7 2 3" xfId="16530" xr:uid="{6459878D-8E65-4C53-86A6-D85F3542C924}"/>
    <cellStyle name="Comma 12 2 7 3" xfId="8116" xr:uid="{E511FD7C-0291-4806-8553-69E3013B8215}"/>
    <cellStyle name="Comma 12 2 7 3 2" xfId="19344" xr:uid="{44047B98-8A51-42C1-8E91-CD6F1BBCC8D8}"/>
    <cellStyle name="Comma 12 2 7 4" xfId="13741" xr:uid="{B62E7A43-F24E-469F-A0FF-5412A816C6C6}"/>
    <cellStyle name="Comma 12 2 8" xfId="352" xr:uid="{00000000-0005-0000-0000-000014020000}"/>
    <cellStyle name="Comma 12 2 8 2" xfId="3141" xr:uid="{0B94B683-0793-400A-9FD4-43A11B209E7A}"/>
    <cellStyle name="Comma 12 2 8 2 2" xfId="8744" xr:uid="{E73317D8-57C8-4B61-977A-D3C276E79C5F}"/>
    <cellStyle name="Comma 12 2 8 2 2 2" xfId="19972" xr:uid="{6598AA04-F887-4507-88E7-DBCD5435DB2B}"/>
    <cellStyle name="Comma 12 2 8 2 3" xfId="14369" xr:uid="{E8B946C6-2E8C-4DF9-BFFB-33EFDA9E8AA3}"/>
    <cellStyle name="Comma 12 2 8 3" xfId="5955" xr:uid="{4111D8CE-8EC0-4846-B9E5-41BE71171C1D}"/>
    <cellStyle name="Comma 12 2 8 3 2" xfId="17183" xr:uid="{252C03CC-49D4-4BBA-A16A-5991E2658DC3}"/>
    <cellStyle name="Comma 12 2 8 4" xfId="11580" xr:uid="{A49FD907-9508-484D-B1CA-65BB90628EC4}"/>
    <cellStyle name="Comma 12 2 9" xfId="2865" xr:uid="{770ECBAC-CB7A-4BAB-BC33-0936E825E133}"/>
    <cellStyle name="Comma 12 2 9 2" xfId="8468" xr:uid="{2EDCA2F4-7E86-48FC-ACD9-D71309ECFE2B}"/>
    <cellStyle name="Comma 12 2 9 2 2" xfId="19696" xr:uid="{C6028AEB-8901-476E-BA97-B9B6F93C8E54}"/>
    <cellStyle name="Comma 12 2 9 3" xfId="14093" xr:uid="{7521848A-407F-42BE-8CC0-29DE0FA563BE}"/>
    <cellStyle name="Comma 12 3" xfId="102" xr:uid="{00000000-0005-0000-0000-000015020000}"/>
    <cellStyle name="Comma 12 3 10" xfId="11334" xr:uid="{3E89BEA1-2045-4540-B746-F36C423815AF}"/>
    <cellStyle name="Comma 12 3 2" xfId="228" xr:uid="{00000000-0005-0000-0000-000016020000}"/>
    <cellStyle name="Comma 12 3 2 2" xfId="775" xr:uid="{00000000-0005-0000-0000-000017020000}"/>
    <cellStyle name="Comma 12 3 2 2 2" xfId="1313" xr:uid="{00000000-0005-0000-0000-000018020000}"/>
    <cellStyle name="Comma 12 3 2 2 2 2" xfId="2393" xr:uid="{00000000-0005-0000-0000-000019020000}"/>
    <cellStyle name="Comma 12 3 2 2 2 2 2" xfId="5182" xr:uid="{F1F6F19C-CB67-44E7-A7EE-32D7EEA5F1C3}"/>
    <cellStyle name="Comma 12 3 2 2 2 2 2 2" xfId="10785" xr:uid="{CE68C1D5-78E8-4FE2-BA62-1CE2262E9812}"/>
    <cellStyle name="Comma 12 3 2 2 2 2 2 2 2" xfId="22013" xr:uid="{C215BC23-F11A-41D3-871B-EB95E7593218}"/>
    <cellStyle name="Comma 12 3 2 2 2 2 2 3" xfId="16410" xr:uid="{5A6B1161-2D14-418E-B9A5-BC3F9AD2DB4F}"/>
    <cellStyle name="Comma 12 3 2 2 2 2 3" xfId="7996" xr:uid="{60E38564-DD47-4658-8E21-0631F2B71F35}"/>
    <cellStyle name="Comma 12 3 2 2 2 2 3 2" xfId="19224" xr:uid="{BAD6A653-83BA-42DF-BFF9-BD72EB1E2802}"/>
    <cellStyle name="Comma 12 3 2 2 2 2 4" xfId="13621" xr:uid="{5B1F9675-5C46-4D76-96AB-D5FF922D9772}"/>
    <cellStyle name="Comma 12 3 2 2 2 3" xfId="4102" xr:uid="{51E4129E-C2CB-4FB8-820F-0F8008BDFAE9}"/>
    <cellStyle name="Comma 12 3 2 2 2 3 2" xfId="9705" xr:uid="{C12F44EE-3FF4-42F2-844E-BFCB5E5EA4A6}"/>
    <cellStyle name="Comma 12 3 2 2 2 3 2 2" xfId="20933" xr:uid="{448273C0-71E8-4AC7-A92D-1B4A77951C19}"/>
    <cellStyle name="Comma 12 3 2 2 2 3 3" xfId="15330" xr:uid="{DAE874FF-9D84-46D7-B867-0967329648BA}"/>
    <cellStyle name="Comma 12 3 2 2 2 4" xfId="6916" xr:uid="{886F2785-EAC2-437E-9B22-22EC33ED11B0}"/>
    <cellStyle name="Comma 12 3 2 2 2 4 2" xfId="18144" xr:uid="{C8968E25-DF79-4F21-A32A-A017F1327814}"/>
    <cellStyle name="Comma 12 3 2 2 2 5" xfId="12541" xr:uid="{E11FB9B2-8795-4A6B-83C6-1F1D016CB7E7}"/>
    <cellStyle name="Comma 12 3 2 2 3" xfId="1855" xr:uid="{00000000-0005-0000-0000-00001A020000}"/>
    <cellStyle name="Comma 12 3 2 2 3 2" xfId="4644" xr:uid="{C4A8E800-3CCF-4CD6-8345-2870FF4D2B7A}"/>
    <cellStyle name="Comma 12 3 2 2 3 2 2" xfId="10247" xr:uid="{488E0AFA-4863-43DA-82C2-9EE2DED916A4}"/>
    <cellStyle name="Comma 12 3 2 2 3 2 2 2" xfId="21475" xr:uid="{255A6B26-AB18-4A8C-9DDA-EF9F84B23AC3}"/>
    <cellStyle name="Comma 12 3 2 2 3 2 3" xfId="15872" xr:uid="{1689D866-9369-45D6-BF10-16922E2E2726}"/>
    <cellStyle name="Comma 12 3 2 2 3 3" xfId="7458" xr:uid="{FC948C51-E826-46E0-A6DC-C868239D809B}"/>
    <cellStyle name="Comma 12 3 2 2 3 3 2" xfId="18686" xr:uid="{09C110CC-C2B6-4CBC-A597-EBD1902C30AD}"/>
    <cellStyle name="Comma 12 3 2 2 3 4" xfId="13083" xr:uid="{C9E04603-952D-4B43-B0AF-02603A437C73}"/>
    <cellStyle name="Comma 12 3 2 2 4" xfId="3564" xr:uid="{06B0BBAC-36E7-4EB9-BCFB-193D27CF36E5}"/>
    <cellStyle name="Comma 12 3 2 2 4 2" xfId="9167" xr:uid="{5F3CA1AF-0479-4F08-ACA5-28F76B09CFF9}"/>
    <cellStyle name="Comma 12 3 2 2 4 2 2" xfId="20395" xr:uid="{52D288B0-7657-4CFC-8819-21D208C93421}"/>
    <cellStyle name="Comma 12 3 2 2 4 3" xfId="14792" xr:uid="{CD2683CB-CCD0-495F-81F1-CC838BCADB71}"/>
    <cellStyle name="Comma 12 3 2 2 5" xfId="6378" xr:uid="{E6760D35-A473-4898-9A91-F870A99F12FC}"/>
    <cellStyle name="Comma 12 3 2 2 5 2" xfId="17606" xr:uid="{C051906C-6ACC-4A73-A223-050F4F74F3C9}"/>
    <cellStyle name="Comma 12 3 2 2 6" xfId="12003" xr:uid="{6361D371-2CAA-47A9-AE2E-37639177412B}"/>
    <cellStyle name="Comma 12 3 2 3" xfId="1046" xr:uid="{00000000-0005-0000-0000-00001B020000}"/>
    <cellStyle name="Comma 12 3 2 3 2" xfId="2126" xr:uid="{00000000-0005-0000-0000-00001C020000}"/>
    <cellStyle name="Comma 12 3 2 3 2 2" xfId="4915" xr:uid="{DA789B5F-8C26-49C4-85FA-34D76180B8BE}"/>
    <cellStyle name="Comma 12 3 2 3 2 2 2" xfId="10518" xr:uid="{83DAC210-265E-4B6C-ABC1-A45455E381E0}"/>
    <cellStyle name="Comma 12 3 2 3 2 2 2 2" xfId="21746" xr:uid="{4B5022B5-8650-483E-883A-5540C9E2E0AF}"/>
    <cellStyle name="Comma 12 3 2 3 2 2 3" xfId="16143" xr:uid="{D9BBBE05-2656-48DF-AD89-6DBDE6411CEB}"/>
    <cellStyle name="Comma 12 3 2 3 2 3" xfId="7729" xr:uid="{CFB7CD9B-52AE-4E90-8618-07A7087B43E6}"/>
    <cellStyle name="Comma 12 3 2 3 2 3 2" xfId="18957" xr:uid="{5A896C70-A974-4039-8BBF-94479D62BA55}"/>
    <cellStyle name="Comma 12 3 2 3 2 4" xfId="13354" xr:uid="{229C388F-3BD2-4439-B2A8-8F814842182E}"/>
    <cellStyle name="Comma 12 3 2 3 3" xfId="3835" xr:uid="{3259E328-7BA2-4F02-8B3B-8C0C24396FAC}"/>
    <cellStyle name="Comma 12 3 2 3 3 2" xfId="9438" xr:uid="{CD848205-9A4B-4EF7-B9C0-18BF6950A665}"/>
    <cellStyle name="Comma 12 3 2 3 3 2 2" xfId="20666" xr:uid="{A45FA720-DA25-47A8-B65C-02D2D7571929}"/>
    <cellStyle name="Comma 12 3 2 3 3 3" xfId="15063" xr:uid="{49887B10-885D-4241-92DF-ADF397A6C95B}"/>
    <cellStyle name="Comma 12 3 2 3 4" xfId="6649" xr:uid="{0A7B5FA1-D951-4F30-B3A1-349E7DB2FAFE}"/>
    <cellStyle name="Comma 12 3 2 3 4 2" xfId="17877" xr:uid="{F2EE50A2-BFDC-4B0E-85CC-73ED4E4B50AE}"/>
    <cellStyle name="Comma 12 3 2 3 5" xfId="12274" xr:uid="{A9FA1A25-8CA9-4361-B00A-3E7A922DC7E0}"/>
    <cellStyle name="Comma 12 3 2 4" xfId="1588" xr:uid="{00000000-0005-0000-0000-00001D020000}"/>
    <cellStyle name="Comma 12 3 2 4 2" xfId="4377" xr:uid="{32F056C2-A883-4EB3-99D1-FFF1F50E8EF9}"/>
    <cellStyle name="Comma 12 3 2 4 2 2" xfId="9980" xr:uid="{18F737D5-F9E8-4CA4-905F-4AF157E1A447}"/>
    <cellStyle name="Comma 12 3 2 4 2 2 2" xfId="21208" xr:uid="{08C7FBD7-5404-4171-82E1-7C29530D1F8F}"/>
    <cellStyle name="Comma 12 3 2 4 2 3" xfId="15605" xr:uid="{30257BB8-8DA4-42C6-AB1D-B3F4EAA9AAB9}"/>
    <cellStyle name="Comma 12 3 2 4 3" xfId="7191" xr:uid="{259918B7-1478-4446-BB33-D938C12C81D9}"/>
    <cellStyle name="Comma 12 3 2 4 3 2" xfId="18419" xr:uid="{FBDF30D2-59E3-465C-B65D-496E448B777E}"/>
    <cellStyle name="Comma 12 3 2 4 4" xfId="12816" xr:uid="{AF9EF748-9852-49B7-8D8F-E9FA9CCB1C7B}"/>
    <cellStyle name="Comma 12 3 2 5" xfId="2669" xr:uid="{00000000-0005-0000-0000-00001E020000}"/>
    <cellStyle name="Comma 12 3 2 5 2" xfId="5458" xr:uid="{BDF0EE40-EDCB-40BB-91B7-847CF30075A4}"/>
    <cellStyle name="Comma 12 3 2 5 2 2" xfId="11061" xr:uid="{845E6BB5-8155-4806-87B6-0BE112906EC5}"/>
    <cellStyle name="Comma 12 3 2 5 2 2 2" xfId="22289" xr:uid="{F56570D7-7A56-403F-A182-1DB16FEFF7A3}"/>
    <cellStyle name="Comma 12 3 2 5 2 3" xfId="16686" xr:uid="{72B556A0-E677-4A80-9E51-7A6C52ECDCC3}"/>
    <cellStyle name="Comma 12 3 2 5 3" xfId="8272" xr:uid="{7C97D275-A8B8-48DF-83FC-B64A3A7EF809}"/>
    <cellStyle name="Comma 12 3 2 5 3 2" xfId="19500" xr:uid="{80A4FF84-13DF-4A11-B331-A233C95E823B}"/>
    <cellStyle name="Comma 12 3 2 5 4" xfId="13897" xr:uid="{6F3B99CA-882A-44DF-A6E2-B9B7E70A70FF}"/>
    <cellStyle name="Comma 12 3 2 6" xfId="508" xr:uid="{00000000-0005-0000-0000-00001F020000}"/>
    <cellStyle name="Comma 12 3 2 6 2" xfId="3297" xr:uid="{A2BCDF30-75DC-4F24-9FD8-466CEC200A84}"/>
    <cellStyle name="Comma 12 3 2 6 2 2" xfId="8900" xr:uid="{93DCA7F8-8ABB-412C-8A2D-2968DC7C70FE}"/>
    <cellStyle name="Comma 12 3 2 6 2 2 2" xfId="20128" xr:uid="{76F01F62-10CF-4505-B324-5FCE86203D06}"/>
    <cellStyle name="Comma 12 3 2 6 2 3" xfId="14525" xr:uid="{B59AA6C7-9141-4BC8-BE11-10C8BE081E87}"/>
    <cellStyle name="Comma 12 3 2 6 3" xfId="6111" xr:uid="{268877DA-4C66-4328-9AB4-478546E98E1D}"/>
    <cellStyle name="Comma 12 3 2 6 3 2" xfId="17339" xr:uid="{C110DA06-1648-4B56-B259-F1CDB86EE9E1}"/>
    <cellStyle name="Comma 12 3 2 6 4" xfId="11736" xr:uid="{949145C1-EFB3-4221-A9BB-96CA5FEF14B9}"/>
    <cellStyle name="Comma 12 3 2 7" xfId="3021" xr:uid="{8FD43A1A-5193-4038-9BDA-4AD684AC5780}"/>
    <cellStyle name="Comma 12 3 2 7 2" xfId="8624" xr:uid="{A0B08A6F-6813-4B07-9F43-D779A3ADD361}"/>
    <cellStyle name="Comma 12 3 2 7 2 2" xfId="19852" xr:uid="{39894E6E-C004-4037-B889-51E807DBBFC7}"/>
    <cellStyle name="Comma 12 3 2 7 3" xfId="14249" xr:uid="{3562D806-38D7-4783-B0FE-D32107F0B729}"/>
    <cellStyle name="Comma 12 3 2 8" xfId="5836" xr:uid="{171160F9-272F-4271-B10E-0A36C917410C}"/>
    <cellStyle name="Comma 12 3 2 8 2" xfId="17064" xr:uid="{AA6E4506-17E5-4A85-A7A9-37B898DB79CB}"/>
    <cellStyle name="Comma 12 3 2 9" xfId="11460" xr:uid="{2911CC36-5585-4A8A-9E19-BDC78FF974AE}"/>
    <cellStyle name="Comma 12 3 3" xfId="649" xr:uid="{00000000-0005-0000-0000-000020020000}"/>
    <cellStyle name="Comma 12 3 3 2" xfId="1187" xr:uid="{00000000-0005-0000-0000-000021020000}"/>
    <cellStyle name="Comma 12 3 3 2 2" xfId="2267" xr:uid="{00000000-0005-0000-0000-000022020000}"/>
    <cellStyle name="Comma 12 3 3 2 2 2" xfId="5056" xr:uid="{26684209-33BE-43CB-830B-D96A844D2E3D}"/>
    <cellStyle name="Comma 12 3 3 2 2 2 2" xfId="10659" xr:uid="{31B53070-5927-4DD5-84B5-BC2576C066A3}"/>
    <cellStyle name="Comma 12 3 3 2 2 2 2 2" xfId="21887" xr:uid="{69551174-5FE3-43B1-BF3D-C1908AA44C08}"/>
    <cellStyle name="Comma 12 3 3 2 2 2 3" xfId="16284" xr:uid="{1B040B53-0E4F-4ABB-8C59-36E25B35F62D}"/>
    <cellStyle name="Comma 12 3 3 2 2 3" xfId="7870" xr:uid="{B17B3442-B92A-4AD7-8CDE-B8096C372D24}"/>
    <cellStyle name="Comma 12 3 3 2 2 3 2" xfId="19098" xr:uid="{8E8EC4B9-DC9D-4C81-9158-49D81E0BCDC9}"/>
    <cellStyle name="Comma 12 3 3 2 2 4" xfId="13495" xr:uid="{421A673D-7BE1-4925-9E1A-AB4967525346}"/>
    <cellStyle name="Comma 12 3 3 2 3" xfId="3976" xr:uid="{DDFC16FC-794A-421D-B591-C2DAB4961FD5}"/>
    <cellStyle name="Comma 12 3 3 2 3 2" xfId="9579" xr:uid="{F5885A73-F31C-4F5C-AD48-CDECF2330EBF}"/>
    <cellStyle name="Comma 12 3 3 2 3 2 2" xfId="20807" xr:uid="{8A968F92-8444-4C4F-AA13-975DD32B0CFD}"/>
    <cellStyle name="Comma 12 3 3 2 3 3" xfId="15204" xr:uid="{38E7AB38-9C3E-4C65-AA51-1366EDEAD658}"/>
    <cellStyle name="Comma 12 3 3 2 4" xfId="6790" xr:uid="{F51C4491-2D90-4569-B68F-B5DEB97922F4}"/>
    <cellStyle name="Comma 12 3 3 2 4 2" xfId="18018" xr:uid="{F112DE4B-DDE4-4577-9931-32B747784DE8}"/>
    <cellStyle name="Comma 12 3 3 2 5" xfId="12415" xr:uid="{CA639859-FCC1-45E0-8A0F-6913EE302973}"/>
    <cellStyle name="Comma 12 3 3 3" xfId="1729" xr:uid="{00000000-0005-0000-0000-000023020000}"/>
    <cellStyle name="Comma 12 3 3 3 2" xfId="4518" xr:uid="{1D889245-ECC2-46B3-97F2-DA23517331D1}"/>
    <cellStyle name="Comma 12 3 3 3 2 2" xfId="10121" xr:uid="{64338F45-CE02-49E5-8988-866476ACA1A4}"/>
    <cellStyle name="Comma 12 3 3 3 2 2 2" xfId="21349" xr:uid="{0BF64AD1-7548-4668-B963-6926EE3FFA03}"/>
    <cellStyle name="Comma 12 3 3 3 2 3" xfId="15746" xr:uid="{F5A3ABAE-2BB2-440A-A167-EFEAB7360E14}"/>
    <cellStyle name="Comma 12 3 3 3 3" xfId="7332" xr:uid="{6756CA62-B9D1-4B61-AFC3-494FADEAB693}"/>
    <cellStyle name="Comma 12 3 3 3 3 2" xfId="18560" xr:uid="{783D7207-586A-4CF8-8E64-D1E6674C604E}"/>
    <cellStyle name="Comma 12 3 3 3 4" xfId="12957" xr:uid="{71724117-7572-4B0B-B3A9-B71BD98E65EA}"/>
    <cellStyle name="Comma 12 3 3 4" xfId="3438" xr:uid="{347C0D42-87E0-4803-ADDC-8CF1EF2D853F}"/>
    <cellStyle name="Comma 12 3 3 4 2" xfId="9041" xr:uid="{E77A94D5-96CF-4ECB-A584-F526FB6FF7B6}"/>
    <cellStyle name="Comma 12 3 3 4 2 2" xfId="20269" xr:uid="{AA2CA50B-12A2-4F9E-A0FE-8BA095C9062B}"/>
    <cellStyle name="Comma 12 3 3 4 3" xfId="14666" xr:uid="{D0C2F81C-4EB8-40C2-97FC-A78A632D9085}"/>
    <cellStyle name="Comma 12 3 3 5" xfId="6252" xr:uid="{2DBF891A-DE01-4CDC-AC59-7006BC4198CB}"/>
    <cellStyle name="Comma 12 3 3 5 2" xfId="17480" xr:uid="{C40497F2-A70E-4AA2-A69B-7FCF88606B10}"/>
    <cellStyle name="Comma 12 3 3 6" xfId="11877" xr:uid="{AB43E6D6-1E1A-488E-A8AD-31BB064D3217}"/>
    <cellStyle name="Comma 12 3 4" xfId="920" xr:uid="{00000000-0005-0000-0000-000024020000}"/>
    <cellStyle name="Comma 12 3 4 2" xfId="2000" xr:uid="{00000000-0005-0000-0000-000025020000}"/>
    <cellStyle name="Comma 12 3 4 2 2" xfId="4789" xr:uid="{0FE26C30-7738-425F-97C3-ABF2753541EA}"/>
    <cellStyle name="Comma 12 3 4 2 2 2" xfId="10392" xr:uid="{7DCA2AAC-BE1C-45D2-A5FD-F25B50B88C30}"/>
    <cellStyle name="Comma 12 3 4 2 2 2 2" xfId="21620" xr:uid="{AC13E1B5-5E70-478D-B71D-45FD9E925A12}"/>
    <cellStyle name="Comma 12 3 4 2 2 3" xfId="16017" xr:uid="{9BADA2D3-3C90-444A-9C6B-5AB08966B001}"/>
    <cellStyle name="Comma 12 3 4 2 3" xfId="7603" xr:uid="{CF5929BA-B650-4ACA-A5E1-8B74F1C5B237}"/>
    <cellStyle name="Comma 12 3 4 2 3 2" xfId="18831" xr:uid="{A23045B2-531D-4C54-849A-BBA12AF3C43C}"/>
    <cellStyle name="Comma 12 3 4 2 4" xfId="13228" xr:uid="{9BF1A9F2-1BD0-4741-B0D2-104788803D55}"/>
    <cellStyle name="Comma 12 3 4 3" xfId="3709" xr:uid="{54B0EDC4-CCB5-4B9E-9502-152C9458C0D0}"/>
    <cellStyle name="Comma 12 3 4 3 2" xfId="9312" xr:uid="{060228CE-22A3-4C5C-800A-E251C6F3C8AD}"/>
    <cellStyle name="Comma 12 3 4 3 2 2" xfId="20540" xr:uid="{62D83817-653C-47EF-8267-F57AD1C3E72D}"/>
    <cellStyle name="Comma 12 3 4 3 3" xfId="14937" xr:uid="{66074C29-B6EB-4C9F-8760-8C1B75925B57}"/>
    <cellStyle name="Comma 12 3 4 4" xfId="6523" xr:uid="{080A9A18-893B-4866-9EF3-16B9B0DD44E4}"/>
    <cellStyle name="Comma 12 3 4 4 2" xfId="17751" xr:uid="{FE140717-7649-4803-BE4B-C46AE901CA43}"/>
    <cellStyle name="Comma 12 3 4 5" xfId="12148" xr:uid="{E502AB80-19B3-4721-9A70-39B773503824}"/>
    <cellStyle name="Comma 12 3 5" xfId="1462" xr:uid="{00000000-0005-0000-0000-000026020000}"/>
    <cellStyle name="Comma 12 3 5 2" xfId="4251" xr:uid="{7E6023FD-08D4-4D9C-9C7B-39410B5C9056}"/>
    <cellStyle name="Comma 12 3 5 2 2" xfId="9854" xr:uid="{827DF69A-7C55-46EF-8CAC-84280A2307A6}"/>
    <cellStyle name="Comma 12 3 5 2 2 2" xfId="21082" xr:uid="{6DA8669F-5F0D-4F5E-88B0-5401B029389A}"/>
    <cellStyle name="Comma 12 3 5 2 3" xfId="15479" xr:uid="{91E397FE-5010-480A-9FDE-79FE02024EFF}"/>
    <cellStyle name="Comma 12 3 5 3" xfId="7065" xr:uid="{AF412980-F6A6-43DB-A911-B422DE6D8DF1}"/>
    <cellStyle name="Comma 12 3 5 3 2" xfId="18293" xr:uid="{464B3BA7-C871-418F-A2DD-4E01DF34ABFE}"/>
    <cellStyle name="Comma 12 3 5 4" xfId="12690" xr:uid="{59D19599-87A2-4706-B195-FC35BAC79813}"/>
    <cellStyle name="Comma 12 3 6" xfId="2543" xr:uid="{00000000-0005-0000-0000-000027020000}"/>
    <cellStyle name="Comma 12 3 6 2" xfId="5332" xr:uid="{A0743B1A-4E83-4574-A8FE-D9761A2D0D74}"/>
    <cellStyle name="Comma 12 3 6 2 2" xfId="10935" xr:uid="{2B67D13C-CF5E-4E54-859D-05C09F5D2F48}"/>
    <cellStyle name="Comma 12 3 6 2 2 2" xfId="22163" xr:uid="{F6D19AAF-52FA-4846-B110-AB1F9608E0D3}"/>
    <cellStyle name="Comma 12 3 6 2 3" xfId="16560" xr:uid="{5778A26A-4BA1-4F7D-9493-8E32CE8E8092}"/>
    <cellStyle name="Comma 12 3 6 3" xfId="8146" xr:uid="{1E9DBF00-0CEF-484B-9932-56FA409DBC4D}"/>
    <cellStyle name="Comma 12 3 6 3 2" xfId="19374" xr:uid="{AEC71538-E482-4379-B46C-0ECBC1D66E3C}"/>
    <cellStyle name="Comma 12 3 6 4" xfId="13771" xr:uid="{429EABB2-D1EC-4EAF-84B0-7A402C287E0E}"/>
    <cellStyle name="Comma 12 3 7" xfId="382" xr:uid="{00000000-0005-0000-0000-000028020000}"/>
    <cellStyle name="Comma 12 3 7 2" xfId="3171" xr:uid="{F9140DDD-EB32-4D91-A389-3AB4870A9212}"/>
    <cellStyle name="Comma 12 3 7 2 2" xfId="8774" xr:uid="{52F56052-19DE-47DF-A9BD-CC01689C8497}"/>
    <cellStyle name="Comma 12 3 7 2 2 2" xfId="20002" xr:uid="{F994FDFE-BF3C-4C66-9FB2-122DBB4DE9F2}"/>
    <cellStyle name="Comma 12 3 7 2 3" xfId="14399" xr:uid="{4D4E84D0-2ECC-4EC7-93D3-23E593DF751E}"/>
    <cellStyle name="Comma 12 3 7 3" xfId="5985" xr:uid="{9E36A1EF-8E96-4868-81CE-91BF19272D4C}"/>
    <cellStyle name="Comma 12 3 7 3 2" xfId="17213" xr:uid="{FBA35F7A-ECFC-4B91-BBA8-4BC0A18F87F0}"/>
    <cellStyle name="Comma 12 3 7 4" xfId="11610" xr:uid="{C1A99149-FFC7-43B3-9875-66C82C49158D}"/>
    <cellStyle name="Comma 12 3 8" xfId="2895" xr:uid="{1A7C9AAD-2044-4430-AB91-203D36149CFE}"/>
    <cellStyle name="Comma 12 3 8 2" xfId="8498" xr:uid="{F34D4CD3-845A-4CDA-9722-7818E28AFF81}"/>
    <cellStyle name="Comma 12 3 8 2 2" xfId="19726" xr:uid="{70BE9DF5-DE25-486F-9469-43283CC4C511}"/>
    <cellStyle name="Comma 12 3 8 3" xfId="14123" xr:uid="{E634DC55-011A-4F13-918C-3046C1413C26}"/>
    <cellStyle name="Comma 12 3 9" xfId="5710" xr:uid="{3D585F9A-9768-440E-B66B-96B45C95BEC3}"/>
    <cellStyle name="Comma 12 3 9 2" xfId="16938" xr:uid="{98397C69-7C15-4AD5-9883-8E9EE0335BA0}"/>
    <cellStyle name="Comma 12 4" xfId="164" xr:uid="{00000000-0005-0000-0000-000029020000}"/>
    <cellStyle name="Comma 12 4 2" xfId="711" xr:uid="{00000000-0005-0000-0000-00002A020000}"/>
    <cellStyle name="Comma 12 4 2 2" xfId="1249" xr:uid="{00000000-0005-0000-0000-00002B020000}"/>
    <cellStyle name="Comma 12 4 2 2 2" xfId="2329" xr:uid="{00000000-0005-0000-0000-00002C020000}"/>
    <cellStyle name="Comma 12 4 2 2 2 2" xfId="5118" xr:uid="{53F83A84-7BF5-47C9-B7BA-1B25C54984D1}"/>
    <cellStyle name="Comma 12 4 2 2 2 2 2" xfId="10721" xr:uid="{7AFD70BD-E595-4452-AA7B-953243213ACC}"/>
    <cellStyle name="Comma 12 4 2 2 2 2 2 2" xfId="21949" xr:uid="{7A8DD7E7-A4C7-491D-BB72-69827EA7E5B7}"/>
    <cellStyle name="Comma 12 4 2 2 2 2 3" xfId="16346" xr:uid="{C579908E-C26A-4006-9A6E-D33405BAF42D}"/>
    <cellStyle name="Comma 12 4 2 2 2 3" xfId="7932" xr:uid="{EA718931-9BC0-4F99-B9CC-4FDD84BCBBF0}"/>
    <cellStyle name="Comma 12 4 2 2 2 3 2" xfId="19160" xr:uid="{F7A01E68-F4C5-41A3-874E-E38F870F1AB5}"/>
    <cellStyle name="Comma 12 4 2 2 2 4" xfId="13557" xr:uid="{F30EB2E8-B81D-43D8-8F16-E834858293B5}"/>
    <cellStyle name="Comma 12 4 2 2 3" xfId="4038" xr:uid="{2EE2C9AB-1449-4997-83E3-86D569E97231}"/>
    <cellStyle name="Comma 12 4 2 2 3 2" xfId="9641" xr:uid="{E2F50A01-E51D-4D89-B0B9-BA35B27E8BF5}"/>
    <cellStyle name="Comma 12 4 2 2 3 2 2" xfId="20869" xr:uid="{D54D79B3-035E-4280-A83E-53FDEACFF8F5}"/>
    <cellStyle name="Comma 12 4 2 2 3 3" xfId="15266" xr:uid="{07EF575A-66AD-4FDC-8FA7-41DC5E33FCF2}"/>
    <cellStyle name="Comma 12 4 2 2 4" xfId="6852" xr:uid="{10E9BB90-9C9C-41A0-9380-EF7F6ABB4868}"/>
    <cellStyle name="Comma 12 4 2 2 4 2" xfId="18080" xr:uid="{9FE851A1-72EE-4B93-8818-5C48EEC7F11B}"/>
    <cellStyle name="Comma 12 4 2 2 5" xfId="12477" xr:uid="{49140F0C-4145-4688-A1CD-B053809B1038}"/>
    <cellStyle name="Comma 12 4 2 3" xfId="1791" xr:uid="{00000000-0005-0000-0000-00002D020000}"/>
    <cellStyle name="Comma 12 4 2 3 2" xfId="4580" xr:uid="{E3498233-DEB3-4189-9627-97F97A805F3F}"/>
    <cellStyle name="Comma 12 4 2 3 2 2" xfId="10183" xr:uid="{229D9425-8606-44A5-8EF0-9908F88D951D}"/>
    <cellStyle name="Comma 12 4 2 3 2 2 2" xfId="21411" xr:uid="{603E17CA-1E5E-4C22-BCBD-2629EB24E464}"/>
    <cellStyle name="Comma 12 4 2 3 2 3" xfId="15808" xr:uid="{EB279C84-022E-4FC5-A906-C14D6C7890E0}"/>
    <cellStyle name="Comma 12 4 2 3 3" xfId="7394" xr:uid="{6C9AB201-CD9E-4BEB-8CF3-A9D72223807B}"/>
    <cellStyle name="Comma 12 4 2 3 3 2" xfId="18622" xr:uid="{0D384068-BC38-44B5-BDF9-33BE21584F66}"/>
    <cellStyle name="Comma 12 4 2 3 4" xfId="13019" xr:uid="{C62B07EA-E060-464A-8B7C-969ECC7CC947}"/>
    <cellStyle name="Comma 12 4 2 4" xfId="3500" xr:uid="{891FC666-E87C-46A5-8688-EF66A7336100}"/>
    <cellStyle name="Comma 12 4 2 4 2" xfId="9103" xr:uid="{383F9598-C2A6-4E29-BE62-786605BCE228}"/>
    <cellStyle name="Comma 12 4 2 4 2 2" xfId="20331" xr:uid="{289A4360-DE56-4FBD-88F1-405113F3B8DB}"/>
    <cellStyle name="Comma 12 4 2 4 3" xfId="14728" xr:uid="{73309927-327E-4478-A075-B9D4F80C5415}"/>
    <cellStyle name="Comma 12 4 2 5" xfId="6314" xr:uid="{CE999438-DDE0-42E8-9CB2-700EC392C39D}"/>
    <cellStyle name="Comma 12 4 2 5 2" xfId="17542" xr:uid="{75175CA9-50E1-4C42-924C-E6462C664C23}"/>
    <cellStyle name="Comma 12 4 2 6" xfId="11939" xr:uid="{523FF38E-6302-40D9-8C87-AF64F64874C7}"/>
    <cellStyle name="Comma 12 4 3" xfId="982" xr:uid="{00000000-0005-0000-0000-00002E020000}"/>
    <cellStyle name="Comma 12 4 3 2" xfId="2062" xr:uid="{00000000-0005-0000-0000-00002F020000}"/>
    <cellStyle name="Comma 12 4 3 2 2" xfId="4851" xr:uid="{DB7334E2-63B6-44BB-895E-BEB60D55117D}"/>
    <cellStyle name="Comma 12 4 3 2 2 2" xfId="10454" xr:uid="{954C3135-0B6D-42B3-95C2-FC4B1BADA87C}"/>
    <cellStyle name="Comma 12 4 3 2 2 2 2" xfId="21682" xr:uid="{9C326A4F-0CD2-46FA-AE9D-E8E5234ECCF8}"/>
    <cellStyle name="Comma 12 4 3 2 2 3" xfId="16079" xr:uid="{70382E55-D411-420B-8509-C1FE557D35EB}"/>
    <cellStyle name="Comma 12 4 3 2 3" xfId="7665" xr:uid="{7B8D4BFC-1FE7-4CE5-9D86-9897C935D3D4}"/>
    <cellStyle name="Comma 12 4 3 2 3 2" xfId="18893" xr:uid="{E15A7760-21B6-4970-989C-7C0C6B19F861}"/>
    <cellStyle name="Comma 12 4 3 2 4" xfId="13290" xr:uid="{CCD107AC-50AB-4BD2-BD55-713660580585}"/>
    <cellStyle name="Comma 12 4 3 3" xfId="3771" xr:uid="{067BEABE-684D-4A0B-930A-D362C7C619EB}"/>
    <cellStyle name="Comma 12 4 3 3 2" xfId="9374" xr:uid="{5D43614F-FA14-4397-A3FD-9E57D49466DD}"/>
    <cellStyle name="Comma 12 4 3 3 2 2" xfId="20602" xr:uid="{FC1FFE96-BC2B-4665-960C-D43FCD1B7B80}"/>
    <cellStyle name="Comma 12 4 3 3 3" xfId="14999" xr:uid="{DD496340-5B26-4268-A3BA-C21874D9D1A9}"/>
    <cellStyle name="Comma 12 4 3 4" xfId="6585" xr:uid="{BB2330D9-DF35-414C-B83C-6B3390E868F1}"/>
    <cellStyle name="Comma 12 4 3 4 2" xfId="17813" xr:uid="{B2AAFFD9-6BB8-429D-871E-CAA75E6AE045}"/>
    <cellStyle name="Comma 12 4 3 5" xfId="12210" xr:uid="{B16098EA-A41D-4269-BBD0-F1D092E84DB4}"/>
    <cellStyle name="Comma 12 4 4" xfId="1524" xr:uid="{00000000-0005-0000-0000-000030020000}"/>
    <cellStyle name="Comma 12 4 4 2" xfId="4313" xr:uid="{2ED1BB76-BC91-4D3F-89AB-AADD7EF0E738}"/>
    <cellStyle name="Comma 12 4 4 2 2" xfId="9916" xr:uid="{F1553799-645B-4E4D-B428-744DACAEF26A}"/>
    <cellStyle name="Comma 12 4 4 2 2 2" xfId="21144" xr:uid="{031F7757-3E75-42CD-A4EC-B26C8E36095D}"/>
    <cellStyle name="Comma 12 4 4 2 3" xfId="15541" xr:uid="{B9C9F6CD-D837-43AD-AA45-4FA1B8339D64}"/>
    <cellStyle name="Comma 12 4 4 3" xfId="7127" xr:uid="{91907F66-94B5-437A-B0F2-4AF1A6C03732}"/>
    <cellStyle name="Comma 12 4 4 3 2" xfId="18355" xr:uid="{0B4ABA37-8E53-4DC5-91DA-BB13804E2B16}"/>
    <cellStyle name="Comma 12 4 4 4" xfId="12752" xr:uid="{027D7712-48DF-49C6-B16B-2911161F563C}"/>
    <cellStyle name="Comma 12 4 5" xfId="2605" xr:uid="{00000000-0005-0000-0000-000031020000}"/>
    <cellStyle name="Comma 12 4 5 2" xfId="5394" xr:uid="{583438C8-788C-4B9B-BFEB-F027795A5760}"/>
    <cellStyle name="Comma 12 4 5 2 2" xfId="10997" xr:uid="{8DF86FED-9CAA-422D-A5CB-840BD3FBA587}"/>
    <cellStyle name="Comma 12 4 5 2 2 2" xfId="22225" xr:uid="{79F980FF-A843-44C7-AFAB-E1CCB580BC8E}"/>
    <cellStyle name="Comma 12 4 5 2 3" xfId="16622" xr:uid="{4259E1CF-941B-45D1-A10D-FD3B3A4DC654}"/>
    <cellStyle name="Comma 12 4 5 3" xfId="8208" xr:uid="{E730B1BE-8FC7-4AA3-9398-501A61CBB85B}"/>
    <cellStyle name="Comma 12 4 5 3 2" xfId="19436" xr:uid="{93A2FD9D-490C-432F-84C3-56DB0F9A2CF3}"/>
    <cellStyle name="Comma 12 4 5 4" xfId="13833" xr:uid="{E67B5DF0-03A3-4FD5-B63A-781529E42E6B}"/>
    <cellStyle name="Comma 12 4 6" xfId="444" xr:uid="{00000000-0005-0000-0000-000032020000}"/>
    <cellStyle name="Comma 12 4 6 2" xfId="3233" xr:uid="{3167B8D9-AC79-4E85-B41C-B359D70D9B0C}"/>
    <cellStyle name="Comma 12 4 6 2 2" xfId="8836" xr:uid="{835D6A33-98A4-4ECB-9B0F-F1172B9CE99C}"/>
    <cellStyle name="Comma 12 4 6 2 2 2" xfId="20064" xr:uid="{B31B7D95-214E-401F-8C91-92BA72B68224}"/>
    <cellStyle name="Comma 12 4 6 2 3" xfId="14461" xr:uid="{67CE6938-7513-43EE-90D7-AF50B0514368}"/>
    <cellStyle name="Comma 12 4 6 3" xfId="6047" xr:uid="{FAF1E749-0719-464D-8308-D972CC88AA5B}"/>
    <cellStyle name="Comma 12 4 6 3 2" xfId="17275" xr:uid="{FFBB4C14-0410-4BC9-A6C5-94FA625B1D06}"/>
    <cellStyle name="Comma 12 4 6 4" xfId="11672" xr:uid="{5166F635-51C0-457B-ACEB-A533D9D8A49A}"/>
    <cellStyle name="Comma 12 4 7" xfId="2957" xr:uid="{5E106911-5B5B-484C-AB7F-0D552F772D5D}"/>
    <cellStyle name="Comma 12 4 7 2" xfId="8560" xr:uid="{E4112A56-6B9A-40F7-99D7-A902C08109B2}"/>
    <cellStyle name="Comma 12 4 7 2 2" xfId="19788" xr:uid="{5779AD82-B09B-4752-B607-50B27EFD0A94}"/>
    <cellStyle name="Comma 12 4 7 3" xfId="14185" xr:uid="{11C60F0C-A117-48A7-85CB-CD113C9BBB71}"/>
    <cellStyle name="Comma 12 4 8" xfId="5772" xr:uid="{0402F66D-D7A0-48A8-AEFB-7393FB4E91C1}"/>
    <cellStyle name="Comma 12 4 8 2" xfId="17000" xr:uid="{546E2AAD-DC2F-40E7-94B2-D214A3E47B70}"/>
    <cellStyle name="Comma 12 4 9" xfId="11396" xr:uid="{1B97917A-2A2F-4132-B59F-33E1067241B3}"/>
    <cellStyle name="Comma 12 5" xfId="567" xr:uid="{00000000-0005-0000-0000-000033020000}"/>
    <cellStyle name="Comma 12 5 2" xfId="1105" xr:uid="{00000000-0005-0000-0000-000034020000}"/>
    <cellStyle name="Comma 12 5 2 2" xfId="2185" xr:uid="{00000000-0005-0000-0000-000035020000}"/>
    <cellStyle name="Comma 12 5 2 2 2" xfId="4974" xr:uid="{A3BD2275-9ADF-427F-94A5-A75553C12A16}"/>
    <cellStyle name="Comma 12 5 2 2 2 2" xfId="10577" xr:uid="{C2D1D723-5CFD-4F9E-8DA4-FF7EA0334832}"/>
    <cellStyle name="Comma 12 5 2 2 2 2 2" xfId="21805" xr:uid="{60A19B15-BD92-495A-BF2D-8E5C86B9E7D2}"/>
    <cellStyle name="Comma 12 5 2 2 2 3" xfId="16202" xr:uid="{02048CFB-901B-4C91-919F-4E9197238DCF}"/>
    <cellStyle name="Comma 12 5 2 2 3" xfId="7788" xr:uid="{17059C44-ABC3-476C-96A5-50484ADC02E2}"/>
    <cellStyle name="Comma 12 5 2 2 3 2" xfId="19016" xr:uid="{6F74A867-9B4F-4ADC-BF46-3AA0B34F18CC}"/>
    <cellStyle name="Comma 12 5 2 2 4" xfId="13413" xr:uid="{BD0A13B0-2D93-4DAF-9B75-C9CD244559F3}"/>
    <cellStyle name="Comma 12 5 2 3" xfId="3894" xr:uid="{45980006-7B6E-4064-8B3E-0D41D21B139E}"/>
    <cellStyle name="Comma 12 5 2 3 2" xfId="9497" xr:uid="{2A7EBBB1-2E67-42F2-8FC0-9461CA054CA6}"/>
    <cellStyle name="Comma 12 5 2 3 2 2" xfId="20725" xr:uid="{D47A9DC6-0B7A-4622-9756-F88CC0908A13}"/>
    <cellStyle name="Comma 12 5 2 3 3" xfId="15122" xr:uid="{FAD2DEF3-61B2-41C3-9980-5D1234E39890}"/>
    <cellStyle name="Comma 12 5 2 4" xfId="6708" xr:uid="{C5E1C795-B85D-490B-8BD2-D112EFB4ED9C}"/>
    <cellStyle name="Comma 12 5 2 4 2" xfId="17936" xr:uid="{42E844BA-2539-406E-85DD-78A476F7081C}"/>
    <cellStyle name="Comma 12 5 2 5" xfId="12333" xr:uid="{B9398E70-C484-4651-A2CE-4E7E186CBFA3}"/>
    <cellStyle name="Comma 12 5 3" xfId="1647" xr:uid="{00000000-0005-0000-0000-000036020000}"/>
    <cellStyle name="Comma 12 5 3 2" xfId="4436" xr:uid="{9B3B9FBE-0CC1-424E-A390-6F0AEC28F2ED}"/>
    <cellStyle name="Comma 12 5 3 2 2" xfId="10039" xr:uid="{9F4BE022-1925-4D9C-A899-A859BC63148A}"/>
    <cellStyle name="Comma 12 5 3 2 2 2" xfId="21267" xr:uid="{C0AD8272-83E6-4E31-A7F5-6B36E5441D1B}"/>
    <cellStyle name="Comma 12 5 3 2 3" xfId="15664" xr:uid="{F8B5EB3E-E8A0-4AB3-ADAC-9CF5D3FA9527}"/>
    <cellStyle name="Comma 12 5 3 3" xfId="7250" xr:uid="{EFD4A497-5464-41B5-90D3-18DEAE61A3FC}"/>
    <cellStyle name="Comma 12 5 3 3 2" xfId="18478" xr:uid="{89F35C74-5A28-4E9F-9A5E-2757C8952624}"/>
    <cellStyle name="Comma 12 5 3 4" xfId="12875" xr:uid="{690A63AB-7D4E-435E-BF75-FCE703F48AF2}"/>
    <cellStyle name="Comma 12 5 4" xfId="3356" xr:uid="{883CE418-EA06-4DAA-9E3A-E904706B12AE}"/>
    <cellStyle name="Comma 12 5 4 2" xfId="8959" xr:uid="{BE461E8D-8A60-469C-9157-E7E10B9E042B}"/>
    <cellStyle name="Comma 12 5 4 2 2" xfId="20187" xr:uid="{C33ABACC-0EF4-422C-8469-3966E39AB13B}"/>
    <cellStyle name="Comma 12 5 4 3" xfId="14584" xr:uid="{E5C2EEBA-7359-41C9-91B6-3BAD9EAC33B4}"/>
    <cellStyle name="Comma 12 5 5" xfId="6170" xr:uid="{2C65246E-DDB5-4847-958C-0B0DF81D61FD}"/>
    <cellStyle name="Comma 12 5 5 2" xfId="17398" xr:uid="{E42A49B1-52AB-46E1-BFA1-578CDA57B486}"/>
    <cellStyle name="Comma 12 5 6" xfId="11795" xr:uid="{5CC9B802-9240-4A8B-BAEE-F10B9EC3872F}"/>
    <cellStyle name="Comma 12 6" xfId="838" xr:uid="{00000000-0005-0000-0000-000037020000}"/>
    <cellStyle name="Comma 12 6 2" xfId="1918" xr:uid="{00000000-0005-0000-0000-000038020000}"/>
    <cellStyle name="Comma 12 6 2 2" xfId="4707" xr:uid="{31BE2FAC-1575-4C94-B2D0-BB5D7725C46D}"/>
    <cellStyle name="Comma 12 6 2 2 2" xfId="10310" xr:uid="{C99F454F-3989-479E-983C-B0622B68B4F3}"/>
    <cellStyle name="Comma 12 6 2 2 2 2" xfId="21538" xr:uid="{82ED6B94-82FC-4000-BBC7-DD4B735C7779}"/>
    <cellStyle name="Comma 12 6 2 2 3" xfId="15935" xr:uid="{F1C8FA9B-3328-46E2-AEA9-A56862B1360E}"/>
    <cellStyle name="Comma 12 6 2 3" xfId="7521" xr:uid="{DA664D32-AC7F-44D5-9E71-F50E831E5916}"/>
    <cellStyle name="Comma 12 6 2 3 2" xfId="18749" xr:uid="{A0C927A3-5A71-4659-916E-FDCEEA330C81}"/>
    <cellStyle name="Comma 12 6 2 4" xfId="13146" xr:uid="{96244246-E079-486F-84AD-87B230365056}"/>
    <cellStyle name="Comma 12 6 3" xfId="3627" xr:uid="{0DF38CDE-DFFE-4ADB-A836-9C875DD15683}"/>
    <cellStyle name="Comma 12 6 3 2" xfId="9230" xr:uid="{7F33344F-37FA-40FB-9B65-1735A3683906}"/>
    <cellStyle name="Comma 12 6 3 2 2" xfId="20458" xr:uid="{AB486BFA-8A2A-4F1F-881C-738E8CF8F11C}"/>
    <cellStyle name="Comma 12 6 3 3" xfId="14855" xr:uid="{A8E92E6B-3C5F-46D0-B812-E310D8A7D420}"/>
    <cellStyle name="Comma 12 6 4" xfId="6441" xr:uid="{51D22006-FE68-4FD0-AB58-2C0BBC875681}"/>
    <cellStyle name="Comma 12 6 4 2" xfId="17669" xr:uid="{C22F073D-33BB-4F32-B544-71B2194676D7}"/>
    <cellStyle name="Comma 12 6 5" xfId="12066" xr:uid="{BF9B045F-CD11-4463-B886-593BA127E523}"/>
    <cellStyle name="Comma 12 7" xfId="1380" xr:uid="{00000000-0005-0000-0000-000039020000}"/>
    <cellStyle name="Comma 12 7 2" xfId="4169" xr:uid="{0D5E9B4B-CFB5-4BD4-94F2-8ECE64BA37FC}"/>
    <cellStyle name="Comma 12 7 2 2" xfId="9772" xr:uid="{85C7367B-50C6-4657-BEE2-D513EBD13396}"/>
    <cellStyle name="Comma 12 7 2 2 2" xfId="21000" xr:uid="{CB4F9B70-5773-4A87-B8BF-ED22F99CE9DB}"/>
    <cellStyle name="Comma 12 7 2 3" xfId="15397" xr:uid="{B48E4F82-8C85-441D-8351-DA973AECFC3B}"/>
    <cellStyle name="Comma 12 7 3" xfId="6983" xr:uid="{7503D0A0-E7B5-48E3-A576-A8930E033766}"/>
    <cellStyle name="Comma 12 7 3 2" xfId="18211" xr:uid="{B26FB250-D770-4E4A-AFC7-A7AFCFD7AD9E}"/>
    <cellStyle name="Comma 12 7 4" xfId="12608" xr:uid="{7DECF5E1-80C3-4BE5-8629-B41E7BAF7D95}"/>
    <cellStyle name="Comma 12 8" xfId="2461" xr:uid="{00000000-0005-0000-0000-00003A020000}"/>
    <cellStyle name="Comma 12 8 2" xfId="5250" xr:uid="{FA799F88-1BED-4CA5-A55B-E16C0CE8D79C}"/>
    <cellStyle name="Comma 12 8 2 2" xfId="10853" xr:uid="{6FA704B8-8BAC-41B9-A499-A2C40F3E494A}"/>
    <cellStyle name="Comma 12 8 2 2 2" xfId="22081" xr:uid="{D12D5B62-15F1-47D3-967D-A62AC57952D9}"/>
    <cellStyle name="Comma 12 8 2 3" xfId="16478" xr:uid="{8C1A596C-71C9-4D3F-899D-9CB4D3C12358}"/>
    <cellStyle name="Comma 12 8 3" xfId="8064" xr:uid="{CAEC61A2-E853-4C29-AB28-5DB7DD135553}"/>
    <cellStyle name="Comma 12 8 3 2" xfId="19292" xr:uid="{2E5BBB9F-3B37-434C-AC18-F3FA89A0446D}"/>
    <cellStyle name="Comma 12 8 4" xfId="13689" xr:uid="{48819C04-778E-4507-8A72-21CE29607D29}"/>
    <cellStyle name="Comma 12 9" xfId="300" xr:uid="{00000000-0005-0000-0000-00003B020000}"/>
    <cellStyle name="Comma 12 9 2" xfId="3089" xr:uid="{5FA2FD98-C373-42DE-903D-0B7D874FA8B2}"/>
    <cellStyle name="Comma 12 9 2 2" xfId="8692" xr:uid="{91AFCA90-2465-452D-A2C5-8FFDD05E2391}"/>
    <cellStyle name="Comma 12 9 2 2 2" xfId="19920" xr:uid="{A47714D8-F01C-4EDA-B9E2-4C13908851B8}"/>
    <cellStyle name="Comma 12 9 2 3" xfId="14317" xr:uid="{9A64D693-6041-4FFD-BAEC-EDE5C0B6695D}"/>
    <cellStyle name="Comma 12 9 3" xfId="5903" xr:uid="{EAE16D1F-7C55-4AD3-95FF-28D4061CDA42}"/>
    <cellStyle name="Comma 12 9 3 2" xfId="17131" xr:uid="{AD18C91A-B32C-4DAE-BF5D-12D8E47EA56F}"/>
    <cellStyle name="Comma 12 9 4" xfId="11528" xr:uid="{00CF58C1-28C8-4FAB-8BD3-04BE57F052C4}"/>
    <cellStyle name="Comma 120" xfId="5618" xr:uid="{183FEFF1-34AF-4684-841A-ABC97810FEC0}"/>
    <cellStyle name="Comma 120 2" xfId="11221" xr:uid="{7CD817AF-77F8-4807-A141-A982E6D39C79}"/>
    <cellStyle name="Comma 120 2 2" xfId="22449" xr:uid="{B45D057B-C0F9-4E7D-9562-89C84C0931F2}"/>
    <cellStyle name="Comma 120 3" xfId="16846" xr:uid="{971B6C1A-1E85-4613-A8FC-1FFDFF39C2F8}"/>
    <cellStyle name="Comma 121" xfId="5620" xr:uid="{91736770-F76E-4713-8EB3-7B71ED624E7A}"/>
    <cellStyle name="Comma 121 2" xfId="5621" xr:uid="{F642ADA5-398B-42F4-BB73-59B91EA03440}"/>
    <cellStyle name="Comma 121 2 2" xfId="11224" xr:uid="{3D08ED17-C5D7-4EAA-B011-80E38C0D7626}"/>
    <cellStyle name="Comma 121 2 2 2" xfId="22452" xr:uid="{8AB7CC53-9094-4427-AE7C-A91551B8A0E5}"/>
    <cellStyle name="Comma 121 2 3" xfId="16849" xr:uid="{0585CC35-9329-4C4C-BE8E-46FC79445501}"/>
    <cellStyle name="Comma 121 3" xfId="11223" xr:uid="{5E3496C6-D4AA-4416-8172-A6AAED4A578A}"/>
    <cellStyle name="Comma 121 3 2" xfId="22451" xr:uid="{36FA5FF7-EA97-492B-8ADE-F4D5BB90EEFD}"/>
    <cellStyle name="Comma 121 4" xfId="16848" xr:uid="{8ECAAEA2-7D1D-468E-AFF5-513B693FF6AD}"/>
    <cellStyle name="Comma 122" xfId="5622" xr:uid="{FBD1290B-C551-4CF6-BF5B-8E3A5D76F876}"/>
    <cellStyle name="Comma 122 2" xfId="11225" xr:uid="{413AE2F9-26F8-4C82-9CAA-7300D5C5299C}"/>
    <cellStyle name="Comma 122 2 2" xfId="22453" xr:uid="{8B264A57-9F3C-4029-8309-FD3E934739D6}"/>
    <cellStyle name="Comma 122 3" xfId="16850" xr:uid="{09AEF50E-0279-4A65-B00A-32598CFB2344}"/>
    <cellStyle name="Comma 123" xfId="5623" xr:uid="{8B565E69-A086-40F6-ADFF-E50A94DA2F70}"/>
    <cellStyle name="Comma 123 2" xfId="11226" xr:uid="{999B4651-AAE1-4359-BAF1-FEC136BC578A}"/>
    <cellStyle name="Comma 123 2 2" xfId="22454" xr:uid="{51B4E3B3-B817-431A-A094-2825597ED4D9}"/>
    <cellStyle name="Comma 123 3" xfId="16851" xr:uid="{9526033B-391D-4A6E-B822-3ADA92ABC5E3}"/>
    <cellStyle name="Comma 124" xfId="5624" xr:uid="{20970FFF-D8AE-4A14-8B29-171B7E5FEE15}"/>
    <cellStyle name="Comma 124 2" xfId="11227" xr:uid="{6028C948-C74D-4DE1-A23C-F03181324409}"/>
    <cellStyle name="Comma 124 2 2" xfId="22455" xr:uid="{2F116E8A-A6F4-402F-8992-0D74BAF070A6}"/>
    <cellStyle name="Comma 124 3" xfId="16852" xr:uid="{C0A886FC-8F6F-43E8-9DDE-12A791D87F10}"/>
    <cellStyle name="Comma 125" xfId="5625" xr:uid="{35C9A6B1-C8ED-4120-B3FC-8C4FF25539FC}"/>
    <cellStyle name="Comma 125 2" xfId="11228" xr:uid="{2332A7C3-CFA1-43F9-BBCC-AFE4D3C547A8}"/>
    <cellStyle name="Comma 125 2 2" xfId="22456" xr:uid="{DC8EA745-8220-4B3B-93FA-0D7DD3C803C0}"/>
    <cellStyle name="Comma 125 3" xfId="16853" xr:uid="{0EA0852F-21F0-4D14-B7E9-3DD1FE4DCF3D}"/>
    <cellStyle name="Comma 126" xfId="5626" xr:uid="{42F9073B-C604-4790-98B4-88053D527396}"/>
    <cellStyle name="Comma 126 2" xfId="16854" xr:uid="{AE1D3AED-7708-45C1-BE92-39E07A391372}"/>
    <cellStyle name="Comma 127" xfId="11231" xr:uid="{1BA952C3-92F7-4BD7-B865-0D024D39A5C7}"/>
    <cellStyle name="Comma 127 2" xfId="22459" xr:uid="{36246E0C-9E04-4F3D-90BC-42FD4F69A36F}"/>
    <cellStyle name="Comma 128" xfId="11229" xr:uid="{7ADCDAF4-AF1F-4E46-9B2B-F8DBDD65D124}"/>
    <cellStyle name="Comma 128 2" xfId="22457" xr:uid="{5FF64858-7AB8-4473-8D60-ADF89448BA2B}"/>
    <cellStyle name="Comma 129" xfId="11230" xr:uid="{00DA6BBB-9F70-411C-A8C6-42425351CE86}"/>
    <cellStyle name="Comma 129 2" xfId="22458" xr:uid="{1F5090AB-2551-43D5-AA94-CCC4ADAE4EED}"/>
    <cellStyle name="Comma 13" xfId="8" xr:uid="{00000000-0005-0000-0000-00003C020000}"/>
    <cellStyle name="Comma 13 10" xfId="2818" xr:uid="{7E87ABDB-19F1-4CB2-A192-5DF0F45BC817}"/>
    <cellStyle name="Comma 13 10 2" xfId="8421" xr:uid="{27ACAEFA-708C-4CAA-8E9A-CB87D74F3005}"/>
    <cellStyle name="Comma 13 10 2 2" xfId="19649" xr:uid="{B3DFAF4A-87A7-42D2-9450-8A34CCA12161}"/>
    <cellStyle name="Comma 13 10 3" xfId="14046" xr:uid="{E84268F9-161A-4B61-AFDD-0A7100039072}"/>
    <cellStyle name="Comma 13 11" xfId="5633" xr:uid="{B70047FE-CABC-41B3-A75F-C111C0794FDB}"/>
    <cellStyle name="Comma 13 11 2" xfId="16861" xr:uid="{FAD2A844-99F4-4396-AB4B-BDC2E39BD493}"/>
    <cellStyle name="Comma 13 12" xfId="11257" xr:uid="{EB188394-DA97-4DBF-9ABE-86381B804664}"/>
    <cellStyle name="Comma 13 2" xfId="86" xr:uid="{00000000-0005-0000-0000-00003D020000}"/>
    <cellStyle name="Comma 13 2 10" xfId="5694" xr:uid="{A7FFC2E4-1883-4A96-943C-A3723CFBC435}"/>
    <cellStyle name="Comma 13 2 10 2" xfId="16922" xr:uid="{B730A1B2-AD39-4C85-9395-DA3C9ACD5474}"/>
    <cellStyle name="Comma 13 2 11" xfId="11318" xr:uid="{8B94719D-7FF4-4CCD-B307-846C2FF3ECBD}"/>
    <cellStyle name="Comma 13 2 2" xfId="148" xr:uid="{00000000-0005-0000-0000-00003E020000}"/>
    <cellStyle name="Comma 13 2 2 10" xfId="11380" xr:uid="{0DD3F0DB-D729-44E5-8943-335D60739364}"/>
    <cellStyle name="Comma 13 2 2 2" xfId="275" xr:uid="{00000000-0005-0000-0000-00003F020000}"/>
    <cellStyle name="Comma 13 2 2 2 2" xfId="822" xr:uid="{00000000-0005-0000-0000-000040020000}"/>
    <cellStyle name="Comma 13 2 2 2 2 2" xfId="1360" xr:uid="{00000000-0005-0000-0000-000041020000}"/>
    <cellStyle name="Comma 13 2 2 2 2 2 2" xfId="2440" xr:uid="{00000000-0005-0000-0000-000042020000}"/>
    <cellStyle name="Comma 13 2 2 2 2 2 2 2" xfId="5229" xr:uid="{180F3209-5E63-4109-877E-E5D85ECAD266}"/>
    <cellStyle name="Comma 13 2 2 2 2 2 2 2 2" xfId="10832" xr:uid="{030E98CE-7048-48AD-BBF5-C8F13ED6410B}"/>
    <cellStyle name="Comma 13 2 2 2 2 2 2 2 2 2" xfId="22060" xr:uid="{15483485-B6CB-4D42-9AAD-1F21372AA5EB}"/>
    <cellStyle name="Comma 13 2 2 2 2 2 2 2 3" xfId="16457" xr:uid="{93A2D9B6-E244-4FFF-9650-90219D2830B2}"/>
    <cellStyle name="Comma 13 2 2 2 2 2 2 3" xfId="8043" xr:uid="{97176695-DD9C-48F5-9765-749534E5AEDF}"/>
    <cellStyle name="Comma 13 2 2 2 2 2 2 3 2" xfId="19271" xr:uid="{5F251412-2229-4B97-9011-AD86068241EC}"/>
    <cellStyle name="Comma 13 2 2 2 2 2 2 4" xfId="13668" xr:uid="{970D4D57-EAD7-4B52-99EF-5576772E4CF9}"/>
    <cellStyle name="Comma 13 2 2 2 2 2 3" xfId="4149" xr:uid="{ED1B6000-CA2F-4AC7-9AB7-4717FDE8C1A7}"/>
    <cellStyle name="Comma 13 2 2 2 2 2 3 2" xfId="9752" xr:uid="{F39E06CA-E524-4713-A535-A64936B2C96E}"/>
    <cellStyle name="Comma 13 2 2 2 2 2 3 2 2" xfId="20980" xr:uid="{728CC4B5-1677-410E-9C57-FEB94A8EA9D7}"/>
    <cellStyle name="Comma 13 2 2 2 2 2 3 3" xfId="15377" xr:uid="{79E8E2B3-8D23-4F72-819E-1785AF5F2DCF}"/>
    <cellStyle name="Comma 13 2 2 2 2 2 4" xfId="6963" xr:uid="{05C885D9-DAF5-478F-9C77-0D7420C11128}"/>
    <cellStyle name="Comma 13 2 2 2 2 2 4 2" xfId="18191" xr:uid="{ABB865A0-A697-4363-AAE7-E0ECF182BD8E}"/>
    <cellStyle name="Comma 13 2 2 2 2 2 5" xfId="12588" xr:uid="{79F9B7CE-B6D0-4A38-A2D0-17EF4CD21A3A}"/>
    <cellStyle name="Comma 13 2 2 2 2 3" xfId="1902" xr:uid="{00000000-0005-0000-0000-000043020000}"/>
    <cellStyle name="Comma 13 2 2 2 2 3 2" xfId="4691" xr:uid="{573D9792-4EC8-4915-BCD8-BF4404AB5D58}"/>
    <cellStyle name="Comma 13 2 2 2 2 3 2 2" xfId="10294" xr:uid="{EF007A89-38D4-404B-98DC-4B5ECCFE0E46}"/>
    <cellStyle name="Comma 13 2 2 2 2 3 2 2 2" xfId="21522" xr:uid="{4E255F87-841F-4254-AD72-D4297EE6DB46}"/>
    <cellStyle name="Comma 13 2 2 2 2 3 2 3" xfId="15919" xr:uid="{12C848B3-1F1E-49BA-818E-E24214014BE3}"/>
    <cellStyle name="Comma 13 2 2 2 2 3 3" xfId="7505" xr:uid="{AEAB12F7-8EF6-4BD6-BD8E-C170C344013A}"/>
    <cellStyle name="Comma 13 2 2 2 2 3 3 2" xfId="18733" xr:uid="{15542428-6F5B-46A5-8D4F-0939D08DD370}"/>
    <cellStyle name="Comma 13 2 2 2 2 3 4" xfId="13130" xr:uid="{45B2B35E-6FD0-4433-B6C4-5D9EECB17437}"/>
    <cellStyle name="Comma 13 2 2 2 2 4" xfId="3611" xr:uid="{7A11D9B7-204A-48AD-96F5-42FFB9FC1FC4}"/>
    <cellStyle name="Comma 13 2 2 2 2 4 2" xfId="9214" xr:uid="{7D7F9ADA-ED85-48F7-8B51-A05B639BCAD3}"/>
    <cellStyle name="Comma 13 2 2 2 2 4 2 2" xfId="20442" xr:uid="{0F547C80-BC01-4212-9982-CADE2A886D77}"/>
    <cellStyle name="Comma 13 2 2 2 2 4 3" xfId="14839" xr:uid="{A7DE8124-3BF4-428C-9078-FD300DA6F422}"/>
    <cellStyle name="Comma 13 2 2 2 2 5" xfId="6425" xr:uid="{FE17846A-7924-469C-B3C6-1A92A62BD398}"/>
    <cellStyle name="Comma 13 2 2 2 2 5 2" xfId="17653" xr:uid="{280AF48C-55A9-41DF-8F6F-6BAF37367F6E}"/>
    <cellStyle name="Comma 13 2 2 2 2 6" xfId="12050" xr:uid="{46FC9ACD-6832-4A56-9676-D5B84DA0A316}"/>
    <cellStyle name="Comma 13 2 2 2 3" xfId="1093" xr:uid="{00000000-0005-0000-0000-000044020000}"/>
    <cellStyle name="Comma 13 2 2 2 3 2" xfId="2173" xr:uid="{00000000-0005-0000-0000-000045020000}"/>
    <cellStyle name="Comma 13 2 2 2 3 2 2" xfId="4962" xr:uid="{E2449C3E-DF17-4D6E-AE54-F773F1EB00D4}"/>
    <cellStyle name="Comma 13 2 2 2 3 2 2 2" xfId="10565" xr:uid="{B9234197-B10D-4521-AFF5-C1937D0B37A5}"/>
    <cellStyle name="Comma 13 2 2 2 3 2 2 2 2" xfId="21793" xr:uid="{24854E16-34D0-4705-A1CA-93246092D1FB}"/>
    <cellStyle name="Comma 13 2 2 2 3 2 2 3" xfId="16190" xr:uid="{1148C9D4-6AC6-41CA-A02B-3B826217F06B}"/>
    <cellStyle name="Comma 13 2 2 2 3 2 3" xfId="7776" xr:uid="{2C295F1D-FFAC-4A5A-9250-5C194FDD2BCC}"/>
    <cellStyle name="Comma 13 2 2 2 3 2 3 2" xfId="19004" xr:uid="{025A5758-391C-49D1-AB31-570613D22A1A}"/>
    <cellStyle name="Comma 13 2 2 2 3 2 4" xfId="13401" xr:uid="{6655E88C-8AE6-456C-88B5-8DE6D37CF41B}"/>
    <cellStyle name="Comma 13 2 2 2 3 3" xfId="3882" xr:uid="{9B017B20-A1A5-4D0C-A421-1BF025C45BE4}"/>
    <cellStyle name="Comma 13 2 2 2 3 3 2" xfId="9485" xr:uid="{1B57B6BD-6160-499A-BD68-A7DFFFDA6740}"/>
    <cellStyle name="Comma 13 2 2 2 3 3 2 2" xfId="20713" xr:uid="{56A43F60-5C77-47F4-B13F-0B9B47A05BB4}"/>
    <cellStyle name="Comma 13 2 2 2 3 3 3" xfId="15110" xr:uid="{22899FA1-EB21-402F-88AE-1FF22F6AA26F}"/>
    <cellStyle name="Comma 13 2 2 2 3 4" xfId="6696" xr:uid="{B855389D-1C63-46DA-A31D-9B039BE24656}"/>
    <cellStyle name="Comma 13 2 2 2 3 4 2" xfId="17924" xr:uid="{96EA09C2-A31D-4E4A-BBD4-DF8F3A102156}"/>
    <cellStyle name="Comma 13 2 2 2 3 5" xfId="12321" xr:uid="{9C79348A-C5F7-4C97-8335-6B8DF0857872}"/>
    <cellStyle name="Comma 13 2 2 2 4" xfId="1635" xr:uid="{00000000-0005-0000-0000-000046020000}"/>
    <cellStyle name="Comma 13 2 2 2 4 2" xfId="4424" xr:uid="{03B9862D-8757-4A2A-B12B-998BF2FEAD18}"/>
    <cellStyle name="Comma 13 2 2 2 4 2 2" xfId="10027" xr:uid="{B6300B07-B17B-43D1-85B3-CC33EEF499B0}"/>
    <cellStyle name="Comma 13 2 2 2 4 2 2 2" xfId="21255" xr:uid="{7C063513-2539-4A16-8339-CA546C9FA05F}"/>
    <cellStyle name="Comma 13 2 2 2 4 2 3" xfId="15652" xr:uid="{6A2B24FA-2CCD-4FAF-B73C-DC8BAC8E51E3}"/>
    <cellStyle name="Comma 13 2 2 2 4 3" xfId="7238" xr:uid="{708A95E6-8A95-4C8F-9EE6-3D0C58639723}"/>
    <cellStyle name="Comma 13 2 2 2 4 3 2" xfId="18466" xr:uid="{8B039FC6-AD3C-49AF-A71B-C5F8E019B0A1}"/>
    <cellStyle name="Comma 13 2 2 2 4 4" xfId="12863" xr:uid="{A3A5515C-BA25-4F80-83B5-6A1AEC273471}"/>
    <cellStyle name="Comma 13 2 2 2 5" xfId="2716" xr:uid="{00000000-0005-0000-0000-000047020000}"/>
    <cellStyle name="Comma 13 2 2 2 5 2" xfId="5505" xr:uid="{095D58EE-10DF-4DDE-B6D7-1FEB3653A16E}"/>
    <cellStyle name="Comma 13 2 2 2 5 2 2" xfId="11108" xr:uid="{59AF5E29-4427-4581-BFAA-90A8525CF143}"/>
    <cellStyle name="Comma 13 2 2 2 5 2 2 2" xfId="22336" xr:uid="{0EF2F4FA-B4AB-447B-B121-CD0AC7822BEA}"/>
    <cellStyle name="Comma 13 2 2 2 5 2 3" xfId="16733" xr:uid="{07AC47A3-7184-4072-A6EC-C6DEFC52A9A4}"/>
    <cellStyle name="Comma 13 2 2 2 5 3" xfId="8319" xr:uid="{B3D3AA60-088A-4EE0-AC6B-45EBAD7D68A2}"/>
    <cellStyle name="Comma 13 2 2 2 5 3 2" xfId="19547" xr:uid="{0CFB8F36-B394-4C05-B2FB-D560181D9FFF}"/>
    <cellStyle name="Comma 13 2 2 2 5 4" xfId="13944" xr:uid="{50F809BD-9585-4B81-80A5-AD2BCCECC738}"/>
    <cellStyle name="Comma 13 2 2 2 6" xfId="555" xr:uid="{00000000-0005-0000-0000-000048020000}"/>
    <cellStyle name="Comma 13 2 2 2 6 2" xfId="3344" xr:uid="{1910C33D-EC6A-498E-91FF-9FC688F2C644}"/>
    <cellStyle name="Comma 13 2 2 2 6 2 2" xfId="8947" xr:uid="{7B1052BC-2641-4B19-AD33-2600375258CD}"/>
    <cellStyle name="Comma 13 2 2 2 6 2 2 2" xfId="20175" xr:uid="{73BC304D-33F4-4197-ACCB-966B6A121056}"/>
    <cellStyle name="Comma 13 2 2 2 6 2 3" xfId="14572" xr:uid="{58288348-2EBE-400D-B7DF-326418C48789}"/>
    <cellStyle name="Comma 13 2 2 2 6 3" xfId="6158" xr:uid="{35256195-82AA-4E31-9C20-2837B6032518}"/>
    <cellStyle name="Comma 13 2 2 2 6 3 2" xfId="17386" xr:uid="{86C51398-A61A-4986-8488-31F806A5F7C1}"/>
    <cellStyle name="Comma 13 2 2 2 6 4" xfId="11783" xr:uid="{A433A472-F031-4BCC-B026-7E52B3F49659}"/>
    <cellStyle name="Comma 13 2 2 2 7" xfId="3068" xr:uid="{030F195E-950A-4EA2-AF9F-028EFC32A9C0}"/>
    <cellStyle name="Comma 13 2 2 2 7 2" xfId="8671" xr:uid="{3D3B7755-E4AF-49CA-8D24-2FD317359F88}"/>
    <cellStyle name="Comma 13 2 2 2 7 2 2" xfId="19899" xr:uid="{C3FFA65A-0B85-40CE-9CB3-EF1183C0B82E}"/>
    <cellStyle name="Comma 13 2 2 2 7 3" xfId="14296" xr:uid="{808884AF-0D98-45DE-BEF8-AEC291DBE991}"/>
    <cellStyle name="Comma 13 2 2 2 8" xfId="5883" xr:uid="{F53C2134-9F01-4CAE-9DA4-B364B9B60CE1}"/>
    <cellStyle name="Comma 13 2 2 2 8 2" xfId="17111" xr:uid="{3BED1D01-FC52-4841-B056-076044B69A81}"/>
    <cellStyle name="Comma 13 2 2 2 9" xfId="11507" xr:uid="{8A952B08-4742-4BCD-8A8D-9CDE445ECF47}"/>
    <cellStyle name="Comma 13 2 2 3" xfId="695" xr:uid="{00000000-0005-0000-0000-000049020000}"/>
    <cellStyle name="Comma 13 2 2 3 2" xfId="1233" xr:uid="{00000000-0005-0000-0000-00004A020000}"/>
    <cellStyle name="Comma 13 2 2 3 2 2" xfId="2313" xr:uid="{00000000-0005-0000-0000-00004B020000}"/>
    <cellStyle name="Comma 13 2 2 3 2 2 2" xfId="5102" xr:uid="{C1E9D831-C901-4A4B-BD1C-415888960BE4}"/>
    <cellStyle name="Comma 13 2 2 3 2 2 2 2" xfId="10705" xr:uid="{6922E643-85B3-4B5B-AB29-7AFFA4532222}"/>
    <cellStyle name="Comma 13 2 2 3 2 2 2 2 2" xfId="21933" xr:uid="{BE3BABDF-44AE-4E2C-9F47-0ACCA1E5A902}"/>
    <cellStyle name="Comma 13 2 2 3 2 2 2 3" xfId="16330" xr:uid="{289AEB6F-6CB7-4078-B8B1-CA0F4D785BA7}"/>
    <cellStyle name="Comma 13 2 2 3 2 2 3" xfId="7916" xr:uid="{A0C1F4EB-FC39-40A0-B43A-EB51A1B771D5}"/>
    <cellStyle name="Comma 13 2 2 3 2 2 3 2" xfId="19144" xr:uid="{EC87A4CB-D509-4B66-B6E9-EA1C3D2D3CD5}"/>
    <cellStyle name="Comma 13 2 2 3 2 2 4" xfId="13541" xr:uid="{6443D803-DC9E-4CC7-80F0-5572AFE49592}"/>
    <cellStyle name="Comma 13 2 2 3 2 3" xfId="4022" xr:uid="{A079EC74-F6B5-46CE-934D-1D01310F1314}"/>
    <cellStyle name="Comma 13 2 2 3 2 3 2" xfId="9625" xr:uid="{A3A4C989-7F96-4426-9500-5E1611DD74EF}"/>
    <cellStyle name="Comma 13 2 2 3 2 3 2 2" xfId="20853" xr:uid="{656CC43D-B51A-4969-AF37-111568F7D123}"/>
    <cellStyle name="Comma 13 2 2 3 2 3 3" xfId="15250" xr:uid="{E4DD3E42-461D-46CA-9CCE-866BDC5484A4}"/>
    <cellStyle name="Comma 13 2 2 3 2 4" xfId="6836" xr:uid="{3C093051-4147-4B17-8A1B-C9AEA50E5259}"/>
    <cellStyle name="Comma 13 2 2 3 2 4 2" xfId="18064" xr:uid="{73949B79-ECC3-4305-9D8A-EEEB882D5BF3}"/>
    <cellStyle name="Comma 13 2 2 3 2 5" xfId="12461" xr:uid="{69F00027-E516-49FE-A647-3F7B6B08BAF1}"/>
    <cellStyle name="Comma 13 2 2 3 3" xfId="1775" xr:uid="{00000000-0005-0000-0000-00004C020000}"/>
    <cellStyle name="Comma 13 2 2 3 3 2" xfId="4564" xr:uid="{B0E73BAC-3E76-47DD-B7DD-8002794AA72F}"/>
    <cellStyle name="Comma 13 2 2 3 3 2 2" xfId="10167" xr:uid="{73CE2DC4-4A2D-49F9-B322-67C60E018DCE}"/>
    <cellStyle name="Comma 13 2 2 3 3 2 2 2" xfId="21395" xr:uid="{39A38A33-483E-4B0F-8559-AD0516364A39}"/>
    <cellStyle name="Comma 13 2 2 3 3 2 3" xfId="15792" xr:uid="{C0D144B2-A197-4E26-B1EA-1695DD38FCF2}"/>
    <cellStyle name="Comma 13 2 2 3 3 3" xfId="7378" xr:uid="{B52BD591-C617-4736-807A-386E17C6E8A3}"/>
    <cellStyle name="Comma 13 2 2 3 3 3 2" xfId="18606" xr:uid="{93E04298-53D3-42AA-B7CE-31A7D0E1696C}"/>
    <cellStyle name="Comma 13 2 2 3 3 4" xfId="13003" xr:uid="{7B3A978D-8CDB-4C7B-8093-FC2146BC82B9}"/>
    <cellStyle name="Comma 13 2 2 3 4" xfId="3484" xr:uid="{A8F8E972-7CCB-415D-8CD3-E6E89F43476F}"/>
    <cellStyle name="Comma 13 2 2 3 4 2" xfId="9087" xr:uid="{4E03F05F-9E8B-4AE9-9235-6B1381F7BDC2}"/>
    <cellStyle name="Comma 13 2 2 3 4 2 2" xfId="20315" xr:uid="{04CE040A-C6F7-4B16-9833-1B90A55BEFC1}"/>
    <cellStyle name="Comma 13 2 2 3 4 3" xfId="14712" xr:uid="{3509C774-5BC9-4456-BA98-9589D5949BED}"/>
    <cellStyle name="Comma 13 2 2 3 5" xfId="6298" xr:uid="{D4E3BF7D-C818-4C3D-AF59-9DA7AD42C5A8}"/>
    <cellStyle name="Comma 13 2 2 3 5 2" xfId="17526" xr:uid="{D60C71BC-2DFD-4287-95AA-20248AD6C99F}"/>
    <cellStyle name="Comma 13 2 2 3 6" xfId="11923" xr:uid="{696B10C2-BF04-4A7D-B3D6-14FB89AC5826}"/>
    <cellStyle name="Comma 13 2 2 4" xfId="966" xr:uid="{00000000-0005-0000-0000-00004D020000}"/>
    <cellStyle name="Comma 13 2 2 4 2" xfId="2046" xr:uid="{00000000-0005-0000-0000-00004E020000}"/>
    <cellStyle name="Comma 13 2 2 4 2 2" xfId="4835" xr:uid="{EA0AFD0E-CE9A-4E3A-94A2-FCA9C989C917}"/>
    <cellStyle name="Comma 13 2 2 4 2 2 2" xfId="10438" xr:uid="{8A17A993-1804-4D1C-A39F-6C75F64A2CD1}"/>
    <cellStyle name="Comma 13 2 2 4 2 2 2 2" xfId="21666" xr:uid="{956D6518-9F41-4A2E-A5C8-3E8D1C4DE2C3}"/>
    <cellStyle name="Comma 13 2 2 4 2 2 3" xfId="16063" xr:uid="{C5F302B3-E88C-4FDB-8CE7-975BF4D590DC}"/>
    <cellStyle name="Comma 13 2 2 4 2 3" xfId="7649" xr:uid="{C91DA793-1C1A-4E1D-9B2B-1DE0DEC611D6}"/>
    <cellStyle name="Comma 13 2 2 4 2 3 2" xfId="18877" xr:uid="{CF2FE455-BA84-4846-8012-670D35F1FB9C}"/>
    <cellStyle name="Comma 13 2 2 4 2 4" xfId="13274" xr:uid="{FA845F66-1D9B-41F1-A73C-D4399D941E9F}"/>
    <cellStyle name="Comma 13 2 2 4 3" xfId="3755" xr:uid="{D32BDFAC-3BC9-4A6F-A300-710E25C172A4}"/>
    <cellStyle name="Comma 13 2 2 4 3 2" xfId="9358" xr:uid="{C4AEAE78-FAC4-4F0D-B050-63C3FF24ADF8}"/>
    <cellStyle name="Comma 13 2 2 4 3 2 2" xfId="20586" xr:uid="{82A05EFD-0E47-42CF-820E-1EE06A895238}"/>
    <cellStyle name="Comma 13 2 2 4 3 3" xfId="14983" xr:uid="{7E2C2B28-600A-4E9A-9231-244238C0C860}"/>
    <cellStyle name="Comma 13 2 2 4 4" xfId="6569" xr:uid="{CFB03425-181F-4A2B-AB85-D6837CBEB356}"/>
    <cellStyle name="Comma 13 2 2 4 4 2" xfId="17797" xr:uid="{33B4D12E-2D2E-4C02-97A3-8310F44E3407}"/>
    <cellStyle name="Comma 13 2 2 4 5" xfId="12194" xr:uid="{C845C257-F40B-4B8F-9E54-76BC88CAB005}"/>
    <cellStyle name="Comma 13 2 2 5" xfId="1508" xr:uid="{00000000-0005-0000-0000-00004F020000}"/>
    <cellStyle name="Comma 13 2 2 5 2" xfId="4297" xr:uid="{40451A8F-B779-44A3-BF6D-2D17856D6938}"/>
    <cellStyle name="Comma 13 2 2 5 2 2" xfId="9900" xr:uid="{606A0775-FDD9-4FA3-91DF-B71D0F71435B}"/>
    <cellStyle name="Comma 13 2 2 5 2 2 2" xfId="21128" xr:uid="{73868E90-C8E1-477B-99CD-6D255F16A219}"/>
    <cellStyle name="Comma 13 2 2 5 2 3" xfId="15525" xr:uid="{C7557F88-F530-4372-A907-88059EE34002}"/>
    <cellStyle name="Comma 13 2 2 5 3" xfId="7111" xr:uid="{CA41C909-9BE0-40C6-91ED-C9D99632B5DF}"/>
    <cellStyle name="Comma 13 2 2 5 3 2" xfId="18339" xr:uid="{9A81107A-492F-4DDD-AB44-D08DCA04DF90}"/>
    <cellStyle name="Comma 13 2 2 5 4" xfId="12736" xr:uid="{61BD264C-9AA0-4079-A7C0-504F3E1812B2}"/>
    <cellStyle name="Comma 13 2 2 6" xfId="2589" xr:uid="{00000000-0005-0000-0000-000050020000}"/>
    <cellStyle name="Comma 13 2 2 6 2" xfId="5378" xr:uid="{88146BBF-F9A0-4240-8EB2-789F1FEA7C43}"/>
    <cellStyle name="Comma 13 2 2 6 2 2" xfId="10981" xr:uid="{B6DBE50D-B0A1-4693-B225-5F9615B4FD2A}"/>
    <cellStyle name="Comma 13 2 2 6 2 2 2" xfId="22209" xr:uid="{F8BAE25D-2065-41C4-A88C-6465A3D33AD6}"/>
    <cellStyle name="Comma 13 2 2 6 2 3" xfId="16606" xr:uid="{D24F2BB3-A2C8-4B51-A8D5-0FD748E52078}"/>
    <cellStyle name="Comma 13 2 2 6 3" xfId="8192" xr:uid="{3DE70AA7-1076-4EC9-A0CE-2B1D2E0DB6DD}"/>
    <cellStyle name="Comma 13 2 2 6 3 2" xfId="19420" xr:uid="{DCE47960-E18F-4C53-9750-CE1D4939D620}"/>
    <cellStyle name="Comma 13 2 2 6 4" xfId="13817" xr:uid="{B35D8DA0-7132-4BAB-B0F4-B93D8642BBA6}"/>
    <cellStyle name="Comma 13 2 2 7" xfId="428" xr:uid="{00000000-0005-0000-0000-000051020000}"/>
    <cellStyle name="Comma 13 2 2 7 2" xfId="3217" xr:uid="{33527295-1468-46E0-BDE9-370A95FA393F}"/>
    <cellStyle name="Comma 13 2 2 7 2 2" xfId="8820" xr:uid="{CE3AD264-D747-480F-AD3C-164CD261DBC4}"/>
    <cellStyle name="Comma 13 2 2 7 2 2 2" xfId="20048" xr:uid="{48840BAB-D9A8-4CEF-B81E-86E149E7B7F3}"/>
    <cellStyle name="Comma 13 2 2 7 2 3" xfId="14445" xr:uid="{B5DE223E-8495-4DBF-BE52-4F3B828156FB}"/>
    <cellStyle name="Comma 13 2 2 7 3" xfId="6031" xr:uid="{5EDE8848-354A-48E6-9165-CBB03E39CDF9}"/>
    <cellStyle name="Comma 13 2 2 7 3 2" xfId="17259" xr:uid="{4BDFE029-81EE-4B52-9A7E-93B81A4148D2}"/>
    <cellStyle name="Comma 13 2 2 7 4" xfId="11656" xr:uid="{C9F17D95-9288-4FEB-B107-EDA856F51757}"/>
    <cellStyle name="Comma 13 2 2 8" xfId="2941" xr:uid="{24BB5FC5-CD40-4A63-8B3E-4B5CB584D8D1}"/>
    <cellStyle name="Comma 13 2 2 8 2" xfId="8544" xr:uid="{F7E15C75-6300-4EFD-86D1-DAF4C255EC93}"/>
    <cellStyle name="Comma 13 2 2 8 2 2" xfId="19772" xr:uid="{B2A04D1A-C7E6-4D82-899A-F35BE4357810}"/>
    <cellStyle name="Comma 13 2 2 8 3" xfId="14169" xr:uid="{6D39F9DF-F0ED-4798-B75F-69629E441D5C}"/>
    <cellStyle name="Comma 13 2 2 9" xfId="5756" xr:uid="{7FB6762E-B0B9-4726-A109-A937AED93AF5}"/>
    <cellStyle name="Comma 13 2 2 9 2" xfId="16984" xr:uid="{A62B6B3B-0C7A-48FA-BFB4-941BE57E3734}"/>
    <cellStyle name="Comma 13 2 3" xfId="211" xr:uid="{00000000-0005-0000-0000-000052020000}"/>
    <cellStyle name="Comma 13 2 3 2" xfId="758" xr:uid="{00000000-0005-0000-0000-000053020000}"/>
    <cellStyle name="Comma 13 2 3 2 2" xfId="1296" xr:uid="{00000000-0005-0000-0000-000054020000}"/>
    <cellStyle name="Comma 13 2 3 2 2 2" xfId="2376" xr:uid="{00000000-0005-0000-0000-000055020000}"/>
    <cellStyle name="Comma 13 2 3 2 2 2 2" xfId="5165" xr:uid="{DDBF425A-16D9-4249-BFB9-2AF237DE7F9F}"/>
    <cellStyle name="Comma 13 2 3 2 2 2 2 2" xfId="10768" xr:uid="{AFD64970-FC5C-4D11-BD47-DE9447DEBF78}"/>
    <cellStyle name="Comma 13 2 3 2 2 2 2 2 2" xfId="21996" xr:uid="{997878C8-76D8-4EAA-AC98-3C0065CB962D}"/>
    <cellStyle name="Comma 13 2 3 2 2 2 2 3" xfId="16393" xr:uid="{E4AE04CD-DF76-4732-921D-FBA1FA409D4A}"/>
    <cellStyle name="Comma 13 2 3 2 2 2 3" xfId="7979" xr:uid="{446AF76C-29C2-4E28-8814-34AE87C50D45}"/>
    <cellStyle name="Comma 13 2 3 2 2 2 3 2" xfId="19207" xr:uid="{9AA937A8-72DA-4EA2-ADA6-8E323FE9EE60}"/>
    <cellStyle name="Comma 13 2 3 2 2 2 4" xfId="13604" xr:uid="{B01A2996-3FF8-42BB-A52C-F2F0F0FB1FFA}"/>
    <cellStyle name="Comma 13 2 3 2 2 3" xfId="4085" xr:uid="{3361EAD9-7EA6-48BB-B874-6CEC3330F760}"/>
    <cellStyle name="Comma 13 2 3 2 2 3 2" xfId="9688" xr:uid="{BB094AD6-BC93-4C9A-AE32-FA9AF736A246}"/>
    <cellStyle name="Comma 13 2 3 2 2 3 2 2" xfId="20916" xr:uid="{D11A2EE2-83DC-4530-BA60-E6288F2D5A35}"/>
    <cellStyle name="Comma 13 2 3 2 2 3 3" xfId="15313" xr:uid="{D0518C14-891E-47AA-8106-E2560411C735}"/>
    <cellStyle name="Comma 13 2 3 2 2 4" xfId="6899" xr:uid="{5B8FFA88-25DB-4C21-B78E-2585B2864C0F}"/>
    <cellStyle name="Comma 13 2 3 2 2 4 2" xfId="18127" xr:uid="{4BAD15AD-6F60-4AFA-B987-7996554912DD}"/>
    <cellStyle name="Comma 13 2 3 2 2 5" xfId="12524" xr:uid="{03D5D748-D8C5-4A62-8A7B-25B6A246D3B2}"/>
    <cellStyle name="Comma 13 2 3 2 3" xfId="1838" xr:uid="{00000000-0005-0000-0000-000056020000}"/>
    <cellStyle name="Comma 13 2 3 2 3 2" xfId="4627" xr:uid="{CF545AF7-B8CB-4D6C-A9F3-43A50B84FC14}"/>
    <cellStyle name="Comma 13 2 3 2 3 2 2" xfId="10230" xr:uid="{08FD808F-3E83-41BA-AC2C-DEC72E7C7B9D}"/>
    <cellStyle name="Comma 13 2 3 2 3 2 2 2" xfId="21458" xr:uid="{23D2C5A3-C4F8-4E73-AE2F-239B32434852}"/>
    <cellStyle name="Comma 13 2 3 2 3 2 3" xfId="15855" xr:uid="{A218C232-DCE3-49CB-9B86-0923BE7F3C80}"/>
    <cellStyle name="Comma 13 2 3 2 3 3" xfId="7441" xr:uid="{90BA9263-B894-43B7-9FCC-A9C96C61C748}"/>
    <cellStyle name="Comma 13 2 3 2 3 3 2" xfId="18669" xr:uid="{0529D5F6-6538-4007-91F7-4C604BE1462D}"/>
    <cellStyle name="Comma 13 2 3 2 3 4" xfId="13066" xr:uid="{D4BAB8BE-32CF-4881-90ED-687CF989B9A0}"/>
    <cellStyle name="Comma 13 2 3 2 4" xfId="3547" xr:uid="{987D715B-83E8-4DA5-A689-31157185674C}"/>
    <cellStyle name="Comma 13 2 3 2 4 2" xfId="9150" xr:uid="{A73E2917-8EF2-4DDD-A904-A9D036C5D28C}"/>
    <cellStyle name="Comma 13 2 3 2 4 2 2" xfId="20378" xr:uid="{14F8E206-4E42-4F11-A1F7-291131EF4EFC}"/>
    <cellStyle name="Comma 13 2 3 2 4 3" xfId="14775" xr:uid="{871B417C-6003-4E8C-9122-446816AC5A3B}"/>
    <cellStyle name="Comma 13 2 3 2 5" xfId="6361" xr:uid="{1FC24E0C-0C6C-4AD6-80D8-C2E36F6B17EA}"/>
    <cellStyle name="Comma 13 2 3 2 5 2" xfId="17589" xr:uid="{6CB7312D-2C28-4A8B-A2C8-F5BF5A68910C}"/>
    <cellStyle name="Comma 13 2 3 2 6" xfId="11986" xr:uid="{EFBE274E-8840-48DA-96C4-C38F618C3B4C}"/>
    <cellStyle name="Comma 13 2 3 3" xfId="1029" xr:uid="{00000000-0005-0000-0000-000057020000}"/>
    <cellStyle name="Comma 13 2 3 3 2" xfId="2109" xr:uid="{00000000-0005-0000-0000-000058020000}"/>
    <cellStyle name="Comma 13 2 3 3 2 2" xfId="4898" xr:uid="{DE82482A-0B15-485C-9579-347C6495737D}"/>
    <cellStyle name="Comma 13 2 3 3 2 2 2" xfId="10501" xr:uid="{060F6714-8517-4565-86DC-137F3831B9AC}"/>
    <cellStyle name="Comma 13 2 3 3 2 2 2 2" xfId="21729" xr:uid="{94DC1E57-DA6C-4BCF-89EC-5CB09C211F8A}"/>
    <cellStyle name="Comma 13 2 3 3 2 2 3" xfId="16126" xr:uid="{3CA294CE-4E76-48F6-AFD1-DF435EBEB9C4}"/>
    <cellStyle name="Comma 13 2 3 3 2 3" xfId="7712" xr:uid="{5FD7ED6E-B9D7-46E0-9420-860F8094F76E}"/>
    <cellStyle name="Comma 13 2 3 3 2 3 2" xfId="18940" xr:uid="{456C94DC-FFE1-414D-ACAD-F8E650679B9C}"/>
    <cellStyle name="Comma 13 2 3 3 2 4" xfId="13337" xr:uid="{706916BF-128A-4A1E-9304-206F171EC659}"/>
    <cellStyle name="Comma 13 2 3 3 3" xfId="3818" xr:uid="{76CF8007-E900-46F2-A8A3-997F28931C6B}"/>
    <cellStyle name="Comma 13 2 3 3 3 2" xfId="9421" xr:uid="{3D5CCC19-CB77-436B-AAF6-2687CB0AA219}"/>
    <cellStyle name="Comma 13 2 3 3 3 2 2" xfId="20649" xr:uid="{C9D91E2D-9498-4452-8092-1C7B5BC0A239}"/>
    <cellStyle name="Comma 13 2 3 3 3 3" xfId="15046" xr:uid="{33B5A51B-08EC-4CC4-B4CF-6500EB16E70D}"/>
    <cellStyle name="Comma 13 2 3 3 4" xfId="6632" xr:uid="{D33836C9-9EE3-4F6C-A573-5B58C5B980EF}"/>
    <cellStyle name="Comma 13 2 3 3 4 2" xfId="17860" xr:uid="{5398D81E-0828-40EB-A3E5-4C687B357814}"/>
    <cellStyle name="Comma 13 2 3 3 5" xfId="12257" xr:uid="{B2C85F31-6341-45DB-ABB8-2B83CD3974D0}"/>
    <cellStyle name="Comma 13 2 3 4" xfId="1571" xr:uid="{00000000-0005-0000-0000-000059020000}"/>
    <cellStyle name="Comma 13 2 3 4 2" xfId="4360" xr:uid="{61CC2530-7DFB-43B4-A0A5-FDA5C8D85BC1}"/>
    <cellStyle name="Comma 13 2 3 4 2 2" xfId="9963" xr:uid="{423C936A-863A-4EFE-AFEC-48A28E334618}"/>
    <cellStyle name="Comma 13 2 3 4 2 2 2" xfId="21191" xr:uid="{1616827C-295C-4990-A130-A6044592DF47}"/>
    <cellStyle name="Comma 13 2 3 4 2 3" xfId="15588" xr:uid="{52A3606A-A3D3-4B01-A296-CDB953A5EF62}"/>
    <cellStyle name="Comma 13 2 3 4 3" xfId="7174" xr:uid="{6036AC1D-7969-4CFB-B19C-DF694B672FD1}"/>
    <cellStyle name="Comma 13 2 3 4 3 2" xfId="18402" xr:uid="{9B16E5C4-2BBD-4D0A-9159-DD902135DC95}"/>
    <cellStyle name="Comma 13 2 3 4 4" xfId="12799" xr:uid="{DF949B0B-0FBA-450A-B61C-618E1C2A3294}"/>
    <cellStyle name="Comma 13 2 3 5" xfId="2652" xr:uid="{00000000-0005-0000-0000-00005A020000}"/>
    <cellStyle name="Comma 13 2 3 5 2" xfId="5441" xr:uid="{97086970-DD24-4CC0-8FC4-228C8A5BC45D}"/>
    <cellStyle name="Comma 13 2 3 5 2 2" xfId="11044" xr:uid="{2BF54309-BDA7-4A0A-95FE-54DDFA2E6405}"/>
    <cellStyle name="Comma 13 2 3 5 2 2 2" xfId="22272" xr:uid="{417B3CCB-26AE-4FDE-88DA-83DE219C6D8E}"/>
    <cellStyle name="Comma 13 2 3 5 2 3" xfId="16669" xr:uid="{45EBCB28-1760-4559-8B2F-542D7D53D452}"/>
    <cellStyle name="Comma 13 2 3 5 3" xfId="8255" xr:uid="{19A6B390-7F46-4A28-A667-790F8304AB2D}"/>
    <cellStyle name="Comma 13 2 3 5 3 2" xfId="19483" xr:uid="{E5A162DF-B067-4879-86EF-788093435BF7}"/>
    <cellStyle name="Comma 13 2 3 5 4" xfId="13880" xr:uid="{5B4D4C86-612E-49A3-B9C6-9ACC8157DCF1}"/>
    <cellStyle name="Comma 13 2 3 6" xfId="491" xr:uid="{00000000-0005-0000-0000-00005B020000}"/>
    <cellStyle name="Comma 13 2 3 6 2" xfId="3280" xr:uid="{200926BC-D4F9-4393-9439-85676F318634}"/>
    <cellStyle name="Comma 13 2 3 6 2 2" xfId="8883" xr:uid="{2EFF364E-4404-41F2-A9EB-272A83E0BE3A}"/>
    <cellStyle name="Comma 13 2 3 6 2 2 2" xfId="20111" xr:uid="{CACBD1A4-86F4-40C3-8F50-F14BA6670B30}"/>
    <cellStyle name="Comma 13 2 3 6 2 3" xfId="14508" xr:uid="{4F18C986-AD00-47AD-A632-4C72431E41EF}"/>
    <cellStyle name="Comma 13 2 3 6 3" xfId="6094" xr:uid="{16619BB8-4765-4C11-B280-4D5E96830E2F}"/>
    <cellStyle name="Comma 13 2 3 6 3 2" xfId="17322" xr:uid="{22240F96-5819-4141-BAF5-10E909B29BF3}"/>
    <cellStyle name="Comma 13 2 3 6 4" xfId="11719" xr:uid="{ED4A6A68-DA2B-4070-9BBA-8368A21FE215}"/>
    <cellStyle name="Comma 13 2 3 7" xfId="3004" xr:uid="{AC8F6B7D-3DEF-49D9-A07E-5CF8F09A8AE3}"/>
    <cellStyle name="Comma 13 2 3 7 2" xfId="8607" xr:uid="{139EC8C5-C4E9-445A-B732-073E44A21634}"/>
    <cellStyle name="Comma 13 2 3 7 2 2" xfId="19835" xr:uid="{319E5D96-D4D1-4CC6-A74D-96B6E89CAC03}"/>
    <cellStyle name="Comma 13 2 3 7 3" xfId="14232" xr:uid="{C871C0F3-784F-4294-A4CE-0E5F87B69FDE}"/>
    <cellStyle name="Comma 13 2 3 8" xfId="5819" xr:uid="{B33066AB-B7DE-49E8-A748-EE766BCD85DF}"/>
    <cellStyle name="Comma 13 2 3 8 2" xfId="17047" xr:uid="{795FBB2E-3996-4DB0-930A-DAA1296DF416}"/>
    <cellStyle name="Comma 13 2 3 9" xfId="11443" xr:uid="{CBE2A6D4-853E-4261-B304-430F5869FE23}"/>
    <cellStyle name="Comma 13 2 4" xfId="633" xr:uid="{00000000-0005-0000-0000-00005C020000}"/>
    <cellStyle name="Comma 13 2 4 2" xfId="1171" xr:uid="{00000000-0005-0000-0000-00005D020000}"/>
    <cellStyle name="Comma 13 2 4 2 2" xfId="2251" xr:uid="{00000000-0005-0000-0000-00005E020000}"/>
    <cellStyle name="Comma 13 2 4 2 2 2" xfId="5040" xr:uid="{E7E5B235-E9F8-4E6A-90AA-A16C3E3D63AB}"/>
    <cellStyle name="Comma 13 2 4 2 2 2 2" xfId="10643" xr:uid="{6391EBA6-03A3-49B0-BD0A-2610CB20742E}"/>
    <cellStyle name="Comma 13 2 4 2 2 2 2 2" xfId="21871" xr:uid="{0E63D7BF-8999-448F-A5BC-D961FD25A769}"/>
    <cellStyle name="Comma 13 2 4 2 2 2 3" xfId="16268" xr:uid="{7D138DF4-F1EE-4966-8CA2-3AD9F4CD5102}"/>
    <cellStyle name="Comma 13 2 4 2 2 3" xfId="7854" xr:uid="{3F42173D-07C0-4C0C-8161-C8E57EAE5152}"/>
    <cellStyle name="Comma 13 2 4 2 2 3 2" xfId="19082" xr:uid="{F57BFE92-7B15-48E9-AF83-49BCB198F372}"/>
    <cellStyle name="Comma 13 2 4 2 2 4" xfId="13479" xr:uid="{EF32D754-E160-4CF1-B98A-8FC7928A3A44}"/>
    <cellStyle name="Comma 13 2 4 2 3" xfId="3960" xr:uid="{3976BE65-114C-4017-816C-85D69D3253C4}"/>
    <cellStyle name="Comma 13 2 4 2 3 2" xfId="9563" xr:uid="{B721DECD-53C6-49C9-9285-438F2DF24EB7}"/>
    <cellStyle name="Comma 13 2 4 2 3 2 2" xfId="20791" xr:uid="{597428FE-54E5-465D-8DAF-A4B041F3A0CD}"/>
    <cellStyle name="Comma 13 2 4 2 3 3" xfId="15188" xr:uid="{872C5A6A-D77C-469F-9B63-DF97FD6CD999}"/>
    <cellStyle name="Comma 13 2 4 2 4" xfId="6774" xr:uid="{3ED9798F-2421-404A-A3B5-EB9B8897BEC6}"/>
    <cellStyle name="Comma 13 2 4 2 4 2" xfId="18002" xr:uid="{3530DD0F-F365-4D8F-B5F8-853B15438127}"/>
    <cellStyle name="Comma 13 2 4 2 5" xfId="12399" xr:uid="{D2D110D7-025D-4AFE-89B0-38CABDEFBF37}"/>
    <cellStyle name="Comma 13 2 4 3" xfId="1713" xr:uid="{00000000-0005-0000-0000-00005F020000}"/>
    <cellStyle name="Comma 13 2 4 3 2" xfId="4502" xr:uid="{34DE0F94-9D9C-4EBA-88ED-868D0CBA7BED}"/>
    <cellStyle name="Comma 13 2 4 3 2 2" xfId="10105" xr:uid="{DE1A4975-FB13-4448-B306-5DE70D9DCF59}"/>
    <cellStyle name="Comma 13 2 4 3 2 2 2" xfId="21333" xr:uid="{49CE83AA-85C1-46EB-8F50-A01C72D17867}"/>
    <cellStyle name="Comma 13 2 4 3 2 3" xfId="15730" xr:uid="{FEADE51B-38D2-464B-96FE-A9E913EC9E64}"/>
    <cellStyle name="Comma 13 2 4 3 3" xfId="7316" xr:uid="{D474CC53-A1C3-41A8-9331-0E3088BD50EF}"/>
    <cellStyle name="Comma 13 2 4 3 3 2" xfId="18544" xr:uid="{66D7E6CF-9142-43E7-8802-F1D6EDCBBE3E}"/>
    <cellStyle name="Comma 13 2 4 3 4" xfId="12941" xr:uid="{F9553AE5-4CFB-47CD-AFF2-AB0242B62419}"/>
    <cellStyle name="Comma 13 2 4 4" xfId="3422" xr:uid="{DDCB32E0-D092-4FA1-843B-BFFD57CEDFC1}"/>
    <cellStyle name="Comma 13 2 4 4 2" xfId="9025" xr:uid="{FFB383A8-938F-46F5-AC8F-A203416FA700}"/>
    <cellStyle name="Comma 13 2 4 4 2 2" xfId="20253" xr:uid="{EB6A7247-CF9D-434E-AF3C-8BED3B85BAF5}"/>
    <cellStyle name="Comma 13 2 4 4 3" xfId="14650" xr:uid="{62EB3544-8035-41D3-AE9F-6705FB0C3A02}"/>
    <cellStyle name="Comma 13 2 4 5" xfId="6236" xr:uid="{209EE750-C525-4210-8C5E-EDD8FE8977AF}"/>
    <cellStyle name="Comma 13 2 4 5 2" xfId="17464" xr:uid="{07AF4909-D1DC-4D75-9018-C0362CBB00C2}"/>
    <cellStyle name="Comma 13 2 4 6" xfId="11861" xr:uid="{E77ADFAF-2C32-4D6B-A71C-E0C338BBB948}"/>
    <cellStyle name="Comma 13 2 5" xfId="904" xr:uid="{00000000-0005-0000-0000-000060020000}"/>
    <cellStyle name="Comma 13 2 5 2" xfId="1984" xr:uid="{00000000-0005-0000-0000-000061020000}"/>
    <cellStyle name="Comma 13 2 5 2 2" xfId="4773" xr:uid="{79A823D7-5B84-46EE-957B-AFD4B963013C}"/>
    <cellStyle name="Comma 13 2 5 2 2 2" xfId="10376" xr:uid="{CF10800D-568D-445A-9491-8FA9C76A410F}"/>
    <cellStyle name="Comma 13 2 5 2 2 2 2" xfId="21604" xr:uid="{40E217CA-7081-47EC-89E4-DA2F92464D62}"/>
    <cellStyle name="Comma 13 2 5 2 2 3" xfId="16001" xr:uid="{4A65220E-81D9-4E54-BFE2-B679A9EA4781}"/>
    <cellStyle name="Comma 13 2 5 2 3" xfId="7587" xr:uid="{04BAE22E-09EE-4DB6-AD4D-FCF752E0CA21}"/>
    <cellStyle name="Comma 13 2 5 2 3 2" xfId="18815" xr:uid="{BF46BD8B-D0A7-4A34-8B51-F53E8FF83F8A}"/>
    <cellStyle name="Comma 13 2 5 2 4" xfId="13212" xr:uid="{4DDC1AE9-E910-4620-BD06-2551D57A72C6}"/>
    <cellStyle name="Comma 13 2 5 3" xfId="3693" xr:uid="{87D2E20D-B8D2-4C7F-A9BC-1E643826575B}"/>
    <cellStyle name="Comma 13 2 5 3 2" xfId="9296" xr:uid="{D2496947-B375-4F69-96EF-AFD1CCED7BBE}"/>
    <cellStyle name="Comma 13 2 5 3 2 2" xfId="20524" xr:uid="{A16C3DB7-AC29-402D-A65C-740C60A2A4BB}"/>
    <cellStyle name="Comma 13 2 5 3 3" xfId="14921" xr:uid="{D02DB15F-449E-45A8-827A-A824EAF8BA6E}"/>
    <cellStyle name="Comma 13 2 5 4" xfId="6507" xr:uid="{F9AF2724-F119-43F8-BC54-3C65A24258F8}"/>
    <cellStyle name="Comma 13 2 5 4 2" xfId="17735" xr:uid="{E533AD37-05F9-41F2-B7FF-BAB412E57D23}"/>
    <cellStyle name="Comma 13 2 5 5" xfId="12132" xr:uid="{E3D7DA0E-5AEA-4AED-A543-E91B1B1DB88B}"/>
    <cellStyle name="Comma 13 2 6" xfId="1446" xr:uid="{00000000-0005-0000-0000-000062020000}"/>
    <cellStyle name="Comma 13 2 6 2" xfId="4235" xr:uid="{62F0EB00-82A7-4D79-84F5-5D0F508FED04}"/>
    <cellStyle name="Comma 13 2 6 2 2" xfId="9838" xr:uid="{B55D90CC-1EFB-4072-84BD-D34A17D77D2D}"/>
    <cellStyle name="Comma 13 2 6 2 2 2" xfId="21066" xr:uid="{56F5293D-F1F1-4401-B354-426136C817B9}"/>
    <cellStyle name="Comma 13 2 6 2 3" xfId="15463" xr:uid="{948C0E8C-2FD3-4B53-A084-1E9322F0DF98}"/>
    <cellStyle name="Comma 13 2 6 3" xfId="7049" xr:uid="{F20F3BBE-D79F-459F-8F4A-A52ECCE24E6E}"/>
    <cellStyle name="Comma 13 2 6 3 2" xfId="18277" xr:uid="{909227EF-2192-4F00-B46E-7B74774BD8B6}"/>
    <cellStyle name="Comma 13 2 6 4" xfId="12674" xr:uid="{37C12EB3-31D6-44E3-BFE7-858828DB5113}"/>
    <cellStyle name="Comma 13 2 7" xfId="2527" xr:uid="{00000000-0005-0000-0000-000063020000}"/>
    <cellStyle name="Comma 13 2 7 2" xfId="5316" xr:uid="{0854A1C1-4DA9-46BA-95D5-3ED470B0A99F}"/>
    <cellStyle name="Comma 13 2 7 2 2" xfId="10919" xr:uid="{6CC6D581-34C0-4C97-A981-2F03F489AA8B}"/>
    <cellStyle name="Comma 13 2 7 2 2 2" xfId="22147" xr:uid="{78D27AB8-5A20-487F-BF2C-12F520E86FE3}"/>
    <cellStyle name="Comma 13 2 7 2 3" xfId="16544" xr:uid="{07BF5E5E-5300-440D-86C3-4A5DA2A28942}"/>
    <cellStyle name="Comma 13 2 7 3" xfId="8130" xr:uid="{82BB5522-0B98-4C3C-889F-9DEB3DB6E15D}"/>
    <cellStyle name="Comma 13 2 7 3 2" xfId="19358" xr:uid="{2452F2D6-32C5-43A3-976B-388B578D0EAB}"/>
    <cellStyle name="Comma 13 2 7 4" xfId="13755" xr:uid="{C3273CEA-A28B-45F9-A132-8F7950B30D09}"/>
    <cellStyle name="Comma 13 2 8" xfId="366" xr:uid="{00000000-0005-0000-0000-000064020000}"/>
    <cellStyle name="Comma 13 2 8 2" xfId="3155" xr:uid="{0C5CE6CC-29E5-4575-AF63-268B9DCE4808}"/>
    <cellStyle name="Comma 13 2 8 2 2" xfId="8758" xr:uid="{24B4FCA8-1647-442C-99A9-108B8B3A862A}"/>
    <cellStyle name="Comma 13 2 8 2 2 2" xfId="19986" xr:uid="{D11269B2-CB3F-432B-A9DD-A7F9D59C39DF}"/>
    <cellStyle name="Comma 13 2 8 2 3" xfId="14383" xr:uid="{EFFDAF3F-B929-42C6-83A4-6A66CD4F724C}"/>
    <cellStyle name="Comma 13 2 8 3" xfId="5969" xr:uid="{D25962ED-AAB4-4042-A259-DF37490046BD}"/>
    <cellStyle name="Comma 13 2 8 3 2" xfId="17197" xr:uid="{251F1983-EE89-4350-A337-6C8E0760AEE8}"/>
    <cellStyle name="Comma 13 2 8 4" xfId="11594" xr:uid="{FCB1D5AA-E960-4271-8C82-2A7F6B84E11E}"/>
    <cellStyle name="Comma 13 2 9" xfId="2879" xr:uid="{701913BD-FD74-49A5-AE34-66182E841EF7}"/>
    <cellStyle name="Comma 13 2 9 2" xfId="8482" xr:uid="{63BA9C1C-886A-4897-B743-F7E50A12AA3B}"/>
    <cellStyle name="Comma 13 2 9 2 2" xfId="19710" xr:uid="{BE755AF4-A0D6-45F9-A095-4E8B631B182C}"/>
    <cellStyle name="Comma 13 2 9 3" xfId="14107" xr:uid="{339CB023-FF17-486C-B37F-731A3254E5AF}"/>
    <cellStyle name="Comma 13 3" xfId="117" xr:uid="{00000000-0005-0000-0000-000065020000}"/>
    <cellStyle name="Comma 13 3 10" xfId="11349" xr:uid="{AD9FB5E3-BBBC-4E12-BA86-3A650B9F089B}"/>
    <cellStyle name="Comma 13 3 2" xfId="243" xr:uid="{00000000-0005-0000-0000-000066020000}"/>
    <cellStyle name="Comma 13 3 2 2" xfId="790" xr:uid="{00000000-0005-0000-0000-000067020000}"/>
    <cellStyle name="Comma 13 3 2 2 2" xfId="1328" xr:uid="{00000000-0005-0000-0000-000068020000}"/>
    <cellStyle name="Comma 13 3 2 2 2 2" xfId="2408" xr:uid="{00000000-0005-0000-0000-000069020000}"/>
    <cellStyle name="Comma 13 3 2 2 2 2 2" xfId="5197" xr:uid="{247266C7-05EF-403E-83E2-28F93B2E0805}"/>
    <cellStyle name="Comma 13 3 2 2 2 2 2 2" xfId="10800" xr:uid="{04464F03-CC59-4E1C-82CE-E54ED5DBF9C0}"/>
    <cellStyle name="Comma 13 3 2 2 2 2 2 2 2" xfId="22028" xr:uid="{C351B879-4450-48E6-88BD-58C3FDE7386F}"/>
    <cellStyle name="Comma 13 3 2 2 2 2 2 3" xfId="16425" xr:uid="{B2BCE9B4-4C09-48DA-890E-6E1BE0B3CA67}"/>
    <cellStyle name="Comma 13 3 2 2 2 2 3" xfId="8011" xr:uid="{EAA48066-91E2-4EFE-9B01-AA4C15A65327}"/>
    <cellStyle name="Comma 13 3 2 2 2 2 3 2" xfId="19239" xr:uid="{9E1A286F-047A-46CD-976F-053CDE2EA6EA}"/>
    <cellStyle name="Comma 13 3 2 2 2 2 4" xfId="13636" xr:uid="{4ED701B2-DD8C-44C7-AB4F-EA73BCF5BBFB}"/>
    <cellStyle name="Comma 13 3 2 2 2 3" xfId="4117" xr:uid="{AC7318A6-4419-42BC-BFC6-0EB89BB8493A}"/>
    <cellStyle name="Comma 13 3 2 2 2 3 2" xfId="9720" xr:uid="{2063ACD1-9254-4AED-BC6B-405589DB5F13}"/>
    <cellStyle name="Comma 13 3 2 2 2 3 2 2" xfId="20948" xr:uid="{BD723E6F-7A1D-40A9-B12F-94362A5D9BE9}"/>
    <cellStyle name="Comma 13 3 2 2 2 3 3" xfId="15345" xr:uid="{77B7AC63-5900-4C55-9248-9D6BE04E0766}"/>
    <cellStyle name="Comma 13 3 2 2 2 4" xfId="6931" xr:uid="{F3511256-EFE7-48C1-95B9-6969EB6E4431}"/>
    <cellStyle name="Comma 13 3 2 2 2 4 2" xfId="18159" xr:uid="{06986BA7-9456-442E-80C6-34755CED06DA}"/>
    <cellStyle name="Comma 13 3 2 2 2 5" xfId="12556" xr:uid="{F971887A-C387-4926-A7DE-3D3C0BFDB739}"/>
    <cellStyle name="Comma 13 3 2 2 3" xfId="1870" xr:uid="{00000000-0005-0000-0000-00006A020000}"/>
    <cellStyle name="Comma 13 3 2 2 3 2" xfId="4659" xr:uid="{2E8CC7BE-B723-4CAC-81A1-21AB3EE05C09}"/>
    <cellStyle name="Comma 13 3 2 2 3 2 2" xfId="10262" xr:uid="{DF0D2D2E-B351-40C2-B9BC-3BAFAC52886B}"/>
    <cellStyle name="Comma 13 3 2 2 3 2 2 2" xfId="21490" xr:uid="{6BA00EF4-4FE2-4E53-B4F7-D79CF0837625}"/>
    <cellStyle name="Comma 13 3 2 2 3 2 3" xfId="15887" xr:uid="{5D2A9839-2C2B-4613-AC6F-26C0915F06D2}"/>
    <cellStyle name="Comma 13 3 2 2 3 3" xfId="7473" xr:uid="{FC70AABB-D8A1-4B02-AD32-AEB6DB389CE1}"/>
    <cellStyle name="Comma 13 3 2 2 3 3 2" xfId="18701" xr:uid="{F8474412-A5D7-4559-98D8-624AB305CF53}"/>
    <cellStyle name="Comma 13 3 2 2 3 4" xfId="13098" xr:uid="{F8C1639F-1CD3-4BF6-BF8C-0365A11FCBF5}"/>
    <cellStyle name="Comma 13 3 2 2 4" xfId="3579" xr:uid="{DDC66A13-766C-4774-AB40-0AE7A28FDD95}"/>
    <cellStyle name="Comma 13 3 2 2 4 2" xfId="9182" xr:uid="{422BB881-9B10-4B97-A20D-5D5364C4083B}"/>
    <cellStyle name="Comma 13 3 2 2 4 2 2" xfId="20410" xr:uid="{12C73A2C-BFCC-4224-8427-48D5F10093AD}"/>
    <cellStyle name="Comma 13 3 2 2 4 3" xfId="14807" xr:uid="{72CA582A-7D6B-4CD0-9EB1-61DB80D19F80}"/>
    <cellStyle name="Comma 13 3 2 2 5" xfId="6393" xr:uid="{E5A7B59E-D65A-4EC2-A245-676724494E3D}"/>
    <cellStyle name="Comma 13 3 2 2 5 2" xfId="17621" xr:uid="{4118002F-A155-47EF-A4DE-C0F99EC883B4}"/>
    <cellStyle name="Comma 13 3 2 2 6" xfId="12018" xr:uid="{32F346C7-827E-4A4E-AB3B-5B29457D3905}"/>
    <cellStyle name="Comma 13 3 2 3" xfId="1061" xr:uid="{00000000-0005-0000-0000-00006B020000}"/>
    <cellStyle name="Comma 13 3 2 3 2" xfId="2141" xr:uid="{00000000-0005-0000-0000-00006C020000}"/>
    <cellStyle name="Comma 13 3 2 3 2 2" xfId="4930" xr:uid="{F5D68CD3-0B9B-4FE6-ACD3-345169000DAA}"/>
    <cellStyle name="Comma 13 3 2 3 2 2 2" xfId="10533" xr:uid="{DA1D8F07-394E-43A4-9969-EA9CA05B3450}"/>
    <cellStyle name="Comma 13 3 2 3 2 2 2 2" xfId="21761" xr:uid="{DA910CC8-48E6-403B-B9B6-584F8B94CAF7}"/>
    <cellStyle name="Comma 13 3 2 3 2 2 3" xfId="16158" xr:uid="{1454AA7C-FE14-4489-9469-3411C7F1F687}"/>
    <cellStyle name="Comma 13 3 2 3 2 3" xfId="7744" xr:uid="{48923018-B90D-4CC0-9B7D-344E23E30DA2}"/>
    <cellStyle name="Comma 13 3 2 3 2 3 2" xfId="18972" xr:uid="{2FCB4479-1867-4833-9478-7933351F8374}"/>
    <cellStyle name="Comma 13 3 2 3 2 4" xfId="13369" xr:uid="{83125862-C89E-4192-8228-59530DE1A922}"/>
    <cellStyle name="Comma 13 3 2 3 3" xfId="3850" xr:uid="{60D72943-82C8-46CA-AA85-639E41D6AC39}"/>
    <cellStyle name="Comma 13 3 2 3 3 2" xfId="9453" xr:uid="{0801A0CF-4D1E-4B2C-B945-759B816979BF}"/>
    <cellStyle name="Comma 13 3 2 3 3 2 2" xfId="20681" xr:uid="{E530BE51-249F-47F0-BD77-74406E277643}"/>
    <cellStyle name="Comma 13 3 2 3 3 3" xfId="15078" xr:uid="{58FE5411-417E-4945-85BD-2A3133F68A48}"/>
    <cellStyle name="Comma 13 3 2 3 4" xfId="6664" xr:uid="{56028EA8-66BB-4371-A873-7BF581D959E7}"/>
    <cellStyle name="Comma 13 3 2 3 4 2" xfId="17892" xr:uid="{A51539F9-6214-46B8-8105-5646C42B8523}"/>
    <cellStyle name="Comma 13 3 2 3 5" xfId="12289" xr:uid="{4A0C26D0-0A16-47B7-B78D-DC36CBFED85B}"/>
    <cellStyle name="Comma 13 3 2 4" xfId="1603" xr:uid="{00000000-0005-0000-0000-00006D020000}"/>
    <cellStyle name="Comma 13 3 2 4 2" xfId="4392" xr:uid="{ECD1EA76-73DE-4041-8EE0-95E1EF75B65D}"/>
    <cellStyle name="Comma 13 3 2 4 2 2" xfId="9995" xr:uid="{A3D23FC1-C82A-4A9D-84A7-8651E9028853}"/>
    <cellStyle name="Comma 13 3 2 4 2 2 2" xfId="21223" xr:uid="{42195250-20E1-49E9-9BA3-6F27F084163B}"/>
    <cellStyle name="Comma 13 3 2 4 2 3" xfId="15620" xr:uid="{A019DFD7-0CAA-45EE-9239-8F6ECA527669}"/>
    <cellStyle name="Comma 13 3 2 4 3" xfId="7206" xr:uid="{3E7DC566-EB17-4728-B008-91C4CAD48C0C}"/>
    <cellStyle name="Comma 13 3 2 4 3 2" xfId="18434" xr:uid="{23307023-5870-41D3-BDAA-B8131331D513}"/>
    <cellStyle name="Comma 13 3 2 4 4" xfId="12831" xr:uid="{7EBB26C8-623F-4C45-80C6-F502282B2A3D}"/>
    <cellStyle name="Comma 13 3 2 5" xfId="2684" xr:uid="{00000000-0005-0000-0000-00006E020000}"/>
    <cellStyle name="Comma 13 3 2 5 2" xfId="5473" xr:uid="{E7AFC245-2165-4094-B5E2-68C559D1E4EF}"/>
    <cellStyle name="Comma 13 3 2 5 2 2" xfId="11076" xr:uid="{FA65B873-3AD3-4326-8858-CD6FA6B8A1A9}"/>
    <cellStyle name="Comma 13 3 2 5 2 2 2" xfId="22304" xr:uid="{73F38C18-6A6F-413E-BED0-20FA6A33F500}"/>
    <cellStyle name="Comma 13 3 2 5 2 3" xfId="16701" xr:uid="{43A01CAF-4997-49ED-8BC8-8C0A84FC04AF}"/>
    <cellStyle name="Comma 13 3 2 5 3" xfId="8287" xr:uid="{27999CC7-8428-43E7-B3A1-E86DB370ED7A}"/>
    <cellStyle name="Comma 13 3 2 5 3 2" xfId="19515" xr:uid="{6820A70D-CC07-430F-AB9D-5E363D51785B}"/>
    <cellStyle name="Comma 13 3 2 5 4" xfId="13912" xr:uid="{42ABC981-CEEC-4B5A-8316-A6E80437E87D}"/>
    <cellStyle name="Comma 13 3 2 6" xfId="523" xr:uid="{00000000-0005-0000-0000-00006F020000}"/>
    <cellStyle name="Comma 13 3 2 6 2" xfId="3312" xr:uid="{54390655-EC07-40DB-A99E-4DD198EDB89C}"/>
    <cellStyle name="Comma 13 3 2 6 2 2" xfId="8915" xr:uid="{4719A135-2115-4E3B-8C39-148F9294D172}"/>
    <cellStyle name="Comma 13 3 2 6 2 2 2" xfId="20143" xr:uid="{DF0BE40B-2938-48F9-9DC1-4ECA7F9C7041}"/>
    <cellStyle name="Comma 13 3 2 6 2 3" xfId="14540" xr:uid="{35E58D9C-723F-4A12-A89A-53A74448BEBA}"/>
    <cellStyle name="Comma 13 3 2 6 3" xfId="6126" xr:uid="{2C48D3E5-5CB7-464A-BD8D-974E7F79157B}"/>
    <cellStyle name="Comma 13 3 2 6 3 2" xfId="17354" xr:uid="{E1B87B99-3187-40A8-8BF0-C06E419E9AD4}"/>
    <cellStyle name="Comma 13 3 2 6 4" xfId="11751" xr:uid="{52DE4A3F-D90D-4762-9620-B5CF12F5D469}"/>
    <cellStyle name="Comma 13 3 2 7" xfId="3036" xr:uid="{E89492B9-D30B-4AB8-BEA6-3683F4A60A14}"/>
    <cellStyle name="Comma 13 3 2 7 2" xfId="8639" xr:uid="{8B879410-FE2E-4EDB-ABD4-6C871F6EF41F}"/>
    <cellStyle name="Comma 13 3 2 7 2 2" xfId="19867" xr:uid="{3BE5DE6C-448E-40B5-9A7F-97FC2FB4241E}"/>
    <cellStyle name="Comma 13 3 2 7 3" xfId="14264" xr:uid="{3BE6F9D2-4FDF-4BE5-9500-3E42D9B867C8}"/>
    <cellStyle name="Comma 13 3 2 8" xfId="5851" xr:uid="{12A87222-A6B1-482F-8DC5-8AD70298FFAB}"/>
    <cellStyle name="Comma 13 3 2 8 2" xfId="17079" xr:uid="{658D0341-683B-435D-A0A6-4841DDEA16C8}"/>
    <cellStyle name="Comma 13 3 2 9" xfId="11475" xr:uid="{19C199C2-F7A9-428B-B8A3-80BACE9A9C92}"/>
    <cellStyle name="Comma 13 3 3" xfId="664" xr:uid="{00000000-0005-0000-0000-000070020000}"/>
    <cellStyle name="Comma 13 3 3 2" xfId="1202" xr:uid="{00000000-0005-0000-0000-000071020000}"/>
    <cellStyle name="Comma 13 3 3 2 2" xfId="2282" xr:uid="{00000000-0005-0000-0000-000072020000}"/>
    <cellStyle name="Comma 13 3 3 2 2 2" xfId="5071" xr:uid="{C72040F0-E40E-46EA-89C2-67B36A8C17BA}"/>
    <cellStyle name="Comma 13 3 3 2 2 2 2" xfId="10674" xr:uid="{A615E3FA-7403-4698-8BDC-F5685CAE4E1A}"/>
    <cellStyle name="Comma 13 3 3 2 2 2 2 2" xfId="21902" xr:uid="{68D1C6F2-B223-4424-B392-EA7DF537152E}"/>
    <cellStyle name="Comma 13 3 3 2 2 2 3" xfId="16299" xr:uid="{8E72AFB4-D8FD-4D65-B9DF-6C172A20CD27}"/>
    <cellStyle name="Comma 13 3 3 2 2 3" xfId="7885" xr:uid="{67453E6F-E256-4431-9903-753B926A5853}"/>
    <cellStyle name="Comma 13 3 3 2 2 3 2" xfId="19113" xr:uid="{F730473E-157D-425B-89E9-D523B7450150}"/>
    <cellStyle name="Comma 13 3 3 2 2 4" xfId="13510" xr:uid="{A974BC33-2B2B-4365-8D7B-9F89882D2B93}"/>
    <cellStyle name="Comma 13 3 3 2 3" xfId="3991" xr:uid="{6C498F15-0116-411B-86F2-B4753413F447}"/>
    <cellStyle name="Comma 13 3 3 2 3 2" xfId="9594" xr:uid="{BE9037DE-D9ED-425E-A8EE-FC12F9AF87BB}"/>
    <cellStyle name="Comma 13 3 3 2 3 2 2" xfId="20822" xr:uid="{DC09BCA0-B5A4-4BA4-9639-07DCE9981E50}"/>
    <cellStyle name="Comma 13 3 3 2 3 3" xfId="15219" xr:uid="{5F8645E4-4406-4863-A575-8084E65C7FC7}"/>
    <cellStyle name="Comma 13 3 3 2 4" xfId="6805" xr:uid="{37BB7E4B-E080-44C8-8329-390505738CA5}"/>
    <cellStyle name="Comma 13 3 3 2 4 2" xfId="18033" xr:uid="{1B5D1BD0-226F-4281-8B11-62A47DA2AB9A}"/>
    <cellStyle name="Comma 13 3 3 2 5" xfId="12430" xr:uid="{323ABE03-57B6-4F6B-8A6D-735F371EF1D3}"/>
    <cellStyle name="Comma 13 3 3 3" xfId="1744" xr:uid="{00000000-0005-0000-0000-000073020000}"/>
    <cellStyle name="Comma 13 3 3 3 2" xfId="4533" xr:uid="{F9CE3B29-7F45-48B9-98D4-375116728806}"/>
    <cellStyle name="Comma 13 3 3 3 2 2" xfId="10136" xr:uid="{3900D741-D25C-4E97-AC63-ACA7965CBCCE}"/>
    <cellStyle name="Comma 13 3 3 3 2 2 2" xfId="21364" xr:uid="{56EC1CC7-A724-461C-9B3B-E0122AD0D095}"/>
    <cellStyle name="Comma 13 3 3 3 2 3" xfId="15761" xr:uid="{A2CFF8E2-03AC-4DCF-B493-89913E4D2FC5}"/>
    <cellStyle name="Comma 13 3 3 3 3" xfId="7347" xr:uid="{5A2D49D0-FD7E-47AE-A582-C0283B6D1A92}"/>
    <cellStyle name="Comma 13 3 3 3 3 2" xfId="18575" xr:uid="{903572D4-B681-4075-B2FC-FBB2D451D34D}"/>
    <cellStyle name="Comma 13 3 3 3 4" xfId="12972" xr:uid="{30C49C3A-32AF-4ABB-A104-A3A738208268}"/>
    <cellStyle name="Comma 13 3 3 4" xfId="3453" xr:uid="{C9F1FB57-25DE-4C67-8E26-9ED3F3BBBF59}"/>
    <cellStyle name="Comma 13 3 3 4 2" xfId="9056" xr:uid="{4DC56890-82C6-4846-B5B8-B2DF6BBC4F06}"/>
    <cellStyle name="Comma 13 3 3 4 2 2" xfId="20284" xr:uid="{E8724024-C6A3-41AF-AECE-9A06B06E3107}"/>
    <cellStyle name="Comma 13 3 3 4 3" xfId="14681" xr:uid="{5178C2C1-231A-4AD2-89BD-FBAF4D266646}"/>
    <cellStyle name="Comma 13 3 3 5" xfId="6267" xr:uid="{3C43B051-F2A1-49B9-9568-0AFD458175A7}"/>
    <cellStyle name="Comma 13 3 3 5 2" xfId="17495" xr:uid="{3B68C89C-8E13-4FE8-810D-49D8FAB0ABBF}"/>
    <cellStyle name="Comma 13 3 3 6" xfId="11892" xr:uid="{98E4FB73-DA5F-42AE-AE24-642DEC587EC3}"/>
    <cellStyle name="Comma 13 3 4" xfId="935" xr:uid="{00000000-0005-0000-0000-000074020000}"/>
    <cellStyle name="Comma 13 3 4 2" xfId="2015" xr:uid="{00000000-0005-0000-0000-000075020000}"/>
    <cellStyle name="Comma 13 3 4 2 2" xfId="4804" xr:uid="{83F6EC19-8EC5-4C0D-89DF-A846A4FC2E0F}"/>
    <cellStyle name="Comma 13 3 4 2 2 2" xfId="10407" xr:uid="{BD19C60B-2842-442B-BDB7-8D91378D05EE}"/>
    <cellStyle name="Comma 13 3 4 2 2 2 2" xfId="21635" xr:uid="{2C2FF0FF-4242-4339-9A12-1B9A1F1684DA}"/>
    <cellStyle name="Comma 13 3 4 2 2 3" xfId="16032" xr:uid="{94F7F45B-84C8-4A31-8DEA-3663E2BC2F5C}"/>
    <cellStyle name="Comma 13 3 4 2 3" xfId="7618" xr:uid="{49937ADE-8C9A-4E0B-A649-B6C4DC32FB45}"/>
    <cellStyle name="Comma 13 3 4 2 3 2" xfId="18846" xr:uid="{177125E2-E73B-4098-ADBE-AE0D76AA978D}"/>
    <cellStyle name="Comma 13 3 4 2 4" xfId="13243" xr:uid="{4B919625-2D23-4FCB-9798-530A5F9B4FF0}"/>
    <cellStyle name="Comma 13 3 4 3" xfId="3724" xr:uid="{2C392E42-0C05-435B-B91E-135F85C55C3A}"/>
    <cellStyle name="Comma 13 3 4 3 2" xfId="9327" xr:uid="{CE6540F1-35E8-4B49-A5A0-9F71A9EE5A3D}"/>
    <cellStyle name="Comma 13 3 4 3 2 2" xfId="20555" xr:uid="{24778282-DF3E-4D88-8BED-C0A195FB4D7F}"/>
    <cellStyle name="Comma 13 3 4 3 3" xfId="14952" xr:uid="{E32A872B-46C7-47F4-8937-CAD6CF0905DA}"/>
    <cellStyle name="Comma 13 3 4 4" xfId="6538" xr:uid="{104E0EE4-1AF7-4FC5-AB72-13CAE21F5080}"/>
    <cellStyle name="Comma 13 3 4 4 2" xfId="17766" xr:uid="{ACE7F8C8-842D-4EFC-9197-E1EE4A868A31}"/>
    <cellStyle name="Comma 13 3 4 5" xfId="12163" xr:uid="{6FEEA476-AF9B-4E1A-8C52-C77A6F64D8EB}"/>
    <cellStyle name="Comma 13 3 5" xfId="1477" xr:uid="{00000000-0005-0000-0000-000076020000}"/>
    <cellStyle name="Comma 13 3 5 2" xfId="4266" xr:uid="{C674ED84-8538-4C3E-AFDF-0B4857CFCAA3}"/>
    <cellStyle name="Comma 13 3 5 2 2" xfId="9869" xr:uid="{F4385816-FAEB-43B8-9411-694427D230D6}"/>
    <cellStyle name="Comma 13 3 5 2 2 2" xfId="21097" xr:uid="{2E48056C-4166-40CC-A459-6FD712563C81}"/>
    <cellStyle name="Comma 13 3 5 2 3" xfId="15494" xr:uid="{8424207C-FA7E-4052-9F54-EFFBCA99CE01}"/>
    <cellStyle name="Comma 13 3 5 3" xfId="7080" xr:uid="{11CAFA37-58F2-448F-B288-7DC7566A313A}"/>
    <cellStyle name="Comma 13 3 5 3 2" xfId="18308" xr:uid="{27168A99-315A-4255-A3CC-DBB7678178BD}"/>
    <cellStyle name="Comma 13 3 5 4" xfId="12705" xr:uid="{AD8CB842-2F02-4C2A-82A8-4CD8D5AF6279}"/>
    <cellStyle name="Comma 13 3 6" xfId="2558" xr:uid="{00000000-0005-0000-0000-000077020000}"/>
    <cellStyle name="Comma 13 3 6 2" xfId="5347" xr:uid="{4D16568A-D260-48C9-9ADE-5482D9C90562}"/>
    <cellStyle name="Comma 13 3 6 2 2" xfId="10950" xr:uid="{E7CDBC39-1127-43D8-BDEC-69A74E7F2636}"/>
    <cellStyle name="Comma 13 3 6 2 2 2" xfId="22178" xr:uid="{D2397DA0-90E9-487B-BC39-C8C122F71C7F}"/>
    <cellStyle name="Comma 13 3 6 2 3" xfId="16575" xr:uid="{200271E1-4331-4B85-A609-3985997A395F}"/>
    <cellStyle name="Comma 13 3 6 3" xfId="8161" xr:uid="{436283AC-BBC5-4B4F-BE78-A314EEB0ECC8}"/>
    <cellStyle name="Comma 13 3 6 3 2" xfId="19389" xr:uid="{BC74B90B-4429-4ED3-9D23-4289B92D6A48}"/>
    <cellStyle name="Comma 13 3 6 4" xfId="13786" xr:uid="{DC13D3EC-FDFE-4701-A182-AB0486531693}"/>
    <cellStyle name="Comma 13 3 7" xfId="397" xr:uid="{00000000-0005-0000-0000-000078020000}"/>
    <cellStyle name="Comma 13 3 7 2" xfId="3186" xr:uid="{39019FA2-AE4E-48E2-A20C-5F1F1D6E67FB}"/>
    <cellStyle name="Comma 13 3 7 2 2" xfId="8789" xr:uid="{E89DE272-5BC3-486B-B798-331DBC4FE935}"/>
    <cellStyle name="Comma 13 3 7 2 2 2" xfId="20017" xr:uid="{1E607F3A-5315-43E8-9720-884DB9C36131}"/>
    <cellStyle name="Comma 13 3 7 2 3" xfId="14414" xr:uid="{5B5C4D70-1D1B-48DA-81F3-AF973D7734BD}"/>
    <cellStyle name="Comma 13 3 7 3" xfId="6000" xr:uid="{196B7414-3097-46D3-AD01-6F3E5F48AD30}"/>
    <cellStyle name="Comma 13 3 7 3 2" xfId="17228" xr:uid="{56A8B91A-44D6-4742-A8BD-08E4A7DC0F63}"/>
    <cellStyle name="Comma 13 3 7 4" xfId="11625" xr:uid="{5DD35B5D-7F01-4B18-8703-BD44DF202A10}"/>
    <cellStyle name="Comma 13 3 8" xfId="2910" xr:uid="{587E4A3E-9894-45A2-AB52-93A7848C843F}"/>
    <cellStyle name="Comma 13 3 8 2" xfId="8513" xr:uid="{D5FA8845-F650-4538-96AF-D42459D51E61}"/>
    <cellStyle name="Comma 13 3 8 2 2" xfId="19741" xr:uid="{6D091D17-214E-4428-94AD-FDC31CF37C40}"/>
    <cellStyle name="Comma 13 3 8 3" xfId="14138" xr:uid="{935CEDE1-33AE-4EDB-B590-BCCAF2C87480}"/>
    <cellStyle name="Comma 13 3 9" xfId="5725" xr:uid="{51B4334E-1501-4BE4-836B-434E8F2EB30A}"/>
    <cellStyle name="Comma 13 3 9 2" xfId="16953" xr:uid="{9E3364D2-2C5B-441B-B1F2-D4E9BC521F8F}"/>
    <cellStyle name="Comma 13 4" xfId="179" xr:uid="{00000000-0005-0000-0000-000079020000}"/>
    <cellStyle name="Comma 13 4 2" xfId="726" xr:uid="{00000000-0005-0000-0000-00007A020000}"/>
    <cellStyle name="Comma 13 4 2 2" xfId="1264" xr:uid="{00000000-0005-0000-0000-00007B020000}"/>
    <cellStyle name="Comma 13 4 2 2 2" xfId="2344" xr:uid="{00000000-0005-0000-0000-00007C020000}"/>
    <cellStyle name="Comma 13 4 2 2 2 2" xfId="5133" xr:uid="{2049A4AC-7987-4130-B6EC-0C0AB127636B}"/>
    <cellStyle name="Comma 13 4 2 2 2 2 2" xfId="10736" xr:uid="{3A179A4E-85EA-4B5A-9918-F1CD128EB602}"/>
    <cellStyle name="Comma 13 4 2 2 2 2 2 2" xfId="21964" xr:uid="{D2A19F38-AB1A-46C9-A2E0-F475C405FED0}"/>
    <cellStyle name="Comma 13 4 2 2 2 2 3" xfId="16361" xr:uid="{7293FACD-4033-4675-BB56-57ECCE04DE34}"/>
    <cellStyle name="Comma 13 4 2 2 2 3" xfId="7947" xr:uid="{4D0B2008-8B42-4506-9833-EF6ABEE1E564}"/>
    <cellStyle name="Comma 13 4 2 2 2 3 2" xfId="19175" xr:uid="{A069CC2C-0D75-427D-ADB7-2F50C97BEB58}"/>
    <cellStyle name="Comma 13 4 2 2 2 4" xfId="13572" xr:uid="{CC9DBD9A-07D4-416C-A4DE-0C062D10D006}"/>
    <cellStyle name="Comma 13 4 2 2 3" xfId="4053" xr:uid="{A6043167-A598-475E-83D0-D085AAED185E}"/>
    <cellStyle name="Comma 13 4 2 2 3 2" xfId="9656" xr:uid="{292E396E-42F3-42E4-8017-5C614B17210D}"/>
    <cellStyle name="Comma 13 4 2 2 3 2 2" xfId="20884" xr:uid="{3379D6AC-3525-4D85-AF30-F6BDEB8FA294}"/>
    <cellStyle name="Comma 13 4 2 2 3 3" xfId="15281" xr:uid="{BC6533BF-54A2-4076-B9B9-7991D2D8FE67}"/>
    <cellStyle name="Comma 13 4 2 2 4" xfId="6867" xr:uid="{E093B2E2-12D6-421D-8692-D1D6A3741C2C}"/>
    <cellStyle name="Comma 13 4 2 2 4 2" xfId="18095" xr:uid="{34469B06-0113-475E-8664-FE409D2AF131}"/>
    <cellStyle name="Comma 13 4 2 2 5" xfId="12492" xr:uid="{B99C38D5-E6F4-4595-BC82-6F2DE2A5B9E0}"/>
    <cellStyle name="Comma 13 4 2 3" xfId="1806" xr:uid="{00000000-0005-0000-0000-00007D020000}"/>
    <cellStyle name="Comma 13 4 2 3 2" xfId="4595" xr:uid="{CC2FC25D-B3F8-44B1-B139-7D292ECAE142}"/>
    <cellStyle name="Comma 13 4 2 3 2 2" xfId="10198" xr:uid="{0D4DEC77-9D7D-46E2-AB38-51862FC76C09}"/>
    <cellStyle name="Comma 13 4 2 3 2 2 2" xfId="21426" xr:uid="{013B1578-C566-42EF-A461-8B157C4D4CD3}"/>
    <cellStyle name="Comma 13 4 2 3 2 3" xfId="15823" xr:uid="{37C1345F-EAF2-4596-86DB-BCBCF3499307}"/>
    <cellStyle name="Comma 13 4 2 3 3" xfId="7409" xr:uid="{F7C1DAC3-D10B-4F8E-A01E-9245840125DC}"/>
    <cellStyle name="Comma 13 4 2 3 3 2" xfId="18637" xr:uid="{3F2F6AFA-38A5-4400-B41E-303F74648565}"/>
    <cellStyle name="Comma 13 4 2 3 4" xfId="13034" xr:uid="{F8F33776-7B7F-46E1-9F17-F39431B9BBA6}"/>
    <cellStyle name="Comma 13 4 2 4" xfId="3515" xr:uid="{F6D60E0B-A555-4A07-A088-57F59A4366DA}"/>
    <cellStyle name="Comma 13 4 2 4 2" xfId="9118" xr:uid="{7BD924EE-A3EC-4E23-AAAF-F3049A002746}"/>
    <cellStyle name="Comma 13 4 2 4 2 2" xfId="20346" xr:uid="{9F3E21E2-F119-4367-8985-CCCA40689C2E}"/>
    <cellStyle name="Comma 13 4 2 4 3" xfId="14743" xr:uid="{77414FCA-EA40-4C81-A5C8-B2B004E648D2}"/>
    <cellStyle name="Comma 13 4 2 5" xfId="6329" xr:uid="{E54B2743-09F3-4991-841A-EBAB994A8E4C}"/>
    <cellStyle name="Comma 13 4 2 5 2" xfId="17557" xr:uid="{CF05C375-9D89-4951-8EE1-2A8CFB1B4DD5}"/>
    <cellStyle name="Comma 13 4 2 6" xfId="11954" xr:uid="{E8843C9F-DF71-4C7C-8F7E-D6D9783D6FA8}"/>
    <cellStyle name="Comma 13 4 3" xfId="997" xr:uid="{00000000-0005-0000-0000-00007E020000}"/>
    <cellStyle name="Comma 13 4 3 2" xfId="2077" xr:uid="{00000000-0005-0000-0000-00007F020000}"/>
    <cellStyle name="Comma 13 4 3 2 2" xfId="4866" xr:uid="{BE3C12E3-8642-484A-A203-505B8A254985}"/>
    <cellStyle name="Comma 13 4 3 2 2 2" xfId="10469" xr:uid="{AB415359-E58F-4878-8901-F915F9826EE9}"/>
    <cellStyle name="Comma 13 4 3 2 2 2 2" xfId="21697" xr:uid="{391EC402-72F8-444A-B078-04BFAFFB1AC7}"/>
    <cellStyle name="Comma 13 4 3 2 2 3" xfId="16094" xr:uid="{64D8CB75-0D0C-4EAA-BC3A-D4A5C96BF596}"/>
    <cellStyle name="Comma 13 4 3 2 3" xfId="7680" xr:uid="{BBB485FB-A072-459C-9C7B-136B5366CF79}"/>
    <cellStyle name="Comma 13 4 3 2 3 2" xfId="18908" xr:uid="{231D9760-5580-4B7F-97EF-69537D54D38B}"/>
    <cellStyle name="Comma 13 4 3 2 4" xfId="13305" xr:uid="{92210B2E-D160-4F5C-AF1E-6A2AD5ABDD3C}"/>
    <cellStyle name="Comma 13 4 3 3" xfId="3786" xr:uid="{68D581B2-BC39-40EC-B07A-FE7AA4F8F3BA}"/>
    <cellStyle name="Comma 13 4 3 3 2" xfId="9389" xr:uid="{09DDF28C-328D-40B1-B982-42E74ACFC2D5}"/>
    <cellStyle name="Comma 13 4 3 3 2 2" xfId="20617" xr:uid="{33C93D1E-EE12-4BB0-984B-8377A2187CB2}"/>
    <cellStyle name="Comma 13 4 3 3 3" xfId="15014" xr:uid="{730EF8C3-F4D5-476C-A2B1-7FCB3C7C9829}"/>
    <cellStyle name="Comma 13 4 3 4" xfId="6600" xr:uid="{677F24E3-460C-4137-8947-5712239FD50A}"/>
    <cellStyle name="Comma 13 4 3 4 2" xfId="17828" xr:uid="{26F9B88D-8FDB-4DDF-85B4-BED40FDEA008}"/>
    <cellStyle name="Comma 13 4 3 5" xfId="12225" xr:uid="{FBC04A0E-7A93-42A5-956E-165604A49EC8}"/>
    <cellStyle name="Comma 13 4 4" xfId="1539" xr:uid="{00000000-0005-0000-0000-000080020000}"/>
    <cellStyle name="Comma 13 4 4 2" xfId="4328" xr:uid="{C41E8B72-233A-4446-A4BD-A776D6E1DFC3}"/>
    <cellStyle name="Comma 13 4 4 2 2" xfId="9931" xr:uid="{8A21C4EE-A839-4602-9608-6FA3817CDE7A}"/>
    <cellStyle name="Comma 13 4 4 2 2 2" xfId="21159" xr:uid="{3EA4A243-5256-4D44-B5A9-1F5D7117E106}"/>
    <cellStyle name="Comma 13 4 4 2 3" xfId="15556" xr:uid="{E48121E6-C07F-4ADB-8121-7CF626731A75}"/>
    <cellStyle name="Comma 13 4 4 3" xfId="7142" xr:uid="{F6EF0B83-49B4-4598-B726-57FBC1A87838}"/>
    <cellStyle name="Comma 13 4 4 3 2" xfId="18370" xr:uid="{68886FBB-1850-4E00-98C3-E6ED485C6F3B}"/>
    <cellStyle name="Comma 13 4 4 4" xfId="12767" xr:uid="{900A28E3-4970-45E7-8F3A-F8B613F0F97A}"/>
    <cellStyle name="Comma 13 4 5" xfId="2620" xr:uid="{00000000-0005-0000-0000-000081020000}"/>
    <cellStyle name="Comma 13 4 5 2" xfId="5409" xr:uid="{16B1C2A3-F556-4331-B124-C2402213E249}"/>
    <cellStyle name="Comma 13 4 5 2 2" xfId="11012" xr:uid="{E91E4DDA-3277-46C3-A91E-A163CA8144A9}"/>
    <cellStyle name="Comma 13 4 5 2 2 2" xfId="22240" xr:uid="{3B582582-02FF-4C19-A7D5-53F8F665EF42}"/>
    <cellStyle name="Comma 13 4 5 2 3" xfId="16637" xr:uid="{F37BB6F4-5EF1-4CDE-96FA-8B2B8E6EB9F7}"/>
    <cellStyle name="Comma 13 4 5 3" xfId="8223" xr:uid="{66CC1D33-50FE-4600-9B2D-AC1089216DBC}"/>
    <cellStyle name="Comma 13 4 5 3 2" xfId="19451" xr:uid="{B85C8F99-7660-46E7-ABC4-3ECA6AC72129}"/>
    <cellStyle name="Comma 13 4 5 4" xfId="13848" xr:uid="{40E8352A-21F7-48B3-8236-E7F663D79BDB}"/>
    <cellStyle name="Comma 13 4 6" xfId="459" xr:uid="{00000000-0005-0000-0000-000082020000}"/>
    <cellStyle name="Comma 13 4 6 2" xfId="3248" xr:uid="{CBA3B858-F9FF-47B7-B8BB-DBA223119280}"/>
    <cellStyle name="Comma 13 4 6 2 2" xfId="8851" xr:uid="{34EF5C50-2C6A-4D59-9776-4A8DB5C41F00}"/>
    <cellStyle name="Comma 13 4 6 2 2 2" xfId="20079" xr:uid="{01B25E05-021A-4064-A03B-9107E605093F}"/>
    <cellStyle name="Comma 13 4 6 2 3" xfId="14476" xr:uid="{2376ECAF-7CF6-40E3-A43A-FE1377027F9C}"/>
    <cellStyle name="Comma 13 4 6 3" xfId="6062" xr:uid="{C0EA1128-ED44-4878-9C16-E6343E0E6D49}"/>
    <cellStyle name="Comma 13 4 6 3 2" xfId="17290" xr:uid="{66C1C3A0-7EDD-49AF-A96C-473DC929A3CF}"/>
    <cellStyle name="Comma 13 4 6 4" xfId="11687" xr:uid="{92D18649-F14A-40C8-94DB-1D0BA1FC164B}"/>
    <cellStyle name="Comma 13 4 7" xfId="2972" xr:uid="{4FDDD104-357B-4901-A52F-C11690B27F8E}"/>
    <cellStyle name="Comma 13 4 7 2" xfId="8575" xr:uid="{0BAE3DBF-C739-48A5-B9A3-1C6FDE38062A}"/>
    <cellStyle name="Comma 13 4 7 2 2" xfId="19803" xr:uid="{60266D90-BF8E-4B37-834C-06A4F03ECBA1}"/>
    <cellStyle name="Comma 13 4 7 3" xfId="14200" xr:uid="{BBDB9369-5E90-4AFD-88CF-C347EB840E18}"/>
    <cellStyle name="Comma 13 4 8" xfId="5787" xr:uid="{4AE2FAA5-E1AC-43CF-A3C3-1D7D884F783E}"/>
    <cellStyle name="Comma 13 4 8 2" xfId="17015" xr:uid="{2BD78526-35CA-4E77-B2E2-2E7F62290D9A}"/>
    <cellStyle name="Comma 13 4 9" xfId="11411" xr:uid="{8B4A2352-5313-49D3-865E-3F83B072866A}"/>
    <cellStyle name="Comma 13 5" xfId="572" xr:uid="{00000000-0005-0000-0000-000083020000}"/>
    <cellStyle name="Comma 13 5 2" xfId="1110" xr:uid="{00000000-0005-0000-0000-000084020000}"/>
    <cellStyle name="Comma 13 5 2 2" xfId="2190" xr:uid="{00000000-0005-0000-0000-000085020000}"/>
    <cellStyle name="Comma 13 5 2 2 2" xfId="4979" xr:uid="{C87F6FEC-0A49-4273-BEFE-2DE0B558A8D7}"/>
    <cellStyle name="Comma 13 5 2 2 2 2" xfId="10582" xr:uid="{EF1D05A9-DBE4-4D39-8BEB-CFF422102656}"/>
    <cellStyle name="Comma 13 5 2 2 2 2 2" xfId="21810" xr:uid="{E97A2D71-9CB5-4545-B9B4-D76917B0E273}"/>
    <cellStyle name="Comma 13 5 2 2 2 3" xfId="16207" xr:uid="{36EFF650-E84F-44FF-8735-20249C4BACE3}"/>
    <cellStyle name="Comma 13 5 2 2 3" xfId="7793" xr:uid="{234A72F1-4004-49C9-B665-5408338BCA8D}"/>
    <cellStyle name="Comma 13 5 2 2 3 2" xfId="19021" xr:uid="{9F9ADEB6-3FE7-43DC-8D56-D491201D3C1A}"/>
    <cellStyle name="Comma 13 5 2 2 4" xfId="13418" xr:uid="{535C22C1-838F-4FE4-94B8-AAEF800CD306}"/>
    <cellStyle name="Comma 13 5 2 3" xfId="3899" xr:uid="{956D9165-2F17-45C3-96FF-C2AA6D6A8A76}"/>
    <cellStyle name="Comma 13 5 2 3 2" xfId="9502" xr:uid="{23DB128D-7464-4647-AB72-A403B77980F8}"/>
    <cellStyle name="Comma 13 5 2 3 2 2" xfId="20730" xr:uid="{494BF139-58BF-4FC2-8C95-0987070D80FA}"/>
    <cellStyle name="Comma 13 5 2 3 3" xfId="15127" xr:uid="{65F19499-607D-44F2-9259-C3471D23D18C}"/>
    <cellStyle name="Comma 13 5 2 4" xfId="6713" xr:uid="{38B0803C-C6D1-4828-8AE0-717422CA0CCE}"/>
    <cellStyle name="Comma 13 5 2 4 2" xfId="17941" xr:uid="{4679F347-1A50-45EB-B8B7-B506DFA32D2B}"/>
    <cellStyle name="Comma 13 5 2 5" xfId="12338" xr:uid="{5410CF43-4251-4198-86A3-4FD6706D2CCF}"/>
    <cellStyle name="Comma 13 5 3" xfId="1652" xr:uid="{00000000-0005-0000-0000-000086020000}"/>
    <cellStyle name="Comma 13 5 3 2" xfId="4441" xr:uid="{B1E0A442-0E36-4CD2-A219-F8FD82C3D960}"/>
    <cellStyle name="Comma 13 5 3 2 2" xfId="10044" xr:uid="{954DC01D-C668-4658-89BE-5FA225E6157E}"/>
    <cellStyle name="Comma 13 5 3 2 2 2" xfId="21272" xr:uid="{031AC793-C4B0-4289-A875-1CF1E59F606E}"/>
    <cellStyle name="Comma 13 5 3 2 3" xfId="15669" xr:uid="{3E2BED7F-0EC3-411D-82CC-EA848D1ABA8E}"/>
    <cellStyle name="Comma 13 5 3 3" xfId="7255" xr:uid="{2094B804-EAE4-4A4E-9FF5-3EF4E3A038D0}"/>
    <cellStyle name="Comma 13 5 3 3 2" xfId="18483" xr:uid="{547D2CA7-F865-4E47-8CCD-A2D9E79F7B5A}"/>
    <cellStyle name="Comma 13 5 3 4" xfId="12880" xr:uid="{E7F7A49A-E27A-4FE4-AC1C-B6FCB21ACC1E}"/>
    <cellStyle name="Comma 13 5 4" xfId="3361" xr:uid="{0A496776-34B2-470C-9485-641D66D85A43}"/>
    <cellStyle name="Comma 13 5 4 2" xfId="8964" xr:uid="{A9FF968D-9D5D-4CD6-9EB8-6BF116D2E036}"/>
    <cellStyle name="Comma 13 5 4 2 2" xfId="20192" xr:uid="{32C4FF5E-ED9B-4120-8104-F863EC912974}"/>
    <cellStyle name="Comma 13 5 4 3" xfId="14589" xr:uid="{07D7CDC5-21FD-4EA8-BD12-5945D1C72C8B}"/>
    <cellStyle name="Comma 13 5 5" xfId="6175" xr:uid="{540B4626-9C61-473A-8050-9DCA6CB142FD}"/>
    <cellStyle name="Comma 13 5 5 2" xfId="17403" xr:uid="{0006248D-D1C5-4BB5-9C47-88108DC5A8C4}"/>
    <cellStyle name="Comma 13 5 6" xfId="11800" xr:uid="{EF0C883B-CB5F-4166-B011-38C24B48AC6C}"/>
    <cellStyle name="Comma 13 6" xfId="843" xr:uid="{00000000-0005-0000-0000-000087020000}"/>
    <cellStyle name="Comma 13 6 2" xfId="1923" xr:uid="{00000000-0005-0000-0000-000088020000}"/>
    <cellStyle name="Comma 13 6 2 2" xfId="4712" xr:uid="{209F35C3-E7C2-4988-B7BD-AD0DEF55BA29}"/>
    <cellStyle name="Comma 13 6 2 2 2" xfId="10315" xr:uid="{B6723C7A-2F75-40BC-A485-DA0A1BD96A8D}"/>
    <cellStyle name="Comma 13 6 2 2 2 2" xfId="21543" xr:uid="{14526F3F-B212-4226-BD40-19CFB1B432CC}"/>
    <cellStyle name="Comma 13 6 2 2 3" xfId="15940" xr:uid="{3ECEF63D-431D-4FE3-8FD8-7CC8189A095E}"/>
    <cellStyle name="Comma 13 6 2 3" xfId="7526" xr:uid="{07CBCEC2-C2E3-4A03-B1D1-EEF8522F7044}"/>
    <cellStyle name="Comma 13 6 2 3 2" xfId="18754" xr:uid="{C979EDB8-3B07-42C9-8C49-9858950518A8}"/>
    <cellStyle name="Comma 13 6 2 4" xfId="13151" xr:uid="{9E6684C1-551F-48AD-90DD-590B055C0C5B}"/>
    <cellStyle name="Comma 13 6 3" xfId="3632" xr:uid="{7DA7363F-76D0-4BD2-B32B-D0F8506EAF6B}"/>
    <cellStyle name="Comma 13 6 3 2" xfId="9235" xr:uid="{D2D8A592-5933-4C3C-AA51-72D96C24F378}"/>
    <cellStyle name="Comma 13 6 3 2 2" xfId="20463" xr:uid="{1D86CE80-99FA-4998-8703-B32B5375A369}"/>
    <cellStyle name="Comma 13 6 3 3" xfId="14860" xr:uid="{9E3EB678-EDDC-42D9-B822-FEDFA8738317}"/>
    <cellStyle name="Comma 13 6 4" xfId="6446" xr:uid="{A625E303-65AF-46C7-9113-5AB2FA86D3A6}"/>
    <cellStyle name="Comma 13 6 4 2" xfId="17674" xr:uid="{B0D1E6F0-D4C3-478C-9848-49421F5C4E11}"/>
    <cellStyle name="Comma 13 6 5" xfId="12071" xr:uid="{11193ED2-4CF9-4E88-A8BA-E713012F2D1E}"/>
    <cellStyle name="Comma 13 7" xfId="1385" xr:uid="{00000000-0005-0000-0000-000089020000}"/>
    <cellStyle name="Comma 13 7 2" xfId="4174" xr:uid="{50B17BE5-9902-4424-B93D-C4D41E887CB2}"/>
    <cellStyle name="Comma 13 7 2 2" xfId="9777" xr:uid="{3632CB61-2A1D-48A1-945F-3828B87C0A80}"/>
    <cellStyle name="Comma 13 7 2 2 2" xfId="21005" xr:uid="{5FB2DD53-D51D-4A1E-8A64-3565170D19F2}"/>
    <cellStyle name="Comma 13 7 2 3" xfId="15402" xr:uid="{F99C9EB1-3B6D-46E7-A477-C8A5D9CA31DC}"/>
    <cellStyle name="Comma 13 7 3" xfId="6988" xr:uid="{1817150B-B6D0-4299-BCAF-4DD385E77260}"/>
    <cellStyle name="Comma 13 7 3 2" xfId="18216" xr:uid="{7E82C97E-DF16-415F-86FA-9F0A3A631362}"/>
    <cellStyle name="Comma 13 7 4" xfId="12613" xr:uid="{B9B6AE5A-2BAB-4789-93C2-BB8C7D38225E}"/>
    <cellStyle name="Comma 13 8" xfId="2466" xr:uid="{00000000-0005-0000-0000-00008A020000}"/>
    <cellStyle name="Comma 13 8 2" xfId="5255" xr:uid="{32B347AA-84EB-4079-963A-1D7F0064BB9C}"/>
    <cellStyle name="Comma 13 8 2 2" xfId="10858" xr:uid="{DB42D324-95E7-4FD2-A6BE-403D95B7A5BB}"/>
    <cellStyle name="Comma 13 8 2 2 2" xfId="22086" xr:uid="{243DBAEF-27C1-43DA-8589-0E361F0412DD}"/>
    <cellStyle name="Comma 13 8 2 3" xfId="16483" xr:uid="{05E640D8-9C5C-475E-9B90-2859BEBF8AFF}"/>
    <cellStyle name="Comma 13 8 3" xfId="8069" xr:uid="{80DD5B4E-B041-4789-B9D0-6494DDF022EC}"/>
    <cellStyle name="Comma 13 8 3 2" xfId="19297" xr:uid="{7EF8C51F-5AFB-4499-B831-A1144A63AC37}"/>
    <cellStyle name="Comma 13 8 4" xfId="13694" xr:uid="{D32513D6-3FE1-43AF-AD43-5E6BC790C352}"/>
    <cellStyle name="Comma 13 9" xfId="305" xr:uid="{00000000-0005-0000-0000-00008B020000}"/>
    <cellStyle name="Comma 13 9 2" xfId="3094" xr:uid="{D57C8644-4E54-482E-B608-11B3F4D55279}"/>
    <cellStyle name="Comma 13 9 2 2" xfId="8697" xr:uid="{4F34B250-A909-481B-B367-531B316B68A1}"/>
    <cellStyle name="Comma 13 9 2 2 2" xfId="19925" xr:uid="{CC688A06-EBD9-4377-9A0C-75CC8FAB63BB}"/>
    <cellStyle name="Comma 13 9 2 3" xfId="14322" xr:uid="{83E43D7E-6790-4F09-B050-FC34EBB73124}"/>
    <cellStyle name="Comma 13 9 3" xfId="5908" xr:uid="{2A9FA7F7-A7A0-43D8-8AD4-80C168C465A8}"/>
    <cellStyle name="Comma 13 9 3 2" xfId="17136" xr:uid="{5AA9D690-A8FE-4689-A234-5BE80B18DA8E}"/>
    <cellStyle name="Comma 13 9 4" xfId="11533" xr:uid="{43696FC9-771C-4FA0-8020-4BF075548376}"/>
    <cellStyle name="Comma 130" xfId="11232" xr:uid="{12F674C4-DFB9-47C4-B558-59B7CD6DB0E8}"/>
    <cellStyle name="Comma 130 2" xfId="22460" xr:uid="{91B43B5D-0A5F-47F2-9C25-57A751CEDFC6}"/>
    <cellStyle name="Comma 131" xfId="11233" xr:uid="{8E03E1C1-0AC9-422B-89FC-98BFF1CFFD1F}"/>
    <cellStyle name="Comma 131 2" xfId="22461" xr:uid="{E75B4439-5B52-4AEC-814D-683B3D660C06}"/>
    <cellStyle name="Comma 132" xfId="11235" xr:uid="{67A9381E-7CD4-4620-AC7D-FA55FE485342}"/>
    <cellStyle name="Comma 132 2" xfId="22463" xr:uid="{48541320-614D-4F37-9A4F-0FC46E9B0DB5}"/>
    <cellStyle name="Comma 133" xfId="11236" xr:uid="{9B96D9A1-7B8F-48B6-B81D-B1ECDC9CE4A2}"/>
    <cellStyle name="Comma 133 2" xfId="22464" xr:uid="{6C0231A5-72B6-4DDB-A3DE-9C8C821E1722}"/>
    <cellStyle name="Comma 134" xfId="11237" xr:uid="{90B7C606-DF92-4A1F-82BE-F3A1827BA5E7}"/>
    <cellStyle name="Comma 134 2" xfId="22465" xr:uid="{39166601-EE6A-4DAC-81AE-E41958C586A2}"/>
    <cellStyle name="Comma 135" xfId="11238" xr:uid="{BFE7BAC2-0139-4446-8636-4C227D8D80CA}"/>
    <cellStyle name="Comma 135 2" xfId="22466" xr:uid="{A955FFED-69D3-4875-9903-F727B04AE7A9}"/>
    <cellStyle name="Comma 136" xfId="11241" xr:uid="{D8B0B003-8F42-4822-BBA3-664C9A664DA7}"/>
    <cellStyle name="Comma 136 2" xfId="22469" xr:uid="{BCA393A2-BD28-4716-96C0-185E395DD1A2}"/>
    <cellStyle name="Comma 137" xfId="11240" xr:uid="{750084C0-100E-464E-8839-0CA75CE2432C}"/>
    <cellStyle name="Comma 137 2" xfId="22468" xr:uid="{8BFD12FB-E6FF-45E6-B669-0FA5AFD2232E}"/>
    <cellStyle name="Comma 138" xfId="11239" xr:uid="{F324DA96-5874-4B11-A695-07B97B6B140A}"/>
    <cellStyle name="Comma 138 2" xfId="22467" xr:uid="{071A3D00-1F38-4CD3-B7C6-00C3536BC880}"/>
    <cellStyle name="Comma 139" xfId="11242" xr:uid="{E4517CEA-AA88-4084-808D-486C64A6E3CD}"/>
    <cellStyle name="Comma 139 2" xfId="22470" xr:uid="{FC020B79-C32E-4EFE-A500-FE6596DC63C8}"/>
    <cellStyle name="Comma 14" xfId="9" xr:uid="{00000000-0005-0000-0000-00008C020000}"/>
    <cellStyle name="Comma 14 10" xfId="2819" xr:uid="{D6825E4B-27E9-4C0D-9A80-1F0DAA397EEE}"/>
    <cellStyle name="Comma 14 10 2" xfId="8422" xr:uid="{C8C7462F-EB86-4A68-B4C3-205A33D8F826}"/>
    <cellStyle name="Comma 14 10 2 2" xfId="19650" xr:uid="{E6C736BD-7722-491A-9361-3F64A73E91D7}"/>
    <cellStyle name="Comma 14 10 3" xfId="14047" xr:uid="{56F369EE-6234-4BEE-92DE-DB8FA0C173E8}"/>
    <cellStyle name="Comma 14 11" xfId="5634" xr:uid="{A7B06660-B0AD-4D7E-A3FC-B532D4B214E3}"/>
    <cellStyle name="Comma 14 11 2" xfId="16862" xr:uid="{785CB640-D72C-4B32-9242-457E39F2FEC3}"/>
    <cellStyle name="Comma 14 12" xfId="11258" xr:uid="{9C0493E4-5718-46D8-B09F-448FBC264904}"/>
    <cellStyle name="Comma 14 2" xfId="87" xr:uid="{00000000-0005-0000-0000-00008D020000}"/>
    <cellStyle name="Comma 14 2 10" xfId="5695" xr:uid="{A3EBF4F8-F17B-4725-B4EB-7C219999EFC3}"/>
    <cellStyle name="Comma 14 2 10 2" xfId="16923" xr:uid="{9F1446A1-C55C-4B89-AE5F-0F46BE282220}"/>
    <cellStyle name="Comma 14 2 11" xfId="11319" xr:uid="{BE613A51-851F-49FC-B973-1476A6829E88}"/>
    <cellStyle name="Comma 14 2 2" xfId="149" xr:uid="{00000000-0005-0000-0000-00008E020000}"/>
    <cellStyle name="Comma 14 2 2 10" xfId="11381" xr:uid="{19721F35-6B2B-4CE8-8FF6-79A6D0E7A1A6}"/>
    <cellStyle name="Comma 14 2 2 2" xfId="276" xr:uid="{00000000-0005-0000-0000-00008F020000}"/>
    <cellStyle name="Comma 14 2 2 2 2" xfId="823" xr:uid="{00000000-0005-0000-0000-000090020000}"/>
    <cellStyle name="Comma 14 2 2 2 2 2" xfId="1361" xr:uid="{00000000-0005-0000-0000-000091020000}"/>
    <cellStyle name="Comma 14 2 2 2 2 2 2" xfId="2441" xr:uid="{00000000-0005-0000-0000-000092020000}"/>
    <cellStyle name="Comma 14 2 2 2 2 2 2 2" xfId="5230" xr:uid="{C4AE6154-CFDD-4C41-949C-0ECAC2733B68}"/>
    <cellStyle name="Comma 14 2 2 2 2 2 2 2 2" xfId="10833" xr:uid="{E047B3BE-F119-4457-A589-3A56C66906A0}"/>
    <cellStyle name="Comma 14 2 2 2 2 2 2 2 2 2" xfId="22061" xr:uid="{DF447C8B-3E39-43FD-8610-D6472B6D1BA7}"/>
    <cellStyle name="Comma 14 2 2 2 2 2 2 2 3" xfId="16458" xr:uid="{072CA51B-CBDE-4E14-BB91-55D961E27E53}"/>
    <cellStyle name="Comma 14 2 2 2 2 2 2 3" xfId="8044" xr:uid="{1FD16CE0-88C7-4F5A-BF66-69082BABDB49}"/>
    <cellStyle name="Comma 14 2 2 2 2 2 2 3 2" xfId="19272" xr:uid="{5195AB46-51E7-4BBC-8941-3997139F26D6}"/>
    <cellStyle name="Comma 14 2 2 2 2 2 2 4" xfId="13669" xr:uid="{72B9407B-C109-4B47-BA23-45C42770ECEB}"/>
    <cellStyle name="Comma 14 2 2 2 2 2 3" xfId="4150" xr:uid="{AFA8057C-4AE8-4100-883A-B90000E53C03}"/>
    <cellStyle name="Comma 14 2 2 2 2 2 3 2" xfId="9753" xr:uid="{1BB582FC-6A4F-444B-A0F7-A739A9450A68}"/>
    <cellStyle name="Comma 14 2 2 2 2 2 3 2 2" xfId="20981" xr:uid="{6A2E9DD8-74BD-4A02-ABD5-34944F3AE05A}"/>
    <cellStyle name="Comma 14 2 2 2 2 2 3 3" xfId="15378" xr:uid="{C397204E-FDE9-45C9-B9AB-C9AACA6E26E0}"/>
    <cellStyle name="Comma 14 2 2 2 2 2 4" xfId="6964" xr:uid="{ED46EDCC-6D42-4473-AB4C-6B6F61F5F8D5}"/>
    <cellStyle name="Comma 14 2 2 2 2 2 4 2" xfId="18192" xr:uid="{6A5662A0-9D87-4297-926C-8E4E7A79399B}"/>
    <cellStyle name="Comma 14 2 2 2 2 2 5" xfId="12589" xr:uid="{C8DC6AA0-E5DD-460D-8238-99B2889AA576}"/>
    <cellStyle name="Comma 14 2 2 2 2 3" xfId="1903" xr:uid="{00000000-0005-0000-0000-000093020000}"/>
    <cellStyle name="Comma 14 2 2 2 2 3 2" xfId="4692" xr:uid="{5045D3E8-A24C-47E9-BCAD-89ABBB87AD2C}"/>
    <cellStyle name="Comma 14 2 2 2 2 3 2 2" xfId="10295" xr:uid="{4A561241-B79E-4095-A35B-6A4B0BE5EA9D}"/>
    <cellStyle name="Comma 14 2 2 2 2 3 2 2 2" xfId="21523" xr:uid="{632A393D-491E-4F48-8C6B-30B5F14EA61F}"/>
    <cellStyle name="Comma 14 2 2 2 2 3 2 3" xfId="15920" xr:uid="{8BB34D4A-F189-4830-9B64-52473554CB5E}"/>
    <cellStyle name="Comma 14 2 2 2 2 3 3" xfId="7506" xr:uid="{E80F0C8E-B595-4CF5-BECE-64EA55F37A76}"/>
    <cellStyle name="Comma 14 2 2 2 2 3 3 2" xfId="18734" xr:uid="{9A2AC1D3-725B-4256-AF80-C3966D79F9B5}"/>
    <cellStyle name="Comma 14 2 2 2 2 3 4" xfId="13131" xr:uid="{FBE51F09-21B5-461B-8DC6-03173BCB8DDB}"/>
    <cellStyle name="Comma 14 2 2 2 2 4" xfId="3612" xr:uid="{51AE25C8-A500-4B80-8D57-7CB7D249B119}"/>
    <cellStyle name="Comma 14 2 2 2 2 4 2" xfId="9215" xr:uid="{046FF85D-99D8-4F40-8F3E-82CA0234BC58}"/>
    <cellStyle name="Comma 14 2 2 2 2 4 2 2" xfId="20443" xr:uid="{B3AF07DA-A81C-4968-AD6F-407D2B1DAF98}"/>
    <cellStyle name="Comma 14 2 2 2 2 4 3" xfId="14840" xr:uid="{B7A27F02-2F4E-41BA-A671-B2F10F6C8627}"/>
    <cellStyle name="Comma 14 2 2 2 2 5" xfId="6426" xr:uid="{9B37E98F-7441-4079-AF32-4348DBC62550}"/>
    <cellStyle name="Comma 14 2 2 2 2 5 2" xfId="17654" xr:uid="{B10CD817-28D5-4702-8E7B-0192D3ED8069}"/>
    <cellStyle name="Comma 14 2 2 2 2 6" xfId="12051" xr:uid="{B302AF3F-8BC3-42B3-B593-53D5A65C95C5}"/>
    <cellStyle name="Comma 14 2 2 2 3" xfId="1094" xr:uid="{00000000-0005-0000-0000-000094020000}"/>
    <cellStyle name="Comma 14 2 2 2 3 2" xfId="2174" xr:uid="{00000000-0005-0000-0000-000095020000}"/>
    <cellStyle name="Comma 14 2 2 2 3 2 2" xfId="4963" xr:uid="{91571A80-882C-4822-ACA7-E9F352CE70F6}"/>
    <cellStyle name="Comma 14 2 2 2 3 2 2 2" xfId="10566" xr:uid="{DDCD0B8C-ADAA-4303-A601-D9DC1DD04F3A}"/>
    <cellStyle name="Comma 14 2 2 2 3 2 2 2 2" xfId="21794" xr:uid="{63E7CD32-063B-45A4-9703-45A2022F1D1B}"/>
    <cellStyle name="Comma 14 2 2 2 3 2 2 3" xfId="16191" xr:uid="{C8CC04E6-6446-42C7-B2E6-B79B0A3A82AD}"/>
    <cellStyle name="Comma 14 2 2 2 3 2 3" xfId="7777" xr:uid="{0EFFCCE4-0FB9-4D1B-9120-CCC40F2B9017}"/>
    <cellStyle name="Comma 14 2 2 2 3 2 3 2" xfId="19005" xr:uid="{3D4A3947-87FF-4145-8846-32150EE57FF3}"/>
    <cellStyle name="Comma 14 2 2 2 3 2 4" xfId="13402" xr:uid="{FF21BA43-36D3-44FF-8BF3-8A5513520C3E}"/>
    <cellStyle name="Comma 14 2 2 2 3 3" xfId="3883" xr:uid="{3374BD36-E9D9-408C-A420-506B5BA1EFD5}"/>
    <cellStyle name="Comma 14 2 2 2 3 3 2" xfId="9486" xr:uid="{18AFEEE9-1F11-4C5F-96BA-326364BA662F}"/>
    <cellStyle name="Comma 14 2 2 2 3 3 2 2" xfId="20714" xr:uid="{0AF4E6A1-6B5E-41C9-B51A-C42F602CE09F}"/>
    <cellStyle name="Comma 14 2 2 2 3 3 3" xfId="15111" xr:uid="{8DD57073-69A2-4EBC-BD4B-0710F530D45F}"/>
    <cellStyle name="Comma 14 2 2 2 3 4" xfId="6697" xr:uid="{9B6BB29D-DF7B-4A94-92DE-30A1CD47DFE0}"/>
    <cellStyle name="Comma 14 2 2 2 3 4 2" xfId="17925" xr:uid="{AEB39B9F-FA18-4F3B-AA1C-0DC56092FAAC}"/>
    <cellStyle name="Comma 14 2 2 2 3 5" xfId="12322" xr:uid="{334DC9FB-1324-41D4-8AB2-13BFA85A0B1D}"/>
    <cellStyle name="Comma 14 2 2 2 4" xfId="1636" xr:uid="{00000000-0005-0000-0000-000096020000}"/>
    <cellStyle name="Comma 14 2 2 2 4 2" xfId="4425" xr:uid="{24C227AA-5061-4B70-A2F3-4B0F0AC93585}"/>
    <cellStyle name="Comma 14 2 2 2 4 2 2" xfId="10028" xr:uid="{F2794952-5E95-402D-A515-A21E866AF052}"/>
    <cellStyle name="Comma 14 2 2 2 4 2 2 2" xfId="21256" xr:uid="{4B324446-8E3B-4774-A7EC-22D6375DFF08}"/>
    <cellStyle name="Comma 14 2 2 2 4 2 3" xfId="15653" xr:uid="{C879B2D1-E649-4D6B-BA39-B971DEBE6178}"/>
    <cellStyle name="Comma 14 2 2 2 4 3" xfId="7239" xr:uid="{5AE33875-D62B-434D-B0DB-F30B913BB723}"/>
    <cellStyle name="Comma 14 2 2 2 4 3 2" xfId="18467" xr:uid="{DE7D9099-C888-4D87-8978-EBE4F540E58C}"/>
    <cellStyle name="Comma 14 2 2 2 4 4" xfId="12864" xr:uid="{B31F9269-FA7D-4684-BA1B-1F2DED1EDFC9}"/>
    <cellStyle name="Comma 14 2 2 2 5" xfId="2717" xr:uid="{00000000-0005-0000-0000-000097020000}"/>
    <cellStyle name="Comma 14 2 2 2 5 2" xfId="5506" xr:uid="{9043B030-BC3E-4FD4-9738-947D943F6E6E}"/>
    <cellStyle name="Comma 14 2 2 2 5 2 2" xfId="11109" xr:uid="{79800233-33A8-40CB-98D6-87B85AAD1643}"/>
    <cellStyle name="Comma 14 2 2 2 5 2 2 2" xfId="22337" xr:uid="{BDB4EB1A-CC7C-410A-8C8F-1DC69202FF5E}"/>
    <cellStyle name="Comma 14 2 2 2 5 2 3" xfId="16734" xr:uid="{A0A6257D-5D92-4538-89D2-E059B443F7CC}"/>
    <cellStyle name="Comma 14 2 2 2 5 3" xfId="8320" xr:uid="{9E2D6509-75A1-4130-8F07-698530E8F372}"/>
    <cellStyle name="Comma 14 2 2 2 5 3 2" xfId="19548" xr:uid="{8BDB1801-9D74-43E7-95C7-09B5B9183EFB}"/>
    <cellStyle name="Comma 14 2 2 2 5 4" xfId="13945" xr:uid="{B99D76BF-8044-4CF9-8435-383A89B52BF6}"/>
    <cellStyle name="Comma 14 2 2 2 6" xfId="556" xr:uid="{00000000-0005-0000-0000-000098020000}"/>
    <cellStyle name="Comma 14 2 2 2 6 2" xfId="3345" xr:uid="{CC1D16DF-BB91-4584-A00C-90A7DCB38207}"/>
    <cellStyle name="Comma 14 2 2 2 6 2 2" xfId="8948" xr:uid="{4196E6BF-E8C7-4DC1-B390-198D979B977B}"/>
    <cellStyle name="Comma 14 2 2 2 6 2 2 2" xfId="20176" xr:uid="{39EDC883-7115-430F-8DA2-DC81553B3C2F}"/>
    <cellStyle name="Comma 14 2 2 2 6 2 3" xfId="14573" xr:uid="{59EBEEEC-674B-40B3-A301-D8FFCFE90146}"/>
    <cellStyle name="Comma 14 2 2 2 6 3" xfId="6159" xr:uid="{530EC6CC-511B-4822-92FE-224CCFA28FE7}"/>
    <cellStyle name="Comma 14 2 2 2 6 3 2" xfId="17387" xr:uid="{83FDB54B-C7A5-4CBA-A146-027DA8E9A0D4}"/>
    <cellStyle name="Comma 14 2 2 2 6 4" xfId="11784" xr:uid="{88028E14-983D-42E0-823E-1FA7FD590E92}"/>
    <cellStyle name="Comma 14 2 2 2 7" xfId="3069" xr:uid="{9F714135-EDA5-4E95-BB87-60BD9D29E872}"/>
    <cellStyle name="Comma 14 2 2 2 7 2" xfId="8672" xr:uid="{3B6DB0BD-FF96-4B0D-B870-3D2B78FF8E01}"/>
    <cellStyle name="Comma 14 2 2 2 7 2 2" xfId="19900" xr:uid="{FE8A8D2B-D5B3-4D68-A391-20AE2B8E4590}"/>
    <cellStyle name="Comma 14 2 2 2 7 3" xfId="14297" xr:uid="{73000A04-FED7-42F1-A2B6-BCEE3EC99418}"/>
    <cellStyle name="Comma 14 2 2 2 8" xfId="5884" xr:uid="{0BD83168-28D5-42F2-991C-3553DC2A604F}"/>
    <cellStyle name="Comma 14 2 2 2 8 2" xfId="17112" xr:uid="{A762D64B-03E3-4D31-8363-D77CECFB1181}"/>
    <cellStyle name="Comma 14 2 2 2 9" xfId="11508" xr:uid="{3FCBC109-2F51-41D7-9091-790DF63D66AE}"/>
    <cellStyle name="Comma 14 2 2 3" xfId="696" xr:uid="{00000000-0005-0000-0000-000099020000}"/>
    <cellStyle name="Comma 14 2 2 3 2" xfId="1234" xr:uid="{00000000-0005-0000-0000-00009A020000}"/>
    <cellStyle name="Comma 14 2 2 3 2 2" xfId="2314" xr:uid="{00000000-0005-0000-0000-00009B020000}"/>
    <cellStyle name="Comma 14 2 2 3 2 2 2" xfId="5103" xr:uid="{DBD58B25-5C19-445C-AD5D-66B9EE132050}"/>
    <cellStyle name="Comma 14 2 2 3 2 2 2 2" xfId="10706" xr:uid="{AD867C38-C304-4F30-A5F2-F5038ED7521E}"/>
    <cellStyle name="Comma 14 2 2 3 2 2 2 2 2" xfId="21934" xr:uid="{7491EC0B-6F23-4D3B-9A7D-8C3E6309B46F}"/>
    <cellStyle name="Comma 14 2 2 3 2 2 2 3" xfId="16331" xr:uid="{F446CE83-B23D-4CC6-9977-C4ADF790F4F5}"/>
    <cellStyle name="Comma 14 2 2 3 2 2 3" xfId="7917" xr:uid="{5BD4F198-408C-4137-9BCD-6189D421C797}"/>
    <cellStyle name="Comma 14 2 2 3 2 2 3 2" xfId="19145" xr:uid="{F431CE93-773B-4A11-9FCA-A576BBE95087}"/>
    <cellStyle name="Comma 14 2 2 3 2 2 4" xfId="13542" xr:uid="{60150D6D-C83F-46B2-8EC9-B647AD7D49E8}"/>
    <cellStyle name="Comma 14 2 2 3 2 3" xfId="4023" xr:uid="{080CE462-48E6-439A-B766-C712EEC0AE6D}"/>
    <cellStyle name="Comma 14 2 2 3 2 3 2" xfId="9626" xr:uid="{D2C53C29-5D1A-47D0-A5FF-E48DAE85B5C3}"/>
    <cellStyle name="Comma 14 2 2 3 2 3 2 2" xfId="20854" xr:uid="{2DFCAA49-B7D2-4F6C-808E-4587D79F7E49}"/>
    <cellStyle name="Comma 14 2 2 3 2 3 3" xfId="15251" xr:uid="{9B3413D4-FBD2-4F62-8E54-92C1B656A99A}"/>
    <cellStyle name="Comma 14 2 2 3 2 4" xfId="6837" xr:uid="{B4209EDC-42AA-4FE8-A34B-DBA9BFEBA0F9}"/>
    <cellStyle name="Comma 14 2 2 3 2 4 2" xfId="18065" xr:uid="{424A2F82-6052-4EA9-9EE5-CA51A029C724}"/>
    <cellStyle name="Comma 14 2 2 3 2 5" xfId="12462" xr:uid="{C73AEAF1-E6F9-4FBA-8949-C1DE4A761F5C}"/>
    <cellStyle name="Comma 14 2 2 3 3" xfId="1776" xr:uid="{00000000-0005-0000-0000-00009C020000}"/>
    <cellStyle name="Comma 14 2 2 3 3 2" xfId="4565" xr:uid="{C1B51F0D-73E6-473E-BC2E-BFDCA55A364E}"/>
    <cellStyle name="Comma 14 2 2 3 3 2 2" xfId="10168" xr:uid="{6F752082-65CF-4C04-AF2E-2D776570D4EC}"/>
    <cellStyle name="Comma 14 2 2 3 3 2 2 2" xfId="21396" xr:uid="{D399D6AE-D329-4FA5-BA8A-66E1A6F515C7}"/>
    <cellStyle name="Comma 14 2 2 3 3 2 3" xfId="15793" xr:uid="{21A9FB37-F043-4243-8149-033A4EFD685A}"/>
    <cellStyle name="Comma 14 2 2 3 3 3" xfId="7379" xr:uid="{ED95FF5D-5725-4ACC-886B-8101BE3306C2}"/>
    <cellStyle name="Comma 14 2 2 3 3 3 2" xfId="18607" xr:uid="{3DB9579B-4474-4570-8076-68158C623BD7}"/>
    <cellStyle name="Comma 14 2 2 3 3 4" xfId="13004" xr:uid="{D671B013-1614-4BAF-8D85-5617818C1F9D}"/>
    <cellStyle name="Comma 14 2 2 3 4" xfId="3485" xr:uid="{4A030FA7-F1FC-40DF-A9B2-46724194CA32}"/>
    <cellStyle name="Comma 14 2 2 3 4 2" xfId="9088" xr:uid="{FD3871A1-2FC5-422A-A1DE-0FCB62E9F768}"/>
    <cellStyle name="Comma 14 2 2 3 4 2 2" xfId="20316" xr:uid="{11F9D47F-7663-4EEA-B0F2-54D4CECC9B1C}"/>
    <cellStyle name="Comma 14 2 2 3 4 3" xfId="14713" xr:uid="{0E3A5EA8-76F7-43C5-8EA5-F749F0AA1D02}"/>
    <cellStyle name="Comma 14 2 2 3 5" xfId="6299" xr:uid="{D7E9F9B7-4B5A-4FBD-970D-3764956C12B1}"/>
    <cellStyle name="Comma 14 2 2 3 5 2" xfId="17527" xr:uid="{DE9FD0B3-208E-4DAC-82AE-2A20B9AA667C}"/>
    <cellStyle name="Comma 14 2 2 3 6" xfId="11924" xr:uid="{F5B5708E-228F-4F9A-BD2F-1FAA1A87D65D}"/>
    <cellStyle name="Comma 14 2 2 4" xfId="967" xr:uid="{00000000-0005-0000-0000-00009D020000}"/>
    <cellStyle name="Comma 14 2 2 4 2" xfId="2047" xr:uid="{00000000-0005-0000-0000-00009E020000}"/>
    <cellStyle name="Comma 14 2 2 4 2 2" xfId="4836" xr:uid="{5B146D1D-14EB-439F-A061-599478C394FB}"/>
    <cellStyle name="Comma 14 2 2 4 2 2 2" xfId="10439" xr:uid="{F39D3D2D-0C91-4F64-B3BC-83D178043113}"/>
    <cellStyle name="Comma 14 2 2 4 2 2 2 2" xfId="21667" xr:uid="{54D1B685-722B-45DC-9E33-513B1AAB1A07}"/>
    <cellStyle name="Comma 14 2 2 4 2 2 3" xfId="16064" xr:uid="{146DE488-FD95-4740-BCA3-8956975A799B}"/>
    <cellStyle name="Comma 14 2 2 4 2 3" xfId="7650" xr:uid="{0D2A8907-6E00-409B-9147-1E858EC6CB52}"/>
    <cellStyle name="Comma 14 2 2 4 2 3 2" xfId="18878" xr:uid="{165E9B7D-6DD1-4C5D-8853-9E92E59A3C90}"/>
    <cellStyle name="Comma 14 2 2 4 2 4" xfId="13275" xr:uid="{E2F0E414-6060-4DF7-8625-C918721428A3}"/>
    <cellStyle name="Comma 14 2 2 4 3" xfId="3756" xr:uid="{F6F69F0B-17C3-4C64-89FB-82CEBAF9AA0F}"/>
    <cellStyle name="Comma 14 2 2 4 3 2" xfId="9359" xr:uid="{CE57CE74-92F3-40D3-8A70-0A35C31C63A6}"/>
    <cellStyle name="Comma 14 2 2 4 3 2 2" xfId="20587" xr:uid="{08DE72A5-15A0-4622-B3B3-2A190DC52790}"/>
    <cellStyle name="Comma 14 2 2 4 3 3" xfId="14984" xr:uid="{B9675940-72EA-44B0-A8B1-6E4F674E536A}"/>
    <cellStyle name="Comma 14 2 2 4 4" xfId="6570" xr:uid="{E87A7D6C-B545-40E5-B7F6-139ECD959E2F}"/>
    <cellStyle name="Comma 14 2 2 4 4 2" xfId="17798" xr:uid="{6C20EA2C-21EB-4290-A949-46D30D7DE0D6}"/>
    <cellStyle name="Comma 14 2 2 4 5" xfId="12195" xr:uid="{B0B07508-4DA0-4AFE-B988-297706DFF6D4}"/>
    <cellStyle name="Comma 14 2 2 5" xfId="1509" xr:uid="{00000000-0005-0000-0000-00009F020000}"/>
    <cellStyle name="Comma 14 2 2 5 2" xfId="4298" xr:uid="{97B214B6-D2D4-4282-9049-C7E02B50AB07}"/>
    <cellStyle name="Comma 14 2 2 5 2 2" xfId="9901" xr:uid="{3BDBDB2C-9C06-4547-8B35-D02A8BBD2626}"/>
    <cellStyle name="Comma 14 2 2 5 2 2 2" xfId="21129" xr:uid="{F5FB31DD-D8F1-42F7-9210-8D550074FCF0}"/>
    <cellStyle name="Comma 14 2 2 5 2 3" xfId="15526" xr:uid="{351DD6F9-DD6A-436B-8977-27288A37177D}"/>
    <cellStyle name="Comma 14 2 2 5 3" xfId="7112" xr:uid="{B42A8779-9183-4A5C-BBAA-49FD0CAAC9A1}"/>
    <cellStyle name="Comma 14 2 2 5 3 2" xfId="18340" xr:uid="{292C30F7-F8AC-43BA-B163-D9C3971A2B1C}"/>
    <cellStyle name="Comma 14 2 2 5 4" xfId="12737" xr:uid="{BF869D58-5356-4486-8644-610CAFBB9475}"/>
    <cellStyle name="Comma 14 2 2 6" xfId="2590" xr:uid="{00000000-0005-0000-0000-0000A0020000}"/>
    <cellStyle name="Comma 14 2 2 6 2" xfId="5379" xr:uid="{60459823-A5F7-4CD1-8822-A9CA8FCDAA76}"/>
    <cellStyle name="Comma 14 2 2 6 2 2" xfId="10982" xr:uid="{8AE61A52-591C-4E58-B8AB-0007AC51EC29}"/>
    <cellStyle name="Comma 14 2 2 6 2 2 2" xfId="22210" xr:uid="{3A04F19B-FAC4-4D7A-AAE2-9ACF7CC91FE9}"/>
    <cellStyle name="Comma 14 2 2 6 2 3" xfId="16607" xr:uid="{C9FACD8B-955F-4CBF-8746-35472130F19D}"/>
    <cellStyle name="Comma 14 2 2 6 3" xfId="8193" xr:uid="{640FBA24-FF80-462F-9E6F-7F4D75450B51}"/>
    <cellStyle name="Comma 14 2 2 6 3 2" xfId="19421" xr:uid="{D69FA64D-4B2D-4CAD-8F69-16176BEBA8E8}"/>
    <cellStyle name="Comma 14 2 2 6 4" xfId="13818" xr:uid="{225D05E8-CDEA-4A7F-9375-38B17EAAA248}"/>
    <cellStyle name="Comma 14 2 2 7" xfId="429" xr:uid="{00000000-0005-0000-0000-0000A1020000}"/>
    <cellStyle name="Comma 14 2 2 7 2" xfId="3218" xr:uid="{BBD93105-3BCC-460F-82B5-FD08DF47522B}"/>
    <cellStyle name="Comma 14 2 2 7 2 2" xfId="8821" xr:uid="{C0D9425F-E409-4CB1-A3BA-4053133CC717}"/>
    <cellStyle name="Comma 14 2 2 7 2 2 2" xfId="20049" xr:uid="{76986598-DE08-421C-AFCD-EF57FFB2CE9E}"/>
    <cellStyle name="Comma 14 2 2 7 2 3" xfId="14446" xr:uid="{343ABD1F-76C3-4F1C-93D9-6EDE243E30D0}"/>
    <cellStyle name="Comma 14 2 2 7 3" xfId="6032" xr:uid="{7929ED5F-2D79-483A-B297-25BABC7C0338}"/>
    <cellStyle name="Comma 14 2 2 7 3 2" xfId="17260" xr:uid="{72817915-A1ED-422B-AFA3-7A33CFBCA0ED}"/>
    <cellStyle name="Comma 14 2 2 7 4" xfId="11657" xr:uid="{5422079A-0985-4821-B9AA-AD69CF2DF37B}"/>
    <cellStyle name="Comma 14 2 2 8" xfId="2942" xr:uid="{4401CC72-D5E1-4477-B409-A4735D7E5320}"/>
    <cellStyle name="Comma 14 2 2 8 2" xfId="8545" xr:uid="{87CC839A-84F9-4AFF-85F3-E172ECA4AF23}"/>
    <cellStyle name="Comma 14 2 2 8 2 2" xfId="19773" xr:uid="{85E55235-0723-4E2A-89D4-6BD031261D6F}"/>
    <cellStyle name="Comma 14 2 2 8 3" xfId="14170" xr:uid="{1BC0FFEB-DFC6-44EC-83E9-5C303FF5C6B6}"/>
    <cellStyle name="Comma 14 2 2 9" xfId="5757" xr:uid="{71647CBC-A5C6-41FF-B5EB-D679D60891A2}"/>
    <cellStyle name="Comma 14 2 2 9 2" xfId="16985" xr:uid="{A003C04C-405F-4878-9FC3-1F7A76C80DDF}"/>
    <cellStyle name="Comma 14 2 3" xfId="212" xr:uid="{00000000-0005-0000-0000-0000A2020000}"/>
    <cellStyle name="Comma 14 2 3 2" xfId="759" xr:uid="{00000000-0005-0000-0000-0000A3020000}"/>
    <cellStyle name="Comma 14 2 3 2 2" xfId="1297" xr:uid="{00000000-0005-0000-0000-0000A4020000}"/>
    <cellStyle name="Comma 14 2 3 2 2 2" xfId="2377" xr:uid="{00000000-0005-0000-0000-0000A5020000}"/>
    <cellStyle name="Comma 14 2 3 2 2 2 2" xfId="5166" xr:uid="{F2BF3AB1-B7C1-4646-8A09-548278B4B464}"/>
    <cellStyle name="Comma 14 2 3 2 2 2 2 2" xfId="10769" xr:uid="{D4B53110-9BEA-4DEE-B864-9A3659F97C81}"/>
    <cellStyle name="Comma 14 2 3 2 2 2 2 2 2" xfId="21997" xr:uid="{58E4B935-FBAF-4C26-81AB-DAE7774BE8D2}"/>
    <cellStyle name="Comma 14 2 3 2 2 2 2 3" xfId="16394" xr:uid="{D69C33E3-F049-439E-B61E-C4FFFC09D187}"/>
    <cellStyle name="Comma 14 2 3 2 2 2 3" xfId="7980" xr:uid="{5BA8AC73-F85F-45F3-B258-A02948FCEDF0}"/>
    <cellStyle name="Comma 14 2 3 2 2 2 3 2" xfId="19208" xr:uid="{2C3B9AB7-6F96-4940-AA3B-0E12C671E49D}"/>
    <cellStyle name="Comma 14 2 3 2 2 2 4" xfId="13605" xr:uid="{93F80CC3-5CFE-41A3-AC4B-BC4EB9325431}"/>
    <cellStyle name="Comma 14 2 3 2 2 3" xfId="4086" xr:uid="{484A03EF-E30E-495B-9BE6-8F8151CBE32A}"/>
    <cellStyle name="Comma 14 2 3 2 2 3 2" xfId="9689" xr:uid="{D62A980A-6F70-4811-8A74-D03D5F7BE957}"/>
    <cellStyle name="Comma 14 2 3 2 2 3 2 2" xfId="20917" xr:uid="{07724567-5D37-4E6F-8062-A710C2D5F516}"/>
    <cellStyle name="Comma 14 2 3 2 2 3 3" xfId="15314" xr:uid="{D92475B2-E27A-4CA5-92D2-3CED7E6FDB94}"/>
    <cellStyle name="Comma 14 2 3 2 2 4" xfId="6900" xr:uid="{8E4CB7D1-8A8C-46D6-B7C1-A18F9AF2CC3E}"/>
    <cellStyle name="Comma 14 2 3 2 2 4 2" xfId="18128" xr:uid="{8C9B3BA0-20D9-4C8C-B8C7-AA903CE8170B}"/>
    <cellStyle name="Comma 14 2 3 2 2 5" xfId="12525" xr:uid="{7A89C689-E4E0-41D9-BEC9-A175F664781A}"/>
    <cellStyle name="Comma 14 2 3 2 3" xfId="1839" xr:uid="{00000000-0005-0000-0000-0000A6020000}"/>
    <cellStyle name="Comma 14 2 3 2 3 2" xfId="4628" xr:uid="{1A795F2D-5BE4-41E4-85FB-E7137EA1CE5B}"/>
    <cellStyle name="Comma 14 2 3 2 3 2 2" xfId="10231" xr:uid="{32D96EB7-6462-4F5C-811C-48F45CA56E43}"/>
    <cellStyle name="Comma 14 2 3 2 3 2 2 2" xfId="21459" xr:uid="{F3FA575E-3577-4D47-A844-8B610C5E1A44}"/>
    <cellStyle name="Comma 14 2 3 2 3 2 3" xfId="15856" xr:uid="{E86F7F56-B801-49B4-9D77-2EE1A95EA675}"/>
    <cellStyle name="Comma 14 2 3 2 3 3" xfId="7442" xr:uid="{D607615B-CE0B-4D13-9EED-11CC2F4B7498}"/>
    <cellStyle name="Comma 14 2 3 2 3 3 2" xfId="18670" xr:uid="{57D502AF-A03E-4D54-8721-1F912E2C9AFB}"/>
    <cellStyle name="Comma 14 2 3 2 3 4" xfId="13067" xr:uid="{504EB5AD-CDB3-494E-B57D-F4490F0F9B01}"/>
    <cellStyle name="Comma 14 2 3 2 4" xfId="3548" xr:uid="{AD697465-9193-4371-9240-7EC723BE95CF}"/>
    <cellStyle name="Comma 14 2 3 2 4 2" xfId="9151" xr:uid="{BC68DE79-CDAE-4DD2-8FB1-825F0535B40E}"/>
    <cellStyle name="Comma 14 2 3 2 4 2 2" xfId="20379" xr:uid="{D30D290D-794A-4C3C-96D1-C2BBD621B33F}"/>
    <cellStyle name="Comma 14 2 3 2 4 3" xfId="14776" xr:uid="{A7465C64-1A0A-4CD6-8D8F-C68A820FAB97}"/>
    <cellStyle name="Comma 14 2 3 2 5" xfId="6362" xr:uid="{A4A241B0-7041-4B83-A8D8-5197FC6B9DD2}"/>
    <cellStyle name="Comma 14 2 3 2 5 2" xfId="17590" xr:uid="{9A4DA166-476E-4664-BC9B-159C29225DBD}"/>
    <cellStyle name="Comma 14 2 3 2 6" xfId="11987" xr:uid="{E011E0A9-0BCD-41E1-83F0-2D4E4966F194}"/>
    <cellStyle name="Comma 14 2 3 3" xfId="1030" xr:uid="{00000000-0005-0000-0000-0000A7020000}"/>
    <cellStyle name="Comma 14 2 3 3 2" xfId="2110" xr:uid="{00000000-0005-0000-0000-0000A8020000}"/>
    <cellStyle name="Comma 14 2 3 3 2 2" xfId="4899" xr:uid="{A3F97122-C6BA-4FC2-958A-D1137CEA9CBB}"/>
    <cellStyle name="Comma 14 2 3 3 2 2 2" xfId="10502" xr:uid="{C22B8B5F-EF9B-4CB8-A740-B1698735DD1B}"/>
    <cellStyle name="Comma 14 2 3 3 2 2 2 2" xfId="21730" xr:uid="{A69AB604-5B35-46E5-AF19-EF7DED0C464F}"/>
    <cellStyle name="Comma 14 2 3 3 2 2 3" xfId="16127" xr:uid="{404E2CA6-F4FB-429A-8A3C-4D9141224BD7}"/>
    <cellStyle name="Comma 14 2 3 3 2 3" xfId="7713" xr:uid="{25526250-575D-48C3-A2C6-83008976E746}"/>
    <cellStyle name="Comma 14 2 3 3 2 3 2" xfId="18941" xr:uid="{5E88128D-B73C-449C-A181-A85F1A8B7A05}"/>
    <cellStyle name="Comma 14 2 3 3 2 4" xfId="13338" xr:uid="{E89BB3BC-3A74-491F-AC59-B60868D9A7D6}"/>
    <cellStyle name="Comma 14 2 3 3 3" xfId="3819" xr:uid="{9001BD32-72F1-4D0A-BF1B-A95C5C46332A}"/>
    <cellStyle name="Comma 14 2 3 3 3 2" xfId="9422" xr:uid="{B81D71DC-61B5-4361-B8FE-6D63F20224A3}"/>
    <cellStyle name="Comma 14 2 3 3 3 2 2" xfId="20650" xr:uid="{735ED878-A77A-4F1C-8797-3864D5EC971B}"/>
    <cellStyle name="Comma 14 2 3 3 3 3" xfId="15047" xr:uid="{9C6D4C83-DB00-4F4F-BD97-77A280845390}"/>
    <cellStyle name="Comma 14 2 3 3 4" xfId="6633" xr:uid="{AA2E9F8C-60EA-40E1-85F1-7321308A2A5C}"/>
    <cellStyle name="Comma 14 2 3 3 4 2" xfId="17861" xr:uid="{3B4C2657-1F04-4113-952D-C5F99D3C4727}"/>
    <cellStyle name="Comma 14 2 3 3 5" xfId="12258" xr:uid="{0CCF2DC3-808E-4E24-9D7A-E20A8506444C}"/>
    <cellStyle name="Comma 14 2 3 4" xfId="1572" xr:uid="{00000000-0005-0000-0000-0000A9020000}"/>
    <cellStyle name="Comma 14 2 3 4 2" xfId="4361" xr:uid="{28805A84-827B-4A13-BECF-A24FDFA92FCE}"/>
    <cellStyle name="Comma 14 2 3 4 2 2" xfId="9964" xr:uid="{18F050DC-7F0A-4CEA-B740-6128FAAEBE03}"/>
    <cellStyle name="Comma 14 2 3 4 2 2 2" xfId="21192" xr:uid="{2A43A1B0-D543-4292-B4C8-FD4564C968C4}"/>
    <cellStyle name="Comma 14 2 3 4 2 3" xfId="15589" xr:uid="{F861F771-AB95-4825-A436-36322B441AC5}"/>
    <cellStyle name="Comma 14 2 3 4 3" xfId="7175" xr:uid="{81D4792D-785B-4CDE-A637-A874EBE9EF1F}"/>
    <cellStyle name="Comma 14 2 3 4 3 2" xfId="18403" xr:uid="{E216B587-8478-4EE9-A85F-4165942924AE}"/>
    <cellStyle name="Comma 14 2 3 4 4" xfId="12800" xr:uid="{C59A7044-F60E-4537-9717-A5B9232E38DA}"/>
    <cellStyle name="Comma 14 2 3 5" xfId="2653" xr:uid="{00000000-0005-0000-0000-0000AA020000}"/>
    <cellStyle name="Comma 14 2 3 5 2" xfId="5442" xr:uid="{35597938-583E-4669-835F-7356E76F583A}"/>
    <cellStyle name="Comma 14 2 3 5 2 2" xfId="11045" xr:uid="{111022BE-EF8F-4F3F-9011-5CE3CF45EEE0}"/>
    <cellStyle name="Comma 14 2 3 5 2 2 2" xfId="22273" xr:uid="{92F475E2-04DE-44C4-A293-C3047A8372B3}"/>
    <cellStyle name="Comma 14 2 3 5 2 3" xfId="16670" xr:uid="{D41CC870-DB14-480D-8D98-899581A378B5}"/>
    <cellStyle name="Comma 14 2 3 5 3" xfId="8256" xr:uid="{4DD1E2BD-42D6-4B1E-9854-ECD05569D235}"/>
    <cellStyle name="Comma 14 2 3 5 3 2" xfId="19484" xr:uid="{1384CDB2-94B6-4DBC-9106-C2FDD9307FA4}"/>
    <cellStyle name="Comma 14 2 3 5 4" xfId="13881" xr:uid="{2DA04777-8B86-4227-9630-BF892E68D9AD}"/>
    <cellStyle name="Comma 14 2 3 6" xfId="492" xr:uid="{00000000-0005-0000-0000-0000AB020000}"/>
    <cellStyle name="Comma 14 2 3 6 2" xfId="3281" xr:uid="{2948D254-91ED-446B-8670-BF2E7CE90DD7}"/>
    <cellStyle name="Comma 14 2 3 6 2 2" xfId="8884" xr:uid="{ABF6B7E2-821E-4417-A97F-F1C0F0D5E2ED}"/>
    <cellStyle name="Comma 14 2 3 6 2 2 2" xfId="20112" xr:uid="{3C1D0D1E-2A45-4F2D-B695-EB2B6BF0E717}"/>
    <cellStyle name="Comma 14 2 3 6 2 3" xfId="14509" xr:uid="{57A0EF61-A86F-4D0B-9B5B-584ED35F8FD0}"/>
    <cellStyle name="Comma 14 2 3 6 3" xfId="6095" xr:uid="{18D548E6-8D4D-4637-9CE4-F166703C9529}"/>
    <cellStyle name="Comma 14 2 3 6 3 2" xfId="17323" xr:uid="{049AC209-5D7C-483E-95FB-0456DE5398BF}"/>
    <cellStyle name="Comma 14 2 3 6 4" xfId="11720" xr:uid="{EF61D13D-17E6-4273-99F2-30382A8E8F80}"/>
    <cellStyle name="Comma 14 2 3 7" xfId="3005" xr:uid="{2322BAA9-E38D-4E4B-9F9D-7B0596CA681E}"/>
    <cellStyle name="Comma 14 2 3 7 2" xfId="8608" xr:uid="{6C8794FA-109C-4BB4-A17D-81ED06CC4046}"/>
    <cellStyle name="Comma 14 2 3 7 2 2" xfId="19836" xr:uid="{FFF42FCF-0E84-49BD-A628-7866795D6A31}"/>
    <cellStyle name="Comma 14 2 3 7 3" xfId="14233" xr:uid="{6804EC54-694E-41A7-B057-CFBA3E61249A}"/>
    <cellStyle name="Comma 14 2 3 8" xfId="5820" xr:uid="{C01A3BC5-E79D-49B2-BAB9-0BEAB8C23038}"/>
    <cellStyle name="Comma 14 2 3 8 2" xfId="17048" xr:uid="{3DBA4A0F-B45A-475B-B1CE-849261CD4F56}"/>
    <cellStyle name="Comma 14 2 3 9" xfId="11444" xr:uid="{12F37F55-A28A-4DED-AE22-A7D03F3331D9}"/>
    <cellStyle name="Comma 14 2 4" xfId="634" xr:uid="{00000000-0005-0000-0000-0000AC020000}"/>
    <cellStyle name="Comma 14 2 4 2" xfId="1172" xr:uid="{00000000-0005-0000-0000-0000AD020000}"/>
    <cellStyle name="Comma 14 2 4 2 2" xfId="2252" xr:uid="{00000000-0005-0000-0000-0000AE020000}"/>
    <cellStyle name="Comma 14 2 4 2 2 2" xfId="5041" xr:uid="{935A8F34-4032-44ED-8CFB-64E458DD3307}"/>
    <cellStyle name="Comma 14 2 4 2 2 2 2" xfId="10644" xr:uid="{BEF560CF-863E-47EE-8256-DB678A45D52E}"/>
    <cellStyle name="Comma 14 2 4 2 2 2 2 2" xfId="21872" xr:uid="{6265A261-8486-473F-A1EA-09745DD197A0}"/>
    <cellStyle name="Comma 14 2 4 2 2 2 3" xfId="16269" xr:uid="{78017E50-A9AD-490D-AD9A-F2D3ABC622A8}"/>
    <cellStyle name="Comma 14 2 4 2 2 3" xfId="7855" xr:uid="{DE602C3C-1827-4865-B42D-BA893E396E79}"/>
    <cellStyle name="Comma 14 2 4 2 2 3 2" xfId="19083" xr:uid="{5D6866B7-D01C-41CE-B7C3-17CCBBCD0F8B}"/>
    <cellStyle name="Comma 14 2 4 2 2 4" xfId="13480" xr:uid="{2A62475E-6E9F-474D-9613-14BB0BCE00DB}"/>
    <cellStyle name="Comma 14 2 4 2 3" xfId="3961" xr:uid="{317F5B88-08D7-4112-83BD-F54DBDA7AEBC}"/>
    <cellStyle name="Comma 14 2 4 2 3 2" xfId="9564" xr:uid="{88F79495-1918-4B25-8DA1-44B72AF540FA}"/>
    <cellStyle name="Comma 14 2 4 2 3 2 2" xfId="20792" xr:uid="{2C0E9EB0-2B52-4FAF-8D7B-A71D94CCDF22}"/>
    <cellStyle name="Comma 14 2 4 2 3 3" xfId="15189" xr:uid="{B0678ED0-5D84-43B7-982E-5C918F695D76}"/>
    <cellStyle name="Comma 14 2 4 2 4" xfId="6775" xr:uid="{B441F4C8-8A9B-4774-B9C6-57E84FBB429C}"/>
    <cellStyle name="Comma 14 2 4 2 4 2" xfId="18003" xr:uid="{9ABF9656-A399-48F2-8111-864F7770946C}"/>
    <cellStyle name="Comma 14 2 4 2 5" xfId="12400" xr:uid="{51BB73C3-0EFD-4829-8159-D09F178235A4}"/>
    <cellStyle name="Comma 14 2 4 3" xfId="1714" xr:uid="{00000000-0005-0000-0000-0000AF020000}"/>
    <cellStyle name="Comma 14 2 4 3 2" xfId="4503" xr:uid="{AF0DC527-03A7-431C-A7A2-AB7ED4BFB0BC}"/>
    <cellStyle name="Comma 14 2 4 3 2 2" xfId="10106" xr:uid="{4E5D7F40-AEC8-48B5-B80F-000E01608CEF}"/>
    <cellStyle name="Comma 14 2 4 3 2 2 2" xfId="21334" xr:uid="{D3B03432-18E1-4EDF-B948-D889EF31B433}"/>
    <cellStyle name="Comma 14 2 4 3 2 3" xfId="15731" xr:uid="{88A79703-5BC0-4E8C-99DB-7B97462DF434}"/>
    <cellStyle name="Comma 14 2 4 3 3" xfId="7317" xr:uid="{A1BBB009-6FB6-4AA0-8850-9AE48E1B658B}"/>
    <cellStyle name="Comma 14 2 4 3 3 2" xfId="18545" xr:uid="{8B3F02CC-4E08-449B-BC97-2FF94DDF5A04}"/>
    <cellStyle name="Comma 14 2 4 3 4" xfId="12942" xr:uid="{7887213D-D814-49D3-A353-2E5CC730E5A8}"/>
    <cellStyle name="Comma 14 2 4 4" xfId="3423" xr:uid="{6986FBE9-8B87-4A8C-9DF9-F7680D6A0FB9}"/>
    <cellStyle name="Comma 14 2 4 4 2" xfId="9026" xr:uid="{99E84C5A-2CE8-4EF8-8601-68911EF1CF48}"/>
    <cellStyle name="Comma 14 2 4 4 2 2" xfId="20254" xr:uid="{DECC59A4-0F3F-4CBD-AA3B-408C3CF6A4DE}"/>
    <cellStyle name="Comma 14 2 4 4 3" xfId="14651" xr:uid="{E74D5446-2A2C-495E-87E8-352952FBD5A3}"/>
    <cellStyle name="Comma 14 2 4 5" xfId="6237" xr:uid="{B31802DB-09BA-4E54-9780-995A23C519FD}"/>
    <cellStyle name="Comma 14 2 4 5 2" xfId="17465" xr:uid="{DCE2FD0D-B79C-4A70-8A3E-C54E62AD141D}"/>
    <cellStyle name="Comma 14 2 4 6" xfId="11862" xr:uid="{4AFA7A50-0E4F-4C5C-8FE9-02430340EA3E}"/>
    <cellStyle name="Comma 14 2 5" xfId="905" xr:uid="{00000000-0005-0000-0000-0000B0020000}"/>
    <cellStyle name="Comma 14 2 5 2" xfId="1985" xr:uid="{00000000-0005-0000-0000-0000B1020000}"/>
    <cellStyle name="Comma 14 2 5 2 2" xfId="4774" xr:uid="{D2A45F96-DFA8-4A66-BEE9-D95245C87DC1}"/>
    <cellStyle name="Comma 14 2 5 2 2 2" xfId="10377" xr:uid="{6EC8F0E1-40EB-404F-B669-9AC7889C84C8}"/>
    <cellStyle name="Comma 14 2 5 2 2 2 2" xfId="21605" xr:uid="{6614EBDA-F2F9-47E2-920D-F1631C5D1BDB}"/>
    <cellStyle name="Comma 14 2 5 2 2 3" xfId="16002" xr:uid="{4CAE9252-D818-4508-8990-3AB1775ECE4F}"/>
    <cellStyle name="Comma 14 2 5 2 3" xfId="7588" xr:uid="{F4D65239-735D-4E9D-8C65-417637F392E0}"/>
    <cellStyle name="Comma 14 2 5 2 3 2" xfId="18816" xr:uid="{3982A519-1679-4873-A1B5-7F86E41D282B}"/>
    <cellStyle name="Comma 14 2 5 2 4" xfId="13213" xr:uid="{362E17B7-3423-47C3-A890-0005A899B60C}"/>
    <cellStyle name="Comma 14 2 5 3" xfId="3694" xr:uid="{3858EFB8-231E-4CC8-9F62-23A7C9EB288A}"/>
    <cellStyle name="Comma 14 2 5 3 2" xfId="9297" xr:uid="{8B58A172-2383-42CC-9D7C-966DB3FC6BCB}"/>
    <cellStyle name="Comma 14 2 5 3 2 2" xfId="20525" xr:uid="{86BA7683-AD86-41A8-9E77-81B19E36B3EE}"/>
    <cellStyle name="Comma 14 2 5 3 3" xfId="14922" xr:uid="{2AA81AEE-2E86-442A-944C-DDE580E6E1C1}"/>
    <cellStyle name="Comma 14 2 5 4" xfId="6508" xr:uid="{BDD09994-B3D8-4A37-BDDD-28745A0DF409}"/>
    <cellStyle name="Comma 14 2 5 4 2" xfId="17736" xr:uid="{83E0BBBA-7988-44D5-A5D3-7A225F8C0414}"/>
    <cellStyle name="Comma 14 2 5 5" xfId="12133" xr:uid="{A8CCD712-C8A2-47D4-AE96-FBB6E7BE93D1}"/>
    <cellStyle name="Comma 14 2 6" xfId="1447" xr:uid="{00000000-0005-0000-0000-0000B2020000}"/>
    <cellStyle name="Comma 14 2 6 2" xfId="4236" xr:uid="{947C38EB-7882-4781-8549-DE8F239CC77D}"/>
    <cellStyle name="Comma 14 2 6 2 2" xfId="9839" xr:uid="{822DF79C-091C-431A-A910-366FC0727C09}"/>
    <cellStyle name="Comma 14 2 6 2 2 2" xfId="21067" xr:uid="{362DE1CE-8D22-4B87-8643-9342DAB2D445}"/>
    <cellStyle name="Comma 14 2 6 2 3" xfId="15464" xr:uid="{3399F7ED-4F30-4374-A3ED-464A2860CA97}"/>
    <cellStyle name="Comma 14 2 6 3" xfId="7050" xr:uid="{3CDF88ED-D927-4228-A183-0A312F487B68}"/>
    <cellStyle name="Comma 14 2 6 3 2" xfId="18278" xr:uid="{817C3C07-E2DE-42E6-AB69-F478248132BE}"/>
    <cellStyle name="Comma 14 2 6 4" xfId="12675" xr:uid="{09C1B962-6B2F-4C17-8E4E-A22DB909713F}"/>
    <cellStyle name="Comma 14 2 7" xfId="2528" xr:uid="{00000000-0005-0000-0000-0000B3020000}"/>
    <cellStyle name="Comma 14 2 7 2" xfId="5317" xr:uid="{151E8E4D-DDE2-4908-8AA1-10BBDBE3FF9D}"/>
    <cellStyle name="Comma 14 2 7 2 2" xfId="10920" xr:uid="{57DD6660-4246-4C72-A80D-CC12138DA71E}"/>
    <cellStyle name="Comma 14 2 7 2 2 2" xfId="22148" xr:uid="{C3957F84-C4FC-4DF2-B61C-3F669148CF84}"/>
    <cellStyle name="Comma 14 2 7 2 3" xfId="16545" xr:uid="{4984C8DD-8646-4F4C-BE18-02C73F247DBD}"/>
    <cellStyle name="Comma 14 2 7 3" xfId="8131" xr:uid="{D711716B-379B-4AFC-8965-2561B645E78D}"/>
    <cellStyle name="Comma 14 2 7 3 2" xfId="19359" xr:uid="{0BD60562-B703-4E63-A9E4-323C684D3005}"/>
    <cellStyle name="Comma 14 2 7 4" xfId="13756" xr:uid="{A8B89DF5-0C0E-494A-ACD8-4DA9B6A6354A}"/>
    <cellStyle name="Comma 14 2 8" xfId="367" xr:uid="{00000000-0005-0000-0000-0000B4020000}"/>
    <cellStyle name="Comma 14 2 8 2" xfId="3156" xr:uid="{65638EC4-68F7-41B3-94E5-9D7D393B461D}"/>
    <cellStyle name="Comma 14 2 8 2 2" xfId="8759" xr:uid="{6672A210-AA9B-4F00-9E0A-09DD15733996}"/>
    <cellStyle name="Comma 14 2 8 2 2 2" xfId="19987" xr:uid="{EA872196-3ABA-4800-AA38-03D0B13EA498}"/>
    <cellStyle name="Comma 14 2 8 2 3" xfId="14384" xr:uid="{1542C2AC-378B-4FE3-90E6-8BFF0BB487D4}"/>
    <cellStyle name="Comma 14 2 8 3" xfId="5970" xr:uid="{CDAF2BA5-0CFA-4461-80E1-B91A82FDD1BD}"/>
    <cellStyle name="Comma 14 2 8 3 2" xfId="17198" xr:uid="{DF970A0F-A13D-4ECC-81D3-0AED21263632}"/>
    <cellStyle name="Comma 14 2 8 4" xfId="11595" xr:uid="{FB2EB611-4CC0-4C3B-8940-41DAB6BCA6B7}"/>
    <cellStyle name="Comma 14 2 9" xfId="2880" xr:uid="{547C7A19-4855-4422-8F4E-6143493EE7E2}"/>
    <cellStyle name="Comma 14 2 9 2" xfId="8483" xr:uid="{9462267D-0CAF-4E5D-9E22-997EEEA97611}"/>
    <cellStyle name="Comma 14 2 9 2 2" xfId="19711" xr:uid="{A5065F6B-7C78-4CB9-91C8-B0B11B6CBAB2}"/>
    <cellStyle name="Comma 14 2 9 3" xfId="14108" xr:uid="{F750EEDD-5336-4966-8E52-7D8E41CAB8B2}"/>
    <cellStyle name="Comma 14 3" xfId="118" xr:uid="{00000000-0005-0000-0000-0000B5020000}"/>
    <cellStyle name="Comma 14 3 10" xfId="11350" xr:uid="{6448E7FB-7483-45DD-B29A-33307C5A7549}"/>
    <cellStyle name="Comma 14 3 2" xfId="244" xr:uid="{00000000-0005-0000-0000-0000B6020000}"/>
    <cellStyle name="Comma 14 3 2 2" xfId="791" xr:uid="{00000000-0005-0000-0000-0000B7020000}"/>
    <cellStyle name="Comma 14 3 2 2 2" xfId="1329" xr:uid="{00000000-0005-0000-0000-0000B8020000}"/>
    <cellStyle name="Comma 14 3 2 2 2 2" xfId="2409" xr:uid="{00000000-0005-0000-0000-0000B9020000}"/>
    <cellStyle name="Comma 14 3 2 2 2 2 2" xfId="5198" xr:uid="{CF593137-E0A1-4133-97E5-15D7330C8E6D}"/>
    <cellStyle name="Comma 14 3 2 2 2 2 2 2" xfId="10801" xr:uid="{E3E0DC1C-5EE6-426E-B9FD-08BBFD5E175C}"/>
    <cellStyle name="Comma 14 3 2 2 2 2 2 2 2" xfId="22029" xr:uid="{0500BBFA-C6AF-4969-9FAE-A048E32B3F82}"/>
    <cellStyle name="Comma 14 3 2 2 2 2 2 3" xfId="16426" xr:uid="{2DD2D510-2287-4BA2-B64F-C22D62EE4AB0}"/>
    <cellStyle name="Comma 14 3 2 2 2 2 3" xfId="8012" xr:uid="{D33A9210-4D96-40E3-8352-1607383EA9D5}"/>
    <cellStyle name="Comma 14 3 2 2 2 2 3 2" xfId="19240" xr:uid="{6E14FC0B-AF2B-4B38-A53C-DB3965F68C21}"/>
    <cellStyle name="Comma 14 3 2 2 2 2 4" xfId="13637" xr:uid="{F86A321D-DED6-4D20-AA76-6A851F525F5F}"/>
    <cellStyle name="Comma 14 3 2 2 2 3" xfId="4118" xr:uid="{29AD5190-5599-4DFE-93CE-982391A27595}"/>
    <cellStyle name="Comma 14 3 2 2 2 3 2" xfId="9721" xr:uid="{670D958D-47CF-4742-BD60-6BEF520696AC}"/>
    <cellStyle name="Comma 14 3 2 2 2 3 2 2" xfId="20949" xr:uid="{455CA605-4D97-4206-8FC7-54F11D8BF2EF}"/>
    <cellStyle name="Comma 14 3 2 2 2 3 3" xfId="15346" xr:uid="{C60819B4-36F6-410D-9B6E-D0DA36081026}"/>
    <cellStyle name="Comma 14 3 2 2 2 4" xfId="6932" xr:uid="{32EF1864-E94A-4060-9A5A-E032E66AD329}"/>
    <cellStyle name="Comma 14 3 2 2 2 4 2" xfId="18160" xr:uid="{96606467-0548-4DA7-B968-D9B3F1D50324}"/>
    <cellStyle name="Comma 14 3 2 2 2 5" xfId="12557" xr:uid="{75375A23-397E-4C13-994D-D824DF796877}"/>
    <cellStyle name="Comma 14 3 2 2 3" xfId="1871" xr:uid="{00000000-0005-0000-0000-0000BA020000}"/>
    <cellStyle name="Comma 14 3 2 2 3 2" xfId="4660" xr:uid="{F529AB94-40FD-451E-B106-BB9106F93B84}"/>
    <cellStyle name="Comma 14 3 2 2 3 2 2" xfId="10263" xr:uid="{E88E4CEB-9284-4068-91C3-D56392392570}"/>
    <cellStyle name="Comma 14 3 2 2 3 2 2 2" xfId="21491" xr:uid="{A6FC9DBE-EA07-47AA-AF40-22E25D958811}"/>
    <cellStyle name="Comma 14 3 2 2 3 2 3" xfId="15888" xr:uid="{AFAFCCB2-DF74-46E9-B180-29F41EF2D90A}"/>
    <cellStyle name="Comma 14 3 2 2 3 3" xfId="7474" xr:uid="{0A8F03BE-C823-43AB-9EA1-D95A04E62668}"/>
    <cellStyle name="Comma 14 3 2 2 3 3 2" xfId="18702" xr:uid="{BCB8152C-498B-4925-9F47-B77FA25A8935}"/>
    <cellStyle name="Comma 14 3 2 2 3 4" xfId="13099" xr:uid="{EB1DAE6D-D3F8-48FD-8B51-F32720BA1C84}"/>
    <cellStyle name="Comma 14 3 2 2 4" xfId="3580" xr:uid="{67F6E8E7-CA05-4CE6-B598-22CECF647634}"/>
    <cellStyle name="Comma 14 3 2 2 4 2" xfId="9183" xr:uid="{3080AC7F-F701-425E-B9E8-18A788E3D772}"/>
    <cellStyle name="Comma 14 3 2 2 4 2 2" xfId="20411" xr:uid="{2B26A7F4-1D6B-453C-AECA-0B4B665498ED}"/>
    <cellStyle name="Comma 14 3 2 2 4 3" xfId="14808" xr:uid="{78311C02-7F2C-4BAE-9677-18F8D990DECF}"/>
    <cellStyle name="Comma 14 3 2 2 5" xfId="6394" xr:uid="{F459B773-97D4-46DB-8916-6FDABB54071B}"/>
    <cellStyle name="Comma 14 3 2 2 5 2" xfId="17622" xr:uid="{700FACBB-0197-4ACA-8CC9-9F03A2416FB4}"/>
    <cellStyle name="Comma 14 3 2 2 6" xfId="12019" xr:uid="{E429204A-7406-422B-A2DC-3AAF9DB5DDC5}"/>
    <cellStyle name="Comma 14 3 2 3" xfId="1062" xr:uid="{00000000-0005-0000-0000-0000BB020000}"/>
    <cellStyle name="Comma 14 3 2 3 2" xfId="2142" xr:uid="{00000000-0005-0000-0000-0000BC020000}"/>
    <cellStyle name="Comma 14 3 2 3 2 2" xfId="4931" xr:uid="{4B58ED0D-D665-424D-8804-102767D7ED78}"/>
    <cellStyle name="Comma 14 3 2 3 2 2 2" xfId="10534" xr:uid="{E56895F9-1942-4F41-9A33-8AD2931CB0E1}"/>
    <cellStyle name="Comma 14 3 2 3 2 2 2 2" xfId="21762" xr:uid="{0FFB0ABB-8381-462D-8A27-A560C1558B50}"/>
    <cellStyle name="Comma 14 3 2 3 2 2 3" xfId="16159" xr:uid="{6C70F501-792E-41FB-B1E3-4360D807FACF}"/>
    <cellStyle name="Comma 14 3 2 3 2 3" xfId="7745" xr:uid="{9240ACE7-98F0-4FDD-9F0C-755FD0FE2209}"/>
    <cellStyle name="Comma 14 3 2 3 2 3 2" xfId="18973" xr:uid="{7196526C-EE52-4C70-9B9C-9B34B2D2CD65}"/>
    <cellStyle name="Comma 14 3 2 3 2 4" xfId="13370" xr:uid="{337A81E5-2126-4B01-BDEB-0857EE3D7E3A}"/>
    <cellStyle name="Comma 14 3 2 3 3" xfId="3851" xr:uid="{48A8D194-916D-4283-BD76-2B7AF1ACEFC0}"/>
    <cellStyle name="Comma 14 3 2 3 3 2" xfId="9454" xr:uid="{40E36488-8980-414C-A0E4-249D77DF7D61}"/>
    <cellStyle name="Comma 14 3 2 3 3 2 2" xfId="20682" xr:uid="{B525E716-12BB-41F0-AFCC-7B8EAB91485C}"/>
    <cellStyle name="Comma 14 3 2 3 3 3" xfId="15079" xr:uid="{90001D05-45B7-4EB8-BA36-7C2B9FE02C7C}"/>
    <cellStyle name="Comma 14 3 2 3 4" xfId="6665" xr:uid="{19AC5A55-9464-451E-A8B8-9E387D9E9C9E}"/>
    <cellStyle name="Comma 14 3 2 3 4 2" xfId="17893" xr:uid="{947E7F54-8554-4991-87BE-8E4EF5F74B0C}"/>
    <cellStyle name="Comma 14 3 2 3 5" xfId="12290" xr:uid="{C4775543-4A69-417E-A545-1A130453B0DF}"/>
    <cellStyle name="Comma 14 3 2 4" xfId="1604" xr:uid="{00000000-0005-0000-0000-0000BD020000}"/>
    <cellStyle name="Comma 14 3 2 4 2" xfId="4393" xr:uid="{B4EC7D60-BAD0-4EEE-8B15-5357AE823872}"/>
    <cellStyle name="Comma 14 3 2 4 2 2" xfId="9996" xr:uid="{D23118A5-D51A-45BE-8009-F2BF907A70D2}"/>
    <cellStyle name="Comma 14 3 2 4 2 2 2" xfId="21224" xr:uid="{52253C9D-1B07-4D6C-9CEF-21537ED801E6}"/>
    <cellStyle name="Comma 14 3 2 4 2 3" xfId="15621" xr:uid="{B670452D-3562-49ED-B41B-8FBF9CE011A1}"/>
    <cellStyle name="Comma 14 3 2 4 3" xfId="7207" xr:uid="{D57CD15B-0DA0-40DE-A586-17FE2F2B1BF9}"/>
    <cellStyle name="Comma 14 3 2 4 3 2" xfId="18435" xr:uid="{93CE6A31-3A4A-4B7A-B975-2B0ABE155EBA}"/>
    <cellStyle name="Comma 14 3 2 4 4" xfId="12832" xr:uid="{CC16DA84-B174-414E-9DCE-98DFCD4269B3}"/>
    <cellStyle name="Comma 14 3 2 5" xfId="2685" xr:uid="{00000000-0005-0000-0000-0000BE020000}"/>
    <cellStyle name="Comma 14 3 2 5 2" xfId="5474" xr:uid="{26452E9F-DD03-4CB3-A0E4-E254269BD270}"/>
    <cellStyle name="Comma 14 3 2 5 2 2" xfId="11077" xr:uid="{3AEBB8B4-F614-4715-834B-0575307A571A}"/>
    <cellStyle name="Comma 14 3 2 5 2 2 2" xfId="22305" xr:uid="{73A4A15C-B186-4570-96C0-884BFA52ADDD}"/>
    <cellStyle name="Comma 14 3 2 5 2 3" xfId="16702" xr:uid="{7B3C75E3-8366-4002-83B1-929BC4ECB6DE}"/>
    <cellStyle name="Comma 14 3 2 5 3" xfId="8288" xr:uid="{EB5FC7E8-50A9-411E-90B9-28092FB97D85}"/>
    <cellStyle name="Comma 14 3 2 5 3 2" xfId="19516" xr:uid="{8D5DFFC3-6105-4878-8F83-725F641D27CE}"/>
    <cellStyle name="Comma 14 3 2 5 4" xfId="13913" xr:uid="{899F9F3F-2573-459B-B4B6-F931954AECF0}"/>
    <cellStyle name="Comma 14 3 2 6" xfId="524" xr:uid="{00000000-0005-0000-0000-0000BF020000}"/>
    <cellStyle name="Comma 14 3 2 6 2" xfId="3313" xr:uid="{A504C92B-E329-4DD6-95C9-0A69900DA3B3}"/>
    <cellStyle name="Comma 14 3 2 6 2 2" xfId="8916" xr:uid="{B8EB6EEE-9358-41DD-A964-F35B0D930E67}"/>
    <cellStyle name="Comma 14 3 2 6 2 2 2" xfId="20144" xr:uid="{73C185DC-19E0-4003-A441-76758921ED5A}"/>
    <cellStyle name="Comma 14 3 2 6 2 3" xfId="14541" xr:uid="{54D138FA-24DF-4DC7-843D-053EB45DA1EC}"/>
    <cellStyle name="Comma 14 3 2 6 3" xfId="6127" xr:uid="{068FF7B6-E355-4360-8AED-5D2B473FFDEE}"/>
    <cellStyle name="Comma 14 3 2 6 3 2" xfId="17355" xr:uid="{F3D25BE4-9490-4705-A920-7B14795A616A}"/>
    <cellStyle name="Comma 14 3 2 6 4" xfId="11752" xr:uid="{EEB07708-48AB-4E0D-BA01-48BD8B0C1BB7}"/>
    <cellStyle name="Comma 14 3 2 7" xfId="3037" xr:uid="{7C9A4C2B-BE75-4D5F-AD19-34F767DF4BEF}"/>
    <cellStyle name="Comma 14 3 2 7 2" xfId="8640" xr:uid="{70FC72EC-877C-4FCC-A54E-4FAC8ACA21F9}"/>
    <cellStyle name="Comma 14 3 2 7 2 2" xfId="19868" xr:uid="{AAB0A049-CDD2-43F0-AD07-9B5188A23461}"/>
    <cellStyle name="Comma 14 3 2 7 3" xfId="14265" xr:uid="{28648413-066C-4631-964D-9DEB29A5FC2F}"/>
    <cellStyle name="Comma 14 3 2 8" xfId="5852" xr:uid="{BD1E66A1-5FAD-4033-B9C4-27AA3D890784}"/>
    <cellStyle name="Comma 14 3 2 8 2" xfId="17080" xr:uid="{ED0CDECD-36C3-4CD7-A948-26C4B0E5D3CD}"/>
    <cellStyle name="Comma 14 3 2 9" xfId="11476" xr:uid="{89D5FAD8-95DF-488E-BB13-B8521DD90A5F}"/>
    <cellStyle name="Comma 14 3 3" xfId="665" xr:uid="{00000000-0005-0000-0000-0000C0020000}"/>
    <cellStyle name="Comma 14 3 3 2" xfId="1203" xr:uid="{00000000-0005-0000-0000-0000C1020000}"/>
    <cellStyle name="Comma 14 3 3 2 2" xfId="2283" xr:uid="{00000000-0005-0000-0000-0000C2020000}"/>
    <cellStyle name="Comma 14 3 3 2 2 2" xfId="5072" xr:uid="{C998E6DC-D196-47A5-A8F7-2BC3D0EBD2B7}"/>
    <cellStyle name="Comma 14 3 3 2 2 2 2" xfId="10675" xr:uid="{EE06895A-8F58-42DA-B624-D9BB6BD88F65}"/>
    <cellStyle name="Comma 14 3 3 2 2 2 2 2" xfId="21903" xr:uid="{E94E69FB-C073-4027-8A9E-4F63118FB392}"/>
    <cellStyle name="Comma 14 3 3 2 2 2 3" xfId="16300" xr:uid="{015137DA-B332-4792-B1B7-D2C4CF79DD6A}"/>
    <cellStyle name="Comma 14 3 3 2 2 3" xfId="7886" xr:uid="{5AAE999A-1E16-46BD-89F8-F8196805545D}"/>
    <cellStyle name="Comma 14 3 3 2 2 3 2" xfId="19114" xr:uid="{72DA1E1B-3567-4899-A532-B2D1C3445DC5}"/>
    <cellStyle name="Comma 14 3 3 2 2 4" xfId="13511" xr:uid="{960915F7-924C-41BC-A3A5-E04751ACE826}"/>
    <cellStyle name="Comma 14 3 3 2 3" xfId="3992" xr:uid="{DA3F6861-7C4B-4376-A362-3BF6215A0B00}"/>
    <cellStyle name="Comma 14 3 3 2 3 2" xfId="9595" xr:uid="{98F09E80-CA27-4321-BA73-45709F431D0C}"/>
    <cellStyle name="Comma 14 3 3 2 3 2 2" xfId="20823" xr:uid="{302E3828-1D79-40F4-BB28-7A7716233455}"/>
    <cellStyle name="Comma 14 3 3 2 3 3" xfId="15220" xr:uid="{2A943020-D279-464C-8494-E1E79F2314D2}"/>
    <cellStyle name="Comma 14 3 3 2 4" xfId="6806" xr:uid="{02CE40A0-EF5F-4834-8867-9B9BADB3FCB1}"/>
    <cellStyle name="Comma 14 3 3 2 4 2" xfId="18034" xr:uid="{BAA6A4A5-B8FC-4A70-B24C-DB560178ED79}"/>
    <cellStyle name="Comma 14 3 3 2 5" xfId="12431" xr:uid="{00949744-6B58-4C3E-9172-1B97C7EBBEA1}"/>
    <cellStyle name="Comma 14 3 3 3" xfId="1745" xr:uid="{00000000-0005-0000-0000-0000C3020000}"/>
    <cellStyle name="Comma 14 3 3 3 2" xfId="4534" xr:uid="{A0CEDB22-7C78-4847-B797-847AF01623D6}"/>
    <cellStyle name="Comma 14 3 3 3 2 2" xfId="10137" xr:uid="{572017A0-045A-4B7D-8EC6-80A59C3D4B05}"/>
    <cellStyle name="Comma 14 3 3 3 2 2 2" xfId="21365" xr:uid="{C631F5F3-14E7-4D2F-892F-8AFF8A062BDA}"/>
    <cellStyle name="Comma 14 3 3 3 2 3" xfId="15762" xr:uid="{ACA66A74-C9E3-4DD8-96A9-37E6F19027B1}"/>
    <cellStyle name="Comma 14 3 3 3 3" xfId="7348" xr:uid="{07C6BDA1-F68C-4B11-BF6E-F49012A72C92}"/>
    <cellStyle name="Comma 14 3 3 3 3 2" xfId="18576" xr:uid="{D254679F-8719-45F5-94C2-7523D42B8C2C}"/>
    <cellStyle name="Comma 14 3 3 3 4" xfId="12973" xr:uid="{4CCB41E9-6CB6-4998-A087-3ECE830CCAD4}"/>
    <cellStyle name="Comma 14 3 3 4" xfId="3454" xr:uid="{DFB2657B-36E7-4167-B0F4-C9561C06C460}"/>
    <cellStyle name="Comma 14 3 3 4 2" xfId="9057" xr:uid="{C53275C3-EDE2-4662-A9F0-79D56E4C0926}"/>
    <cellStyle name="Comma 14 3 3 4 2 2" xfId="20285" xr:uid="{6B31A965-F108-40AC-A181-F715283E212C}"/>
    <cellStyle name="Comma 14 3 3 4 3" xfId="14682" xr:uid="{A27DFBA9-580E-4372-85E5-76F978627FFF}"/>
    <cellStyle name="Comma 14 3 3 5" xfId="6268" xr:uid="{02B4F897-7D30-4215-B92B-FA6A3AD7C173}"/>
    <cellStyle name="Comma 14 3 3 5 2" xfId="17496" xr:uid="{CEAA5A61-63B3-4A2C-BEC6-CB55EBAA6FA4}"/>
    <cellStyle name="Comma 14 3 3 6" xfId="11893" xr:uid="{F3112595-B8EB-4293-AD3F-FBD5E45D5B68}"/>
    <cellStyle name="Comma 14 3 4" xfId="936" xr:uid="{00000000-0005-0000-0000-0000C4020000}"/>
    <cellStyle name="Comma 14 3 4 2" xfId="2016" xr:uid="{00000000-0005-0000-0000-0000C5020000}"/>
    <cellStyle name="Comma 14 3 4 2 2" xfId="4805" xr:uid="{0C6A8BE2-E19C-4106-9E6E-A473A3622F4E}"/>
    <cellStyle name="Comma 14 3 4 2 2 2" xfId="10408" xr:uid="{A81555B1-E605-4879-95E1-C5CD45E07B2D}"/>
    <cellStyle name="Comma 14 3 4 2 2 2 2" xfId="21636" xr:uid="{68AD587B-A1F0-41FC-B093-A00F170E87A5}"/>
    <cellStyle name="Comma 14 3 4 2 2 3" xfId="16033" xr:uid="{25BFB0EF-A35B-4BE6-914C-DD1A533AA826}"/>
    <cellStyle name="Comma 14 3 4 2 3" xfId="7619" xr:uid="{85C7BFC2-EA39-49C1-B268-94005A72629A}"/>
    <cellStyle name="Comma 14 3 4 2 3 2" xfId="18847" xr:uid="{ABD26D87-BCCD-4C54-A8EC-BAD3B0546C3C}"/>
    <cellStyle name="Comma 14 3 4 2 4" xfId="13244" xr:uid="{3775CE24-8078-4149-B48C-FBBAA0C3C45A}"/>
    <cellStyle name="Comma 14 3 4 3" xfId="3725" xr:uid="{3CF811AE-A5F6-4108-A2E9-E906051773EF}"/>
    <cellStyle name="Comma 14 3 4 3 2" xfId="9328" xr:uid="{1750E5AA-F682-45A0-986D-991ACABBE996}"/>
    <cellStyle name="Comma 14 3 4 3 2 2" xfId="20556" xr:uid="{3F896B86-3A3B-4B7B-88B2-9527BD422E7B}"/>
    <cellStyle name="Comma 14 3 4 3 3" xfId="14953" xr:uid="{336F007D-3503-450B-901A-AD66F1B55348}"/>
    <cellStyle name="Comma 14 3 4 4" xfId="6539" xr:uid="{29E1102D-C328-4F9C-B1BD-089C5D3E9698}"/>
    <cellStyle name="Comma 14 3 4 4 2" xfId="17767" xr:uid="{895F4DDE-9DAA-4EE3-B361-02F7B23588CD}"/>
    <cellStyle name="Comma 14 3 4 5" xfId="12164" xr:uid="{A5D6A72B-252F-494B-9921-710C3EB96361}"/>
    <cellStyle name="Comma 14 3 5" xfId="1478" xr:uid="{00000000-0005-0000-0000-0000C6020000}"/>
    <cellStyle name="Comma 14 3 5 2" xfId="4267" xr:uid="{5674AAE0-5E04-443B-806A-FDDC78788676}"/>
    <cellStyle name="Comma 14 3 5 2 2" xfId="9870" xr:uid="{CF5FDD72-74DD-429B-B67E-0CD9D3A4BB4D}"/>
    <cellStyle name="Comma 14 3 5 2 2 2" xfId="21098" xr:uid="{53E751A6-6C8E-4D26-AA68-02E07D33C292}"/>
    <cellStyle name="Comma 14 3 5 2 3" xfId="15495" xr:uid="{8616297E-620E-44C3-B60B-8A00FD390FD7}"/>
    <cellStyle name="Comma 14 3 5 3" xfId="7081" xr:uid="{41F376A0-E0E2-47E0-B7F6-A5BFE90803EB}"/>
    <cellStyle name="Comma 14 3 5 3 2" xfId="18309" xr:uid="{23ACBB1A-D22E-4DD7-AD75-CAD8A9973951}"/>
    <cellStyle name="Comma 14 3 5 4" xfId="12706" xr:uid="{7A396C39-F252-479E-A841-201FE1260FFE}"/>
    <cellStyle name="Comma 14 3 6" xfId="2559" xr:uid="{00000000-0005-0000-0000-0000C7020000}"/>
    <cellStyle name="Comma 14 3 6 2" xfId="5348" xr:uid="{2DF1B038-7049-4CB4-88E2-8493618BC3F9}"/>
    <cellStyle name="Comma 14 3 6 2 2" xfId="10951" xr:uid="{824536C9-238B-46B2-ABF5-FD1BDC66332A}"/>
    <cellStyle name="Comma 14 3 6 2 2 2" xfId="22179" xr:uid="{3A7D9721-B809-43D5-B389-6F03E6E1EB97}"/>
    <cellStyle name="Comma 14 3 6 2 3" xfId="16576" xr:uid="{D3E8C5C5-93DD-4059-A9E3-7A63BCF305E3}"/>
    <cellStyle name="Comma 14 3 6 3" xfId="8162" xr:uid="{A16C7677-5A75-4D4A-9344-16CDCF7ED7F2}"/>
    <cellStyle name="Comma 14 3 6 3 2" xfId="19390" xr:uid="{8C27186E-EBC5-4693-87CB-D3A3605189AF}"/>
    <cellStyle name="Comma 14 3 6 4" xfId="13787" xr:uid="{40F2327C-1807-4EF4-B5DC-8193E6C5FC72}"/>
    <cellStyle name="Comma 14 3 7" xfId="398" xr:uid="{00000000-0005-0000-0000-0000C8020000}"/>
    <cellStyle name="Comma 14 3 7 2" xfId="3187" xr:uid="{4630DC8A-7D0D-4CF8-BCCF-2893C839A0CA}"/>
    <cellStyle name="Comma 14 3 7 2 2" xfId="8790" xr:uid="{D6F56DBC-F002-4C29-BAAC-33ED6C299559}"/>
    <cellStyle name="Comma 14 3 7 2 2 2" xfId="20018" xr:uid="{4AF3EBA9-4C1C-45AF-9FA6-486428C59D43}"/>
    <cellStyle name="Comma 14 3 7 2 3" xfId="14415" xr:uid="{879A2B84-BEC3-449F-A081-21B2DA5C98C1}"/>
    <cellStyle name="Comma 14 3 7 3" xfId="6001" xr:uid="{C62223A8-705B-461C-830D-F2AAEE30855C}"/>
    <cellStyle name="Comma 14 3 7 3 2" xfId="17229" xr:uid="{A4CAE63D-00BE-4B75-9D1F-F5A15410C749}"/>
    <cellStyle name="Comma 14 3 7 4" xfId="11626" xr:uid="{A0D44875-A9A4-4EF8-8684-C31EAC9529A0}"/>
    <cellStyle name="Comma 14 3 8" xfId="2911" xr:uid="{B2AE5ED9-B473-4999-A38D-B2772E6D1563}"/>
    <cellStyle name="Comma 14 3 8 2" xfId="8514" xr:uid="{0D4094C0-4B9D-4DCB-B997-101D7EFF0C6D}"/>
    <cellStyle name="Comma 14 3 8 2 2" xfId="19742" xr:uid="{8A9F5062-41D6-4BDE-9912-A0EE5EA191FB}"/>
    <cellStyle name="Comma 14 3 8 3" xfId="14139" xr:uid="{057848F5-E2BE-4AE0-9F4E-13442BEDD803}"/>
    <cellStyle name="Comma 14 3 9" xfId="5726" xr:uid="{A5E99C45-3980-4609-8A22-5DE8F6A2F75D}"/>
    <cellStyle name="Comma 14 3 9 2" xfId="16954" xr:uid="{B98DCE75-499B-42A4-B36B-ADEEC13BF8B6}"/>
    <cellStyle name="Comma 14 4" xfId="180" xr:uid="{00000000-0005-0000-0000-0000C9020000}"/>
    <cellStyle name="Comma 14 4 2" xfId="727" xr:uid="{00000000-0005-0000-0000-0000CA020000}"/>
    <cellStyle name="Comma 14 4 2 2" xfId="1265" xr:uid="{00000000-0005-0000-0000-0000CB020000}"/>
    <cellStyle name="Comma 14 4 2 2 2" xfId="2345" xr:uid="{00000000-0005-0000-0000-0000CC020000}"/>
    <cellStyle name="Comma 14 4 2 2 2 2" xfId="5134" xr:uid="{3EBC6B14-1675-4C11-A60F-2D990A40C43F}"/>
    <cellStyle name="Comma 14 4 2 2 2 2 2" xfId="10737" xr:uid="{9F193869-D3C1-48E6-BA86-7CE25A791DE8}"/>
    <cellStyle name="Comma 14 4 2 2 2 2 2 2" xfId="21965" xr:uid="{C2053CB0-A391-44AB-B623-4FD0EA735C4D}"/>
    <cellStyle name="Comma 14 4 2 2 2 2 3" xfId="16362" xr:uid="{21CA0943-8241-4B64-AD39-800B81FFE8C7}"/>
    <cellStyle name="Comma 14 4 2 2 2 3" xfId="7948" xr:uid="{2186F93A-C6C3-4195-916F-014B0694A421}"/>
    <cellStyle name="Comma 14 4 2 2 2 3 2" xfId="19176" xr:uid="{AD8404B3-7063-40E6-B2AC-908AA2F6A1F4}"/>
    <cellStyle name="Comma 14 4 2 2 2 4" xfId="13573" xr:uid="{01B7F4A7-EFB9-4233-A85D-6F7C2554036F}"/>
    <cellStyle name="Comma 14 4 2 2 3" xfId="4054" xr:uid="{ED6A5531-61B2-493C-899A-BC67BFEE3BC7}"/>
    <cellStyle name="Comma 14 4 2 2 3 2" xfId="9657" xr:uid="{E7E5A4C0-EEB5-44DF-BC2A-436FE8DDC0A0}"/>
    <cellStyle name="Comma 14 4 2 2 3 2 2" xfId="20885" xr:uid="{294B8C77-7E34-43C2-AF9B-A5F00ABB67F7}"/>
    <cellStyle name="Comma 14 4 2 2 3 3" xfId="15282" xr:uid="{EF85FBE3-F9A6-49BC-97A2-4970C1B79ACD}"/>
    <cellStyle name="Comma 14 4 2 2 4" xfId="6868" xr:uid="{E0CC5CBE-5A3F-4E95-A846-AFAC73AAFF4B}"/>
    <cellStyle name="Comma 14 4 2 2 4 2" xfId="18096" xr:uid="{93CC13E2-8826-4BFF-8A42-6ED309117F41}"/>
    <cellStyle name="Comma 14 4 2 2 5" xfId="12493" xr:uid="{915D08C4-D68C-4A3B-AF2A-C436B24133BE}"/>
    <cellStyle name="Comma 14 4 2 3" xfId="1807" xr:uid="{00000000-0005-0000-0000-0000CD020000}"/>
    <cellStyle name="Comma 14 4 2 3 2" xfId="4596" xr:uid="{34506B8C-D0B9-419E-8A76-1753502932E8}"/>
    <cellStyle name="Comma 14 4 2 3 2 2" xfId="10199" xr:uid="{706CB215-9D9D-4736-886B-66B85747BEBD}"/>
    <cellStyle name="Comma 14 4 2 3 2 2 2" xfId="21427" xr:uid="{EE183546-8AB2-4013-A9CE-A2BBE7F9DB36}"/>
    <cellStyle name="Comma 14 4 2 3 2 3" xfId="15824" xr:uid="{31C0D3CD-57A4-4BD2-8B0C-E25574FED34E}"/>
    <cellStyle name="Comma 14 4 2 3 3" xfId="7410" xr:uid="{CE7EDD9A-B958-4587-BEE1-9E47013E87B3}"/>
    <cellStyle name="Comma 14 4 2 3 3 2" xfId="18638" xr:uid="{A852592F-6AEA-4B60-91CF-15805E9ED601}"/>
    <cellStyle name="Comma 14 4 2 3 4" xfId="13035" xr:uid="{FD673850-055B-49EA-9445-221C8C463083}"/>
    <cellStyle name="Comma 14 4 2 4" xfId="3516" xr:uid="{25909047-E0C9-4721-8B1A-0F8CA6D6459C}"/>
    <cellStyle name="Comma 14 4 2 4 2" xfId="9119" xr:uid="{E7B3AB97-1EC6-4F14-88B6-DFF6514A3499}"/>
    <cellStyle name="Comma 14 4 2 4 2 2" xfId="20347" xr:uid="{24DEDB8F-4936-408C-8C39-45DEE812FAF2}"/>
    <cellStyle name="Comma 14 4 2 4 3" xfId="14744" xr:uid="{0EBA41F0-977B-4F3C-B1C1-31E59D60F049}"/>
    <cellStyle name="Comma 14 4 2 5" xfId="6330" xr:uid="{E1C682CE-F8F6-4104-AE14-BC5BD93EDDBB}"/>
    <cellStyle name="Comma 14 4 2 5 2" xfId="17558" xr:uid="{43DE79E4-5BB2-4452-9B1F-EC06D9D00239}"/>
    <cellStyle name="Comma 14 4 2 6" xfId="11955" xr:uid="{A2465A50-82B4-4C4B-8F21-2C0502CC52C1}"/>
    <cellStyle name="Comma 14 4 3" xfId="998" xr:uid="{00000000-0005-0000-0000-0000CE020000}"/>
    <cellStyle name="Comma 14 4 3 2" xfId="2078" xr:uid="{00000000-0005-0000-0000-0000CF020000}"/>
    <cellStyle name="Comma 14 4 3 2 2" xfId="4867" xr:uid="{1F76BA95-2996-4B13-860C-69F483031EC3}"/>
    <cellStyle name="Comma 14 4 3 2 2 2" xfId="10470" xr:uid="{532CAD19-BD20-49A2-9DE1-69615A19D245}"/>
    <cellStyle name="Comma 14 4 3 2 2 2 2" xfId="21698" xr:uid="{5ADCD614-CC57-403F-9CA3-E631B5A8EE5B}"/>
    <cellStyle name="Comma 14 4 3 2 2 3" xfId="16095" xr:uid="{5F4EB505-666D-4707-84A7-890258FFD88C}"/>
    <cellStyle name="Comma 14 4 3 2 3" xfId="7681" xr:uid="{5652555B-C7E0-4AD0-B600-94FA3E7DC051}"/>
    <cellStyle name="Comma 14 4 3 2 3 2" xfId="18909" xr:uid="{FC821DFC-1E6C-427B-A5FC-309D3C5F990E}"/>
    <cellStyle name="Comma 14 4 3 2 4" xfId="13306" xr:uid="{7FC50012-AB7C-4711-B93D-10B095D96A5A}"/>
    <cellStyle name="Comma 14 4 3 3" xfId="3787" xr:uid="{F3CE892B-E5AC-43CC-B0F6-4FA1E6647A84}"/>
    <cellStyle name="Comma 14 4 3 3 2" xfId="9390" xr:uid="{486BA742-46D4-495A-A237-76ACC1B3B065}"/>
    <cellStyle name="Comma 14 4 3 3 2 2" xfId="20618" xr:uid="{D3E8C832-80FC-4DDF-99EC-DDDA3E841DAF}"/>
    <cellStyle name="Comma 14 4 3 3 3" xfId="15015" xr:uid="{9739CAEC-466A-4E36-B571-52B43BE9AB0B}"/>
    <cellStyle name="Comma 14 4 3 4" xfId="6601" xr:uid="{0F9A7036-4027-4BB9-9E1E-8086BEC97F4D}"/>
    <cellStyle name="Comma 14 4 3 4 2" xfId="17829" xr:uid="{EE00F9D1-0C3C-475E-9E59-A6F62DB5A212}"/>
    <cellStyle name="Comma 14 4 3 5" xfId="12226" xr:uid="{D6E8858E-1714-41D1-A241-F531D4C6F520}"/>
    <cellStyle name="Comma 14 4 4" xfId="1540" xr:uid="{00000000-0005-0000-0000-0000D0020000}"/>
    <cellStyle name="Comma 14 4 4 2" xfId="4329" xr:uid="{A79E844B-7467-46EA-B511-E1EB42ED41B4}"/>
    <cellStyle name="Comma 14 4 4 2 2" xfId="9932" xr:uid="{14DFAC9E-46ED-4ED0-92EE-091EFBD3335B}"/>
    <cellStyle name="Comma 14 4 4 2 2 2" xfId="21160" xr:uid="{0D8ECBF5-B767-4B5D-A5B9-DA7677C4C864}"/>
    <cellStyle name="Comma 14 4 4 2 3" xfId="15557" xr:uid="{4CD94C46-CDEB-4002-8FC7-A2B3BBA29EAE}"/>
    <cellStyle name="Comma 14 4 4 3" xfId="7143" xr:uid="{65E2EE0F-DD32-4247-B222-623A5914735A}"/>
    <cellStyle name="Comma 14 4 4 3 2" xfId="18371" xr:uid="{B10FFC7C-EFF0-4D59-9957-0791BA67A2BF}"/>
    <cellStyle name="Comma 14 4 4 4" xfId="12768" xr:uid="{555FE4F6-59B2-4108-985D-DDD2B16BB10D}"/>
    <cellStyle name="Comma 14 4 5" xfId="2621" xr:uid="{00000000-0005-0000-0000-0000D1020000}"/>
    <cellStyle name="Comma 14 4 5 2" xfId="5410" xr:uid="{4017E168-59A3-473A-A479-954AA78EC3EC}"/>
    <cellStyle name="Comma 14 4 5 2 2" xfId="11013" xr:uid="{A56BEBE7-BCFA-4FF2-8E2A-527DB7AC357D}"/>
    <cellStyle name="Comma 14 4 5 2 2 2" xfId="22241" xr:uid="{A2815BC9-2264-4E46-97DB-21D8810B3EAA}"/>
    <cellStyle name="Comma 14 4 5 2 3" xfId="16638" xr:uid="{C0FFE598-65F3-4F1F-9EFB-AD421D59CDD3}"/>
    <cellStyle name="Comma 14 4 5 3" xfId="8224" xr:uid="{CD6EF433-B81A-40DF-A7B9-873555D84B7D}"/>
    <cellStyle name="Comma 14 4 5 3 2" xfId="19452" xr:uid="{B7C29730-1B7A-44BB-A492-313F77D73B2A}"/>
    <cellStyle name="Comma 14 4 5 4" xfId="13849" xr:uid="{4DAC118A-3888-42E7-9674-BE326A74B0D8}"/>
    <cellStyle name="Comma 14 4 6" xfId="460" xr:uid="{00000000-0005-0000-0000-0000D2020000}"/>
    <cellStyle name="Comma 14 4 6 2" xfId="3249" xr:uid="{D3BFABC3-09E8-4B75-9312-F4E904AB59B0}"/>
    <cellStyle name="Comma 14 4 6 2 2" xfId="8852" xr:uid="{4E606004-B4DF-4FC0-97CA-BBA9AE277C35}"/>
    <cellStyle name="Comma 14 4 6 2 2 2" xfId="20080" xr:uid="{8E8F0E35-100D-4F7F-A52B-1E46CC1B6400}"/>
    <cellStyle name="Comma 14 4 6 2 3" xfId="14477" xr:uid="{33966E93-0577-400C-B5CE-619944183866}"/>
    <cellStyle name="Comma 14 4 6 3" xfId="6063" xr:uid="{B2FE202E-1E9A-4503-B9F6-55C2762D273A}"/>
    <cellStyle name="Comma 14 4 6 3 2" xfId="17291" xr:uid="{F7F86F0B-FB84-488C-9DDE-7AB5A398D44E}"/>
    <cellStyle name="Comma 14 4 6 4" xfId="11688" xr:uid="{A2EB0244-A2A7-483B-80F5-EC2964B5C8F7}"/>
    <cellStyle name="Comma 14 4 7" xfId="2973" xr:uid="{4E8B2796-290B-4864-AD1D-A65B14A9C8E4}"/>
    <cellStyle name="Comma 14 4 7 2" xfId="8576" xr:uid="{48BD8D0D-823C-4FC3-8180-7AD6F5AD94FD}"/>
    <cellStyle name="Comma 14 4 7 2 2" xfId="19804" xr:uid="{B4FAF524-6B72-4691-B578-099E619A698E}"/>
    <cellStyle name="Comma 14 4 7 3" xfId="14201" xr:uid="{7DB57D71-5C36-4DE5-917C-7B8C9E07DE10}"/>
    <cellStyle name="Comma 14 4 8" xfId="5788" xr:uid="{7A45C11B-04B5-4FC5-879B-39790E1FB0F3}"/>
    <cellStyle name="Comma 14 4 8 2" xfId="17016" xr:uid="{0C08D564-8498-40C8-95C2-052C53304C95}"/>
    <cellStyle name="Comma 14 4 9" xfId="11412" xr:uid="{605D4937-70AD-4877-9D21-F64270D03B39}"/>
    <cellStyle name="Comma 14 5" xfId="573" xr:uid="{00000000-0005-0000-0000-0000D3020000}"/>
    <cellStyle name="Comma 14 5 2" xfId="1111" xr:uid="{00000000-0005-0000-0000-0000D4020000}"/>
    <cellStyle name="Comma 14 5 2 2" xfId="2191" xr:uid="{00000000-0005-0000-0000-0000D5020000}"/>
    <cellStyle name="Comma 14 5 2 2 2" xfId="4980" xr:uid="{20AD81B4-CA62-45A5-9806-588C31A3D16E}"/>
    <cellStyle name="Comma 14 5 2 2 2 2" xfId="10583" xr:uid="{9FDCF848-FD03-47A6-B2F0-56B5335B9249}"/>
    <cellStyle name="Comma 14 5 2 2 2 2 2" xfId="21811" xr:uid="{61ACE007-CEF6-4628-8103-CE5D0A24120C}"/>
    <cellStyle name="Comma 14 5 2 2 2 3" xfId="16208" xr:uid="{D1C4D9AC-FEC7-4D30-B0D7-840AC65FC8F1}"/>
    <cellStyle name="Comma 14 5 2 2 3" xfId="7794" xr:uid="{6651BFD5-15CE-4934-A06D-44F1E54196DC}"/>
    <cellStyle name="Comma 14 5 2 2 3 2" xfId="19022" xr:uid="{531CFB05-2E64-48E6-A10C-0BE76A5D6F1E}"/>
    <cellStyle name="Comma 14 5 2 2 4" xfId="13419" xr:uid="{1F0152F7-1A34-4718-974B-91B83056DC32}"/>
    <cellStyle name="Comma 14 5 2 3" xfId="3900" xr:uid="{329BA2F5-5EE3-44A9-A763-5C4125188CC3}"/>
    <cellStyle name="Comma 14 5 2 3 2" xfId="9503" xr:uid="{BBE50F99-EA7B-4DB3-A38E-EE457AAE6660}"/>
    <cellStyle name="Comma 14 5 2 3 2 2" xfId="20731" xr:uid="{A375F648-81B9-4AE3-AD76-D1C68AEBB417}"/>
    <cellStyle name="Comma 14 5 2 3 3" xfId="15128" xr:uid="{62D2DB56-9900-49AA-B61B-94D9EE82CA33}"/>
    <cellStyle name="Comma 14 5 2 4" xfId="6714" xr:uid="{A373E95E-3EA0-455B-BDC4-D4412ED43A0C}"/>
    <cellStyle name="Comma 14 5 2 4 2" xfId="17942" xr:uid="{FE910A73-AE0F-4C4B-9941-50E9DF11CCEF}"/>
    <cellStyle name="Comma 14 5 2 5" xfId="12339" xr:uid="{2E0A72EA-1FB2-4EA4-8585-1336612C87F8}"/>
    <cellStyle name="Comma 14 5 3" xfId="1653" xr:uid="{00000000-0005-0000-0000-0000D6020000}"/>
    <cellStyle name="Comma 14 5 3 2" xfId="4442" xr:uid="{518A64D0-C80E-4E6E-8CF4-E7CF9CD1EC14}"/>
    <cellStyle name="Comma 14 5 3 2 2" xfId="10045" xr:uid="{5C310B2B-B0BD-4468-B5E4-8333B60A7B99}"/>
    <cellStyle name="Comma 14 5 3 2 2 2" xfId="21273" xr:uid="{C3524C13-F1A2-4B7A-A6B9-F4C3DBC7CEB7}"/>
    <cellStyle name="Comma 14 5 3 2 3" xfId="15670" xr:uid="{8A6DFEEA-6CC2-4616-A5C1-DEF2E5A115AF}"/>
    <cellStyle name="Comma 14 5 3 3" xfId="7256" xr:uid="{609359D8-0D70-4664-BDC0-2935B0D6EBDE}"/>
    <cellStyle name="Comma 14 5 3 3 2" xfId="18484" xr:uid="{74F6C7C8-2963-4FC8-86C3-522417786660}"/>
    <cellStyle name="Comma 14 5 3 4" xfId="12881" xr:uid="{B0DD97E5-4835-4FF5-8FC0-391A84FE5ED7}"/>
    <cellStyle name="Comma 14 5 4" xfId="3362" xr:uid="{FFE7B1A2-40DE-430B-98D3-AC3CC2231A29}"/>
    <cellStyle name="Comma 14 5 4 2" xfId="8965" xr:uid="{93B4EFD2-23CF-4FF0-9926-5B1F9731B2D9}"/>
    <cellStyle name="Comma 14 5 4 2 2" xfId="20193" xr:uid="{38103E47-528B-4AF8-AF13-7A61EDDB5103}"/>
    <cellStyle name="Comma 14 5 4 3" xfId="14590" xr:uid="{42B7BCA5-281E-448C-B5B5-723C0A081C4A}"/>
    <cellStyle name="Comma 14 5 5" xfId="6176" xr:uid="{8007F737-1F90-411B-8087-4270840AA246}"/>
    <cellStyle name="Comma 14 5 5 2" xfId="17404" xr:uid="{FA305362-EAC0-4C07-B4D5-4D0736B6D5EE}"/>
    <cellStyle name="Comma 14 5 6" xfId="11801" xr:uid="{1D830716-853F-406F-BE49-E4957ABB30DB}"/>
    <cellStyle name="Comma 14 6" xfId="844" xr:uid="{00000000-0005-0000-0000-0000D7020000}"/>
    <cellStyle name="Comma 14 6 2" xfId="1924" xr:uid="{00000000-0005-0000-0000-0000D8020000}"/>
    <cellStyle name="Comma 14 6 2 2" xfId="4713" xr:uid="{05E46F36-2CA3-4839-8838-5FB131B2A342}"/>
    <cellStyle name="Comma 14 6 2 2 2" xfId="10316" xr:uid="{50409034-7604-4C62-BE8B-6144AAF1CF94}"/>
    <cellStyle name="Comma 14 6 2 2 2 2" xfId="21544" xr:uid="{3B3922A4-4543-43FB-A159-D843A4AA8E0A}"/>
    <cellStyle name="Comma 14 6 2 2 3" xfId="15941" xr:uid="{21355540-F739-46D0-8D72-A743B474CC6E}"/>
    <cellStyle name="Comma 14 6 2 3" xfId="7527" xr:uid="{2922412A-A2AD-417A-B19C-FBA125324E01}"/>
    <cellStyle name="Comma 14 6 2 3 2" xfId="18755" xr:uid="{2FF371A6-073C-4F08-A03D-C3ADD841D690}"/>
    <cellStyle name="Comma 14 6 2 4" xfId="13152" xr:uid="{050C2A86-93BD-4AD7-BD48-398F39BC1C5A}"/>
    <cellStyle name="Comma 14 6 3" xfId="3633" xr:uid="{A436BB79-4A52-4104-8A4E-DBADEAFD53AE}"/>
    <cellStyle name="Comma 14 6 3 2" xfId="9236" xr:uid="{ED9EE0A3-DB18-4761-BB8C-5FF4D50E76A7}"/>
    <cellStyle name="Comma 14 6 3 2 2" xfId="20464" xr:uid="{4403A750-46B9-4277-9071-C15317C579DC}"/>
    <cellStyle name="Comma 14 6 3 3" xfId="14861" xr:uid="{80DB43D9-126E-44FB-9D61-CF2AD01FFF26}"/>
    <cellStyle name="Comma 14 6 4" xfId="6447" xr:uid="{A4801D07-3862-4F7E-A523-24B8D6EB010F}"/>
    <cellStyle name="Comma 14 6 4 2" xfId="17675" xr:uid="{AABA8441-DB8C-4DDF-8F9E-5FFB30B6B522}"/>
    <cellStyle name="Comma 14 6 5" xfId="12072" xr:uid="{5729D490-8AD8-4EA9-927E-8BCA4EF9BB74}"/>
    <cellStyle name="Comma 14 7" xfId="1386" xr:uid="{00000000-0005-0000-0000-0000D9020000}"/>
    <cellStyle name="Comma 14 7 2" xfId="4175" xr:uid="{BA3CED98-12C3-435E-930F-E9957BBA28CC}"/>
    <cellStyle name="Comma 14 7 2 2" xfId="9778" xr:uid="{A69FE6DD-18E7-44DF-A9F7-F28A400CDC8A}"/>
    <cellStyle name="Comma 14 7 2 2 2" xfId="21006" xr:uid="{A6A325F4-7D15-4B13-958F-E7B7F4A5DDF5}"/>
    <cellStyle name="Comma 14 7 2 3" xfId="15403" xr:uid="{FD9D8C67-FCDB-4230-B56B-F380B135D57C}"/>
    <cellStyle name="Comma 14 7 3" xfId="6989" xr:uid="{70FC361D-2B60-4774-B070-2DE935EC1826}"/>
    <cellStyle name="Comma 14 7 3 2" xfId="18217" xr:uid="{FDDDA804-0F99-4C2B-A50D-7277B97AD3B9}"/>
    <cellStyle name="Comma 14 7 4" xfId="12614" xr:uid="{B831648E-0EFD-4542-81D3-330A69CAB1B0}"/>
    <cellStyle name="Comma 14 8" xfId="2467" xr:uid="{00000000-0005-0000-0000-0000DA020000}"/>
    <cellStyle name="Comma 14 8 2" xfId="5256" xr:uid="{ADC34CFE-DD1D-4E79-B62E-0F2615C2C31E}"/>
    <cellStyle name="Comma 14 8 2 2" xfId="10859" xr:uid="{9A45785C-2070-49F9-BF8B-11B29A81B8E0}"/>
    <cellStyle name="Comma 14 8 2 2 2" xfId="22087" xr:uid="{34430870-74AB-4743-A776-8BB94E624255}"/>
    <cellStyle name="Comma 14 8 2 3" xfId="16484" xr:uid="{F62C36E4-A1AA-47D9-A5C3-D948BBB40592}"/>
    <cellStyle name="Comma 14 8 3" xfId="8070" xr:uid="{97BF7629-335E-43D3-B414-5B77CDD32B91}"/>
    <cellStyle name="Comma 14 8 3 2" xfId="19298" xr:uid="{147AF600-5044-4291-BC3F-68DC70D74C37}"/>
    <cellStyle name="Comma 14 8 4" xfId="13695" xr:uid="{9C03F68E-4BA4-4A3B-8F2D-5018347C0936}"/>
    <cellStyle name="Comma 14 9" xfId="306" xr:uid="{00000000-0005-0000-0000-0000DB020000}"/>
    <cellStyle name="Comma 14 9 2" xfId="3095" xr:uid="{E0AC019A-FAB2-4FBD-AD99-A5956AA3B3C8}"/>
    <cellStyle name="Comma 14 9 2 2" xfId="8698" xr:uid="{2D97C091-4896-4700-9F65-6999AA64BFE9}"/>
    <cellStyle name="Comma 14 9 2 2 2" xfId="19926" xr:uid="{4FF1B0AE-5612-4117-B05D-B571B126EEDF}"/>
    <cellStyle name="Comma 14 9 2 3" xfId="14323" xr:uid="{AF4BA795-9364-4968-9ADA-843A40CF9E2C}"/>
    <cellStyle name="Comma 14 9 3" xfId="5909" xr:uid="{07189ADB-C651-42A9-8DB9-8058C5F92E73}"/>
    <cellStyle name="Comma 14 9 3 2" xfId="17137" xr:uid="{E266BA07-9935-4683-8D2B-4AA94B4AD164}"/>
    <cellStyle name="Comma 14 9 4" xfId="11534" xr:uid="{3E189B75-638A-4FC8-9EAD-88437C6D7356}"/>
    <cellStyle name="Comma 140" xfId="11243" xr:uid="{BA445DFF-DFC0-4F9F-A619-32CBE809D86B}"/>
    <cellStyle name="Comma 140 2" xfId="22471" xr:uid="{3D0F16C5-6479-4E7B-8698-B2C7C98ECE57}"/>
    <cellStyle name="Comma 141" xfId="11244" xr:uid="{00B3F2CB-9258-492A-B7DC-9259D2A79859}"/>
    <cellStyle name="Comma 141 2" xfId="22472" xr:uid="{22733925-DD6C-4F50-ADCC-54CFE6827E53}"/>
    <cellStyle name="Comma 142" xfId="11245" xr:uid="{AF009098-BB49-4CD0-B299-978FB6715D1B}"/>
    <cellStyle name="Comma 142 2" xfId="22473" xr:uid="{7CD09FF3-9173-4BA6-AEB0-A20FF8B97A9C}"/>
    <cellStyle name="Comma 143" xfId="11246" xr:uid="{34F3ABDF-647C-4F92-9872-9A3FE6974AE2}"/>
    <cellStyle name="Comma 143 2" xfId="22474" xr:uid="{F0F20D46-5F49-44A8-A152-F90EB82105EB}"/>
    <cellStyle name="Comma 144" xfId="11248" xr:uid="{9EC3108B-D30F-402E-A6B7-195D1FF42F49}"/>
    <cellStyle name="Comma 144 2" xfId="22476" xr:uid="{EE9E74CC-EA78-4413-82AA-59DC807F43DC}"/>
    <cellStyle name="Comma 145" xfId="11247" xr:uid="{F801F3EA-0E68-4084-9266-A180A8E197EB}"/>
    <cellStyle name="Comma 145 2" xfId="22475" xr:uid="{79FF1F3B-2A4D-4C56-97EC-1A823E15959B}"/>
    <cellStyle name="Comma 146" xfId="11249" xr:uid="{38F64A9B-E68D-491A-9745-A64C103C3808}"/>
    <cellStyle name="Comma 146 2" xfId="22477" xr:uid="{604D256E-A33A-4EB2-A68E-04010305AE06}"/>
    <cellStyle name="Comma 147" xfId="11250" xr:uid="{1EEE7E1D-37F5-4A64-9505-DF383EF5BCBD}"/>
    <cellStyle name="Comma 148" xfId="22478" xr:uid="{9BB0B8A8-9E11-4353-827C-BABDE8E904CB}"/>
    <cellStyle name="Comma 149" xfId="22479" xr:uid="{8567193D-7201-4CAB-9988-8B81C53A45BF}"/>
    <cellStyle name="Comma 15" xfId="57" xr:uid="{00000000-0005-0000-0000-0000DC020000}"/>
    <cellStyle name="Comma 15 10" xfId="5665" xr:uid="{ADC3988E-DFB5-4BC3-AFFF-D21F1CD8F94A}"/>
    <cellStyle name="Comma 15 10 2" xfId="16893" xr:uid="{EEF8CF8A-6291-4CCE-9075-DD8A53AF3C30}"/>
    <cellStyle name="Comma 15 11" xfId="11289" xr:uid="{96051F76-1F64-430D-8513-ADBEFCA248F1}"/>
    <cellStyle name="Comma 15 2" xfId="119" xr:uid="{00000000-0005-0000-0000-0000DD020000}"/>
    <cellStyle name="Comma 15 2 10" xfId="11351" xr:uid="{814DC5A9-3EAB-4AD4-8894-447E468BA2DF}"/>
    <cellStyle name="Comma 15 2 2" xfId="245" xr:uid="{00000000-0005-0000-0000-0000DE020000}"/>
    <cellStyle name="Comma 15 2 2 2" xfId="792" xr:uid="{00000000-0005-0000-0000-0000DF020000}"/>
    <cellStyle name="Comma 15 2 2 2 2" xfId="1330" xr:uid="{00000000-0005-0000-0000-0000E0020000}"/>
    <cellStyle name="Comma 15 2 2 2 2 2" xfId="2410" xr:uid="{00000000-0005-0000-0000-0000E1020000}"/>
    <cellStyle name="Comma 15 2 2 2 2 2 2" xfId="5199" xr:uid="{F7E173F6-7A7E-4FC4-A2F5-660F692C8936}"/>
    <cellStyle name="Comma 15 2 2 2 2 2 2 2" xfId="10802" xr:uid="{DB2C6BA6-08F2-46CA-917E-33C5934D95A6}"/>
    <cellStyle name="Comma 15 2 2 2 2 2 2 2 2" xfId="22030" xr:uid="{87047EB8-3DED-4C47-98EB-929132A61EB1}"/>
    <cellStyle name="Comma 15 2 2 2 2 2 2 3" xfId="16427" xr:uid="{0D525C51-A6AA-49A0-83FB-8823392F2FB8}"/>
    <cellStyle name="Comma 15 2 2 2 2 2 3" xfId="8013" xr:uid="{3A50C791-68C0-4316-8228-B997CC4A39E8}"/>
    <cellStyle name="Comma 15 2 2 2 2 2 3 2" xfId="19241" xr:uid="{AD008B07-9F1A-422D-B0B5-FB441B7837F3}"/>
    <cellStyle name="Comma 15 2 2 2 2 2 4" xfId="13638" xr:uid="{0605A251-EA1C-434B-9308-F4ED2ECD7BF5}"/>
    <cellStyle name="Comma 15 2 2 2 2 3" xfId="4119" xr:uid="{EF17FBEB-FC4F-4743-A8B3-3D5C29C6E11D}"/>
    <cellStyle name="Comma 15 2 2 2 2 3 2" xfId="9722" xr:uid="{0F8359EC-77B3-4425-AC75-F11FBBAC185D}"/>
    <cellStyle name="Comma 15 2 2 2 2 3 2 2" xfId="20950" xr:uid="{CC9187DD-3C93-4C85-A732-337E113DCDBD}"/>
    <cellStyle name="Comma 15 2 2 2 2 3 3" xfId="15347" xr:uid="{BAB75549-44B3-4C93-8E01-6CC81E8ED345}"/>
    <cellStyle name="Comma 15 2 2 2 2 4" xfId="6933" xr:uid="{33E4EE42-2F1F-4650-AC90-C0BB629CE9F5}"/>
    <cellStyle name="Comma 15 2 2 2 2 4 2" xfId="18161" xr:uid="{AFE80C90-3BF7-44E0-89E0-BDCDB84556D7}"/>
    <cellStyle name="Comma 15 2 2 2 2 5" xfId="12558" xr:uid="{9F6842A4-C2F4-4017-AE95-28E9C4F4794B}"/>
    <cellStyle name="Comma 15 2 2 2 3" xfId="1872" xr:uid="{00000000-0005-0000-0000-0000E2020000}"/>
    <cellStyle name="Comma 15 2 2 2 3 2" xfId="4661" xr:uid="{65C1C4E0-9A9F-4653-AC4D-67EFAF747891}"/>
    <cellStyle name="Comma 15 2 2 2 3 2 2" xfId="10264" xr:uid="{17503DC2-C168-4494-B471-C81032B9F0D3}"/>
    <cellStyle name="Comma 15 2 2 2 3 2 2 2" xfId="21492" xr:uid="{F32FF071-3511-4027-8588-945BC4542BAA}"/>
    <cellStyle name="Comma 15 2 2 2 3 2 3" xfId="15889" xr:uid="{707F347C-2848-44CA-B875-819B3E29801A}"/>
    <cellStyle name="Comma 15 2 2 2 3 3" xfId="7475" xr:uid="{82F09ABB-6A58-41F1-AA00-B572419A6BBA}"/>
    <cellStyle name="Comma 15 2 2 2 3 3 2" xfId="18703" xr:uid="{E1CE884F-86A5-4D6C-95BD-C385ABBF157C}"/>
    <cellStyle name="Comma 15 2 2 2 3 4" xfId="13100" xr:uid="{360B9EA6-FCC8-4935-9DEC-F15DBDFB1413}"/>
    <cellStyle name="Comma 15 2 2 2 4" xfId="3581" xr:uid="{E3E2E061-19A5-4579-9945-EB843D869D86}"/>
    <cellStyle name="Comma 15 2 2 2 4 2" xfId="9184" xr:uid="{87A86025-93AB-42B9-82BC-569A322DC864}"/>
    <cellStyle name="Comma 15 2 2 2 4 2 2" xfId="20412" xr:uid="{3A25BA02-6DC7-4C97-8E1A-DEC75A889807}"/>
    <cellStyle name="Comma 15 2 2 2 4 3" xfId="14809" xr:uid="{2BF3E5EC-6744-4D86-A78F-4452D8039282}"/>
    <cellStyle name="Comma 15 2 2 2 5" xfId="6395" xr:uid="{7C1B1D19-583E-47E8-AB3D-4D87E1FB10CB}"/>
    <cellStyle name="Comma 15 2 2 2 5 2" xfId="17623" xr:uid="{353579A0-04F7-41C7-8830-ABE68022A09E}"/>
    <cellStyle name="Comma 15 2 2 2 6" xfId="12020" xr:uid="{276C10FA-8DA5-4612-A1E0-5382EA3C582D}"/>
    <cellStyle name="Comma 15 2 2 3" xfId="1063" xr:uid="{00000000-0005-0000-0000-0000E3020000}"/>
    <cellStyle name="Comma 15 2 2 3 2" xfId="2143" xr:uid="{00000000-0005-0000-0000-0000E4020000}"/>
    <cellStyle name="Comma 15 2 2 3 2 2" xfId="4932" xr:uid="{184D8663-2C14-493A-A6B1-20428AA329F5}"/>
    <cellStyle name="Comma 15 2 2 3 2 2 2" xfId="10535" xr:uid="{F0B3A92D-70A7-4DF1-8325-F5A035A84CFA}"/>
    <cellStyle name="Comma 15 2 2 3 2 2 2 2" xfId="21763" xr:uid="{718369B2-99B8-4F3E-955B-34A0B4FE7AFC}"/>
    <cellStyle name="Comma 15 2 2 3 2 2 3" xfId="16160" xr:uid="{C712538B-3839-45C1-B940-ADDC8AEF0A0A}"/>
    <cellStyle name="Comma 15 2 2 3 2 3" xfId="7746" xr:uid="{BA66B356-6C0E-428B-B8EB-4ACD3FDBA992}"/>
    <cellStyle name="Comma 15 2 2 3 2 3 2" xfId="18974" xr:uid="{52E2EFB3-12C1-48EF-8864-689DF41425DC}"/>
    <cellStyle name="Comma 15 2 2 3 2 4" xfId="13371" xr:uid="{009DF90B-09C7-43C2-94E7-C776DBA8E673}"/>
    <cellStyle name="Comma 15 2 2 3 3" xfId="3852" xr:uid="{1F6AAD7F-1143-447B-8C0E-9C7351BD4E90}"/>
    <cellStyle name="Comma 15 2 2 3 3 2" xfId="9455" xr:uid="{1FD3B15D-CB2C-4879-A3C2-1917E569B412}"/>
    <cellStyle name="Comma 15 2 2 3 3 2 2" xfId="20683" xr:uid="{59AB287A-FC05-4AE1-A090-703DCD0E2431}"/>
    <cellStyle name="Comma 15 2 2 3 3 3" xfId="15080" xr:uid="{0BDC4EAF-EAEF-4096-994D-DC46382154BC}"/>
    <cellStyle name="Comma 15 2 2 3 4" xfId="6666" xr:uid="{9F5E5CD4-F23A-4664-AFAB-280F8AB5830F}"/>
    <cellStyle name="Comma 15 2 2 3 4 2" xfId="17894" xr:uid="{C1831898-031B-4BFD-B3B5-C08FC066D5FE}"/>
    <cellStyle name="Comma 15 2 2 3 5" xfId="12291" xr:uid="{2615ECEC-573B-418D-9096-DEA9366D387E}"/>
    <cellStyle name="Comma 15 2 2 4" xfId="1605" xr:uid="{00000000-0005-0000-0000-0000E5020000}"/>
    <cellStyle name="Comma 15 2 2 4 2" xfId="4394" xr:uid="{CB9E3EBB-434F-458D-BE3E-C4B50DD0DA4F}"/>
    <cellStyle name="Comma 15 2 2 4 2 2" xfId="9997" xr:uid="{AD0A995A-5F36-4BFD-931A-50B7B40C5800}"/>
    <cellStyle name="Comma 15 2 2 4 2 2 2" xfId="21225" xr:uid="{88A8CF7E-9D8C-4526-A8B6-C0E60E3E345A}"/>
    <cellStyle name="Comma 15 2 2 4 2 3" xfId="15622" xr:uid="{FF66CAA4-CB88-4636-90EE-B3AD1028A1D2}"/>
    <cellStyle name="Comma 15 2 2 4 3" xfId="7208" xr:uid="{F5C2C696-F5BB-49E9-8E84-FA8B0B4449AC}"/>
    <cellStyle name="Comma 15 2 2 4 3 2" xfId="18436" xr:uid="{2E6D2BA0-F725-473C-8EDF-FDE41C940C42}"/>
    <cellStyle name="Comma 15 2 2 4 4" xfId="12833" xr:uid="{8EA35BC5-D3CB-4B4F-B7E8-79FC672BEE4F}"/>
    <cellStyle name="Comma 15 2 2 5" xfId="2686" xr:uid="{00000000-0005-0000-0000-0000E6020000}"/>
    <cellStyle name="Comma 15 2 2 5 2" xfId="5475" xr:uid="{39AAEB51-3B6F-4B1B-88DE-DDC615500D0E}"/>
    <cellStyle name="Comma 15 2 2 5 2 2" xfId="11078" xr:uid="{B838AA23-8B9D-4DE1-978E-88DC8C91B73D}"/>
    <cellStyle name="Comma 15 2 2 5 2 2 2" xfId="22306" xr:uid="{D035C600-F661-4674-99EC-94CD7127F302}"/>
    <cellStyle name="Comma 15 2 2 5 2 3" xfId="16703" xr:uid="{792F130F-FBEF-4EF7-9C75-29C291B8E774}"/>
    <cellStyle name="Comma 15 2 2 5 3" xfId="8289" xr:uid="{580350C7-9E63-411B-814B-6662A4833164}"/>
    <cellStyle name="Comma 15 2 2 5 3 2" xfId="19517" xr:uid="{453E893B-3AB5-42D2-983E-7E38168FEE51}"/>
    <cellStyle name="Comma 15 2 2 5 4" xfId="13914" xr:uid="{6A024217-47F4-41F4-920F-74F73BFCF3CE}"/>
    <cellStyle name="Comma 15 2 2 6" xfId="525" xr:uid="{00000000-0005-0000-0000-0000E7020000}"/>
    <cellStyle name="Comma 15 2 2 6 2" xfId="3314" xr:uid="{2F8217A0-D7F1-4020-BD5F-AAB607EBEBE8}"/>
    <cellStyle name="Comma 15 2 2 6 2 2" xfId="8917" xr:uid="{F8AEED66-BFC3-4CFE-B52F-61277FD81482}"/>
    <cellStyle name="Comma 15 2 2 6 2 2 2" xfId="20145" xr:uid="{4D703673-93FC-40C0-8AF1-AB2BD3B2EBD1}"/>
    <cellStyle name="Comma 15 2 2 6 2 3" xfId="14542" xr:uid="{58063736-9D90-48C0-99C4-D6E53AF90177}"/>
    <cellStyle name="Comma 15 2 2 6 3" xfId="6128" xr:uid="{1308CFB8-4770-4440-A48E-BD3F04B0AA64}"/>
    <cellStyle name="Comma 15 2 2 6 3 2" xfId="17356" xr:uid="{6F80A3EC-1296-4751-8CD7-966D8879EAC7}"/>
    <cellStyle name="Comma 15 2 2 6 4" xfId="11753" xr:uid="{21A64A94-58E9-499D-A440-A69196C3D95D}"/>
    <cellStyle name="Comma 15 2 2 7" xfId="3038" xr:uid="{A55EAF86-6EEA-4ADE-9073-958D5F79AA05}"/>
    <cellStyle name="Comma 15 2 2 7 2" xfId="8641" xr:uid="{2ED6F25B-8065-4651-8637-01D212953D61}"/>
    <cellStyle name="Comma 15 2 2 7 2 2" xfId="19869" xr:uid="{D52EF6D5-911B-443B-BDDF-513CDCDDDE8F}"/>
    <cellStyle name="Comma 15 2 2 7 3" xfId="14266" xr:uid="{4CC60273-F5E9-4EB4-804B-D34DAB154CC9}"/>
    <cellStyle name="Comma 15 2 2 8" xfId="5853" xr:uid="{06C3FEBF-DE23-4A33-9303-FCDD416943EA}"/>
    <cellStyle name="Comma 15 2 2 8 2" xfId="17081" xr:uid="{11878BEA-313D-4ED9-ABE1-6CC7BFC6D2EE}"/>
    <cellStyle name="Comma 15 2 2 9" xfId="11477" xr:uid="{B5BEEEB1-6AD7-4F81-B239-5997D2B6EBA6}"/>
    <cellStyle name="Comma 15 2 3" xfId="666" xr:uid="{00000000-0005-0000-0000-0000E8020000}"/>
    <cellStyle name="Comma 15 2 3 2" xfId="1204" xr:uid="{00000000-0005-0000-0000-0000E9020000}"/>
    <cellStyle name="Comma 15 2 3 2 2" xfId="2284" xr:uid="{00000000-0005-0000-0000-0000EA020000}"/>
    <cellStyle name="Comma 15 2 3 2 2 2" xfId="5073" xr:uid="{FC5ABF96-551F-4530-8175-6628F20BFEA2}"/>
    <cellStyle name="Comma 15 2 3 2 2 2 2" xfId="10676" xr:uid="{41447271-BD19-468B-A537-E16F68C12DA9}"/>
    <cellStyle name="Comma 15 2 3 2 2 2 2 2" xfId="21904" xr:uid="{C55204DA-5DE3-4721-A318-2FE04DC29F78}"/>
    <cellStyle name="Comma 15 2 3 2 2 2 3" xfId="16301" xr:uid="{75EDE1CF-82CF-44FE-A0DB-80CE871E45EE}"/>
    <cellStyle name="Comma 15 2 3 2 2 3" xfId="7887" xr:uid="{EC3A4CE2-302B-43A7-930F-6856D3CA1E83}"/>
    <cellStyle name="Comma 15 2 3 2 2 3 2" xfId="19115" xr:uid="{FE1E4AEF-DA97-428E-9551-08A6FC2A7AA7}"/>
    <cellStyle name="Comma 15 2 3 2 2 4" xfId="13512" xr:uid="{D23603BB-56E0-42C5-BB12-AB73442A363B}"/>
    <cellStyle name="Comma 15 2 3 2 3" xfId="3993" xr:uid="{5B4A9DC9-01C0-4A50-86DB-C32CADE9D399}"/>
    <cellStyle name="Comma 15 2 3 2 3 2" xfId="9596" xr:uid="{22664B7D-4C57-4856-A304-8E43E76B129F}"/>
    <cellStyle name="Comma 15 2 3 2 3 2 2" xfId="20824" xr:uid="{FBF4AF8C-AD14-41FA-8AF0-EEF01E6B6F16}"/>
    <cellStyle name="Comma 15 2 3 2 3 3" xfId="15221" xr:uid="{1B35B190-6B9D-403E-B46E-B2FD90566008}"/>
    <cellStyle name="Comma 15 2 3 2 4" xfId="6807" xr:uid="{346ED8C0-DB7F-4AA4-A3BF-953A1DC26B0F}"/>
    <cellStyle name="Comma 15 2 3 2 4 2" xfId="18035" xr:uid="{6EEB16A2-3183-412B-8DF2-7B9ADA54B8E5}"/>
    <cellStyle name="Comma 15 2 3 2 5" xfId="12432" xr:uid="{1C3F856A-D792-4CE8-AE5E-9B5F591F747C}"/>
    <cellStyle name="Comma 15 2 3 3" xfId="1746" xr:uid="{00000000-0005-0000-0000-0000EB020000}"/>
    <cellStyle name="Comma 15 2 3 3 2" xfId="4535" xr:uid="{3A7F4773-0395-4FD4-A335-E914AEDBF233}"/>
    <cellStyle name="Comma 15 2 3 3 2 2" xfId="10138" xr:uid="{BC16F7F3-83FC-498A-894A-6452A28FEBCF}"/>
    <cellStyle name="Comma 15 2 3 3 2 2 2" xfId="21366" xr:uid="{F73DC730-0B4D-436C-B09C-C01F57C65C48}"/>
    <cellStyle name="Comma 15 2 3 3 2 3" xfId="15763" xr:uid="{8B4E0050-77ED-46F0-BD9E-A550670612C7}"/>
    <cellStyle name="Comma 15 2 3 3 3" xfId="7349" xr:uid="{811D4995-EEF6-4AD8-B853-3C9DA40F7C60}"/>
    <cellStyle name="Comma 15 2 3 3 3 2" xfId="18577" xr:uid="{D8B1B376-0F5A-4180-8072-D2F06D40A24C}"/>
    <cellStyle name="Comma 15 2 3 3 4" xfId="12974" xr:uid="{00FD134A-A42B-4B0C-B742-001F73E83DE7}"/>
    <cellStyle name="Comma 15 2 3 4" xfId="3455" xr:uid="{1103E0DD-58A2-4EC4-9435-4991410BA928}"/>
    <cellStyle name="Comma 15 2 3 4 2" xfId="9058" xr:uid="{2263DDF7-993D-4BC0-8405-0DF032977176}"/>
    <cellStyle name="Comma 15 2 3 4 2 2" xfId="20286" xr:uid="{4708A2FD-BC48-4148-A80E-0450419A24B2}"/>
    <cellStyle name="Comma 15 2 3 4 3" xfId="14683" xr:uid="{116009F5-77FE-4258-864C-A3A44CF761DF}"/>
    <cellStyle name="Comma 15 2 3 5" xfId="6269" xr:uid="{C325EEE6-A4E7-4803-AF54-E6A5B7042B45}"/>
    <cellStyle name="Comma 15 2 3 5 2" xfId="17497" xr:uid="{BB5E0D1B-9737-46B5-B634-D16747B96805}"/>
    <cellStyle name="Comma 15 2 3 6" xfId="11894" xr:uid="{ADA78175-0882-4F77-A9FE-10AC2FDA0894}"/>
    <cellStyle name="Comma 15 2 4" xfId="937" xr:uid="{00000000-0005-0000-0000-0000EC020000}"/>
    <cellStyle name="Comma 15 2 4 2" xfId="2017" xr:uid="{00000000-0005-0000-0000-0000ED020000}"/>
    <cellStyle name="Comma 15 2 4 2 2" xfId="4806" xr:uid="{4086395E-9D5D-4F65-9F04-191922F10BDF}"/>
    <cellStyle name="Comma 15 2 4 2 2 2" xfId="10409" xr:uid="{BC0E48F3-E08F-4143-BCEC-0B0C3CAF418A}"/>
    <cellStyle name="Comma 15 2 4 2 2 2 2" xfId="21637" xr:uid="{C90BA67B-B329-4F13-A350-2C4B946BA4F6}"/>
    <cellStyle name="Comma 15 2 4 2 2 3" xfId="16034" xr:uid="{5964D757-A271-47D2-9F87-62C1069A9E59}"/>
    <cellStyle name="Comma 15 2 4 2 3" xfId="7620" xr:uid="{9A3F05BB-4BE9-410D-86EC-CB8B234115A0}"/>
    <cellStyle name="Comma 15 2 4 2 3 2" xfId="18848" xr:uid="{B6CFEAE1-C456-453C-9DCB-05F295FCF3D6}"/>
    <cellStyle name="Comma 15 2 4 2 4" xfId="13245" xr:uid="{34081881-730A-4808-9E20-758C15F9526A}"/>
    <cellStyle name="Comma 15 2 4 3" xfId="3726" xr:uid="{C3FFCB8D-CB32-48FF-A7B1-6355894F2691}"/>
    <cellStyle name="Comma 15 2 4 3 2" xfId="9329" xr:uid="{34B7E16C-228B-4C5B-932D-C0C4E1169BE0}"/>
    <cellStyle name="Comma 15 2 4 3 2 2" xfId="20557" xr:uid="{9978CFEE-48F4-484E-B589-B01155C75578}"/>
    <cellStyle name="Comma 15 2 4 3 3" xfId="14954" xr:uid="{E97D0B37-6AFA-4BEE-8FEF-2B174D4CE655}"/>
    <cellStyle name="Comma 15 2 4 4" xfId="6540" xr:uid="{4E113EE6-2B71-40E7-BB66-1EB916B8C84B}"/>
    <cellStyle name="Comma 15 2 4 4 2" xfId="17768" xr:uid="{29E25556-4764-4351-815A-648B7E9D5568}"/>
    <cellStyle name="Comma 15 2 4 5" xfId="12165" xr:uid="{AC05FB84-9319-49DE-AC30-4394CEF9657C}"/>
    <cellStyle name="Comma 15 2 5" xfId="1479" xr:uid="{00000000-0005-0000-0000-0000EE020000}"/>
    <cellStyle name="Comma 15 2 5 2" xfId="4268" xr:uid="{BC50AB72-81C0-4BA4-91B5-678FD89762D5}"/>
    <cellStyle name="Comma 15 2 5 2 2" xfId="9871" xr:uid="{BB8A84BC-0C95-487C-8018-E791940232CC}"/>
    <cellStyle name="Comma 15 2 5 2 2 2" xfId="21099" xr:uid="{FEC15283-A3A6-4368-8CA3-2254EBC70937}"/>
    <cellStyle name="Comma 15 2 5 2 3" xfId="15496" xr:uid="{16158E38-6D17-4B2A-A923-FE01535C9639}"/>
    <cellStyle name="Comma 15 2 5 3" xfId="7082" xr:uid="{474617E9-3659-45A3-A72E-E07F91DB0633}"/>
    <cellStyle name="Comma 15 2 5 3 2" xfId="18310" xr:uid="{D1473390-E3B4-418F-B563-7820308F45FB}"/>
    <cellStyle name="Comma 15 2 5 4" xfId="12707" xr:uid="{0FDF107C-5E79-4B10-808F-571A94D799A9}"/>
    <cellStyle name="Comma 15 2 6" xfId="2560" xr:uid="{00000000-0005-0000-0000-0000EF020000}"/>
    <cellStyle name="Comma 15 2 6 2" xfId="5349" xr:uid="{0B1533D9-5AFE-4ADB-9BC1-6B00AC472861}"/>
    <cellStyle name="Comma 15 2 6 2 2" xfId="10952" xr:uid="{0DF808E6-A065-4269-84EF-9D9EE8A0FF63}"/>
    <cellStyle name="Comma 15 2 6 2 2 2" xfId="22180" xr:uid="{A4D1E001-10FE-4480-BDE7-300274D93267}"/>
    <cellStyle name="Comma 15 2 6 2 3" xfId="16577" xr:uid="{500A6A77-5A37-46B5-A0DE-683598F15FC7}"/>
    <cellStyle name="Comma 15 2 6 3" xfId="8163" xr:uid="{C40FED83-BEC1-475B-9C4E-FA7AAD34D1E8}"/>
    <cellStyle name="Comma 15 2 6 3 2" xfId="19391" xr:uid="{7DAB7221-1608-48AA-9B18-2EDA504CB9D9}"/>
    <cellStyle name="Comma 15 2 6 4" xfId="13788" xr:uid="{6E558917-B05D-414B-9795-79EDE61BAD3D}"/>
    <cellStyle name="Comma 15 2 7" xfId="399" xr:uid="{00000000-0005-0000-0000-0000F0020000}"/>
    <cellStyle name="Comma 15 2 7 2" xfId="3188" xr:uid="{6D955C18-8BBF-435D-93BA-9D9D385DEBA1}"/>
    <cellStyle name="Comma 15 2 7 2 2" xfId="8791" xr:uid="{8E61A2CD-E6FB-490E-9F28-496E7CE0FE7C}"/>
    <cellStyle name="Comma 15 2 7 2 2 2" xfId="20019" xr:uid="{F68233A1-FB27-4812-A2A7-2633EBF3A2FB}"/>
    <cellStyle name="Comma 15 2 7 2 3" xfId="14416" xr:uid="{141668CE-DC70-48BE-A581-71D2313C83EE}"/>
    <cellStyle name="Comma 15 2 7 3" xfId="6002" xr:uid="{432F3044-D506-4679-A576-A03751EF4BFF}"/>
    <cellStyle name="Comma 15 2 7 3 2" xfId="17230" xr:uid="{1757E561-DB0B-44E5-A26C-6AC3D54A545D}"/>
    <cellStyle name="Comma 15 2 7 4" xfId="11627" xr:uid="{640E8F01-DA4D-44FE-8A29-69AAE02A60F3}"/>
    <cellStyle name="Comma 15 2 8" xfId="2912" xr:uid="{504A2438-7C27-47A1-908E-B1069EF58FAA}"/>
    <cellStyle name="Comma 15 2 8 2" xfId="8515" xr:uid="{25E35C62-B059-4331-A9CE-CFE85936C424}"/>
    <cellStyle name="Comma 15 2 8 2 2" xfId="19743" xr:uid="{22A2BAFD-D700-43BD-96B0-8100E82836A0}"/>
    <cellStyle name="Comma 15 2 8 3" xfId="14140" xr:uid="{6701FA86-A4FE-46DA-B40E-5C2E50CBC6D1}"/>
    <cellStyle name="Comma 15 2 9" xfId="5727" xr:uid="{AE8A55CE-E322-45F0-8AE6-60211BC9C21E}"/>
    <cellStyle name="Comma 15 2 9 2" xfId="16955" xr:uid="{7FC0F580-3145-46CF-82D7-85FC45AB0AEA}"/>
    <cellStyle name="Comma 15 3" xfId="181" xr:uid="{00000000-0005-0000-0000-0000F1020000}"/>
    <cellStyle name="Comma 15 3 2" xfId="728" xr:uid="{00000000-0005-0000-0000-0000F2020000}"/>
    <cellStyle name="Comma 15 3 2 2" xfId="1266" xr:uid="{00000000-0005-0000-0000-0000F3020000}"/>
    <cellStyle name="Comma 15 3 2 2 2" xfId="2346" xr:uid="{00000000-0005-0000-0000-0000F4020000}"/>
    <cellStyle name="Comma 15 3 2 2 2 2" xfId="5135" xr:uid="{7AED66BF-2666-473F-AE45-43796F3B3EE9}"/>
    <cellStyle name="Comma 15 3 2 2 2 2 2" xfId="10738" xr:uid="{4B61F3B2-7EBC-4976-B3B3-D3012FBDE756}"/>
    <cellStyle name="Comma 15 3 2 2 2 2 2 2" xfId="21966" xr:uid="{D72004E3-350B-43FC-A309-8817ECBED71D}"/>
    <cellStyle name="Comma 15 3 2 2 2 2 3" xfId="16363" xr:uid="{69D38630-88F3-491C-A3D0-BBADB99F15DC}"/>
    <cellStyle name="Comma 15 3 2 2 2 3" xfId="7949" xr:uid="{B012A70A-FE11-40BE-87B1-EFD38207F834}"/>
    <cellStyle name="Comma 15 3 2 2 2 3 2" xfId="19177" xr:uid="{12B48F41-3E2A-4C0F-8583-76BC38676DA8}"/>
    <cellStyle name="Comma 15 3 2 2 2 4" xfId="13574" xr:uid="{52F6B8EA-57BC-457D-A4E3-6DC53D62006A}"/>
    <cellStyle name="Comma 15 3 2 2 3" xfId="4055" xr:uid="{17AE6A79-D2A8-4F7F-A168-E74B90F651B0}"/>
    <cellStyle name="Comma 15 3 2 2 3 2" xfId="9658" xr:uid="{B246BD09-895F-4F89-B9F6-87D2F598BFAB}"/>
    <cellStyle name="Comma 15 3 2 2 3 2 2" xfId="20886" xr:uid="{DD181600-061A-4CDC-ACD7-D046E084DE1F}"/>
    <cellStyle name="Comma 15 3 2 2 3 3" xfId="15283" xr:uid="{80AA02E2-1DDB-41BC-87F2-474D63A46D5E}"/>
    <cellStyle name="Comma 15 3 2 2 4" xfId="6869" xr:uid="{59CFA3ED-55EB-44FD-8DB6-3F24B3AE89C1}"/>
    <cellStyle name="Comma 15 3 2 2 4 2" xfId="18097" xr:uid="{E8B4649E-C725-4753-B176-FD62802D958D}"/>
    <cellStyle name="Comma 15 3 2 2 5" xfId="12494" xr:uid="{C630F673-2646-4FFF-8606-0D9664BFFC96}"/>
    <cellStyle name="Comma 15 3 2 3" xfId="1808" xr:uid="{00000000-0005-0000-0000-0000F5020000}"/>
    <cellStyle name="Comma 15 3 2 3 2" xfId="4597" xr:uid="{0C296C5E-FEE3-4C6A-BC32-5A12F64636EC}"/>
    <cellStyle name="Comma 15 3 2 3 2 2" xfId="10200" xr:uid="{2ADA28CE-BD39-4935-AAF5-EBE3C7E31045}"/>
    <cellStyle name="Comma 15 3 2 3 2 2 2" xfId="21428" xr:uid="{E41D366F-324B-48FC-938E-0E5D6876B0B6}"/>
    <cellStyle name="Comma 15 3 2 3 2 3" xfId="15825" xr:uid="{62634FE4-9227-4F42-8C96-0347ADDFE4F8}"/>
    <cellStyle name="Comma 15 3 2 3 3" xfId="7411" xr:uid="{5682CEC0-3CC4-4888-8CBD-67B742501700}"/>
    <cellStyle name="Comma 15 3 2 3 3 2" xfId="18639" xr:uid="{F7905F01-4C3B-4C4D-A53E-EC6E5FD0309A}"/>
    <cellStyle name="Comma 15 3 2 3 4" xfId="13036" xr:uid="{429F73FD-02D7-4FEC-8173-96199BB00146}"/>
    <cellStyle name="Comma 15 3 2 4" xfId="3517" xr:uid="{48CDF6F3-DBE1-4A54-BB2B-CF1BA2433C0E}"/>
    <cellStyle name="Comma 15 3 2 4 2" xfId="9120" xr:uid="{9E056993-07A4-4B11-BBA9-E4803C4421D5}"/>
    <cellStyle name="Comma 15 3 2 4 2 2" xfId="20348" xr:uid="{22669E72-34C0-484B-8FF2-0C9020798DFF}"/>
    <cellStyle name="Comma 15 3 2 4 3" xfId="14745" xr:uid="{2F5FA666-4841-49A1-921A-862A8C79D4B2}"/>
    <cellStyle name="Comma 15 3 2 5" xfId="6331" xr:uid="{2D8A6000-A375-4C53-A8FA-FCDFDF4AA594}"/>
    <cellStyle name="Comma 15 3 2 5 2" xfId="17559" xr:uid="{C8018DD6-8273-4B75-9EF3-524F0C19E7A4}"/>
    <cellStyle name="Comma 15 3 2 6" xfId="11956" xr:uid="{2DD79B29-64E1-485F-A798-AEB586EF7132}"/>
    <cellStyle name="Comma 15 3 3" xfId="999" xr:uid="{00000000-0005-0000-0000-0000F6020000}"/>
    <cellStyle name="Comma 15 3 3 2" xfId="2079" xr:uid="{00000000-0005-0000-0000-0000F7020000}"/>
    <cellStyle name="Comma 15 3 3 2 2" xfId="4868" xr:uid="{C1CA1244-C5D5-4C2B-90A6-CF326889FBA9}"/>
    <cellStyle name="Comma 15 3 3 2 2 2" xfId="10471" xr:uid="{B4DD910B-E8FD-4457-BB35-B2878B8E94CB}"/>
    <cellStyle name="Comma 15 3 3 2 2 2 2" xfId="21699" xr:uid="{06254F10-DA06-4079-89CC-EF28539DB5DF}"/>
    <cellStyle name="Comma 15 3 3 2 2 3" xfId="16096" xr:uid="{8FFA19F1-83BB-4B38-86CC-6A0B6967C278}"/>
    <cellStyle name="Comma 15 3 3 2 3" xfId="7682" xr:uid="{F2F9CA57-6A1F-4B5F-9652-35C84EBB74ED}"/>
    <cellStyle name="Comma 15 3 3 2 3 2" xfId="18910" xr:uid="{0CD55364-9E79-40CB-905E-5CF6C2766E5C}"/>
    <cellStyle name="Comma 15 3 3 2 4" xfId="13307" xr:uid="{FEC66B5F-81C9-4B07-9A84-8223DD079C4D}"/>
    <cellStyle name="Comma 15 3 3 3" xfId="3788" xr:uid="{5E2040B8-678A-4A44-B562-7131B5F1F51C}"/>
    <cellStyle name="Comma 15 3 3 3 2" xfId="9391" xr:uid="{AA049E97-553C-4C7C-92A2-38B2636DA7AE}"/>
    <cellStyle name="Comma 15 3 3 3 2 2" xfId="20619" xr:uid="{8FEEA0B4-613F-422D-AA79-E2B6DE8C0274}"/>
    <cellStyle name="Comma 15 3 3 3 3" xfId="15016" xr:uid="{928FA9F6-5040-4429-A679-04B4076A6328}"/>
    <cellStyle name="Comma 15 3 3 4" xfId="6602" xr:uid="{5DB77BF8-50CF-4D56-8372-0BA156288265}"/>
    <cellStyle name="Comma 15 3 3 4 2" xfId="17830" xr:uid="{ACA816FC-04F5-4F96-B3B7-D2AAAC50541C}"/>
    <cellStyle name="Comma 15 3 3 5" xfId="12227" xr:uid="{DBA32DD6-4E73-484F-86E1-235CD1AE2798}"/>
    <cellStyle name="Comma 15 3 4" xfId="1541" xr:uid="{00000000-0005-0000-0000-0000F8020000}"/>
    <cellStyle name="Comma 15 3 4 2" xfId="4330" xr:uid="{DB566DB2-79B0-4625-B5A6-268090625242}"/>
    <cellStyle name="Comma 15 3 4 2 2" xfId="9933" xr:uid="{DB9A052E-1B8C-4D7D-8FAA-E3068EB9667B}"/>
    <cellStyle name="Comma 15 3 4 2 2 2" xfId="21161" xr:uid="{C42F982F-E7AB-461B-97C8-265D499DBCA2}"/>
    <cellStyle name="Comma 15 3 4 2 3" xfId="15558" xr:uid="{565A74B3-DA9D-46A4-BC2F-963EBE3DC2EB}"/>
    <cellStyle name="Comma 15 3 4 3" xfId="7144" xr:uid="{4E2CDDA1-DA03-4419-8E17-29ABBEDA29EF}"/>
    <cellStyle name="Comma 15 3 4 3 2" xfId="18372" xr:uid="{1BA384BA-1D5A-43BF-887E-17233406EF89}"/>
    <cellStyle name="Comma 15 3 4 4" xfId="12769" xr:uid="{C9866DA8-F542-4A6F-ABD1-7F2E68E99636}"/>
    <cellStyle name="Comma 15 3 5" xfId="2622" xr:uid="{00000000-0005-0000-0000-0000F9020000}"/>
    <cellStyle name="Comma 15 3 5 2" xfId="5411" xr:uid="{B50986BA-4468-41E3-965F-65E006A6E59F}"/>
    <cellStyle name="Comma 15 3 5 2 2" xfId="11014" xr:uid="{CE47F7EA-AE83-4869-865A-0AB8CE98227E}"/>
    <cellStyle name="Comma 15 3 5 2 2 2" xfId="22242" xr:uid="{C65BDEEE-75B4-40CF-B85E-1E702B259B35}"/>
    <cellStyle name="Comma 15 3 5 2 3" xfId="16639" xr:uid="{F83C7241-3333-46E1-AB6A-62546AA91EC1}"/>
    <cellStyle name="Comma 15 3 5 3" xfId="8225" xr:uid="{48FF25DD-8EA1-477E-B657-C98B3B24F073}"/>
    <cellStyle name="Comma 15 3 5 3 2" xfId="19453" xr:uid="{AAB8176A-E47A-48B9-B00D-3A71E5917DFA}"/>
    <cellStyle name="Comma 15 3 5 4" xfId="13850" xr:uid="{FF6BCEE4-EDF4-42ED-8AD9-05FF2409D7E5}"/>
    <cellStyle name="Comma 15 3 6" xfId="461" xr:uid="{00000000-0005-0000-0000-0000FA020000}"/>
    <cellStyle name="Comma 15 3 6 2" xfId="3250" xr:uid="{960A308F-6145-4B59-BDF4-E8E6872C19D3}"/>
    <cellStyle name="Comma 15 3 6 2 2" xfId="8853" xr:uid="{0E16BF95-65D8-447A-BF64-BB0D0DA565C6}"/>
    <cellStyle name="Comma 15 3 6 2 2 2" xfId="20081" xr:uid="{F713C691-3958-4613-87BF-68CBBEF83F72}"/>
    <cellStyle name="Comma 15 3 6 2 3" xfId="14478" xr:uid="{902FE24B-4FE1-4F43-9972-405B7F6D7A8C}"/>
    <cellStyle name="Comma 15 3 6 3" xfId="6064" xr:uid="{C4AA8C52-20D5-4AEA-A7F2-830784F193BA}"/>
    <cellStyle name="Comma 15 3 6 3 2" xfId="17292" xr:uid="{59983701-0F27-49D9-97D6-B1FC631A8F39}"/>
    <cellStyle name="Comma 15 3 6 4" xfId="11689" xr:uid="{03A887DF-277B-4036-8891-F6EF19FB09DF}"/>
    <cellStyle name="Comma 15 3 7" xfId="2974" xr:uid="{CA49A91E-720C-4407-8DD6-DC3E393C0E23}"/>
    <cellStyle name="Comma 15 3 7 2" xfId="8577" xr:uid="{568FD563-3297-4B3A-ABB5-6B03F7737386}"/>
    <cellStyle name="Comma 15 3 7 2 2" xfId="19805" xr:uid="{B736F7AF-71B2-4992-B359-A8E20CAB2E8B}"/>
    <cellStyle name="Comma 15 3 7 3" xfId="14202" xr:uid="{FE52906D-C668-4941-9538-2251608D9F6B}"/>
    <cellStyle name="Comma 15 3 8" xfId="5789" xr:uid="{CB9782A8-A63C-471E-93A1-E2F915BD4E44}"/>
    <cellStyle name="Comma 15 3 8 2" xfId="17017" xr:uid="{9D77043A-A03A-4DE4-926A-02251B49F48E}"/>
    <cellStyle name="Comma 15 3 9" xfId="11413" xr:uid="{D280A8F8-0D72-428D-B6E4-A0D468470F6A}"/>
    <cellStyle name="Comma 15 4" xfId="604" xr:uid="{00000000-0005-0000-0000-0000FB020000}"/>
    <cellStyle name="Comma 15 4 2" xfId="1142" xr:uid="{00000000-0005-0000-0000-0000FC020000}"/>
    <cellStyle name="Comma 15 4 2 2" xfId="2222" xr:uid="{00000000-0005-0000-0000-0000FD020000}"/>
    <cellStyle name="Comma 15 4 2 2 2" xfId="5011" xr:uid="{86FE69B4-1103-4D05-AFE9-64CBE241373F}"/>
    <cellStyle name="Comma 15 4 2 2 2 2" xfId="10614" xr:uid="{40514B5D-DCAF-4065-8413-2F787DFA4F3B}"/>
    <cellStyle name="Comma 15 4 2 2 2 2 2" xfId="21842" xr:uid="{DE2664C9-6BD2-4DDE-BB71-B69E03CF35E7}"/>
    <cellStyle name="Comma 15 4 2 2 2 3" xfId="16239" xr:uid="{3DE19D66-5D87-463B-8D36-E3948F78990F}"/>
    <cellStyle name="Comma 15 4 2 2 3" xfId="7825" xr:uid="{C0C70429-E2C6-41C2-BB8A-F5800196DB6F}"/>
    <cellStyle name="Comma 15 4 2 2 3 2" xfId="19053" xr:uid="{AE6596C3-0904-4CCE-AA87-59E546E3415D}"/>
    <cellStyle name="Comma 15 4 2 2 4" xfId="13450" xr:uid="{C4167041-8027-4EE3-A9D3-FA75C817EE09}"/>
    <cellStyle name="Comma 15 4 2 3" xfId="3931" xr:uid="{9CC67BEE-E06D-45EC-ACFC-959EAED11536}"/>
    <cellStyle name="Comma 15 4 2 3 2" xfId="9534" xr:uid="{A79AEAA7-436B-4B1B-B89F-29EC9BD561A8}"/>
    <cellStyle name="Comma 15 4 2 3 2 2" xfId="20762" xr:uid="{0C943A70-7BF0-4967-8272-49F6A25BFC50}"/>
    <cellStyle name="Comma 15 4 2 3 3" xfId="15159" xr:uid="{C1009038-6201-480B-8101-A1D314C6AAFB}"/>
    <cellStyle name="Comma 15 4 2 4" xfId="6745" xr:uid="{CFD5E0FE-FD08-44F4-B7E6-7FDCC05664C5}"/>
    <cellStyle name="Comma 15 4 2 4 2" xfId="17973" xr:uid="{A90AFBD2-E24D-44DA-8386-2D50D46ADB11}"/>
    <cellStyle name="Comma 15 4 2 5" xfId="12370" xr:uid="{E249798A-4642-4233-8469-30059196BABF}"/>
    <cellStyle name="Comma 15 4 3" xfId="1684" xr:uid="{00000000-0005-0000-0000-0000FE020000}"/>
    <cellStyle name="Comma 15 4 3 2" xfId="4473" xr:uid="{8A51D80D-5A78-43E8-A7D6-635606AE86A1}"/>
    <cellStyle name="Comma 15 4 3 2 2" xfId="10076" xr:uid="{D80825B1-A027-4974-8A66-606956F3DB43}"/>
    <cellStyle name="Comma 15 4 3 2 2 2" xfId="21304" xr:uid="{08A44E2C-CC5A-4EFE-9795-63F72D4878D4}"/>
    <cellStyle name="Comma 15 4 3 2 3" xfId="15701" xr:uid="{9EC24608-41B8-4E6A-97FE-0393D68AC602}"/>
    <cellStyle name="Comma 15 4 3 3" xfId="7287" xr:uid="{9925EC36-901D-4F3B-BF8D-A59A2115344A}"/>
    <cellStyle name="Comma 15 4 3 3 2" xfId="18515" xr:uid="{027C9711-3853-4E5D-BE08-0A16934A813D}"/>
    <cellStyle name="Comma 15 4 3 4" xfId="12912" xr:uid="{9F29B365-DC8B-4231-8339-4DB1DFB4DC69}"/>
    <cellStyle name="Comma 15 4 4" xfId="3393" xr:uid="{AEA4DAA9-B6B9-4F5E-AD7E-052DA1F76626}"/>
    <cellStyle name="Comma 15 4 4 2" xfId="8996" xr:uid="{258576CE-A863-43B7-8B0E-45B50260A82E}"/>
    <cellStyle name="Comma 15 4 4 2 2" xfId="20224" xr:uid="{5A4251F8-7EB7-4822-8AFA-6DB92422E7EE}"/>
    <cellStyle name="Comma 15 4 4 3" xfId="14621" xr:uid="{DFA78D50-C72C-4375-8F8E-DBD1B8B4136A}"/>
    <cellStyle name="Comma 15 4 5" xfId="6207" xr:uid="{E3318C1D-8B19-4777-9574-DC32477A27D6}"/>
    <cellStyle name="Comma 15 4 5 2" xfId="17435" xr:uid="{8BA5E938-61F1-4C76-ACE7-F6A26E083B47}"/>
    <cellStyle name="Comma 15 4 6" xfId="11832" xr:uid="{71A607FC-D1E0-4CFC-8D6C-5018CCDB87EE}"/>
    <cellStyle name="Comma 15 5" xfId="875" xr:uid="{00000000-0005-0000-0000-0000FF020000}"/>
    <cellStyle name="Comma 15 5 2" xfId="1955" xr:uid="{00000000-0005-0000-0000-000000030000}"/>
    <cellStyle name="Comma 15 5 2 2" xfId="4744" xr:uid="{CEDE054D-3DCA-4E50-91E5-9960E7880E35}"/>
    <cellStyle name="Comma 15 5 2 2 2" xfId="10347" xr:uid="{D9E3060A-28E0-45DA-B35B-81C37F0466CF}"/>
    <cellStyle name="Comma 15 5 2 2 2 2" xfId="21575" xr:uid="{89F9C1DD-5DA7-4546-AD5A-50465DE74E7F}"/>
    <cellStyle name="Comma 15 5 2 2 3" xfId="15972" xr:uid="{37810B80-6F2B-455C-A186-457D7A56B69A}"/>
    <cellStyle name="Comma 15 5 2 3" xfId="7558" xr:uid="{70D0CD70-1461-425F-991B-38F74E04345F}"/>
    <cellStyle name="Comma 15 5 2 3 2" xfId="18786" xr:uid="{542D4092-1E4E-4FBA-BA4B-E9B9EA02E333}"/>
    <cellStyle name="Comma 15 5 2 4" xfId="13183" xr:uid="{FC10BF72-7B76-4E1A-A455-B2C3EDD33E5E}"/>
    <cellStyle name="Comma 15 5 3" xfId="3664" xr:uid="{BB820C74-6B09-4AF3-B0FB-A9666AD67AD2}"/>
    <cellStyle name="Comma 15 5 3 2" xfId="9267" xr:uid="{5A006742-7168-4EA5-A7FC-65E79AF5AE98}"/>
    <cellStyle name="Comma 15 5 3 2 2" xfId="20495" xr:uid="{C0F87330-D4F5-4A79-AD15-67C4559D7BE6}"/>
    <cellStyle name="Comma 15 5 3 3" xfId="14892" xr:uid="{480D2B91-F9E9-4C61-B19B-F99432EBA514}"/>
    <cellStyle name="Comma 15 5 4" xfId="6478" xr:uid="{9B77C34F-E206-4CC2-8302-07ADBA417A80}"/>
    <cellStyle name="Comma 15 5 4 2" xfId="17706" xr:uid="{831D7FB1-D084-4A07-AEC6-FD30978D99F5}"/>
    <cellStyle name="Comma 15 5 5" xfId="12103" xr:uid="{22A59291-EE3B-4C5A-9476-3E46FB484A19}"/>
    <cellStyle name="Comma 15 6" xfId="1417" xr:uid="{00000000-0005-0000-0000-000001030000}"/>
    <cellStyle name="Comma 15 6 2" xfId="4206" xr:uid="{348AFCE8-3246-46F9-B16C-A7F4A94423F9}"/>
    <cellStyle name="Comma 15 6 2 2" xfId="9809" xr:uid="{1C3366CF-583B-4571-BE2B-246A8488C45F}"/>
    <cellStyle name="Comma 15 6 2 2 2" xfId="21037" xr:uid="{930836BB-35A4-447C-8DAA-BE9554C13BE3}"/>
    <cellStyle name="Comma 15 6 2 3" xfId="15434" xr:uid="{1F32EBC8-BB35-41E3-B29A-821DBD332A01}"/>
    <cellStyle name="Comma 15 6 3" xfId="7020" xr:uid="{737BF8EF-4D05-4C19-B3D4-189EC4E29274}"/>
    <cellStyle name="Comma 15 6 3 2" xfId="18248" xr:uid="{3EF22A20-C29C-42DC-ABFC-283BB767CB0F}"/>
    <cellStyle name="Comma 15 6 4" xfId="12645" xr:uid="{57672F86-B39C-441C-9309-B834F95B26E5}"/>
    <cellStyle name="Comma 15 7" xfId="2498" xr:uid="{00000000-0005-0000-0000-000002030000}"/>
    <cellStyle name="Comma 15 7 2" xfId="5287" xr:uid="{0C9BB482-4198-4B81-8AA1-106BF6C3B09D}"/>
    <cellStyle name="Comma 15 7 2 2" xfId="10890" xr:uid="{3D31D609-C62F-4521-910B-A0FA04221D1E}"/>
    <cellStyle name="Comma 15 7 2 2 2" xfId="22118" xr:uid="{C4BABD94-FED2-4C63-ADEE-CDD8F22E97E9}"/>
    <cellStyle name="Comma 15 7 2 3" xfId="16515" xr:uid="{B665B0A6-B93B-4A1B-8B99-8154EA424AEE}"/>
    <cellStyle name="Comma 15 7 3" xfId="8101" xr:uid="{D17F5BC9-BF4C-4C69-8BBB-C4D3443627E6}"/>
    <cellStyle name="Comma 15 7 3 2" xfId="19329" xr:uid="{03239F65-7114-4117-B09F-7CBF8B280AA0}"/>
    <cellStyle name="Comma 15 7 4" xfId="13726" xr:uid="{1ED08E20-4309-43CD-9EFC-4A92BB8494B4}"/>
    <cellStyle name="Comma 15 8" xfId="337" xr:uid="{00000000-0005-0000-0000-000003030000}"/>
    <cellStyle name="Comma 15 8 2" xfId="3126" xr:uid="{79A9D898-9E31-4683-8F93-865639076989}"/>
    <cellStyle name="Comma 15 8 2 2" xfId="8729" xr:uid="{70D2A942-199C-4765-98D8-EF015435F4B9}"/>
    <cellStyle name="Comma 15 8 2 2 2" xfId="19957" xr:uid="{97EEDF72-3370-4202-9C72-138BB953E22E}"/>
    <cellStyle name="Comma 15 8 2 3" xfId="14354" xr:uid="{86B359A3-FFCB-4E54-B22E-BCE871A7DAB7}"/>
    <cellStyle name="Comma 15 8 3" xfId="5940" xr:uid="{380FC14C-6626-45DE-A278-1A2A4B6D311A}"/>
    <cellStyle name="Comma 15 8 3 2" xfId="17168" xr:uid="{DAC629A4-6F7A-4D9A-8F03-C73CD7E8A331}"/>
    <cellStyle name="Comma 15 8 4" xfId="11565" xr:uid="{6C976C1E-35E7-4C76-9405-0F2D985E2851}"/>
    <cellStyle name="Comma 15 9" xfId="2850" xr:uid="{6E5F6002-8CFC-4738-9AC0-C06FA4F2236D}"/>
    <cellStyle name="Comma 15 9 2" xfId="8453" xr:uid="{C58048E5-61F1-4C16-8A42-FA30ED66C32F}"/>
    <cellStyle name="Comma 15 9 2 2" xfId="19681" xr:uid="{65C15C6A-8FB6-4D3C-A065-D390470BDBD1}"/>
    <cellStyle name="Comma 15 9 3" xfId="14078" xr:uid="{CF70164D-1A23-49AE-BCC6-2E92FC325002}"/>
    <cellStyle name="Comma 150" xfId="22480" xr:uid="{A58EB213-89FD-48D6-BB8E-E01FE11A0F6A}"/>
    <cellStyle name="Comma 151" xfId="22481" xr:uid="{5BA78E37-CF68-4B6F-9454-1148ACCEB695}"/>
    <cellStyle name="Comma 152" xfId="22482" xr:uid="{6B83AA1A-7D60-4613-8390-22CC8DA95656}"/>
    <cellStyle name="Comma 153" xfId="22483" xr:uid="{5FF2FB76-67E8-4710-A11E-BA96F43BED17}"/>
    <cellStyle name="Comma 154" xfId="22484" xr:uid="{669936AB-7E83-4269-B678-8FFD68FAB4E6}"/>
    <cellStyle name="Comma 155" xfId="22485" xr:uid="{CF71321E-D489-4A62-B5F4-9DC9BF6D4231}"/>
    <cellStyle name="Comma 156" xfId="22486" xr:uid="{5248283F-A1BA-43A8-9013-C92BE7781676}"/>
    <cellStyle name="Comma 157" xfId="22487" xr:uid="{E8702572-B15E-4953-B907-24092860C29C}"/>
    <cellStyle name="Comma 158" xfId="22488" xr:uid="{B550707A-4DA6-418B-AB07-7F07B89FEE2B}"/>
    <cellStyle name="Comma 159" xfId="22489" xr:uid="{B7A79D07-001C-4063-B62A-E85E465C63A3}"/>
    <cellStyle name="Comma 16" xfId="13" xr:uid="{00000000-0005-0000-0000-000004030000}"/>
    <cellStyle name="Comma 16 10" xfId="11261" xr:uid="{2CD256C3-9CC4-454F-86A3-7AE2A3D44CCA}"/>
    <cellStyle name="Comma 16 2" xfId="213" xr:uid="{00000000-0005-0000-0000-000005030000}"/>
    <cellStyle name="Comma 16 2 2" xfId="760" xr:uid="{00000000-0005-0000-0000-000006030000}"/>
    <cellStyle name="Comma 16 2 2 2" xfId="1298" xr:uid="{00000000-0005-0000-0000-000007030000}"/>
    <cellStyle name="Comma 16 2 2 2 2" xfId="2378" xr:uid="{00000000-0005-0000-0000-000008030000}"/>
    <cellStyle name="Comma 16 2 2 2 2 2" xfId="5167" xr:uid="{E124079F-40C3-4098-83B9-93A56A6B3504}"/>
    <cellStyle name="Comma 16 2 2 2 2 2 2" xfId="10770" xr:uid="{00EA7893-A5D3-4F6C-9420-DD9AD3AE75B2}"/>
    <cellStyle name="Comma 16 2 2 2 2 2 2 2" xfId="21998" xr:uid="{2188B49A-4BF2-4DAA-AF50-260F2F54BC07}"/>
    <cellStyle name="Comma 16 2 2 2 2 2 3" xfId="16395" xr:uid="{87D9B1F4-8CD7-417E-BE72-B59E6E031305}"/>
    <cellStyle name="Comma 16 2 2 2 2 3" xfId="7981" xr:uid="{75125B6C-EF14-43F4-827E-97D021528971}"/>
    <cellStyle name="Comma 16 2 2 2 2 3 2" xfId="19209" xr:uid="{B4B1365A-3B98-423D-84F5-1ACAC9753AEE}"/>
    <cellStyle name="Comma 16 2 2 2 2 4" xfId="13606" xr:uid="{E71959D2-1B3C-4CC9-8E89-76B02FDB9BD2}"/>
    <cellStyle name="Comma 16 2 2 2 3" xfId="4087" xr:uid="{246DCD1D-0283-4C1F-AA3A-D0357296DC1C}"/>
    <cellStyle name="Comma 16 2 2 2 3 2" xfId="9690" xr:uid="{578502BD-1F17-44B7-BEF5-217C5815DA61}"/>
    <cellStyle name="Comma 16 2 2 2 3 2 2" xfId="20918" xr:uid="{1C2120D3-2C72-4C34-A053-4BBE5A41CA5B}"/>
    <cellStyle name="Comma 16 2 2 2 3 3" xfId="15315" xr:uid="{46F84A40-7943-4659-8DBE-D19C0B5C0836}"/>
    <cellStyle name="Comma 16 2 2 2 4" xfId="6901" xr:uid="{B3BE151B-F501-4FFB-953E-217034C6DE90}"/>
    <cellStyle name="Comma 16 2 2 2 4 2" xfId="18129" xr:uid="{4103407A-EB81-429B-9F8E-8908455692A9}"/>
    <cellStyle name="Comma 16 2 2 2 5" xfId="12526" xr:uid="{E84572CD-540F-4EF7-A387-6888AD02DE53}"/>
    <cellStyle name="Comma 16 2 2 3" xfId="1840" xr:uid="{00000000-0005-0000-0000-000009030000}"/>
    <cellStyle name="Comma 16 2 2 3 2" xfId="4629" xr:uid="{0D026C71-C8A0-48E9-B10D-2A1B90F08D6E}"/>
    <cellStyle name="Comma 16 2 2 3 2 2" xfId="10232" xr:uid="{9015DA43-7F59-4389-884D-0A44916CCE9C}"/>
    <cellStyle name="Comma 16 2 2 3 2 2 2" xfId="21460" xr:uid="{168BFB65-CD75-41CE-A87F-344EA07B719E}"/>
    <cellStyle name="Comma 16 2 2 3 2 3" xfId="15857" xr:uid="{FE5FEBC9-7E5B-4C85-A3D4-522B4A2865E0}"/>
    <cellStyle name="Comma 16 2 2 3 3" xfId="7443" xr:uid="{BB5261C7-9942-40F1-B9EF-324B54777112}"/>
    <cellStyle name="Comma 16 2 2 3 3 2" xfId="18671" xr:uid="{B6983714-8C53-4FD0-8A1F-D4D5C9611626}"/>
    <cellStyle name="Comma 16 2 2 3 4" xfId="13068" xr:uid="{9A154686-C1DC-4B64-B73D-2E68F04AEF04}"/>
    <cellStyle name="Comma 16 2 2 4" xfId="3549" xr:uid="{7276440B-C4B3-448B-AE7D-4AC91619AA31}"/>
    <cellStyle name="Comma 16 2 2 4 2" xfId="9152" xr:uid="{08F57C9F-F4BA-4BD0-BB22-3F27ADE1AE2D}"/>
    <cellStyle name="Comma 16 2 2 4 2 2" xfId="20380" xr:uid="{F6C02F47-EC24-49FE-A493-38CB601FF642}"/>
    <cellStyle name="Comma 16 2 2 4 3" xfId="14777" xr:uid="{96F8EC3D-7AE1-4E53-A171-66C8EB515607}"/>
    <cellStyle name="Comma 16 2 2 5" xfId="6363" xr:uid="{B235A874-3E12-4CC6-9143-DD2334BA6116}"/>
    <cellStyle name="Comma 16 2 2 5 2" xfId="17591" xr:uid="{CF0C685E-F40E-423D-AD41-71FE5FE49131}"/>
    <cellStyle name="Comma 16 2 2 6" xfId="11988" xr:uid="{728BAA9D-F7A4-4381-8593-5E6563C1A363}"/>
    <cellStyle name="Comma 16 2 3" xfId="1031" xr:uid="{00000000-0005-0000-0000-00000A030000}"/>
    <cellStyle name="Comma 16 2 3 2" xfId="2111" xr:uid="{00000000-0005-0000-0000-00000B030000}"/>
    <cellStyle name="Comma 16 2 3 2 2" xfId="4900" xr:uid="{4D6D4FD0-7D04-4725-8423-E8951DD3BD2A}"/>
    <cellStyle name="Comma 16 2 3 2 2 2" xfId="10503" xr:uid="{4F40E6B6-38B3-468B-92F0-EABD2055AF12}"/>
    <cellStyle name="Comma 16 2 3 2 2 2 2" xfId="21731" xr:uid="{4C72E582-E407-4795-8833-F7CB88D8D6C9}"/>
    <cellStyle name="Comma 16 2 3 2 2 3" xfId="16128" xr:uid="{5893E4C2-B01E-497C-A006-0BB28DD02FDA}"/>
    <cellStyle name="Comma 16 2 3 2 3" xfId="7714" xr:uid="{0DC32B17-1C4E-4FF6-9757-6FC019D4237A}"/>
    <cellStyle name="Comma 16 2 3 2 3 2" xfId="18942" xr:uid="{D4F1EA1A-24D3-4B87-AD9E-AE614A5ED8AB}"/>
    <cellStyle name="Comma 16 2 3 2 4" xfId="13339" xr:uid="{1C509B4B-9077-4B77-B4E9-148C2A1F46F9}"/>
    <cellStyle name="Comma 16 2 3 3" xfId="3820" xr:uid="{9B1CCAFD-8E5A-44C5-B148-E19D00E66070}"/>
    <cellStyle name="Comma 16 2 3 3 2" xfId="9423" xr:uid="{7B6B1597-FB23-411E-BC57-ACE45623F503}"/>
    <cellStyle name="Comma 16 2 3 3 2 2" xfId="20651" xr:uid="{AEF5D988-1B75-43BF-8E0A-7BEE3B797DD2}"/>
    <cellStyle name="Comma 16 2 3 3 3" xfId="15048" xr:uid="{D41F3C92-EB32-4378-B700-2243C4C51B65}"/>
    <cellStyle name="Comma 16 2 3 4" xfId="6634" xr:uid="{D2D95A50-2A26-4D79-AC8B-CB0F98B7E6FE}"/>
    <cellStyle name="Comma 16 2 3 4 2" xfId="17862" xr:uid="{B025EED4-F57B-4EB6-9101-09A68B61D6A7}"/>
    <cellStyle name="Comma 16 2 3 5" xfId="12259" xr:uid="{23F7AA8D-A20B-406F-9564-6EAF629A2EA3}"/>
    <cellStyle name="Comma 16 2 4" xfId="1573" xr:uid="{00000000-0005-0000-0000-00000C030000}"/>
    <cellStyle name="Comma 16 2 4 2" xfId="4362" xr:uid="{B6FCF73A-0C9B-4F83-8203-AD9F5AFA864C}"/>
    <cellStyle name="Comma 16 2 4 2 2" xfId="9965" xr:uid="{5085040C-1F34-411A-B4A2-6076FD7E80B3}"/>
    <cellStyle name="Comma 16 2 4 2 2 2" xfId="21193" xr:uid="{5DAC078E-57D6-4955-A659-4B8CD1BB7FF6}"/>
    <cellStyle name="Comma 16 2 4 2 3" xfId="15590" xr:uid="{4CD0E753-7FDC-4974-BF75-F3DF2851971C}"/>
    <cellStyle name="Comma 16 2 4 3" xfId="7176" xr:uid="{42FF8EC8-0539-494F-88FC-22B19BD17CEE}"/>
    <cellStyle name="Comma 16 2 4 3 2" xfId="18404" xr:uid="{50F62426-F827-4AAB-9083-668833D4D49F}"/>
    <cellStyle name="Comma 16 2 4 4" xfId="12801" xr:uid="{5A01634B-1F8E-4037-B349-13FC04EB4E55}"/>
    <cellStyle name="Comma 16 2 5" xfId="2654" xr:uid="{00000000-0005-0000-0000-00000D030000}"/>
    <cellStyle name="Comma 16 2 5 2" xfId="5443" xr:uid="{FF291D5A-A303-4D73-BF63-D6A8B408B3B1}"/>
    <cellStyle name="Comma 16 2 5 2 2" xfId="11046" xr:uid="{C59FD0C9-EA11-4D64-B9EC-750E9F55F564}"/>
    <cellStyle name="Comma 16 2 5 2 2 2" xfId="22274" xr:uid="{34E986D5-11B7-4E90-A3D2-328D0AB77550}"/>
    <cellStyle name="Comma 16 2 5 2 3" xfId="16671" xr:uid="{6CAE45F8-9D6A-46E4-944B-A1D3E65DDAF7}"/>
    <cellStyle name="Comma 16 2 5 3" xfId="8257" xr:uid="{33898D83-DF5A-4F93-A419-F2BD55F06AA6}"/>
    <cellStyle name="Comma 16 2 5 3 2" xfId="19485" xr:uid="{A3B1F36E-FAA2-41B5-8B75-BD62AB63F927}"/>
    <cellStyle name="Comma 16 2 5 4" xfId="13882" xr:uid="{D249E193-3EA7-4439-86E5-B4C48E4B3377}"/>
    <cellStyle name="Comma 16 2 6" xfId="493" xr:uid="{00000000-0005-0000-0000-00000E030000}"/>
    <cellStyle name="Comma 16 2 6 2" xfId="3282" xr:uid="{97CC5F4E-F886-4C5A-AA2C-892E0DE86296}"/>
    <cellStyle name="Comma 16 2 6 2 2" xfId="8885" xr:uid="{FCEA40BD-566E-45A7-A706-717CA0CDB01A}"/>
    <cellStyle name="Comma 16 2 6 2 2 2" xfId="20113" xr:uid="{94D14E26-F91C-42E2-9776-471D5D2D7233}"/>
    <cellStyle name="Comma 16 2 6 2 3" xfId="14510" xr:uid="{63AFF5D3-F8E2-4F7A-BD12-78091CAA97FA}"/>
    <cellStyle name="Comma 16 2 6 3" xfId="6096" xr:uid="{1D6296BD-5B1F-4E9C-BC0E-804FF6316040}"/>
    <cellStyle name="Comma 16 2 6 3 2" xfId="17324" xr:uid="{9345C2CC-ED2E-4250-98F3-0519308CCDBE}"/>
    <cellStyle name="Comma 16 2 6 4" xfId="11721" xr:uid="{089F85B1-A7B1-4669-A50D-17822F5A6836}"/>
    <cellStyle name="Comma 16 2 7" xfId="3006" xr:uid="{1E172C1B-109D-43FE-BC5B-12D49C6AD6F6}"/>
    <cellStyle name="Comma 16 2 7 2" xfId="8609" xr:uid="{82F63016-322E-4A27-B716-D4AB918559F3}"/>
    <cellStyle name="Comma 16 2 7 2 2" xfId="19837" xr:uid="{F08C982B-918D-4217-A8D7-C57C034DA3C1}"/>
    <cellStyle name="Comma 16 2 7 3" xfId="14234" xr:uid="{AAFF6CA4-5A8B-4C91-A1D4-23F94FE2070A}"/>
    <cellStyle name="Comma 16 2 8" xfId="5821" xr:uid="{86354624-9B80-46F5-92CB-0E33DB30B5C0}"/>
    <cellStyle name="Comma 16 2 8 2" xfId="17049" xr:uid="{8837ECE5-8055-4E72-9819-DD8E3705FCF4}"/>
    <cellStyle name="Comma 16 2 9" xfId="11445" xr:uid="{418603AD-E0B9-461C-92C0-8FE794A0917A}"/>
    <cellStyle name="Comma 16 3" xfId="576" xr:uid="{00000000-0005-0000-0000-00000F030000}"/>
    <cellStyle name="Comma 16 3 2" xfId="1114" xr:uid="{00000000-0005-0000-0000-000010030000}"/>
    <cellStyle name="Comma 16 3 2 2" xfId="2194" xr:uid="{00000000-0005-0000-0000-000011030000}"/>
    <cellStyle name="Comma 16 3 2 2 2" xfId="4983" xr:uid="{D27662EF-9B4B-4D82-AC4A-827B1A0674BA}"/>
    <cellStyle name="Comma 16 3 2 2 2 2" xfId="10586" xr:uid="{676B9393-8C2F-4CFA-B25F-6DF0C79B70FB}"/>
    <cellStyle name="Comma 16 3 2 2 2 2 2" xfId="21814" xr:uid="{53871E87-8172-49D0-B057-FCC76B655B1A}"/>
    <cellStyle name="Comma 16 3 2 2 2 3" xfId="16211" xr:uid="{F7AEB399-7A07-4C49-A5D6-EAA2FAC85200}"/>
    <cellStyle name="Comma 16 3 2 2 3" xfId="7797" xr:uid="{709FF129-853C-4AEE-BD3B-78F1AD93FB79}"/>
    <cellStyle name="Comma 16 3 2 2 3 2" xfId="19025" xr:uid="{8A4C9B81-A23C-4C55-BB31-D49A423FF986}"/>
    <cellStyle name="Comma 16 3 2 2 4" xfId="13422" xr:uid="{5975CF8D-A2AB-4B7E-B607-248DB8F97805}"/>
    <cellStyle name="Comma 16 3 2 3" xfId="3903" xr:uid="{3D48CA31-ADCC-40D6-980C-E8879CA33808}"/>
    <cellStyle name="Comma 16 3 2 3 2" xfId="9506" xr:uid="{DB5703D9-113E-477E-9FE4-894D39C39380}"/>
    <cellStyle name="Comma 16 3 2 3 2 2" xfId="20734" xr:uid="{5B9F55C9-F0F7-4B1A-80D4-6A64FEE6D71E}"/>
    <cellStyle name="Comma 16 3 2 3 3" xfId="15131" xr:uid="{32F1A10F-F4C4-4D89-9BA7-9F027646860B}"/>
    <cellStyle name="Comma 16 3 2 4" xfId="6717" xr:uid="{1170561E-1E45-409D-B59B-0214C867EF4E}"/>
    <cellStyle name="Comma 16 3 2 4 2" xfId="17945" xr:uid="{5AAB685A-78C7-4137-B8F5-3C5FA15A17AA}"/>
    <cellStyle name="Comma 16 3 2 5" xfId="12342" xr:uid="{257429E1-ABDF-447C-80DF-4D35973FF2FB}"/>
    <cellStyle name="Comma 16 3 3" xfId="1656" xr:uid="{00000000-0005-0000-0000-000012030000}"/>
    <cellStyle name="Comma 16 3 3 2" xfId="4445" xr:uid="{1C77228A-4757-4C10-A140-774B6D6690F5}"/>
    <cellStyle name="Comma 16 3 3 2 2" xfId="10048" xr:uid="{1EA1E979-F88C-41AD-A955-E7E40C802710}"/>
    <cellStyle name="Comma 16 3 3 2 2 2" xfId="21276" xr:uid="{632B20A6-AEFA-4515-99BA-8E37F8D0051E}"/>
    <cellStyle name="Comma 16 3 3 2 3" xfId="15673" xr:uid="{38474C4F-A579-473A-9653-C64F6647989E}"/>
    <cellStyle name="Comma 16 3 3 3" xfId="7259" xr:uid="{09D80447-50CD-49D3-AB14-D14DFA066C77}"/>
    <cellStyle name="Comma 16 3 3 3 2" xfId="18487" xr:uid="{F2E51551-B09E-4E88-B788-5E510E919924}"/>
    <cellStyle name="Comma 16 3 3 4" xfId="12884" xr:uid="{6B2E6AFD-3027-4537-A165-8099A78E5EA7}"/>
    <cellStyle name="Comma 16 3 4" xfId="3365" xr:uid="{3EB66283-D2E4-4ED2-95C7-45886F299730}"/>
    <cellStyle name="Comma 16 3 4 2" xfId="8968" xr:uid="{FC0FCD63-1DBD-4D82-B899-A40933F1110F}"/>
    <cellStyle name="Comma 16 3 4 2 2" xfId="20196" xr:uid="{3577BA23-DC14-46E3-A32D-034761B4808C}"/>
    <cellStyle name="Comma 16 3 4 3" xfId="14593" xr:uid="{90950CD0-59D2-4BCF-950F-A95C6F9F278D}"/>
    <cellStyle name="Comma 16 3 5" xfId="6179" xr:uid="{640FBBAF-9EC6-401A-ADA1-A2C18B7CF4EB}"/>
    <cellStyle name="Comma 16 3 5 2" xfId="17407" xr:uid="{081EA508-639D-4C83-BCF9-CCDEE8DD7238}"/>
    <cellStyle name="Comma 16 3 6" xfId="11804" xr:uid="{196E3093-712B-4761-A3E1-C686578CF09E}"/>
    <cellStyle name="Comma 16 4" xfId="847" xr:uid="{00000000-0005-0000-0000-000013030000}"/>
    <cellStyle name="Comma 16 4 2" xfId="1927" xr:uid="{00000000-0005-0000-0000-000014030000}"/>
    <cellStyle name="Comma 16 4 2 2" xfId="4716" xr:uid="{BF69F5A4-32A4-469E-902C-8CFDE064AEF8}"/>
    <cellStyle name="Comma 16 4 2 2 2" xfId="10319" xr:uid="{B183EB13-F373-48C9-84F6-8F27EDE835EE}"/>
    <cellStyle name="Comma 16 4 2 2 2 2" xfId="21547" xr:uid="{9E5E6172-3867-46D5-8403-510ED6A1AF7C}"/>
    <cellStyle name="Comma 16 4 2 2 3" xfId="15944" xr:uid="{B9A49F0C-1DD7-4D67-9AFC-E7A8F1BB2CBE}"/>
    <cellStyle name="Comma 16 4 2 3" xfId="7530" xr:uid="{9A826D2B-B54C-43F9-98C2-4FE9A3F96B0B}"/>
    <cellStyle name="Comma 16 4 2 3 2" xfId="18758" xr:uid="{C145FC1B-BB98-4587-8F96-84E1300B862F}"/>
    <cellStyle name="Comma 16 4 2 4" xfId="13155" xr:uid="{94652BF1-52F1-4EC7-8FEF-1E5660DAB71E}"/>
    <cellStyle name="Comma 16 4 3" xfId="3636" xr:uid="{53E47497-037C-4027-8324-BA533BDA7C6A}"/>
    <cellStyle name="Comma 16 4 3 2" xfId="9239" xr:uid="{E902299B-B766-465C-9D70-D5C3CCDB3AEC}"/>
    <cellStyle name="Comma 16 4 3 2 2" xfId="20467" xr:uid="{CC39E46D-7D27-4A9E-921E-8DDFC0F8002F}"/>
    <cellStyle name="Comma 16 4 3 3" xfId="14864" xr:uid="{30C38C5F-25D2-454B-AB3C-F4D2014AC267}"/>
    <cellStyle name="Comma 16 4 4" xfId="6450" xr:uid="{86A9D4B4-8F84-452A-952D-CA647CC921F9}"/>
    <cellStyle name="Comma 16 4 4 2" xfId="17678" xr:uid="{DB80F2FA-5EBB-4C96-8159-3A5D7D940EF8}"/>
    <cellStyle name="Comma 16 4 5" xfId="12075" xr:uid="{2AE94618-3638-4846-A345-FB1BDC7F0007}"/>
    <cellStyle name="Comma 16 5" xfId="1389" xr:uid="{00000000-0005-0000-0000-000015030000}"/>
    <cellStyle name="Comma 16 5 2" xfId="4178" xr:uid="{C6546645-B1E9-4E72-9B96-BDD6C6ADB73F}"/>
    <cellStyle name="Comma 16 5 2 2" xfId="9781" xr:uid="{99913844-C98E-4A78-80AE-6BB80ECA3A95}"/>
    <cellStyle name="Comma 16 5 2 2 2" xfId="21009" xr:uid="{A4E779BF-FB25-417C-81ED-687661BEE45A}"/>
    <cellStyle name="Comma 16 5 2 3" xfId="15406" xr:uid="{13B5940F-93B1-49DD-945B-1D30BECE5714}"/>
    <cellStyle name="Comma 16 5 3" xfId="6992" xr:uid="{D3238210-F68E-4441-902F-4CE1FE22DD7A}"/>
    <cellStyle name="Comma 16 5 3 2" xfId="18220" xr:uid="{7ED73D36-96D6-4A76-8A2A-B19246D40CA9}"/>
    <cellStyle name="Comma 16 5 4" xfId="12617" xr:uid="{08506805-AA19-433A-8D89-538C46E148C0}"/>
    <cellStyle name="Comma 16 6" xfId="2470" xr:uid="{00000000-0005-0000-0000-000016030000}"/>
    <cellStyle name="Comma 16 6 2" xfId="5259" xr:uid="{84CE7D77-0854-456C-9A7E-AAC4A6EDE412}"/>
    <cellStyle name="Comma 16 6 2 2" xfId="10862" xr:uid="{62937CB7-7847-463E-AFBC-2FBF110B85C6}"/>
    <cellStyle name="Comma 16 6 2 2 2" xfId="22090" xr:uid="{8FAD098F-F93A-4A22-ACAC-7C72148B146E}"/>
    <cellStyle name="Comma 16 6 2 3" xfId="16487" xr:uid="{0DA47D1C-1E1E-4C2C-92C8-D7AC7951B29C}"/>
    <cellStyle name="Comma 16 6 3" xfId="8073" xr:uid="{5C184CA3-2E27-4947-BECE-F0A8A5FBAF36}"/>
    <cellStyle name="Comma 16 6 3 2" xfId="19301" xr:uid="{C00C18AF-DB99-491E-A410-D88ED6A0B610}"/>
    <cellStyle name="Comma 16 6 4" xfId="13698" xr:uid="{A4A08417-4025-414F-B725-40DA92515522}"/>
    <cellStyle name="Comma 16 7" xfId="309" xr:uid="{00000000-0005-0000-0000-000017030000}"/>
    <cellStyle name="Comma 16 7 2" xfId="3098" xr:uid="{32994EFC-0492-43BE-9BC1-C41B07771226}"/>
    <cellStyle name="Comma 16 7 2 2" xfId="8701" xr:uid="{470C43B5-3506-4029-A3EF-FED48F0AEB10}"/>
    <cellStyle name="Comma 16 7 2 2 2" xfId="19929" xr:uid="{9BC4B67C-DD03-4B9C-90D3-9F3D4A4819D4}"/>
    <cellStyle name="Comma 16 7 2 3" xfId="14326" xr:uid="{C724F2C6-5484-4CD2-82D4-2683341F8DB3}"/>
    <cellStyle name="Comma 16 7 3" xfId="5912" xr:uid="{13E77034-9E3D-4AAC-9595-8D58E951D9BE}"/>
    <cellStyle name="Comma 16 7 3 2" xfId="17140" xr:uid="{4B9CB07C-BDCA-40F5-B327-5E163D179050}"/>
    <cellStyle name="Comma 16 7 4" xfId="11537" xr:uid="{00244199-01EB-499F-AE92-D9FAE1A619E3}"/>
    <cellStyle name="Comma 16 8" xfId="2822" xr:uid="{696A0B83-AFD6-4A37-B7D1-6007FEFD6A27}"/>
    <cellStyle name="Comma 16 8 2" xfId="8425" xr:uid="{4E152151-D9AF-4368-AF1E-4567422FD5BA}"/>
    <cellStyle name="Comma 16 8 2 2" xfId="19653" xr:uid="{E1F544AC-8EAD-452B-B0AF-619FB90E5176}"/>
    <cellStyle name="Comma 16 8 3" xfId="14050" xr:uid="{C82129DF-D173-4C26-B63C-B7640535762F}"/>
    <cellStyle name="Comma 16 9" xfId="5637" xr:uid="{24F0CEEC-82B9-444F-8DB2-25731A44608D}"/>
    <cellStyle name="Comma 16 9 2" xfId="16865" xr:uid="{0EC33BD1-0DA2-41BC-B104-A42478A470D0}"/>
    <cellStyle name="Comma 161" xfId="22490" xr:uid="{A923B24A-3314-4B60-AF9D-026021E2EFD3}"/>
    <cellStyle name="Comma 17" xfId="12" xr:uid="{00000000-0005-0000-0000-000018030000}"/>
    <cellStyle name="Comma 17 10" xfId="11260" xr:uid="{6271CF11-0627-4DF9-8313-E0B4F5F296D2}"/>
    <cellStyle name="Comma 17 2" xfId="277" xr:uid="{00000000-0005-0000-0000-000019030000}"/>
    <cellStyle name="Comma 17 2 2" xfId="824" xr:uid="{00000000-0005-0000-0000-00001A030000}"/>
    <cellStyle name="Comma 17 2 2 2" xfId="1362" xr:uid="{00000000-0005-0000-0000-00001B030000}"/>
    <cellStyle name="Comma 17 2 2 2 2" xfId="2442" xr:uid="{00000000-0005-0000-0000-00001C030000}"/>
    <cellStyle name="Comma 17 2 2 2 2 2" xfId="5231" xr:uid="{3B26410C-44A6-4CA9-AD4C-CD575DAF15A0}"/>
    <cellStyle name="Comma 17 2 2 2 2 2 2" xfId="10834" xr:uid="{ADD18A42-7C0E-4526-8666-CD243C6CC114}"/>
    <cellStyle name="Comma 17 2 2 2 2 2 2 2" xfId="22062" xr:uid="{D92CAD78-A1BE-421E-82CF-475EDBFB3A0B}"/>
    <cellStyle name="Comma 17 2 2 2 2 2 3" xfId="16459" xr:uid="{38812466-CD4E-498D-ACFD-56C0F94EDA7D}"/>
    <cellStyle name="Comma 17 2 2 2 2 3" xfId="8045" xr:uid="{6A931263-C331-46EF-81F6-A4865127D633}"/>
    <cellStyle name="Comma 17 2 2 2 2 3 2" xfId="19273" xr:uid="{1FD00961-DF90-426A-99E8-7FEC0FC2F03D}"/>
    <cellStyle name="Comma 17 2 2 2 2 4" xfId="13670" xr:uid="{B0910E11-6F0A-4F26-A34E-82D9E82BB0E5}"/>
    <cellStyle name="Comma 17 2 2 2 3" xfId="4151" xr:uid="{761C660C-975E-49EA-BEBB-15D1F3009704}"/>
    <cellStyle name="Comma 17 2 2 2 3 2" xfId="9754" xr:uid="{992031EB-569D-440A-9802-0C192DD3F264}"/>
    <cellStyle name="Comma 17 2 2 2 3 2 2" xfId="20982" xr:uid="{5022ED1A-BB1E-44E4-807C-28E527D7ACD8}"/>
    <cellStyle name="Comma 17 2 2 2 3 3" xfId="15379" xr:uid="{674C5D7D-CA50-4FDD-ADBC-2E84B857BA8E}"/>
    <cellStyle name="Comma 17 2 2 2 4" xfId="6965" xr:uid="{4C0398F3-0F60-4DB0-8A5A-B614E6627ABC}"/>
    <cellStyle name="Comma 17 2 2 2 4 2" xfId="18193" xr:uid="{552E43A6-45B8-4488-B16A-DD1C8FE9B159}"/>
    <cellStyle name="Comma 17 2 2 2 5" xfId="12590" xr:uid="{37B4B520-76A7-49AB-A7FD-9B04C76A57E5}"/>
    <cellStyle name="Comma 17 2 2 3" xfId="1904" xr:uid="{00000000-0005-0000-0000-00001D030000}"/>
    <cellStyle name="Comma 17 2 2 3 2" xfId="4693" xr:uid="{534C7C4B-B459-4669-9E16-8972B9B7BB9D}"/>
    <cellStyle name="Comma 17 2 2 3 2 2" xfId="10296" xr:uid="{1A12C320-2A26-4F4C-BDFE-AF1FCF4787C8}"/>
    <cellStyle name="Comma 17 2 2 3 2 2 2" xfId="21524" xr:uid="{BD3FCFF0-02F7-4C77-A505-03FF870CDDA4}"/>
    <cellStyle name="Comma 17 2 2 3 2 3" xfId="15921" xr:uid="{334B5DFA-9527-4606-8E13-CA6D9119B900}"/>
    <cellStyle name="Comma 17 2 2 3 3" xfId="7507" xr:uid="{C300F17A-009C-4A1D-9E19-6B2FD292A94C}"/>
    <cellStyle name="Comma 17 2 2 3 3 2" xfId="18735" xr:uid="{0D8FAEE1-8D6C-493D-B95A-C771B3B31B69}"/>
    <cellStyle name="Comma 17 2 2 3 4" xfId="13132" xr:uid="{41D2D32B-15C3-4AE6-B2B3-4420785E12B9}"/>
    <cellStyle name="Comma 17 2 2 4" xfId="3613" xr:uid="{1FA31A27-3785-42D2-AE5B-1E9B3E8818CF}"/>
    <cellStyle name="Comma 17 2 2 4 2" xfId="9216" xr:uid="{311155E4-66E4-4A40-99B9-DD50F8589D24}"/>
    <cellStyle name="Comma 17 2 2 4 2 2" xfId="20444" xr:uid="{D24D7700-FAD7-4997-A696-2B7715CC6DC6}"/>
    <cellStyle name="Comma 17 2 2 4 3" xfId="14841" xr:uid="{DF73A02C-0D91-4F3B-A116-927A975D4F4A}"/>
    <cellStyle name="Comma 17 2 2 5" xfId="6427" xr:uid="{982C6F42-D911-4BC6-9541-1046AA8035F1}"/>
    <cellStyle name="Comma 17 2 2 5 2" xfId="17655" xr:uid="{14EECE69-E641-4084-A182-74313BC83897}"/>
    <cellStyle name="Comma 17 2 2 6" xfId="12052" xr:uid="{2CD9B826-4E84-45B9-988E-3730AB8FC616}"/>
    <cellStyle name="Comma 17 2 3" xfId="1095" xr:uid="{00000000-0005-0000-0000-00001E030000}"/>
    <cellStyle name="Comma 17 2 3 2" xfId="2175" xr:uid="{00000000-0005-0000-0000-00001F030000}"/>
    <cellStyle name="Comma 17 2 3 2 2" xfId="4964" xr:uid="{9BC441EC-F4B8-4DCB-B4C9-E8D408455423}"/>
    <cellStyle name="Comma 17 2 3 2 2 2" xfId="10567" xr:uid="{39A627A1-9724-473C-A547-51FD103C67FA}"/>
    <cellStyle name="Comma 17 2 3 2 2 2 2" xfId="21795" xr:uid="{1515490C-6F7E-456D-A907-F3134207FF15}"/>
    <cellStyle name="Comma 17 2 3 2 2 3" xfId="16192" xr:uid="{1121EDE3-2F00-49E0-A387-4D2A90900FF1}"/>
    <cellStyle name="Comma 17 2 3 2 3" xfId="7778" xr:uid="{875A3A17-EE2B-4179-B455-F39430CCC20B}"/>
    <cellStyle name="Comma 17 2 3 2 3 2" xfId="19006" xr:uid="{23D4FF9B-297A-463F-B00A-9728F422CA29}"/>
    <cellStyle name="Comma 17 2 3 2 4" xfId="13403" xr:uid="{0F911573-AF29-4EE7-818F-57EBD74A2700}"/>
    <cellStyle name="Comma 17 2 3 3" xfId="3884" xr:uid="{FC3336DF-8F55-4023-B2E1-89689B55DF3F}"/>
    <cellStyle name="Comma 17 2 3 3 2" xfId="9487" xr:uid="{90A8565B-949D-43EA-86DC-6BD1EB41A28F}"/>
    <cellStyle name="Comma 17 2 3 3 2 2" xfId="20715" xr:uid="{51D8F536-59B7-4559-814F-F2D3FC75BA27}"/>
    <cellStyle name="Comma 17 2 3 3 3" xfId="15112" xr:uid="{6D9FB68B-ED2B-4F00-A445-3FF5F4EC9B11}"/>
    <cellStyle name="Comma 17 2 3 4" xfId="6698" xr:uid="{9B6A158C-DF2A-45D0-BE41-42AC402A8B77}"/>
    <cellStyle name="Comma 17 2 3 4 2" xfId="17926" xr:uid="{3150FD21-FF73-4DAE-BDA8-A27535079696}"/>
    <cellStyle name="Comma 17 2 3 5" xfId="12323" xr:uid="{D2A62C55-3863-48D4-B1A4-B939473CA3C3}"/>
    <cellStyle name="Comma 17 2 4" xfId="1637" xr:uid="{00000000-0005-0000-0000-000020030000}"/>
    <cellStyle name="Comma 17 2 4 2" xfId="4426" xr:uid="{1EBAFDED-A705-45DB-823F-45FA27FF5289}"/>
    <cellStyle name="Comma 17 2 4 2 2" xfId="10029" xr:uid="{218957A9-2081-4549-BF4D-FE176065A7C7}"/>
    <cellStyle name="Comma 17 2 4 2 2 2" xfId="21257" xr:uid="{6221D898-1F9A-4A34-AB18-BCA53701E428}"/>
    <cellStyle name="Comma 17 2 4 2 3" xfId="15654" xr:uid="{4233C74E-D724-48D5-A1BC-2E7AE3152E8E}"/>
    <cellStyle name="Comma 17 2 4 3" xfId="7240" xr:uid="{FA29E2C0-46B2-4D82-AF5D-38CF98FF836D}"/>
    <cellStyle name="Comma 17 2 4 3 2" xfId="18468" xr:uid="{5F7C04F8-304F-4D6F-8EE9-56A611B6D8CB}"/>
    <cellStyle name="Comma 17 2 4 4" xfId="12865" xr:uid="{B912C733-16A6-49F9-90C2-2B649748CF51}"/>
    <cellStyle name="Comma 17 2 5" xfId="2718" xr:uid="{00000000-0005-0000-0000-000021030000}"/>
    <cellStyle name="Comma 17 2 5 2" xfId="5507" xr:uid="{53075EC5-CEB8-46F7-9D56-9EA22A9E2A4E}"/>
    <cellStyle name="Comma 17 2 5 2 2" xfId="11110" xr:uid="{FBFA2AD9-0D40-4CCB-86B6-B4C7E50EA06E}"/>
    <cellStyle name="Comma 17 2 5 2 2 2" xfId="22338" xr:uid="{3E95F1A7-D544-494B-9DF6-B2E74E442BD1}"/>
    <cellStyle name="Comma 17 2 5 2 3" xfId="16735" xr:uid="{8A9AA5BC-10BE-4992-A11B-8D9124686113}"/>
    <cellStyle name="Comma 17 2 5 3" xfId="8321" xr:uid="{AF62BC65-8F5A-4DD9-A51A-F96EAE74C94F}"/>
    <cellStyle name="Comma 17 2 5 3 2" xfId="19549" xr:uid="{EAFFDBB1-4BF1-46CA-A80D-E16F2F70EBAD}"/>
    <cellStyle name="Comma 17 2 5 4" xfId="13946" xr:uid="{E54F5988-06E3-48E0-BEBD-264330B54F0F}"/>
    <cellStyle name="Comma 17 2 6" xfId="557" xr:uid="{00000000-0005-0000-0000-000022030000}"/>
    <cellStyle name="Comma 17 2 6 2" xfId="3346" xr:uid="{71514018-E21F-4251-BA70-BEA11F6B831A}"/>
    <cellStyle name="Comma 17 2 6 2 2" xfId="8949" xr:uid="{F0818B47-FB79-463D-8977-908C1C735E82}"/>
    <cellStyle name="Comma 17 2 6 2 2 2" xfId="20177" xr:uid="{0D374C90-3899-4A27-B9FE-59D1D9F56107}"/>
    <cellStyle name="Comma 17 2 6 2 3" xfId="14574" xr:uid="{704B6268-2815-4329-A097-B39C48D93A20}"/>
    <cellStyle name="Comma 17 2 6 3" xfId="6160" xr:uid="{9A85F52B-5DD7-451B-B142-C25A52513E84}"/>
    <cellStyle name="Comma 17 2 6 3 2" xfId="17388" xr:uid="{7AA38262-CDFE-4C44-AA60-F8A4B2286D9F}"/>
    <cellStyle name="Comma 17 2 6 4" xfId="11785" xr:uid="{E56BEA6A-4F0C-40FC-BC2F-1EE31F10BDA0}"/>
    <cellStyle name="Comma 17 2 7" xfId="3070" xr:uid="{0156F922-24E1-428D-871C-C7B0F97F903C}"/>
    <cellStyle name="Comma 17 2 7 2" xfId="8673" xr:uid="{3E310DDD-AEA4-41BD-97E0-5035380FA58F}"/>
    <cellStyle name="Comma 17 2 7 2 2" xfId="19901" xr:uid="{67D4B7C3-1A29-4E99-A789-2F4912383DF0}"/>
    <cellStyle name="Comma 17 2 7 3" xfId="14298" xr:uid="{BE1EADE9-BF92-47F0-B815-C51763301545}"/>
    <cellStyle name="Comma 17 2 8" xfId="5885" xr:uid="{A1B00ADA-5FFF-496A-9670-40C225C29203}"/>
    <cellStyle name="Comma 17 2 8 2" xfId="17113" xr:uid="{E9D218E7-4DB3-4451-A157-A50E76CC0F7B}"/>
    <cellStyle name="Comma 17 2 9" xfId="11509" xr:uid="{1D328717-6581-46DA-A723-09E31975151F}"/>
    <cellStyle name="Comma 17 3" xfId="575" xr:uid="{00000000-0005-0000-0000-000023030000}"/>
    <cellStyle name="Comma 17 3 2" xfId="1113" xr:uid="{00000000-0005-0000-0000-000024030000}"/>
    <cellStyle name="Comma 17 3 2 2" xfId="2193" xr:uid="{00000000-0005-0000-0000-000025030000}"/>
    <cellStyle name="Comma 17 3 2 2 2" xfId="4982" xr:uid="{7ED068D2-6715-4E62-9885-94038C81F34F}"/>
    <cellStyle name="Comma 17 3 2 2 2 2" xfId="10585" xr:uid="{ACD9BC1E-539D-4492-AADA-98341911158E}"/>
    <cellStyle name="Comma 17 3 2 2 2 2 2" xfId="21813" xr:uid="{C39E9397-573F-4D03-A16F-849F0033C08D}"/>
    <cellStyle name="Comma 17 3 2 2 2 3" xfId="16210" xr:uid="{D10439E3-94A3-496C-989E-B15F0ECA1EAF}"/>
    <cellStyle name="Comma 17 3 2 2 3" xfId="7796" xr:uid="{7E437692-6E2B-4601-9BB4-5755AD718CCC}"/>
    <cellStyle name="Comma 17 3 2 2 3 2" xfId="19024" xr:uid="{204766B6-A25C-44C5-AF0B-2588BE923402}"/>
    <cellStyle name="Comma 17 3 2 2 4" xfId="13421" xr:uid="{9CD8D7E1-8944-403E-813E-AA6B1985A893}"/>
    <cellStyle name="Comma 17 3 2 3" xfId="3902" xr:uid="{3BD784A6-2161-4E82-8334-ADF230ACC256}"/>
    <cellStyle name="Comma 17 3 2 3 2" xfId="9505" xr:uid="{F65907A3-1DD7-48ED-9D17-E2AFB6A272C5}"/>
    <cellStyle name="Comma 17 3 2 3 2 2" xfId="20733" xr:uid="{D7051D77-7DCA-4CFE-85EB-E64C86C54017}"/>
    <cellStyle name="Comma 17 3 2 3 3" xfId="15130" xr:uid="{9890FCBB-C7A5-49E8-B723-0A282BA23C98}"/>
    <cellStyle name="Comma 17 3 2 4" xfId="6716" xr:uid="{BAA08E1A-89B6-41A5-B585-1EFF9901AAAF}"/>
    <cellStyle name="Comma 17 3 2 4 2" xfId="17944" xr:uid="{9EB13284-2550-477A-8743-8428B825149C}"/>
    <cellStyle name="Comma 17 3 2 5" xfId="12341" xr:uid="{5C0A751C-2F7C-406D-B1E1-11C4006B37F6}"/>
    <cellStyle name="Comma 17 3 3" xfId="1655" xr:uid="{00000000-0005-0000-0000-000026030000}"/>
    <cellStyle name="Comma 17 3 3 2" xfId="4444" xr:uid="{4DD21455-0DBC-415F-807B-8B7BBA158B7E}"/>
    <cellStyle name="Comma 17 3 3 2 2" xfId="10047" xr:uid="{763C7CCB-8881-4FE3-9A6C-F4FC5813A7BF}"/>
    <cellStyle name="Comma 17 3 3 2 2 2" xfId="21275" xr:uid="{CF9D9798-AA1F-4403-9F2E-BA71D012D9A0}"/>
    <cellStyle name="Comma 17 3 3 2 3" xfId="15672" xr:uid="{08F308D0-ACED-41CA-9025-EE34B3F252A4}"/>
    <cellStyle name="Comma 17 3 3 3" xfId="7258" xr:uid="{0FDC2BD9-5D68-42E7-89BD-6FCF1658E44D}"/>
    <cellStyle name="Comma 17 3 3 3 2" xfId="18486" xr:uid="{EF215724-24DE-41F0-AE33-69E8180F1E3C}"/>
    <cellStyle name="Comma 17 3 3 4" xfId="12883" xr:uid="{5188C18C-8028-4177-B095-992023F97C06}"/>
    <cellStyle name="Comma 17 3 4" xfId="3364" xr:uid="{8D6BE0F8-8B11-4AF4-9711-1659B1A49DB7}"/>
    <cellStyle name="Comma 17 3 4 2" xfId="8967" xr:uid="{04BB5FA6-8C96-47AF-81A7-AA00FB88BC44}"/>
    <cellStyle name="Comma 17 3 4 2 2" xfId="20195" xr:uid="{DEDC4B3E-652F-4A50-93E5-31A7BF216B68}"/>
    <cellStyle name="Comma 17 3 4 3" xfId="14592" xr:uid="{4539992A-1C21-4E23-88B9-3C5AC4613DA4}"/>
    <cellStyle name="Comma 17 3 5" xfId="6178" xr:uid="{15FD3136-917C-435D-801A-47E6AD56D101}"/>
    <cellStyle name="Comma 17 3 5 2" xfId="17406" xr:uid="{A60DE711-17F1-42F3-A12E-02A4E7A6DA76}"/>
    <cellStyle name="Comma 17 3 6" xfId="11803" xr:uid="{C940C3BE-2FC7-46AA-A2F7-57899B8CD30C}"/>
    <cellStyle name="Comma 17 4" xfId="846" xr:uid="{00000000-0005-0000-0000-000027030000}"/>
    <cellStyle name="Comma 17 4 2" xfId="1926" xr:uid="{00000000-0005-0000-0000-000028030000}"/>
    <cellStyle name="Comma 17 4 2 2" xfId="4715" xr:uid="{3832552D-8EAC-4A09-AEA8-B0B9D69C3D1C}"/>
    <cellStyle name="Comma 17 4 2 2 2" xfId="10318" xr:uid="{7EFC088E-E4BF-4B4F-9C3B-FA2223E84382}"/>
    <cellStyle name="Comma 17 4 2 2 2 2" xfId="21546" xr:uid="{33AF37DA-FE05-44C2-B422-ECA60D3AE913}"/>
    <cellStyle name="Comma 17 4 2 2 3" xfId="15943" xr:uid="{5EDFA27E-3EDA-4D86-ABAD-282B6E2B70D4}"/>
    <cellStyle name="Comma 17 4 2 3" xfId="7529" xr:uid="{71436B66-0589-4F51-ADC9-3D9A69EE16D1}"/>
    <cellStyle name="Comma 17 4 2 3 2" xfId="18757" xr:uid="{92F33EB1-59A3-4DBE-84BA-05F59E3FFE37}"/>
    <cellStyle name="Comma 17 4 2 4" xfId="13154" xr:uid="{12EFBCC9-5942-4A47-8431-419F7CF6EA94}"/>
    <cellStyle name="Comma 17 4 3" xfId="3635" xr:uid="{E94ECE4E-3C32-46F9-A655-481F69B2F64D}"/>
    <cellStyle name="Comma 17 4 3 2" xfId="9238" xr:uid="{1A7DADB0-CD41-40A6-944F-FD7970A90C36}"/>
    <cellStyle name="Comma 17 4 3 2 2" xfId="20466" xr:uid="{4C544BDF-7F1F-4C7E-9AB5-9FA087F34419}"/>
    <cellStyle name="Comma 17 4 3 3" xfId="14863" xr:uid="{1E77CA89-8B72-482B-844F-010AA743AE1C}"/>
    <cellStyle name="Comma 17 4 4" xfId="6449" xr:uid="{B82CA475-E4FD-4BF2-8F06-0F4ED23441E8}"/>
    <cellStyle name="Comma 17 4 4 2" xfId="17677" xr:uid="{D41A408E-89E4-4546-8CAC-77952478B7C1}"/>
    <cellStyle name="Comma 17 4 5" xfId="12074" xr:uid="{58B5E193-F80B-4718-B2E6-074C6B811CA4}"/>
    <cellStyle name="Comma 17 5" xfId="1388" xr:uid="{00000000-0005-0000-0000-000029030000}"/>
    <cellStyle name="Comma 17 5 2" xfId="4177" xr:uid="{A7AA3BB2-BC1C-4E6B-B4B8-089566552CC1}"/>
    <cellStyle name="Comma 17 5 2 2" xfId="9780" xr:uid="{34964C18-DF57-4CFC-BB3B-7174E58F97C8}"/>
    <cellStyle name="Comma 17 5 2 2 2" xfId="21008" xr:uid="{9C629B73-0152-4CA0-A2B2-8A53B09251C6}"/>
    <cellStyle name="Comma 17 5 2 3" xfId="15405" xr:uid="{321690D8-9C23-42CE-B872-77FFA6287B78}"/>
    <cellStyle name="Comma 17 5 3" xfId="6991" xr:uid="{5582CABB-AFAF-4395-87DA-919BB5BD9C14}"/>
    <cellStyle name="Comma 17 5 3 2" xfId="18219" xr:uid="{5007C765-8A5B-4725-8F7A-81BC22618899}"/>
    <cellStyle name="Comma 17 5 4" xfId="12616" xr:uid="{B30DCAB8-CA1F-4668-85E9-2E784B181F6E}"/>
    <cellStyle name="Comma 17 6" xfId="2469" xr:uid="{00000000-0005-0000-0000-00002A030000}"/>
    <cellStyle name="Comma 17 6 2" xfId="5258" xr:uid="{542A4BEF-45CE-49B7-9BCD-4E84EA6BD88A}"/>
    <cellStyle name="Comma 17 6 2 2" xfId="10861" xr:uid="{948C2028-C169-463B-9EFE-4AAED0DFF52B}"/>
    <cellStyle name="Comma 17 6 2 2 2" xfId="22089" xr:uid="{371069FC-897B-44A3-80A4-D5FB72EE39AA}"/>
    <cellStyle name="Comma 17 6 2 3" xfId="16486" xr:uid="{17C5B5E2-011F-4A66-A11A-0A3ED1CE38E2}"/>
    <cellStyle name="Comma 17 6 3" xfId="8072" xr:uid="{1B658AD3-73FC-46D4-9211-8DD1E91A7D3D}"/>
    <cellStyle name="Comma 17 6 3 2" xfId="19300" xr:uid="{248E9FF4-0F6B-4AED-84EE-C10750727A7C}"/>
    <cellStyle name="Comma 17 6 4" xfId="13697" xr:uid="{77AE64BD-189D-4730-835D-C111795911DC}"/>
    <cellStyle name="Comma 17 7" xfId="308" xr:uid="{00000000-0005-0000-0000-00002B030000}"/>
    <cellStyle name="Comma 17 7 2" xfId="3097" xr:uid="{C2164010-3742-4F70-8BE3-58B9ADBDCFC7}"/>
    <cellStyle name="Comma 17 7 2 2" xfId="8700" xr:uid="{09E265F0-4518-44A2-A18F-099215976341}"/>
    <cellStyle name="Comma 17 7 2 2 2" xfId="19928" xr:uid="{8AAA349C-5E68-4D5B-9F41-9DAF34C9DA7A}"/>
    <cellStyle name="Comma 17 7 2 3" xfId="14325" xr:uid="{CAF3CFF3-4150-4D5E-B28D-18C9F552D9E2}"/>
    <cellStyle name="Comma 17 7 3" xfId="5911" xr:uid="{F39859A4-73ED-44B3-9430-304F588F2EC2}"/>
    <cellStyle name="Comma 17 7 3 2" xfId="17139" xr:uid="{7E2AB35D-5A66-4B4A-8F80-D831C0992783}"/>
    <cellStyle name="Comma 17 7 4" xfId="11536" xr:uid="{A86431BD-AF7F-4ED3-87FD-18028B8AA0CC}"/>
    <cellStyle name="Comma 17 8" xfId="2821" xr:uid="{F2923519-EDCC-4BC1-B4C8-299D43983F01}"/>
    <cellStyle name="Comma 17 8 2" xfId="8424" xr:uid="{D28491FC-4279-4D39-939E-6685C9D10DE4}"/>
    <cellStyle name="Comma 17 8 2 2" xfId="19652" xr:uid="{E169B782-D19B-4287-8864-59B4E212F271}"/>
    <cellStyle name="Comma 17 8 3" xfId="14049" xr:uid="{82FCC557-176B-46CA-9905-50FB068BA25E}"/>
    <cellStyle name="Comma 17 9" xfId="5636" xr:uid="{6582DA12-CDDB-43FB-B5DC-0743B34F1D0A}"/>
    <cellStyle name="Comma 17 9 2" xfId="16864" xr:uid="{D2895DFC-C421-407D-AF18-7E1115DF8188}"/>
    <cellStyle name="Comma 18" xfId="18" xr:uid="{00000000-0005-0000-0000-00002C030000}"/>
    <cellStyle name="Comma 18 10" xfId="11263" xr:uid="{ED8C07ED-C87F-4D4D-90A9-7214EDFA49CA}"/>
    <cellStyle name="Comma 18 2" xfId="278" xr:uid="{00000000-0005-0000-0000-00002D030000}"/>
    <cellStyle name="Comma 18 2 2" xfId="825" xr:uid="{00000000-0005-0000-0000-00002E030000}"/>
    <cellStyle name="Comma 18 2 2 2" xfId="1363" xr:uid="{00000000-0005-0000-0000-00002F030000}"/>
    <cellStyle name="Comma 18 2 2 2 2" xfId="2443" xr:uid="{00000000-0005-0000-0000-000030030000}"/>
    <cellStyle name="Comma 18 2 2 2 2 2" xfId="5232" xr:uid="{703B6BF4-863A-4A57-8E1B-F31A9EC7D675}"/>
    <cellStyle name="Comma 18 2 2 2 2 2 2" xfId="10835" xr:uid="{6C609912-C231-47D9-80BC-80002EC99D3B}"/>
    <cellStyle name="Comma 18 2 2 2 2 2 2 2" xfId="22063" xr:uid="{2FCF8A65-8721-44C3-9B54-CD259A72EDA4}"/>
    <cellStyle name="Comma 18 2 2 2 2 2 3" xfId="16460" xr:uid="{E6E1E0A9-F8CF-4CDE-B203-D5A0E471D1D6}"/>
    <cellStyle name="Comma 18 2 2 2 2 3" xfId="8046" xr:uid="{90979647-DF88-4E44-B90F-465A22ADA675}"/>
    <cellStyle name="Comma 18 2 2 2 2 3 2" xfId="19274" xr:uid="{E9483035-2D72-4EA9-B072-0BBDFB931E53}"/>
    <cellStyle name="Comma 18 2 2 2 2 4" xfId="13671" xr:uid="{7D7E6758-6C2A-4DA0-B934-C028B8DFC0C4}"/>
    <cellStyle name="Comma 18 2 2 2 3" xfId="4152" xr:uid="{F9D2E732-DE1D-4843-9DD9-AAE297680483}"/>
    <cellStyle name="Comma 18 2 2 2 3 2" xfId="9755" xr:uid="{5675CCFE-C5C6-4133-A43D-04A2B491E939}"/>
    <cellStyle name="Comma 18 2 2 2 3 2 2" xfId="20983" xr:uid="{4DEC7B23-08EA-4788-865F-6699F714A8C6}"/>
    <cellStyle name="Comma 18 2 2 2 3 3" xfId="15380" xr:uid="{64A20B3F-52A3-497F-944E-83671475BE16}"/>
    <cellStyle name="Comma 18 2 2 2 4" xfId="6966" xr:uid="{4791077F-685E-4B24-AADF-A9CC82E3C8CB}"/>
    <cellStyle name="Comma 18 2 2 2 4 2" xfId="18194" xr:uid="{85A7D1D0-8DCE-47DC-98B4-C814E7E50179}"/>
    <cellStyle name="Comma 18 2 2 2 5" xfId="12591" xr:uid="{F0016C4A-AF04-4A52-BBF6-AC0F34F2659C}"/>
    <cellStyle name="Comma 18 2 2 3" xfId="1905" xr:uid="{00000000-0005-0000-0000-000031030000}"/>
    <cellStyle name="Comma 18 2 2 3 2" xfId="4694" xr:uid="{EDCE1375-F339-43F4-A1E0-BDDCA02A3047}"/>
    <cellStyle name="Comma 18 2 2 3 2 2" xfId="10297" xr:uid="{D7512284-5D89-42B2-8E69-E73456E4E6B1}"/>
    <cellStyle name="Comma 18 2 2 3 2 2 2" xfId="21525" xr:uid="{A6C89BC2-209A-44A1-84EE-DBB2AF12666B}"/>
    <cellStyle name="Comma 18 2 2 3 2 3" xfId="15922" xr:uid="{ED6F9639-087D-43DD-8BFE-15B9E7730072}"/>
    <cellStyle name="Comma 18 2 2 3 3" xfId="7508" xr:uid="{E656AAEB-5FF0-4D6A-B4BC-694B329D6BBD}"/>
    <cellStyle name="Comma 18 2 2 3 3 2" xfId="18736" xr:uid="{DDA39764-43C5-450E-A098-15EB177E8C72}"/>
    <cellStyle name="Comma 18 2 2 3 4" xfId="13133" xr:uid="{6F64BCDF-CD17-4897-BCA9-EB0597E38A00}"/>
    <cellStyle name="Comma 18 2 2 4" xfId="3614" xr:uid="{60D44737-7814-4107-9482-E852964461F0}"/>
    <cellStyle name="Comma 18 2 2 4 2" xfId="9217" xr:uid="{49E458D8-F1F7-4309-970C-8FC15AEB6753}"/>
    <cellStyle name="Comma 18 2 2 4 2 2" xfId="20445" xr:uid="{5E6ACFC9-0513-4129-A3AB-7252F26A7D70}"/>
    <cellStyle name="Comma 18 2 2 4 3" xfId="14842" xr:uid="{1D4E798C-E13F-4205-9AF2-0DA75A4A4081}"/>
    <cellStyle name="Comma 18 2 2 5" xfId="6428" xr:uid="{28BBEC36-2EA9-47D7-A4D0-7A5D66D073AA}"/>
    <cellStyle name="Comma 18 2 2 5 2" xfId="17656" xr:uid="{5B46A8D1-A2F9-42A0-86C1-718A16786444}"/>
    <cellStyle name="Comma 18 2 2 6" xfId="12053" xr:uid="{6198943F-954E-4B80-A5EE-FA07E2E3DA48}"/>
    <cellStyle name="Comma 18 2 3" xfId="1096" xr:uid="{00000000-0005-0000-0000-000032030000}"/>
    <cellStyle name="Comma 18 2 3 2" xfId="2176" xr:uid="{00000000-0005-0000-0000-000033030000}"/>
    <cellStyle name="Comma 18 2 3 2 2" xfId="4965" xr:uid="{BEC6F186-7524-4887-B683-4CAEA8D3556F}"/>
    <cellStyle name="Comma 18 2 3 2 2 2" xfId="10568" xr:uid="{0CB89100-5D16-48DD-8CE5-DEE741F9BAAB}"/>
    <cellStyle name="Comma 18 2 3 2 2 2 2" xfId="21796" xr:uid="{A5EA674D-55F3-4F22-87D8-6A522B0309F8}"/>
    <cellStyle name="Comma 18 2 3 2 2 3" xfId="16193" xr:uid="{5E5637D5-FB6D-4B08-9D29-D38F1604B344}"/>
    <cellStyle name="Comma 18 2 3 2 3" xfId="7779" xr:uid="{DC9A7AFF-A61C-4D4E-BDB5-336034A1654C}"/>
    <cellStyle name="Comma 18 2 3 2 3 2" xfId="19007" xr:uid="{38A8A13B-F55B-42B4-A294-BD55A2BB78C5}"/>
    <cellStyle name="Comma 18 2 3 2 4" xfId="13404" xr:uid="{A0432A8D-217A-4099-BE56-AC8E35ED6200}"/>
    <cellStyle name="Comma 18 2 3 3" xfId="3885" xr:uid="{4D4E6CB8-4673-4C0C-B35B-7627E02C53CB}"/>
    <cellStyle name="Comma 18 2 3 3 2" xfId="9488" xr:uid="{9C20BB12-9A32-4688-9C3A-BFBA39E92EC1}"/>
    <cellStyle name="Comma 18 2 3 3 2 2" xfId="20716" xr:uid="{38C0E559-6A66-466D-993D-978E8E3B9F4C}"/>
    <cellStyle name="Comma 18 2 3 3 3" xfId="15113" xr:uid="{9E8A959D-6A7F-4F96-9A40-1FF63FB027B7}"/>
    <cellStyle name="Comma 18 2 3 4" xfId="6699" xr:uid="{26EC5F8A-959A-4184-95E4-42AE4DDFD6BD}"/>
    <cellStyle name="Comma 18 2 3 4 2" xfId="17927" xr:uid="{2C946010-DECF-43EC-BE82-B9C186D399C4}"/>
    <cellStyle name="Comma 18 2 3 5" xfId="12324" xr:uid="{C0ED26F3-DF53-4660-9CD7-FC1FA84DF0E7}"/>
    <cellStyle name="Comma 18 2 4" xfId="1638" xr:uid="{00000000-0005-0000-0000-000034030000}"/>
    <cellStyle name="Comma 18 2 4 2" xfId="4427" xr:uid="{094241A4-5080-499A-ADC1-CF229963E0F0}"/>
    <cellStyle name="Comma 18 2 4 2 2" xfId="10030" xr:uid="{A545E0A4-2761-4ACF-B20E-C4B953864F23}"/>
    <cellStyle name="Comma 18 2 4 2 2 2" xfId="21258" xr:uid="{CBAC9F86-AA29-4F10-B1E4-590E45BDEE90}"/>
    <cellStyle name="Comma 18 2 4 2 3" xfId="15655" xr:uid="{FF3F898B-C953-4AF9-9750-30AC94588B22}"/>
    <cellStyle name="Comma 18 2 4 3" xfId="7241" xr:uid="{9EE163EF-EF2D-40F1-93D7-ADEBEEDDFE2C}"/>
    <cellStyle name="Comma 18 2 4 3 2" xfId="18469" xr:uid="{B650F5F0-AD3F-4B94-8D81-9242A9ABAAA9}"/>
    <cellStyle name="Comma 18 2 4 4" xfId="12866" xr:uid="{73A9162C-D5A5-4FAE-9604-30EFA3DDF36B}"/>
    <cellStyle name="Comma 18 2 5" xfId="2719" xr:uid="{00000000-0005-0000-0000-000035030000}"/>
    <cellStyle name="Comma 18 2 5 2" xfId="5508" xr:uid="{A65D1FA4-E3E0-4154-8690-0C182D8B2B5B}"/>
    <cellStyle name="Comma 18 2 5 2 2" xfId="11111" xr:uid="{33473F0A-6632-4E7C-BBC1-B3E77B78D752}"/>
    <cellStyle name="Comma 18 2 5 2 2 2" xfId="22339" xr:uid="{48791853-8983-4422-825C-1C7B85006CC4}"/>
    <cellStyle name="Comma 18 2 5 2 3" xfId="16736" xr:uid="{5C21FEB8-0CA7-4EAA-B3B8-CAC33F47B774}"/>
    <cellStyle name="Comma 18 2 5 3" xfId="8322" xr:uid="{ED82ACD8-31B8-421B-8361-3313AF79B7EC}"/>
    <cellStyle name="Comma 18 2 5 3 2" xfId="19550" xr:uid="{AEA6B218-BA36-4F2E-8418-A897165CF7E4}"/>
    <cellStyle name="Comma 18 2 5 4" xfId="13947" xr:uid="{5A2F7A46-208F-4591-A29A-41645173D404}"/>
    <cellStyle name="Comma 18 2 6" xfId="558" xr:uid="{00000000-0005-0000-0000-000036030000}"/>
    <cellStyle name="Comma 18 2 6 2" xfId="3347" xr:uid="{29FF3BA0-B739-4971-BAC3-10441CBED99B}"/>
    <cellStyle name="Comma 18 2 6 2 2" xfId="8950" xr:uid="{985518E9-E9A8-47D5-B186-4C32D90896EF}"/>
    <cellStyle name="Comma 18 2 6 2 2 2" xfId="20178" xr:uid="{13FFC0AB-AA65-45BA-AFDC-F356CE86A5CD}"/>
    <cellStyle name="Comma 18 2 6 2 3" xfId="14575" xr:uid="{997FE67A-E994-4B99-A938-C543A1A72DC4}"/>
    <cellStyle name="Comma 18 2 6 3" xfId="6161" xr:uid="{3D0A542C-7CB1-4E3A-8069-0197169EC1B2}"/>
    <cellStyle name="Comma 18 2 6 3 2" xfId="17389" xr:uid="{856F0A34-685B-44A6-8D55-AF3825F5F898}"/>
    <cellStyle name="Comma 18 2 6 4" xfId="11786" xr:uid="{6E283524-A16E-4C89-9832-62C7ABC3BC15}"/>
    <cellStyle name="Comma 18 2 7" xfId="3071" xr:uid="{CB885B91-0F93-46CD-B0CC-2482305CC643}"/>
    <cellStyle name="Comma 18 2 7 2" xfId="8674" xr:uid="{13A2F106-237B-4E2D-8885-192167A4C99B}"/>
    <cellStyle name="Comma 18 2 7 2 2" xfId="19902" xr:uid="{32223C3E-3F29-45D3-B82B-0B24A4DA7726}"/>
    <cellStyle name="Comma 18 2 7 3" xfId="14299" xr:uid="{70544E03-A112-4AFD-B4D2-74E51EF94AAC}"/>
    <cellStyle name="Comma 18 2 8" xfId="5886" xr:uid="{76739593-F91B-47C5-A599-B9E29436DB07}"/>
    <cellStyle name="Comma 18 2 8 2" xfId="17114" xr:uid="{F21425F6-3F14-4E5B-B304-5A50140C9B34}"/>
    <cellStyle name="Comma 18 2 9" xfId="11510" xr:uid="{0558BAB1-5A96-443C-B74C-6EDFBD41EA68}"/>
    <cellStyle name="Comma 18 3" xfId="578" xr:uid="{00000000-0005-0000-0000-000037030000}"/>
    <cellStyle name="Comma 18 3 2" xfId="1116" xr:uid="{00000000-0005-0000-0000-000038030000}"/>
    <cellStyle name="Comma 18 3 2 2" xfId="2196" xr:uid="{00000000-0005-0000-0000-000039030000}"/>
    <cellStyle name="Comma 18 3 2 2 2" xfId="4985" xr:uid="{30AEEA46-C2E1-4FF4-8D1A-B79F60C2FC0F}"/>
    <cellStyle name="Comma 18 3 2 2 2 2" xfId="10588" xr:uid="{E613AD0A-DACE-46C9-9A9E-7E37B7658496}"/>
    <cellStyle name="Comma 18 3 2 2 2 2 2" xfId="21816" xr:uid="{DD195B6E-0068-45FE-A8D0-44F04A78DE8E}"/>
    <cellStyle name="Comma 18 3 2 2 2 3" xfId="16213" xr:uid="{6145E6F6-44FF-4ACF-9526-7AC30FADA40B}"/>
    <cellStyle name="Comma 18 3 2 2 3" xfId="7799" xr:uid="{6A898965-F2A0-436A-AFD4-C3586262CA1F}"/>
    <cellStyle name="Comma 18 3 2 2 3 2" xfId="19027" xr:uid="{CBBD4F1D-0936-4F22-A4CB-4A536241AED7}"/>
    <cellStyle name="Comma 18 3 2 2 4" xfId="13424" xr:uid="{93142E5D-6789-4136-B2BC-7C4FD025B092}"/>
    <cellStyle name="Comma 18 3 2 3" xfId="3905" xr:uid="{B672A8AF-D77A-49CB-A0C5-15D6C7697091}"/>
    <cellStyle name="Comma 18 3 2 3 2" xfId="9508" xr:uid="{1EDA5428-67D5-4B1B-B5B3-99FC67879A5B}"/>
    <cellStyle name="Comma 18 3 2 3 2 2" xfId="20736" xr:uid="{C1820E99-8C15-47D5-A85C-531750DF84A6}"/>
    <cellStyle name="Comma 18 3 2 3 3" xfId="15133" xr:uid="{F44A1C6B-907A-41C8-BDCB-8AC7ADEEB692}"/>
    <cellStyle name="Comma 18 3 2 4" xfId="6719" xr:uid="{C4476F68-7A01-4ECC-A970-0AF962E2E61F}"/>
    <cellStyle name="Comma 18 3 2 4 2" xfId="17947" xr:uid="{C7151638-81EF-489E-895B-3C8A2F2FB767}"/>
    <cellStyle name="Comma 18 3 2 5" xfId="12344" xr:uid="{2C8A3C5A-F726-4FED-9024-99E1CEDC9718}"/>
    <cellStyle name="Comma 18 3 3" xfId="1658" xr:uid="{00000000-0005-0000-0000-00003A030000}"/>
    <cellStyle name="Comma 18 3 3 2" xfId="4447" xr:uid="{86347695-2A65-4E89-BE22-2CE0F4C62DE7}"/>
    <cellStyle name="Comma 18 3 3 2 2" xfId="10050" xr:uid="{3AD333B0-8DF6-47A8-9ABB-FF6D63848F57}"/>
    <cellStyle name="Comma 18 3 3 2 2 2" xfId="21278" xr:uid="{BAFADCA9-9B31-416B-920B-64C0EAD222D4}"/>
    <cellStyle name="Comma 18 3 3 2 3" xfId="15675" xr:uid="{612F83B5-DE42-4174-82F1-BA1DA06A89B4}"/>
    <cellStyle name="Comma 18 3 3 3" xfId="7261" xr:uid="{F31CB5E7-6076-468C-AFCA-06EA0468BB41}"/>
    <cellStyle name="Comma 18 3 3 3 2" xfId="18489" xr:uid="{DBCCE055-33F0-4CA3-B53E-C8C634A75AA4}"/>
    <cellStyle name="Comma 18 3 3 4" xfId="12886" xr:uid="{CC0614BA-FA18-4A40-8585-6EBFE9CC30A2}"/>
    <cellStyle name="Comma 18 3 4" xfId="3367" xr:uid="{A4414C3B-EE9F-4DD6-9394-E1D499A49563}"/>
    <cellStyle name="Comma 18 3 4 2" xfId="8970" xr:uid="{FB390F44-0C28-4134-B335-7C9828B33287}"/>
    <cellStyle name="Comma 18 3 4 2 2" xfId="20198" xr:uid="{95B8AC4D-5580-44B3-8329-A58A1496F57E}"/>
    <cellStyle name="Comma 18 3 4 3" xfId="14595" xr:uid="{73A1AB02-8081-40BE-ACB0-B10AA298979D}"/>
    <cellStyle name="Comma 18 3 5" xfId="6181" xr:uid="{23BD8D12-20E4-46DB-8CF9-FB716B003294}"/>
    <cellStyle name="Comma 18 3 5 2" xfId="17409" xr:uid="{BF77B42F-2817-4333-8ECF-D15D8EFEBADB}"/>
    <cellStyle name="Comma 18 3 6" xfId="11806" xr:uid="{10946990-6088-413A-943D-A3BD461D3808}"/>
    <cellStyle name="Comma 18 4" xfId="849" xr:uid="{00000000-0005-0000-0000-00003B030000}"/>
    <cellStyle name="Comma 18 4 2" xfId="1929" xr:uid="{00000000-0005-0000-0000-00003C030000}"/>
    <cellStyle name="Comma 18 4 2 2" xfId="4718" xr:uid="{B8FA2B36-C312-4E69-B1CD-7F9ED9985E97}"/>
    <cellStyle name="Comma 18 4 2 2 2" xfId="10321" xr:uid="{4299D619-AAD5-4E2C-B67C-1675E2A76C94}"/>
    <cellStyle name="Comma 18 4 2 2 2 2" xfId="21549" xr:uid="{78B2CF1F-C269-4C62-9082-63F15A5D38CC}"/>
    <cellStyle name="Comma 18 4 2 2 3" xfId="15946" xr:uid="{3DBE5BB2-A287-4B85-A624-CD125D46FE18}"/>
    <cellStyle name="Comma 18 4 2 3" xfId="7532" xr:uid="{6C22E3D7-221E-42DD-9899-53843C4F7CA3}"/>
    <cellStyle name="Comma 18 4 2 3 2" xfId="18760" xr:uid="{3111DD2A-48BA-4826-B4B1-45DE4140BC89}"/>
    <cellStyle name="Comma 18 4 2 4" xfId="13157" xr:uid="{E1BB3654-5C46-4640-887F-9FD1E3E6A26C}"/>
    <cellStyle name="Comma 18 4 3" xfId="3638" xr:uid="{2C2176A5-506D-4443-AE80-DE0C873F08B5}"/>
    <cellStyle name="Comma 18 4 3 2" xfId="9241" xr:uid="{C9479F9E-D400-4658-8852-D1A6FA2E2546}"/>
    <cellStyle name="Comma 18 4 3 2 2" xfId="20469" xr:uid="{B6B91ADD-2838-49D1-9C89-A64D8E09BD28}"/>
    <cellStyle name="Comma 18 4 3 3" xfId="14866" xr:uid="{8D06EECC-3737-4D5D-A48D-4963C66FFF77}"/>
    <cellStyle name="Comma 18 4 4" xfId="6452" xr:uid="{6DDADF36-70B6-4F31-9474-DA68F5F918AA}"/>
    <cellStyle name="Comma 18 4 4 2" xfId="17680" xr:uid="{8EF01363-AD86-42B3-94FA-FAA85A13F88D}"/>
    <cellStyle name="Comma 18 4 5" xfId="12077" xr:uid="{4F84CBE2-EBA9-49D7-A5E5-D7ACEFE156D8}"/>
    <cellStyle name="Comma 18 5" xfId="1391" xr:uid="{00000000-0005-0000-0000-00003D030000}"/>
    <cellStyle name="Comma 18 5 2" xfId="4180" xr:uid="{DC501208-F7E6-40C1-981F-07EE59733131}"/>
    <cellStyle name="Comma 18 5 2 2" xfId="9783" xr:uid="{4091D4DF-AA14-4085-B82E-6BD49897345D}"/>
    <cellStyle name="Comma 18 5 2 2 2" xfId="21011" xr:uid="{0BED5BDF-ACDF-45E4-9154-BDF786E6AA12}"/>
    <cellStyle name="Comma 18 5 2 3" xfId="15408" xr:uid="{E98714B6-FC85-4F2A-84BD-E4637CE75DAB}"/>
    <cellStyle name="Comma 18 5 3" xfId="6994" xr:uid="{B9323B97-1CA7-4A6B-B0BB-AF90BA886B68}"/>
    <cellStyle name="Comma 18 5 3 2" xfId="18222" xr:uid="{286039E9-CE7C-4671-9B6C-D5EDA67830B2}"/>
    <cellStyle name="Comma 18 5 4" xfId="12619" xr:uid="{A75C55CC-672D-4C2B-B262-3DFED5DE415C}"/>
    <cellStyle name="Comma 18 6" xfId="2472" xr:uid="{00000000-0005-0000-0000-00003E030000}"/>
    <cellStyle name="Comma 18 6 2" xfId="5261" xr:uid="{7BD5A3EB-1B36-47C2-A928-C1D64B09656D}"/>
    <cellStyle name="Comma 18 6 2 2" xfId="10864" xr:uid="{BF5B2E37-E6D5-41B3-AB3E-2495F4F99ABD}"/>
    <cellStyle name="Comma 18 6 2 2 2" xfId="22092" xr:uid="{CFC7227D-B3D3-4535-BF5F-E36896E971E5}"/>
    <cellStyle name="Comma 18 6 2 3" xfId="16489" xr:uid="{8886296E-8EEF-4380-A07B-B83D9089254A}"/>
    <cellStyle name="Comma 18 6 3" xfId="8075" xr:uid="{AAA807A3-A126-4CA6-8FCA-8E2A65DAEAB6}"/>
    <cellStyle name="Comma 18 6 3 2" xfId="19303" xr:uid="{333CE054-188F-4279-A056-089407556F83}"/>
    <cellStyle name="Comma 18 6 4" xfId="13700" xr:uid="{CD1FE59B-A26B-4350-A943-8527CC75FAC5}"/>
    <cellStyle name="Comma 18 7" xfId="311" xr:uid="{00000000-0005-0000-0000-00003F030000}"/>
    <cellStyle name="Comma 18 7 2" xfId="3100" xr:uid="{98CA8E33-3040-431A-8298-3FF80BA8AF47}"/>
    <cellStyle name="Comma 18 7 2 2" xfId="8703" xr:uid="{FFB86432-40E4-49AC-A2EB-25F13C41881F}"/>
    <cellStyle name="Comma 18 7 2 2 2" xfId="19931" xr:uid="{E642228E-954B-4A6D-B15A-B42866F79162}"/>
    <cellStyle name="Comma 18 7 2 3" xfId="14328" xr:uid="{92992A4E-AC46-4BD1-9EAD-8A424EB8309E}"/>
    <cellStyle name="Comma 18 7 3" xfId="5914" xr:uid="{A3A625B0-CC1C-480E-96F5-80C6B2A93BBF}"/>
    <cellStyle name="Comma 18 7 3 2" xfId="17142" xr:uid="{8C0691CF-98B6-4727-A877-37477541C460}"/>
    <cellStyle name="Comma 18 7 4" xfId="11539" xr:uid="{B64CB489-AF17-4DB9-84CB-54735A78E9F6}"/>
    <cellStyle name="Comma 18 8" xfId="2824" xr:uid="{84C8B9B3-6A5A-49EF-B860-344790A3FF8B}"/>
    <cellStyle name="Comma 18 8 2" xfId="8427" xr:uid="{90E6641C-3662-47E5-8059-FDB051F0064B}"/>
    <cellStyle name="Comma 18 8 2 2" xfId="19655" xr:uid="{724CCD15-486D-46C0-8EFB-6B5387C00E3C}"/>
    <cellStyle name="Comma 18 8 3" xfId="14052" xr:uid="{A48DC984-E4DF-4F5D-B4F3-DDB8B76BAB46}"/>
    <cellStyle name="Comma 18 9" xfId="5639" xr:uid="{397D85D0-B520-4E8C-B878-6B71EAA03187}"/>
    <cellStyle name="Comma 18 9 2" xfId="16867" xr:uid="{212F0858-AAA3-4E7E-B3E3-51BB5214EEF6}"/>
    <cellStyle name="Comma 19" xfId="5" xr:uid="{00000000-0005-0000-0000-000040030000}"/>
    <cellStyle name="Comma 19 10" xfId="11254" xr:uid="{094CB13A-F748-40C8-A121-F49E6F74EE69}"/>
    <cellStyle name="Comma 19 2" xfId="279" xr:uid="{00000000-0005-0000-0000-000041030000}"/>
    <cellStyle name="Comma 19 2 2" xfId="826" xr:uid="{00000000-0005-0000-0000-000042030000}"/>
    <cellStyle name="Comma 19 2 2 2" xfId="1364" xr:uid="{00000000-0005-0000-0000-000043030000}"/>
    <cellStyle name="Comma 19 2 2 2 2" xfId="2444" xr:uid="{00000000-0005-0000-0000-000044030000}"/>
    <cellStyle name="Comma 19 2 2 2 2 2" xfId="5233" xr:uid="{A7A8D671-7C55-4E79-8A4F-6B0856780EBC}"/>
    <cellStyle name="Comma 19 2 2 2 2 2 2" xfId="10836" xr:uid="{5EDE87A3-4D96-4CB1-B4C7-38C665C82B60}"/>
    <cellStyle name="Comma 19 2 2 2 2 2 2 2" xfId="22064" xr:uid="{5414EDC7-3FB5-41FC-9242-0E28F3315F75}"/>
    <cellStyle name="Comma 19 2 2 2 2 2 3" xfId="16461" xr:uid="{B7611E26-D575-4A57-90E3-FCC94013B0C6}"/>
    <cellStyle name="Comma 19 2 2 2 2 3" xfId="8047" xr:uid="{6514F811-181C-4C7D-AB87-6AE528CC1149}"/>
    <cellStyle name="Comma 19 2 2 2 2 3 2" xfId="19275" xr:uid="{729AAAEC-2DC3-48EB-96E6-01F15DF48223}"/>
    <cellStyle name="Comma 19 2 2 2 2 4" xfId="13672" xr:uid="{ED9C0775-E0E8-44CE-BC32-F31A122BCD29}"/>
    <cellStyle name="Comma 19 2 2 2 3" xfId="4153" xr:uid="{F58E9C25-31D4-4EBC-94D5-C58EBD720593}"/>
    <cellStyle name="Comma 19 2 2 2 3 2" xfId="9756" xr:uid="{C0D629EF-A1FA-4510-AD40-00C76115BA98}"/>
    <cellStyle name="Comma 19 2 2 2 3 2 2" xfId="20984" xr:uid="{6E502149-3B0A-4262-8028-58F466699825}"/>
    <cellStyle name="Comma 19 2 2 2 3 3" xfId="15381" xr:uid="{9AF6AEC6-0570-4C6E-9D25-B76C966D478E}"/>
    <cellStyle name="Comma 19 2 2 2 4" xfId="6967" xr:uid="{BEDC9B1A-5159-4174-AA8E-4A7C927137AD}"/>
    <cellStyle name="Comma 19 2 2 2 4 2" xfId="18195" xr:uid="{6FAAC8AE-7B88-49A6-98F2-66BE3E6BD048}"/>
    <cellStyle name="Comma 19 2 2 2 5" xfId="12592" xr:uid="{89C4D809-F79D-4EB4-9465-54E3B8C18447}"/>
    <cellStyle name="Comma 19 2 2 3" xfId="1906" xr:uid="{00000000-0005-0000-0000-000045030000}"/>
    <cellStyle name="Comma 19 2 2 3 2" xfId="4695" xr:uid="{2F5D4204-FA39-45D0-A1C8-27431F426CFF}"/>
    <cellStyle name="Comma 19 2 2 3 2 2" xfId="10298" xr:uid="{BDB384B0-7804-49F6-8030-9C24841CAC1D}"/>
    <cellStyle name="Comma 19 2 2 3 2 2 2" xfId="21526" xr:uid="{2B135D5A-AB10-4FEB-9441-FC822DDDFF5D}"/>
    <cellStyle name="Comma 19 2 2 3 2 3" xfId="15923" xr:uid="{5858590C-56DE-4C1F-99D2-ABC035EF862A}"/>
    <cellStyle name="Comma 19 2 2 3 3" xfId="7509" xr:uid="{81603C37-A963-404C-AF41-7357C95E041B}"/>
    <cellStyle name="Comma 19 2 2 3 3 2" xfId="18737" xr:uid="{9F57E61F-2225-439C-9452-4ACCBB9DC53E}"/>
    <cellStyle name="Comma 19 2 2 3 4" xfId="13134" xr:uid="{FBC416AA-C950-4A45-BCBF-B6BA65A19E6B}"/>
    <cellStyle name="Comma 19 2 2 4" xfId="3615" xr:uid="{A62EE57D-92DB-49BE-BA73-D0930ADFD34F}"/>
    <cellStyle name="Comma 19 2 2 4 2" xfId="9218" xr:uid="{74CEAD24-455D-40E4-8040-9C9AE24764D7}"/>
    <cellStyle name="Comma 19 2 2 4 2 2" xfId="20446" xr:uid="{F03F0410-4A2D-492C-83A1-175E9266B183}"/>
    <cellStyle name="Comma 19 2 2 4 3" xfId="14843" xr:uid="{C74061D1-0394-4296-A14C-8BA6A4E8D72C}"/>
    <cellStyle name="Comma 19 2 2 5" xfId="6429" xr:uid="{810BE402-0A19-4526-A57F-23C6BC14C608}"/>
    <cellStyle name="Comma 19 2 2 5 2" xfId="17657" xr:uid="{62047B2D-13D3-42D9-9870-D216C5F667A0}"/>
    <cellStyle name="Comma 19 2 2 6" xfId="12054" xr:uid="{84077A97-5974-401D-BBC2-6D9077BAB5A1}"/>
    <cellStyle name="Comma 19 2 3" xfId="1097" xr:uid="{00000000-0005-0000-0000-000046030000}"/>
    <cellStyle name="Comma 19 2 3 2" xfId="2177" xr:uid="{00000000-0005-0000-0000-000047030000}"/>
    <cellStyle name="Comma 19 2 3 2 2" xfId="4966" xr:uid="{349DBF91-693E-43D3-87FF-303017980144}"/>
    <cellStyle name="Comma 19 2 3 2 2 2" xfId="10569" xr:uid="{7CB9D6E3-C4C0-401B-B4D2-D504F9796AA4}"/>
    <cellStyle name="Comma 19 2 3 2 2 2 2" xfId="21797" xr:uid="{091D7914-C465-4087-A6F9-8D42498EBDAF}"/>
    <cellStyle name="Comma 19 2 3 2 2 3" xfId="16194" xr:uid="{7726626E-6B6D-486F-9070-6B821FBFFC1D}"/>
    <cellStyle name="Comma 19 2 3 2 3" xfId="7780" xr:uid="{96421D66-28CB-4C15-B362-A401A76F85A7}"/>
    <cellStyle name="Comma 19 2 3 2 3 2" xfId="19008" xr:uid="{9F3AD79A-70C2-41B8-BE82-8680FA008AC8}"/>
    <cellStyle name="Comma 19 2 3 2 4" xfId="13405" xr:uid="{6215B03D-86E5-46F9-99F2-D5D3254DD61B}"/>
    <cellStyle name="Comma 19 2 3 3" xfId="3886" xr:uid="{DF5158D8-338D-493F-BB6D-DCC62D059C90}"/>
    <cellStyle name="Comma 19 2 3 3 2" xfId="9489" xr:uid="{26905EB1-0F60-4FC5-92BF-FBD32EF949A7}"/>
    <cellStyle name="Comma 19 2 3 3 2 2" xfId="20717" xr:uid="{599B2C29-C97F-48B2-B42C-C802A10BE184}"/>
    <cellStyle name="Comma 19 2 3 3 3" xfId="15114" xr:uid="{A221B586-402E-442B-92F2-B6A335D83ABA}"/>
    <cellStyle name="Comma 19 2 3 4" xfId="6700" xr:uid="{883F777E-6F63-4C4D-9E08-7812990B9199}"/>
    <cellStyle name="Comma 19 2 3 4 2" xfId="17928" xr:uid="{619C5364-104D-4C33-996F-34E838C91007}"/>
    <cellStyle name="Comma 19 2 3 5" xfId="12325" xr:uid="{C8194C46-A347-4F2E-AF6B-9D04B0D47E9C}"/>
    <cellStyle name="Comma 19 2 4" xfId="1639" xr:uid="{00000000-0005-0000-0000-000048030000}"/>
    <cellStyle name="Comma 19 2 4 2" xfId="4428" xr:uid="{2BC92D04-5239-4BE1-9521-6E71D995246F}"/>
    <cellStyle name="Comma 19 2 4 2 2" xfId="10031" xr:uid="{6764244D-A2F7-45BF-9AB9-955AACE411C6}"/>
    <cellStyle name="Comma 19 2 4 2 2 2" xfId="21259" xr:uid="{9587B6BF-B321-470E-9AD5-34D5526836B2}"/>
    <cellStyle name="Comma 19 2 4 2 3" xfId="15656" xr:uid="{EC7512EA-2947-4CF1-BF94-BA05FC4386D6}"/>
    <cellStyle name="Comma 19 2 4 3" xfId="7242" xr:uid="{262D6F34-4530-4F12-ABC7-484407343E8C}"/>
    <cellStyle name="Comma 19 2 4 3 2" xfId="18470" xr:uid="{A9ADA090-5006-45F4-A604-23FE76AC428A}"/>
    <cellStyle name="Comma 19 2 4 4" xfId="12867" xr:uid="{C23825C7-0C0A-413B-8D4B-0919622C69CB}"/>
    <cellStyle name="Comma 19 2 5" xfId="2720" xr:uid="{00000000-0005-0000-0000-000049030000}"/>
    <cellStyle name="Comma 19 2 5 2" xfId="5509" xr:uid="{6A8C28FC-083A-4D14-8151-F0D40E1F6E15}"/>
    <cellStyle name="Comma 19 2 5 2 2" xfId="11112" xr:uid="{55712315-A6E4-4029-91B9-9E8C746F23A5}"/>
    <cellStyle name="Comma 19 2 5 2 2 2" xfId="22340" xr:uid="{3DDBD2BA-288C-4C4C-BCC0-51570E715492}"/>
    <cellStyle name="Comma 19 2 5 2 3" xfId="16737" xr:uid="{EEF37720-4C05-4F52-8441-663D30C5DFF7}"/>
    <cellStyle name="Comma 19 2 5 3" xfId="8323" xr:uid="{9B799696-1E07-46E6-88DB-6006C58BC07D}"/>
    <cellStyle name="Comma 19 2 5 3 2" xfId="19551" xr:uid="{D8555EF9-4791-43C2-B08B-1E8871FFFE31}"/>
    <cellStyle name="Comma 19 2 5 4" xfId="13948" xr:uid="{BC84F6BE-75F1-40F6-A2A7-33C8857495EA}"/>
    <cellStyle name="Comma 19 2 6" xfId="559" xr:uid="{00000000-0005-0000-0000-00004A030000}"/>
    <cellStyle name="Comma 19 2 6 2" xfId="3348" xr:uid="{CB54D7B5-1F40-435F-8134-63AAD4E52E38}"/>
    <cellStyle name="Comma 19 2 6 2 2" xfId="8951" xr:uid="{FBB83D41-4DD6-4797-9F16-8D2EDD946867}"/>
    <cellStyle name="Comma 19 2 6 2 2 2" xfId="20179" xr:uid="{4D74AA27-1FF0-4FCC-BDFA-7BEC290EC7AD}"/>
    <cellStyle name="Comma 19 2 6 2 3" xfId="14576" xr:uid="{845780A7-9817-449B-928A-CCFA1B7F9869}"/>
    <cellStyle name="Comma 19 2 6 3" xfId="6162" xr:uid="{8C0C902B-10D0-4AB4-B0CB-A79F46F39A07}"/>
    <cellStyle name="Comma 19 2 6 3 2" xfId="17390" xr:uid="{E21869B6-7910-4DF8-89B9-01280A5E0C3C}"/>
    <cellStyle name="Comma 19 2 6 4" xfId="11787" xr:uid="{E80E5EF4-E65C-43D0-B327-A30A468F0397}"/>
    <cellStyle name="Comma 19 2 7" xfId="3072" xr:uid="{B2EA72B4-9BD4-42A1-A809-2E14334853C4}"/>
    <cellStyle name="Comma 19 2 7 2" xfId="8675" xr:uid="{E23E1046-0FC5-462B-BE8F-FBB42CA5751B}"/>
    <cellStyle name="Comma 19 2 7 2 2" xfId="19903" xr:uid="{2B78E1CD-0139-4A4B-BECC-71277B4BEC19}"/>
    <cellStyle name="Comma 19 2 7 3" xfId="14300" xr:uid="{5417AD04-6F89-46F2-B766-BBA54D56518E}"/>
    <cellStyle name="Comma 19 2 8" xfId="5887" xr:uid="{C0ED0292-71B2-4598-8794-30B170E1FC93}"/>
    <cellStyle name="Comma 19 2 8 2" xfId="17115" xr:uid="{60DB4AD1-856B-4EFC-94ED-C1EBFBA11F12}"/>
    <cellStyle name="Comma 19 2 9" xfId="11511" xr:uid="{7AEA444D-06BA-4717-8810-0CDE0253D99D}"/>
    <cellStyle name="Comma 19 3" xfId="569" xr:uid="{00000000-0005-0000-0000-00004B030000}"/>
    <cellStyle name="Comma 19 3 2" xfId="1107" xr:uid="{00000000-0005-0000-0000-00004C030000}"/>
    <cellStyle name="Comma 19 3 2 2" xfId="2187" xr:uid="{00000000-0005-0000-0000-00004D030000}"/>
    <cellStyle name="Comma 19 3 2 2 2" xfId="4976" xr:uid="{9D2CE041-C99F-4A16-946A-9FEB7837E0DB}"/>
    <cellStyle name="Comma 19 3 2 2 2 2" xfId="10579" xr:uid="{D1676565-21C0-4D8D-B278-FE1F17A36A3D}"/>
    <cellStyle name="Comma 19 3 2 2 2 2 2" xfId="21807" xr:uid="{5780402D-BF4D-4627-824E-335ED141B20E}"/>
    <cellStyle name="Comma 19 3 2 2 2 3" xfId="16204" xr:uid="{7B45D79B-631F-4DFC-8845-65426BEA8FC6}"/>
    <cellStyle name="Comma 19 3 2 2 3" xfId="7790" xr:uid="{A29EF2F6-B7D4-4045-A6B6-B8CFA8A8F984}"/>
    <cellStyle name="Comma 19 3 2 2 3 2" xfId="19018" xr:uid="{B766DACC-5AC8-4A83-8F47-39506F82C50E}"/>
    <cellStyle name="Comma 19 3 2 2 4" xfId="13415" xr:uid="{A1EED570-A085-4558-A5E8-F5D3AE8CD3FA}"/>
    <cellStyle name="Comma 19 3 2 3" xfId="3896" xr:uid="{08C7D595-7851-4D2A-941E-39C63F446C75}"/>
    <cellStyle name="Comma 19 3 2 3 2" xfId="9499" xr:uid="{F1CD2043-62FA-4C39-8808-EA63B3A73E56}"/>
    <cellStyle name="Comma 19 3 2 3 2 2" xfId="20727" xr:uid="{06FEFC4A-D582-42FB-80EF-0E670D4646F8}"/>
    <cellStyle name="Comma 19 3 2 3 3" xfId="15124" xr:uid="{6618ECEF-ADD7-49FA-AAC0-84F78F1A5B91}"/>
    <cellStyle name="Comma 19 3 2 4" xfId="6710" xr:uid="{3AEDBE58-4DC9-4A92-BED3-CBBC904332C2}"/>
    <cellStyle name="Comma 19 3 2 4 2" xfId="17938" xr:uid="{F4042952-FEBA-413A-BECB-31E208ED44DE}"/>
    <cellStyle name="Comma 19 3 2 5" xfId="12335" xr:uid="{9643FBD8-B84B-4337-A423-ACDA4B22A611}"/>
    <cellStyle name="Comma 19 3 3" xfId="1649" xr:uid="{00000000-0005-0000-0000-00004E030000}"/>
    <cellStyle name="Comma 19 3 3 2" xfId="4438" xr:uid="{AE35F639-2ABA-4932-8EF7-A20B40EA3BC5}"/>
    <cellStyle name="Comma 19 3 3 2 2" xfId="10041" xr:uid="{A08C20C2-FED6-45BD-B50D-80753D6C5F6A}"/>
    <cellStyle name="Comma 19 3 3 2 2 2" xfId="21269" xr:uid="{45904E40-6615-4594-89FC-D241E354D489}"/>
    <cellStyle name="Comma 19 3 3 2 3" xfId="15666" xr:uid="{219E72DE-EB65-4537-B19C-652393EEFF7C}"/>
    <cellStyle name="Comma 19 3 3 3" xfId="7252" xr:uid="{86F1CF1F-CC43-4DA2-8778-E2F5B158EA6D}"/>
    <cellStyle name="Comma 19 3 3 3 2" xfId="18480" xr:uid="{E9C8F9B3-5A80-4F81-950D-DF2A562FF354}"/>
    <cellStyle name="Comma 19 3 3 4" xfId="12877" xr:uid="{6E07E3EF-2AAB-421A-BA98-5B77625A0A19}"/>
    <cellStyle name="Comma 19 3 4" xfId="3358" xr:uid="{54F34D49-E508-4D67-B883-801364757B95}"/>
    <cellStyle name="Comma 19 3 4 2" xfId="8961" xr:uid="{97549600-276B-4D6E-8B09-756EF6BB4250}"/>
    <cellStyle name="Comma 19 3 4 2 2" xfId="20189" xr:uid="{9CFA0A98-AA78-445A-BFB1-C16DC1BE4D5D}"/>
    <cellStyle name="Comma 19 3 4 3" xfId="14586" xr:uid="{C363AC94-7FEA-4804-A4C4-A28C7260CDB4}"/>
    <cellStyle name="Comma 19 3 5" xfId="6172" xr:uid="{24954925-87A7-444F-B7F0-895357CB04E4}"/>
    <cellStyle name="Comma 19 3 5 2" xfId="17400" xr:uid="{53F6E0BA-B2A5-489B-B14D-8A9015F73183}"/>
    <cellStyle name="Comma 19 3 6" xfId="11797" xr:uid="{D0ADDC6A-D735-480A-A39C-4010E494A916}"/>
    <cellStyle name="Comma 19 4" xfId="840" xr:uid="{00000000-0005-0000-0000-00004F030000}"/>
    <cellStyle name="Comma 19 4 2" xfId="1920" xr:uid="{00000000-0005-0000-0000-000050030000}"/>
    <cellStyle name="Comma 19 4 2 2" xfId="4709" xr:uid="{3937AEEF-192A-4131-A115-DDC9903E609F}"/>
    <cellStyle name="Comma 19 4 2 2 2" xfId="10312" xr:uid="{ED6B0F63-D24D-4994-83D1-48656846CE0A}"/>
    <cellStyle name="Comma 19 4 2 2 2 2" xfId="21540" xr:uid="{C7FD0168-8710-4F42-B39C-8E126E396BA3}"/>
    <cellStyle name="Comma 19 4 2 2 3" xfId="15937" xr:uid="{F060D9B5-155D-4661-902C-81064433FBA2}"/>
    <cellStyle name="Comma 19 4 2 3" xfId="7523" xr:uid="{219320FB-536D-4A2E-8766-BE45B76D6F12}"/>
    <cellStyle name="Comma 19 4 2 3 2" xfId="18751" xr:uid="{2C76C2C2-B20B-442F-8413-9794E89A9093}"/>
    <cellStyle name="Comma 19 4 2 4" xfId="13148" xr:uid="{7D39E0A6-8D3D-4FC6-ADA5-171A83BCFCA6}"/>
    <cellStyle name="Comma 19 4 3" xfId="3629" xr:uid="{3FD30017-8A5F-4499-B034-22A2533D1FD1}"/>
    <cellStyle name="Comma 19 4 3 2" xfId="9232" xr:uid="{9BA161D5-C662-4EA6-9853-EDA9063BCB6C}"/>
    <cellStyle name="Comma 19 4 3 2 2" xfId="20460" xr:uid="{E061A3AB-372D-4124-9449-6B94B60A083A}"/>
    <cellStyle name="Comma 19 4 3 3" xfId="14857" xr:uid="{A85146B7-5C02-4076-884F-1568361D5675}"/>
    <cellStyle name="Comma 19 4 4" xfId="6443" xr:uid="{8AE6D634-22B8-49B4-82D7-F781DB58DE55}"/>
    <cellStyle name="Comma 19 4 4 2" xfId="17671" xr:uid="{C9E249E1-4EA3-4149-9782-85FF0B72574E}"/>
    <cellStyle name="Comma 19 4 5" xfId="12068" xr:uid="{D89EAC43-97B8-4E29-8A47-2C0FDD052477}"/>
    <cellStyle name="Comma 19 5" xfId="1382" xr:uid="{00000000-0005-0000-0000-000051030000}"/>
    <cellStyle name="Comma 19 5 2" xfId="4171" xr:uid="{CBC719C4-39F9-47EF-9DB6-6B58A6BE4AEC}"/>
    <cellStyle name="Comma 19 5 2 2" xfId="9774" xr:uid="{FBEDE4D0-0B6C-451C-BA4F-DE69B111B56A}"/>
    <cellStyle name="Comma 19 5 2 2 2" xfId="21002" xr:uid="{3D4A20CA-2E01-4633-85B6-127D8B9E564F}"/>
    <cellStyle name="Comma 19 5 2 3" xfId="15399" xr:uid="{7DF67562-2ABE-464F-8660-4F42C22D4724}"/>
    <cellStyle name="Comma 19 5 3" xfId="6985" xr:uid="{03FBB259-0C45-45F3-A389-A7E8ADBF85E3}"/>
    <cellStyle name="Comma 19 5 3 2" xfId="18213" xr:uid="{67E14385-A4AE-4883-9146-8C1BEEC7EFA3}"/>
    <cellStyle name="Comma 19 5 4" xfId="12610" xr:uid="{DEF2BCC6-737E-49DC-A690-D2FC15394D4A}"/>
    <cellStyle name="Comma 19 6" xfId="2463" xr:uid="{00000000-0005-0000-0000-000052030000}"/>
    <cellStyle name="Comma 19 6 2" xfId="5252" xr:uid="{5680AF92-2D08-49F6-BB1F-EC3F04CA3FC3}"/>
    <cellStyle name="Comma 19 6 2 2" xfId="10855" xr:uid="{95359EC9-C387-4B79-B712-940E792F981E}"/>
    <cellStyle name="Comma 19 6 2 2 2" xfId="22083" xr:uid="{1DA4D299-13DD-4DB4-84ED-885B8EC434EF}"/>
    <cellStyle name="Comma 19 6 2 3" xfId="16480" xr:uid="{FBE78840-5CC3-49AF-B2A5-9E246EC9BCD2}"/>
    <cellStyle name="Comma 19 6 3" xfId="8066" xr:uid="{9D6D998E-2247-4B4C-B9B6-1E4750D94599}"/>
    <cellStyle name="Comma 19 6 3 2" xfId="19294" xr:uid="{2F484B41-C882-4A32-91B0-959C30E25E01}"/>
    <cellStyle name="Comma 19 6 4" xfId="13691" xr:uid="{E237B03F-AC61-4AFA-AFDD-067884E278D6}"/>
    <cellStyle name="Comma 19 7" xfId="302" xr:uid="{00000000-0005-0000-0000-000053030000}"/>
    <cellStyle name="Comma 19 7 2" xfId="3091" xr:uid="{79DA2853-B279-43B1-AE1F-C1470562021F}"/>
    <cellStyle name="Comma 19 7 2 2" xfId="8694" xr:uid="{CC2DA931-B2D9-488A-A497-E7783BF40C46}"/>
    <cellStyle name="Comma 19 7 2 2 2" xfId="19922" xr:uid="{9B13D7C4-B96D-4A14-BCF5-0154AD992A44}"/>
    <cellStyle name="Comma 19 7 2 3" xfId="14319" xr:uid="{BA4E2448-B406-48FF-A2B4-631A7AAD8CB1}"/>
    <cellStyle name="Comma 19 7 3" xfId="5905" xr:uid="{24886250-453A-4971-A5C7-4E7B404D9F44}"/>
    <cellStyle name="Comma 19 7 3 2" xfId="17133" xr:uid="{301713C0-2FFD-48F7-880B-D93B505DEA79}"/>
    <cellStyle name="Comma 19 7 4" xfId="11530" xr:uid="{3D31E9E0-AA9E-479F-B22D-76D3C37D60B8}"/>
    <cellStyle name="Comma 19 8" xfId="2815" xr:uid="{AA72C086-123D-41BE-903D-3EDF5F190B4C}"/>
    <cellStyle name="Comma 19 8 2" xfId="8418" xr:uid="{54002760-E24C-4D3B-9F63-4DF8333B379C}"/>
    <cellStyle name="Comma 19 8 2 2" xfId="19646" xr:uid="{A0A466E4-0AF7-4746-A2E2-4E07C00B3477}"/>
    <cellStyle name="Comma 19 8 3" xfId="14043" xr:uid="{F09DD45E-2AB1-41F7-A605-75281376296E}"/>
    <cellStyle name="Comma 19 9" xfId="5630" xr:uid="{E81B716B-2ED3-47C3-BC64-115E2C107752}"/>
    <cellStyle name="Comma 19 9 2" xfId="16858" xr:uid="{83A8AA4C-BF6B-4604-BFCC-09AF51ABF3BF}"/>
    <cellStyle name="Comma 2" xfId="2" xr:uid="{00000000-0005-0000-0000-000054030000}"/>
    <cellStyle name="Comma 2 10" xfId="837" xr:uid="{00000000-0005-0000-0000-000055030000}"/>
    <cellStyle name="Comma 2 10 2" xfId="1917" xr:uid="{00000000-0005-0000-0000-000056030000}"/>
    <cellStyle name="Comma 2 10 2 2" xfId="4706" xr:uid="{2E9EBCD6-4EC3-479F-975C-C34D0F1EDA25}"/>
    <cellStyle name="Comma 2 10 2 2 2" xfId="10309" xr:uid="{F6928B69-70B7-4CA4-97AF-9EF9226D2545}"/>
    <cellStyle name="Comma 2 10 2 2 2 2" xfId="21537" xr:uid="{52FFE015-55B3-4CA0-8668-E82E21399746}"/>
    <cellStyle name="Comma 2 10 2 2 3" xfId="15934" xr:uid="{274DC2B1-B74B-463D-B869-F95D9D2B37BF}"/>
    <cellStyle name="Comma 2 10 2 3" xfId="7520" xr:uid="{9D2D8516-9E28-47C9-9ADA-2F2BD640C933}"/>
    <cellStyle name="Comma 2 10 2 3 2" xfId="18748" xr:uid="{D2CFBC82-32F4-4407-87E6-FC7C0100633C}"/>
    <cellStyle name="Comma 2 10 2 4" xfId="13145" xr:uid="{3A5295BF-230C-4E91-BF40-B7D3DA7DC38D}"/>
    <cellStyle name="Comma 2 10 3" xfId="3626" xr:uid="{4C51C637-0A64-4E96-9F5C-BB2E95316F20}"/>
    <cellStyle name="Comma 2 10 3 2" xfId="9229" xr:uid="{8F2CAFD5-9EC4-4F46-838F-E7BDD34E2C7A}"/>
    <cellStyle name="Comma 2 10 3 2 2" xfId="20457" xr:uid="{50885C77-D0A4-4895-B0C3-2CDD48FF7F46}"/>
    <cellStyle name="Comma 2 10 3 3" xfId="14854" xr:uid="{1D1BE979-F457-43E3-8A8E-0E83430185E4}"/>
    <cellStyle name="Comma 2 10 4" xfId="6440" xr:uid="{6D21D044-23D5-4640-B0A8-918339CC8B57}"/>
    <cellStyle name="Comma 2 10 4 2" xfId="17668" xr:uid="{D09B0E31-67D9-4838-9236-24BD249C639E}"/>
    <cellStyle name="Comma 2 10 5" xfId="12065" xr:uid="{58813359-BE57-4F9E-9941-4B358E7F7A23}"/>
    <cellStyle name="Comma 2 11" xfId="1379" xr:uid="{00000000-0005-0000-0000-000057030000}"/>
    <cellStyle name="Comma 2 11 2" xfId="4168" xr:uid="{184A714D-16E4-4D61-AF08-CF0E479A222B}"/>
    <cellStyle name="Comma 2 11 2 2" xfId="9771" xr:uid="{1A242BAE-4F16-4CFA-AC53-AC8A60660822}"/>
    <cellStyle name="Comma 2 11 2 2 2" xfId="20999" xr:uid="{699D26C9-28E5-4829-B0DC-82C1EB8551E5}"/>
    <cellStyle name="Comma 2 11 2 3" xfId="15396" xr:uid="{9E4294E4-D258-46F3-AED0-DC4CFED489E8}"/>
    <cellStyle name="Comma 2 11 3" xfId="6982" xr:uid="{4AC0BC15-1D9F-4BBB-8543-06CA7018B496}"/>
    <cellStyle name="Comma 2 11 3 2" xfId="18210" xr:uid="{B53E6AA7-F54F-4918-A582-5BCE251635FB}"/>
    <cellStyle name="Comma 2 11 4" xfId="12607" xr:uid="{1AE0EB60-27F4-4715-A9C1-63A4DFCE8E9D}"/>
    <cellStyle name="Comma 2 12" xfId="2460" xr:uid="{00000000-0005-0000-0000-000058030000}"/>
    <cellStyle name="Comma 2 12 2" xfId="5249" xr:uid="{892A1E87-90DA-4FD5-ABB8-35D45DA86850}"/>
    <cellStyle name="Comma 2 12 2 2" xfId="10852" xr:uid="{52B8627C-BC3E-44B1-AE62-B828D4D71D7D}"/>
    <cellStyle name="Comma 2 12 2 2 2" xfId="22080" xr:uid="{C524E3B7-2CE0-4AC5-B410-F216459FD979}"/>
    <cellStyle name="Comma 2 12 2 3" xfId="16477" xr:uid="{BB6A485D-C0B8-4B0F-AA42-85B1EA69BA28}"/>
    <cellStyle name="Comma 2 12 3" xfId="8063" xr:uid="{E620C5FE-014B-4F5E-8CA3-7056827E69E3}"/>
    <cellStyle name="Comma 2 12 3 2" xfId="19291" xr:uid="{D724115A-9756-4300-9EAD-B61F027995EB}"/>
    <cellStyle name="Comma 2 12 4" xfId="13688" xr:uid="{ABB8B138-B883-482B-8795-3E8975FFF35D}"/>
    <cellStyle name="Comma 2 13" xfId="299" xr:uid="{00000000-0005-0000-0000-000059030000}"/>
    <cellStyle name="Comma 2 13 2" xfId="3088" xr:uid="{CE16B825-A0E0-4C58-9A6A-A4A8F2B44DDA}"/>
    <cellStyle name="Comma 2 13 2 2" xfId="8691" xr:uid="{2B47D235-B19F-420C-82E3-BD111D464186}"/>
    <cellStyle name="Comma 2 13 2 2 2" xfId="19919" xr:uid="{FA54861B-31AF-42D4-8993-D6E0821881AA}"/>
    <cellStyle name="Comma 2 13 2 3" xfId="14316" xr:uid="{569D650E-6306-4FE2-8B13-35914C55F104}"/>
    <cellStyle name="Comma 2 13 3" xfId="5902" xr:uid="{51AE7485-A287-45BE-8AC5-F14B3C1DC6CE}"/>
    <cellStyle name="Comma 2 13 3 2" xfId="17130" xr:uid="{DA8917C2-8BEE-4A26-B473-94A5C4192814}"/>
    <cellStyle name="Comma 2 13 4" xfId="11527" xr:uid="{DE8E26A3-912D-48DA-B25E-2E5EC0615C6F}"/>
    <cellStyle name="Comma 2 14" xfId="2742" xr:uid="{00000000-0005-0000-0000-00005A030000}"/>
    <cellStyle name="Comma 2 14 2" xfId="5531" xr:uid="{9D1BE9A5-006D-459A-AA7D-44E74A118A89}"/>
    <cellStyle name="Comma 2 14 2 2" xfId="11134" xr:uid="{CADBAA1F-E5D7-440C-9FF2-4846C87F941D}"/>
    <cellStyle name="Comma 2 14 2 2 2" xfId="22362" xr:uid="{5E2DE8D2-4B71-489E-B78C-2F2E0F307558}"/>
    <cellStyle name="Comma 2 14 2 3" xfId="16759" xr:uid="{49A36600-84CA-4103-9D43-F3CA4104BA98}"/>
    <cellStyle name="Comma 2 14 3" xfId="8345" xr:uid="{5AF67DAE-0B31-4B1E-9C5E-E0EED23ED57E}"/>
    <cellStyle name="Comma 2 14 3 2" xfId="19573" xr:uid="{93EFE4AC-CF1F-4E88-930E-0EF69E374B53}"/>
    <cellStyle name="Comma 2 14 4" xfId="13970" xr:uid="{99CD2371-87AB-47EB-8D9C-5A73DF6F7C57}"/>
    <cellStyle name="Comma 2 15" xfId="2812" xr:uid="{0D31C4A7-8506-4BA4-9795-920F9A566007}"/>
    <cellStyle name="Comma 2 15 2" xfId="8415" xr:uid="{C811AD80-24AB-4954-AF03-22C61562A9AD}"/>
    <cellStyle name="Comma 2 15 2 2" xfId="19643" xr:uid="{9153E9D0-B079-45A7-BB46-A0F8905442A2}"/>
    <cellStyle name="Comma 2 15 3" xfId="14040" xr:uid="{3A1D0F7D-E5A1-4CAF-9EFC-08280B7F1E68}"/>
    <cellStyle name="Comma 2 16" xfId="5603" xr:uid="{B23A0488-7A8E-4945-BDEE-D6217AA191AA}"/>
    <cellStyle name="Comma 2 16 2" xfId="11206" xr:uid="{6EB291EB-4857-4652-879F-691E138AA9B1}"/>
    <cellStyle name="Comma 2 16 2 2" xfId="22434" xr:uid="{040B5FAA-4448-4437-A2F0-B4AEC8D508F4}"/>
    <cellStyle name="Comma 2 16 3" xfId="16831" xr:uid="{305B26D9-40D9-4B65-8B49-505C31A692DE}"/>
    <cellStyle name="Comma 2 17" xfId="2760" xr:uid="{00000000-0005-0000-0000-00005B030000}"/>
    <cellStyle name="Comma 2 17 2" xfId="5549" xr:uid="{E0B79970-5925-4465-8175-66184C467934}"/>
    <cellStyle name="Comma 2 17 2 2" xfId="11152" xr:uid="{B8757B38-104D-41E0-B1EF-32E6FF5F6105}"/>
    <cellStyle name="Comma 2 17 2 2 2" xfId="22380" xr:uid="{3EC59B2C-2395-4E00-989C-D127FC13D3A9}"/>
    <cellStyle name="Comma 2 17 2 3" xfId="16777" xr:uid="{6499ABFD-993A-45EC-A95E-FC97F7614865}"/>
    <cellStyle name="Comma 2 17 3" xfId="8363" xr:uid="{75B1E403-7654-4E63-910C-8CA8DCA87546}"/>
    <cellStyle name="Comma 2 17 3 2" xfId="19591" xr:uid="{1BB0FA6A-7B05-47C7-8244-C17C30203BDF}"/>
    <cellStyle name="Comma 2 17 4" xfId="13988" xr:uid="{82FD6046-1AF2-418C-912F-19D6F3717BFF}"/>
    <cellStyle name="Comma 2 18" xfId="2799" xr:uid="{00000000-0005-0000-0000-00005C030000}"/>
    <cellStyle name="Comma 2 18 2" xfId="5588" xr:uid="{757332A6-B9E7-487A-AC04-3EC46D210ECE}"/>
    <cellStyle name="Comma 2 18 2 2" xfId="11191" xr:uid="{668D29B3-5A5C-4296-A02A-F7B0D9002833}"/>
    <cellStyle name="Comma 2 18 2 2 2" xfId="22419" xr:uid="{55137372-08C4-41D8-BA58-5DEAE2CC7AEA}"/>
    <cellStyle name="Comma 2 18 2 3" xfId="16816" xr:uid="{D8B2730A-A834-424E-A77F-6B9049F44ADC}"/>
    <cellStyle name="Comma 2 18 3" xfId="8402" xr:uid="{F9BE30AA-DC1B-448F-8268-19F0E18151E8}"/>
    <cellStyle name="Comma 2 18 3 2" xfId="19630" xr:uid="{C232EF16-031D-4999-ABA4-3AFFFB851863}"/>
    <cellStyle name="Comma 2 18 4" xfId="14027" xr:uid="{AE721FD9-4364-4F2A-9CDA-46A233B32B70}"/>
    <cellStyle name="Comma 2 19" xfId="5627" xr:uid="{72CFC8B4-5040-4915-8188-E80D540E0183}"/>
    <cellStyle name="Comma 2 19 2" xfId="16855" xr:uid="{AA88A3C2-19B4-4887-B9C1-17EA63EECD35}"/>
    <cellStyle name="Comma 2 2" xfId="40" xr:uid="{00000000-0005-0000-0000-00005D030000}"/>
    <cellStyle name="Comma 2 2 10" xfId="320" xr:uid="{00000000-0005-0000-0000-00005E030000}"/>
    <cellStyle name="Comma 2 2 10 2" xfId="3109" xr:uid="{140126C0-8311-4CC3-8038-7FFB48A5A24D}"/>
    <cellStyle name="Comma 2 2 10 2 2" xfId="8712" xr:uid="{1528F8B1-B65E-40E5-B62E-9E488D93E58E}"/>
    <cellStyle name="Comma 2 2 10 2 2 2" xfId="19940" xr:uid="{B0B8F823-8A48-428E-BFA3-384A94B5E5D3}"/>
    <cellStyle name="Comma 2 2 10 2 3" xfId="14337" xr:uid="{20C688CB-0F26-4F9F-9F4B-1634442BF5DD}"/>
    <cellStyle name="Comma 2 2 10 3" xfId="5923" xr:uid="{37F01CAE-E300-46E9-93A4-52AB39EE883E}"/>
    <cellStyle name="Comma 2 2 10 3 2" xfId="17151" xr:uid="{3D212A6A-F377-4E6D-B255-4D99F1DA420F}"/>
    <cellStyle name="Comma 2 2 10 4" xfId="11548" xr:uid="{8B915BF5-9B83-4C37-AC6E-76BCC594EBDF}"/>
    <cellStyle name="Comma 2 2 11" xfId="2833" xr:uid="{E1FA7415-03C6-481C-AD93-1A7ED1263C49}"/>
    <cellStyle name="Comma 2 2 11 2" xfId="8436" xr:uid="{937CF5E8-1785-40D6-A2E7-91033FD0E52B}"/>
    <cellStyle name="Comma 2 2 11 2 2" xfId="19664" xr:uid="{B7B85EDB-CA9A-4B7E-B1E8-C939505EF285}"/>
    <cellStyle name="Comma 2 2 11 3" xfId="14061" xr:uid="{C5156B03-237F-40DC-B847-C9C65454C4FA}"/>
    <cellStyle name="Comma 2 2 12" xfId="5648" xr:uid="{9A53E595-3E8B-407A-8FA5-2A5E27326D2C}"/>
    <cellStyle name="Comma 2 2 12 2" xfId="16876" xr:uid="{BE5BE445-BF7C-412E-89E9-92E349E7A64F}"/>
    <cellStyle name="Comma 2 2 13" xfId="11272" xr:uid="{1BDA57B7-8319-4B10-BFF3-3405D1ED7B9A}"/>
    <cellStyle name="Comma 2 2 2" xfId="54" xr:uid="{00000000-0005-0000-0000-00005F030000}"/>
    <cellStyle name="Comma 2 2 2 10" xfId="2847" xr:uid="{5D9F0622-CB46-4C7B-A6E9-5ADCE8F0C0FE}"/>
    <cellStyle name="Comma 2 2 2 10 2" xfId="8450" xr:uid="{9260CB43-56C4-45CA-BE3C-532E88334E4E}"/>
    <cellStyle name="Comma 2 2 2 10 2 2" xfId="19678" xr:uid="{7D0FA9EC-6B57-4017-960E-91621FEEEBD9}"/>
    <cellStyle name="Comma 2 2 2 10 3" xfId="14075" xr:uid="{97B3AB8E-5430-4647-8F0E-687F328B9E0B}"/>
    <cellStyle name="Comma 2 2 2 11" xfId="5662" xr:uid="{F83C0412-D511-4342-80A1-742C75EAAA2B}"/>
    <cellStyle name="Comma 2 2 2 11 2" xfId="16890" xr:uid="{11114D8F-D8AB-43F0-8E01-91B261BA64A2}"/>
    <cellStyle name="Comma 2 2 2 12" xfId="11286" xr:uid="{6C432303-1F57-41EF-8D8D-3974373CC062}"/>
    <cellStyle name="Comma 2 2 2 2" xfId="83" xr:uid="{00000000-0005-0000-0000-000060030000}"/>
    <cellStyle name="Comma 2 2 2 2 10" xfId="5691" xr:uid="{C367593E-22A1-43E0-A1AF-86559E492C1F}"/>
    <cellStyle name="Comma 2 2 2 2 10 2" xfId="16919" xr:uid="{825CDF50-BCDA-49D3-B9AF-56E847701756}"/>
    <cellStyle name="Comma 2 2 2 2 11" xfId="11315" xr:uid="{0A387A5B-1C4F-46BE-81D9-71B3A9E3E5B5}"/>
    <cellStyle name="Comma 2 2 2 2 2" xfId="145" xr:uid="{00000000-0005-0000-0000-000061030000}"/>
    <cellStyle name="Comma 2 2 2 2 2 10" xfId="11377" xr:uid="{C474198C-AF65-4A3A-A224-4971202567D5}"/>
    <cellStyle name="Comma 2 2 2 2 2 2" xfId="271" xr:uid="{00000000-0005-0000-0000-000062030000}"/>
    <cellStyle name="Comma 2 2 2 2 2 2 2" xfId="818" xr:uid="{00000000-0005-0000-0000-000063030000}"/>
    <cellStyle name="Comma 2 2 2 2 2 2 2 2" xfId="1356" xr:uid="{00000000-0005-0000-0000-000064030000}"/>
    <cellStyle name="Comma 2 2 2 2 2 2 2 2 2" xfId="2436" xr:uid="{00000000-0005-0000-0000-000065030000}"/>
    <cellStyle name="Comma 2 2 2 2 2 2 2 2 2 2" xfId="5225" xr:uid="{EE17E574-600D-479A-B86E-B8E01A878D37}"/>
    <cellStyle name="Comma 2 2 2 2 2 2 2 2 2 2 2" xfId="10828" xr:uid="{35D8312A-966B-4C5A-8D73-422E8AC1559D}"/>
    <cellStyle name="Comma 2 2 2 2 2 2 2 2 2 2 2 2" xfId="22056" xr:uid="{022B8BA3-60A4-4ADC-A381-C4EECD313C9A}"/>
    <cellStyle name="Comma 2 2 2 2 2 2 2 2 2 2 3" xfId="16453" xr:uid="{140586BA-1030-43B1-B30C-0424EC76E688}"/>
    <cellStyle name="Comma 2 2 2 2 2 2 2 2 2 3" xfId="8039" xr:uid="{C068C49E-018D-4C47-8765-042D7A32E513}"/>
    <cellStyle name="Comma 2 2 2 2 2 2 2 2 2 3 2" xfId="19267" xr:uid="{20DA4799-D6C9-4351-8B88-DF8245D958EB}"/>
    <cellStyle name="Comma 2 2 2 2 2 2 2 2 2 4" xfId="13664" xr:uid="{3940A4DB-7CA0-47D5-AEF2-641C67F8D6D0}"/>
    <cellStyle name="Comma 2 2 2 2 2 2 2 2 3" xfId="4145" xr:uid="{B3EE1040-027A-46E2-9C57-C03F31ABFC30}"/>
    <cellStyle name="Comma 2 2 2 2 2 2 2 2 3 2" xfId="9748" xr:uid="{DD434933-E820-4BD7-99AD-DC4FE971E427}"/>
    <cellStyle name="Comma 2 2 2 2 2 2 2 2 3 2 2" xfId="20976" xr:uid="{2AA06378-AA23-407F-8C7B-9C32FA6086AA}"/>
    <cellStyle name="Comma 2 2 2 2 2 2 2 2 3 3" xfId="15373" xr:uid="{E13097C3-DBD9-440E-913C-DABE90B380DF}"/>
    <cellStyle name="Comma 2 2 2 2 2 2 2 2 4" xfId="6959" xr:uid="{52EE2BD9-8A5A-42B2-96A3-A85458187ED3}"/>
    <cellStyle name="Comma 2 2 2 2 2 2 2 2 4 2" xfId="18187" xr:uid="{6749EC04-2241-401C-BD5C-0DF5E0057484}"/>
    <cellStyle name="Comma 2 2 2 2 2 2 2 2 5" xfId="12584" xr:uid="{F8FAFD2C-805D-49AB-B05F-29C59DFCCE87}"/>
    <cellStyle name="Comma 2 2 2 2 2 2 2 3" xfId="1898" xr:uid="{00000000-0005-0000-0000-000066030000}"/>
    <cellStyle name="Comma 2 2 2 2 2 2 2 3 2" xfId="4687" xr:uid="{11A55CB3-13DC-48E1-8C55-F0529277BF7E}"/>
    <cellStyle name="Comma 2 2 2 2 2 2 2 3 2 2" xfId="10290" xr:uid="{9B2CE32E-71EA-40A2-A059-493C19BCCCFE}"/>
    <cellStyle name="Comma 2 2 2 2 2 2 2 3 2 2 2" xfId="21518" xr:uid="{C3A18645-C5F5-4CB5-81C0-98CEB379DBB3}"/>
    <cellStyle name="Comma 2 2 2 2 2 2 2 3 2 3" xfId="15915" xr:uid="{6C8C990D-4A11-4D8F-9520-770755E13F9C}"/>
    <cellStyle name="Comma 2 2 2 2 2 2 2 3 3" xfId="7501" xr:uid="{DCB7B4E4-D9B0-4B38-AE4C-5FC361EEE1A9}"/>
    <cellStyle name="Comma 2 2 2 2 2 2 2 3 3 2" xfId="18729" xr:uid="{6F67F825-68A7-40A7-9C1C-617147F9F636}"/>
    <cellStyle name="Comma 2 2 2 2 2 2 2 3 4" xfId="13126" xr:uid="{DF3C4F9A-32F6-4CAC-A054-205D7AD6FF37}"/>
    <cellStyle name="Comma 2 2 2 2 2 2 2 4" xfId="3607" xr:uid="{6ACBE349-2307-4B5C-9492-0D679F6104AB}"/>
    <cellStyle name="Comma 2 2 2 2 2 2 2 4 2" xfId="9210" xr:uid="{E372ADB6-3124-4F6F-9EBF-13715ACD04C1}"/>
    <cellStyle name="Comma 2 2 2 2 2 2 2 4 2 2" xfId="20438" xr:uid="{5D3186CA-7767-4671-9423-934EFB3EB1AE}"/>
    <cellStyle name="Comma 2 2 2 2 2 2 2 4 3" xfId="14835" xr:uid="{A259237D-FB8F-472B-8B9C-58B65C8FBB96}"/>
    <cellStyle name="Comma 2 2 2 2 2 2 2 5" xfId="6421" xr:uid="{9F9D36FF-EF3C-4AD9-BCE0-19FA088B54F0}"/>
    <cellStyle name="Comma 2 2 2 2 2 2 2 5 2" xfId="17649" xr:uid="{B550B965-6241-458A-893F-5A96953DCED8}"/>
    <cellStyle name="Comma 2 2 2 2 2 2 2 6" xfId="12046" xr:uid="{28280B9D-B121-42A3-A459-27798C6FA30D}"/>
    <cellStyle name="Comma 2 2 2 2 2 2 3" xfId="1089" xr:uid="{00000000-0005-0000-0000-000067030000}"/>
    <cellStyle name="Comma 2 2 2 2 2 2 3 2" xfId="2169" xr:uid="{00000000-0005-0000-0000-000068030000}"/>
    <cellStyle name="Comma 2 2 2 2 2 2 3 2 2" xfId="4958" xr:uid="{65F21944-12BA-45CC-A15B-44FE25AECCEF}"/>
    <cellStyle name="Comma 2 2 2 2 2 2 3 2 2 2" xfId="10561" xr:uid="{8E3906D8-D719-4FD3-8C8D-44B7F5B79DA9}"/>
    <cellStyle name="Comma 2 2 2 2 2 2 3 2 2 2 2" xfId="21789" xr:uid="{087EFA4D-EADB-4562-B1D3-66D8E1F536A4}"/>
    <cellStyle name="Comma 2 2 2 2 2 2 3 2 2 3" xfId="16186" xr:uid="{EF952703-F3AE-4582-8BEB-6896B0C14CDD}"/>
    <cellStyle name="Comma 2 2 2 2 2 2 3 2 3" xfId="7772" xr:uid="{64C9DF31-2CE6-47E4-A7CA-53FAB04BC56A}"/>
    <cellStyle name="Comma 2 2 2 2 2 2 3 2 3 2" xfId="19000" xr:uid="{2B43FE40-ABF7-4D3D-A7CF-7920F246ACED}"/>
    <cellStyle name="Comma 2 2 2 2 2 2 3 2 4" xfId="13397" xr:uid="{C9EAFA37-FF20-4E9D-B8BE-2806659159BC}"/>
    <cellStyle name="Comma 2 2 2 2 2 2 3 3" xfId="3878" xr:uid="{30418F01-59DB-41CF-AA20-14F61F4E10ED}"/>
    <cellStyle name="Comma 2 2 2 2 2 2 3 3 2" xfId="9481" xr:uid="{E49197CD-94DD-4643-9D8D-85F4243EFF44}"/>
    <cellStyle name="Comma 2 2 2 2 2 2 3 3 2 2" xfId="20709" xr:uid="{15EDDA6E-8BA6-4034-9C8E-548BC2FFB9BD}"/>
    <cellStyle name="Comma 2 2 2 2 2 2 3 3 3" xfId="15106" xr:uid="{59E443A3-91E6-4581-8656-CADEA493AC2B}"/>
    <cellStyle name="Comma 2 2 2 2 2 2 3 4" xfId="6692" xr:uid="{E2A09E30-17DA-4E14-AE69-A1D8F180350E}"/>
    <cellStyle name="Comma 2 2 2 2 2 2 3 4 2" xfId="17920" xr:uid="{9EC02A9C-8E15-45C3-B25E-4DD5FD34D66A}"/>
    <cellStyle name="Comma 2 2 2 2 2 2 3 5" xfId="12317" xr:uid="{8B98305A-0888-46DF-B836-B4AC6772F026}"/>
    <cellStyle name="Comma 2 2 2 2 2 2 4" xfId="1631" xr:uid="{00000000-0005-0000-0000-000069030000}"/>
    <cellStyle name="Comma 2 2 2 2 2 2 4 2" xfId="4420" xr:uid="{45F331AD-480E-4B6B-9A96-795CD18B7753}"/>
    <cellStyle name="Comma 2 2 2 2 2 2 4 2 2" xfId="10023" xr:uid="{BF9BA106-0DF0-496B-993F-837924B71139}"/>
    <cellStyle name="Comma 2 2 2 2 2 2 4 2 2 2" xfId="21251" xr:uid="{0EF76B4A-1D0A-45AC-887D-6FC1C0E102E4}"/>
    <cellStyle name="Comma 2 2 2 2 2 2 4 2 3" xfId="15648" xr:uid="{C0C16999-8073-4F55-87BD-8546E136D2C9}"/>
    <cellStyle name="Comma 2 2 2 2 2 2 4 3" xfId="7234" xr:uid="{C41CE09D-7B7F-4CDC-97DF-BE9EE98BE0BD}"/>
    <cellStyle name="Comma 2 2 2 2 2 2 4 3 2" xfId="18462" xr:uid="{A9E589CD-4AD4-4764-8E51-F8B7D597C00B}"/>
    <cellStyle name="Comma 2 2 2 2 2 2 4 4" xfId="12859" xr:uid="{9590A35C-CF6A-4DA1-B1D3-F7091B442486}"/>
    <cellStyle name="Comma 2 2 2 2 2 2 5" xfId="2712" xr:uid="{00000000-0005-0000-0000-00006A030000}"/>
    <cellStyle name="Comma 2 2 2 2 2 2 5 2" xfId="5501" xr:uid="{545939E5-3963-467C-B46D-B81E8C54178F}"/>
    <cellStyle name="Comma 2 2 2 2 2 2 5 2 2" xfId="11104" xr:uid="{6BBFCE35-893F-4DC7-8D1B-581A7AD32F82}"/>
    <cellStyle name="Comma 2 2 2 2 2 2 5 2 2 2" xfId="22332" xr:uid="{D5064CF0-4F8B-4B0B-A9F7-F999DB06C41D}"/>
    <cellStyle name="Comma 2 2 2 2 2 2 5 2 3" xfId="16729" xr:uid="{6B9FB660-6057-413C-9BDB-A4FD4D651B13}"/>
    <cellStyle name="Comma 2 2 2 2 2 2 5 3" xfId="8315" xr:uid="{71D7B1D7-D6F8-4882-876A-6B24149E50F4}"/>
    <cellStyle name="Comma 2 2 2 2 2 2 5 3 2" xfId="19543" xr:uid="{F2A42ED3-D64B-49FE-8FC2-4F83BA44907F}"/>
    <cellStyle name="Comma 2 2 2 2 2 2 5 4" xfId="13940" xr:uid="{0AE4D944-F6AA-4FEA-BA9E-B683FF20F442}"/>
    <cellStyle name="Comma 2 2 2 2 2 2 6" xfId="551" xr:uid="{00000000-0005-0000-0000-00006B030000}"/>
    <cellStyle name="Comma 2 2 2 2 2 2 6 2" xfId="3340" xr:uid="{B2C56863-7B2F-46C6-A3B4-709DD6C77138}"/>
    <cellStyle name="Comma 2 2 2 2 2 2 6 2 2" xfId="8943" xr:uid="{6F8178F5-2CA4-4E17-9223-8679B4EC7FA4}"/>
    <cellStyle name="Comma 2 2 2 2 2 2 6 2 2 2" xfId="20171" xr:uid="{1639A7BE-E119-4DEF-B4AC-3BF80848FD78}"/>
    <cellStyle name="Comma 2 2 2 2 2 2 6 2 3" xfId="14568" xr:uid="{C8C39E29-1C97-491D-B94B-5CBA2FEF377D}"/>
    <cellStyle name="Comma 2 2 2 2 2 2 6 3" xfId="6154" xr:uid="{0CE0890A-D89D-4D4C-B9B8-DAF9308133BE}"/>
    <cellStyle name="Comma 2 2 2 2 2 2 6 3 2" xfId="17382" xr:uid="{8F2F0006-B1CB-4180-AE75-9EC1C893497A}"/>
    <cellStyle name="Comma 2 2 2 2 2 2 6 4" xfId="11779" xr:uid="{1BC26649-EA01-49EB-9948-80BA2E3DBAE3}"/>
    <cellStyle name="Comma 2 2 2 2 2 2 7" xfId="3064" xr:uid="{4FD23B03-3394-49D8-957C-B37451CE146A}"/>
    <cellStyle name="Comma 2 2 2 2 2 2 7 2" xfId="8667" xr:uid="{5B19D7F5-70CD-40FE-ADAB-128FE9745197}"/>
    <cellStyle name="Comma 2 2 2 2 2 2 7 2 2" xfId="19895" xr:uid="{2836B52F-3126-462F-81CA-76B8854062B6}"/>
    <cellStyle name="Comma 2 2 2 2 2 2 7 3" xfId="14292" xr:uid="{E9B991F1-9037-4DD8-9F2C-F50C93AC573B}"/>
    <cellStyle name="Comma 2 2 2 2 2 2 8" xfId="5879" xr:uid="{675FFE81-A2FD-4806-AFDA-F06053C7578D}"/>
    <cellStyle name="Comma 2 2 2 2 2 2 8 2" xfId="17107" xr:uid="{E218ADC6-1289-4898-869D-B355F5299151}"/>
    <cellStyle name="Comma 2 2 2 2 2 2 9" xfId="11503" xr:uid="{E991B6A5-CD1E-43EA-B9A6-146B3121318E}"/>
    <cellStyle name="Comma 2 2 2 2 2 3" xfId="692" xr:uid="{00000000-0005-0000-0000-00006C030000}"/>
    <cellStyle name="Comma 2 2 2 2 2 3 2" xfId="1230" xr:uid="{00000000-0005-0000-0000-00006D030000}"/>
    <cellStyle name="Comma 2 2 2 2 2 3 2 2" xfId="2310" xr:uid="{00000000-0005-0000-0000-00006E030000}"/>
    <cellStyle name="Comma 2 2 2 2 2 3 2 2 2" xfId="5099" xr:uid="{BEC830D9-1D19-4508-B7D4-53961B192DB0}"/>
    <cellStyle name="Comma 2 2 2 2 2 3 2 2 2 2" xfId="10702" xr:uid="{FCA45D23-CD77-4A69-A5F0-9B946D5AE71C}"/>
    <cellStyle name="Comma 2 2 2 2 2 3 2 2 2 2 2" xfId="21930" xr:uid="{C78B16BB-ED40-42F3-BDD4-299FD7994C25}"/>
    <cellStyle name="Comma 2 2 2 2 2 3 2 2 2 3" xfId="16327" xr:uid="{4678E9E6-2677-4D84-AD5F-31E11A131223}"/>
    <cellStyle name="Comma 2 2 2 2 2 3 2 2 3" xfId="7913" xr:uid="{B2968011-29F3-4A7B-86B4-6DD504DCE8C4}"/>
    <cellStyle name="Comma 2 2 2 2 2 3 2 2 3 2" xfId="19141" xr:uid="{A773D1F5-D154-4003-BE53-FB01F9129DEC}"/>
    <cellStyle name="Comma 2 2 2 2 2 3 2 2 4" xfId="13538" xr:uid="{150E61B7-F102-4784-A38A-2F180F6BBD95}"/>
    <cellStyle name="Comma 2 2 2 2 2 3 2 3" xfId="4019" xr:uid="{F4D44F19-3525-4016-A3ED-116BEB04D4C1}"/>
    <cellStyle name="Comma 2 2 2 2 2 3 2 3 2" xfId="9622" xr:uid="{2EF5E6D9-2870-4436-BF64-749FF63C2642}"/>
    <cellStyle name="Comma 2 2 2 2 2 3 2 3 2 2" xfId="20850" xr:uid="{67B9218A-178C-4E07-9126-850DAD2609B7}"/>
    <cellStyle name="Comma 2 2 2 2 2 3 2 3 3" xfId="15247" xr:uid="{689DA5AE-994C-4D77-9A78-3C217ED684E3}"/>
    <cellStyle name="Comma 2 2 2 2 2 3 2 4" xfId="6833" xr:uid="{6D9E2FC8-C990-40C2-897A-BFDD274BFAE9}"/>
    <cellStyle name="Comma 2 2 2 2 2 3 2 4 2" xfId="18061" xr:uid="{A8DFC9FE-98B4-4A39-987A-7DC13579CEE5}"/>
    <cellStyle name="Comma 2 2 2 2 2 3 2 5" xfId="12458" xr:uid="{1CA24B2E-B1D7-4051-9FC2-9FF651D4BBE3}"/>
    <cellStyle name="Comma 2 2 2 2 2 3 3" xfId="1772" xr:uid="{00000000-0005-0000-0000-00006F030000}"/>
    <cellStyle name="Comma 2 2 2 2 2 3 3 2" xfId="4561" xr:uid="{1B33CAD2-B3AF-4AD9-BE71-B7289104AF4F}"/>
    <cellStyle name="Comma 2 2 2 2 2 3 3 2 2" xfId="10164" xr:uid="{6257983B-6F78-4BF3-BDD7-0363F386C39D}"/>
    <cellStyle name="Comma 2 2 2 2 2 3 3 2 2 2" xfId="21392" xr:uid="{C6DDD25E-8F20-4598-86EF-B39CA1256548}"/>
    <cellStyle name="Comma 2 2 2 2 2 3 3 2 3" xfId="15789" xr:uid="{95B2B66A-B7B4-42F4-90DE-A5F6A320295C}"/>
    <cellStyle name="Comma 2 2 2 2 2 3 3 3" xfId="7375" xr:uid="{B8F400CA-1E66-49B7-99D1-11311CD21BD0}"/>
    <cellStyle name="Comma 2 2 2 2 2 3 3 3 2" xfId="18603" xr:uid="{907C2574-4143-41FE-83ED-2743212A8680}"/>
    <cellStyle name="Comma 2 2 2 2 2 3 3 4" xfId="13000" xr:uid="{588BF91F-3E2B-4239-B0F7-2FAAD4713ED2}"/>
    <cellStyle name="Comma 2 2 2 2 2 3 4" xfId="3481" xr:uid="{3726DD3B-D5B8-4ACB-8A49-83E88BC4A829}"/>
    <cellStyle name="Comma 2 2 2 2 2 3 4 2" xfId="9084" xr:uid="{D5B1ED2F-3C59-45B5-93C4-0BC910903ED4}"/>
    <cellStyle name="Comma 2 2 2 2 2 3 4 2 2" xfId="20312" xr:uid="{DB518225-823E-4CB5-ABC1-F55BA50B38F4}"/>
    <cellStyle name="Comma 2 2 2 2 2 3 4 3" xfId="14709" xr:uid="{48E93BD3-06D4-41B3-BDBA-1C4FBC06BBAC}"/>
    <cellStyle name="Comma 2 2 2 2 2 3 5" xfId="6295" xr:uid="{0EE26A4F-E04F-4942-9340-8B0091B4B4AA}"/>
    <cellStyle name="Comma 2 2 2 2 2 3 5 2" xfId="17523" xr:uid="{3BE6BF54-4BFB-4138-9C33-1C1AC5318EE9}"/>
    <cellStyle name="Comma 2 2 2 2 2 3 6" xfId="11920" xr:uid="{049D75EB-11B3-4055-A15F-976D3C1279FD}"/>
    <cellStyle name="Comma 2 2 2 2 2 4" xfId="963" xr:uid="{00000000-0005-0000-0000-000070030000}"/>
    <cellStyle name="Comma 2 2 2 2 2 4 2" xfId="2043" xr:uid="{00000000-0005-0000-0000-000071030000}"/>
    <cellStyle name="Comma 2 2 2 2 2 4 2 2" xfId="4832" xr:uid="{17D3FCFB-DE55-4F1C-B96C-58ED51B3DC81}"/>
    <cellStyle name="Comma 2 2 2 2 2 4 2 2 2" xfId="10435" xr:uid="{D9A8F0A6-118E-4834-8B8A-A670B8829890}"/>
    <cellStyle name="Comma 2 2 2 2 2 4 2 2 2 2" xfId="21663" xr:uid="{1D83B654-7C3A-4A98-A42A-1395FE6CCDFB}"/>
    <cellStyle name="Comma 2 2 2 2 2 4 2 2 3" xfId="16060" xr:uid="{67B5DA60-92CC-4D70-8E9F-B01A49C5D939}"/>
    <cellStyle name="Comma 2 2 2 2 2 4 2 3" xfId="7646" xr:uid="{27FD609B-FD94-4C02-8683-605033650B30}"/>
    <cellStyle name="Comma 2 2 2 2 2 4 2 3 2" xfId="18874" xr:uid="{A573E153-1D90-41CF-B1D9-2776DF2CCD49}"/>
    <cellStyle name="Comma 2 2 2 2 2 4 2 4" xfId="13271" xr:uid="{57DE8032-C37C-4F8F-94A8-02BB55C92714}"/>
    <cellStyle name="Comma 2 2 2 2 2 4 3" xfId="3752" xr:uid="{82D30619-B87F-4331-8441-FFA90064C4F4}"/>
    <cellStyle name="Comma 2 2 2 2 2 4 3 2" xfId="9355" xr:uid="{8AEFF933-A04D-4B66-9D69-B261CB95ABF5}"/>
    <cellStyle name="Comma 2 2 2 2 2 4 3 2 2" xfId="20583" xr:uid="{72F5ECA8-DEBD-480C-A491-61B9DC6D737B}"/>
    <cellStyle name="Comma 2 2 2 2 2 4 3 3" xfId="14980" xr:uid="{F8CF6EE8-C47F-4CE3-A3C0-CD8A4E2DF552}"/>
    <cellStyle name="Comma 2 2 2 2 2 4 4" xfId="6566" xr:uid="{71C59EB7-022B-44D8-A8F5-30C0C9648E6A}"/>
    <cellStyle name="Comma 2 2 2 2 2 4 4 2" xfId="17794" xr:uid="{718209D7-0B80-4FC7-B62C-EA3DB059489E}"/>
    <cellStyle name="Comma 2 2 2 2 2 4 5" xfId="12191" xr:uid="{9829CE1C-6564-4AF0-9FB7-C70115200F53}"/>
    <cellStyle name="Comma 2 2 2 2 2 5" xfId="1505" xr:uid="{00000000-0005-0000-0000-000072030000}"/>
    <cellStyle name="Comma 2 2 2 2 2 5 2" xfId="4294" xr:uid="{1E4CC86E-BBCE-4A8F-98FE-7538A3515B10}"/>
    <cellStyle name="Comma 2 2 2 2 2 5 2 2" xfId="9897" xr:uid="{A809B78A-8780-471E-BEB1-0723A1CB4EF1}"/>
    <cellStyle name="Comma 2 2 2 2 2 5 2 2 2" xfId="21125" xr:uid="{B1A42F94-6E60-430D-AB48-74BBC9F7F99B}"/>
    <cellStyle name="Comma 2 2 2 2 2 5 2 3" xfId="15522" xr:uid="{53A421D2-E2C6-41F2-BE27-96519EE8003D}"/>
    <cellStyle name="Comma 2 2 2 2 2 5 3" xfId="7108" xr:uid="{5296E8C8-1684-44F8-846D-7B562F30BEF0}"/>
    <cellStyle name="Comma 2 2 2 2 2 5 3 2" xfId="18336" xr:uid="{A7E6D2A4-54B9-44B1-9614-B1C88B28474D}"/>
    <cellStyle name="Comma 2 2 2 2 2 5 4" xfId="12733" xr:uid="{26991D36-81B2-4B35-9E59-6C51F0BD6CDD}"/>
    <cellStyle name="Comma 2 2 2 2 2 6" xfId="2586" xr:uid="{00000000-0005-0000-0000-000073030000}"/>
    <cellStyle name="Comma 2 2 2 2 2 6 2" xfId="5375" xr:uid="{45863BCE-7647-4059-9E6B-1993411A0117}"/>
    <cellStyle name="Comma 2 2 2 2 2 6 2 2" xfId="10978" xr:uid="{628B60F2-3159-4902-96B4-6CF3E3C8D84F}"/>
    <cellStyle name="Comma 2 2 2 2 2 6 2 2 2" xfId="22206" xr:uid="{25825CD9-477B-4562-84D6-9E076931944D}"/>
    <cellStyle name="Comma 2 2 2 2 2 6 2 3" xfId="16603" xr:uid="{3AAB16B5-4E15-44E2-858D-40B128E86DDE}"/>
    <cellStyle name="Comma 2 2 2 2 2 6 3" xfId="8189" xr:uid="{439D454A-3017-4BDF-A359-ABC431B5C928}"/>
    <cellStyle name="Comma 2 2 2 2 2 6 3 2" xfId="19417" xr:uid="{D07A8F56-4D05-4FD6-AA21-91CD13BDD8FC}"/>
    <cellStyle name="Comma 2 2 2 2 2 6 4" xfId="13814" xr:uid="{1E476677-AE6D-48E6-994D-7535B6D0BD5B}"/>
    <cellStyle name="Comma 2 2 2 2 2 7" xfId="425" xr:uid="{00000000-0005-0000-0000-000074030000}"/>
    <cellStyle name="Comma 2 2 2 2 2 7 2" xfId="3214" xr:uid="{AB199E5A-8000-4CE5-9739-739D33A666FC}"/>
    <cellStyle name="Comma 2 2 2 2 2 7 2 2" xfId="8817" xr:uid="{6AD4A226-960F-4847-AD28-F60B7EDE8F93}"/>
    <cellStyle name="Comma 2 2 2 2 2 7 2 2 2" xfId="20045" xr:uid="{D0302442-58E4-4568-9C40-FD47ED81A66E}"/>
    <cellStyle name="Comma 2 2 2 2 2 7 2 3" xfId="14442" xr:uid="{55EDDB7C-4334-4CAF-882E-D52A91819868}"/>
    <cellStyle name="Comma 2 2 2 2 2 7 3" xfId="6028" xr:uid="{8A6685C0-FB7D-4D3E-B866-97F1AD14CCDB}"/>
    <cellStyle name="Comma 2 2 2 2 2 7 3 2" xfId="17256" xr:uid="{34D5887E-9860-4924-97EC-243DDE4A64C3}"/>
    <cellStyle name="Comma 2 2 2 2 2 7 4" xfId="11653" xr:uid="{A01B404B-29EC-4C36-A022-AFF225CFD971}"/>
    <cellStyle name="Comma 2 2 2 2 2 8" xfId="2938" xr:uid="{6ED166B1-30E1-4D9A-AD3A-2CD162B779EA}"/>
    <cellStyle name="Comma 2 2 2 2 2 8 2" xfId="8541" xr:uid="{8C663101-88F7-4BC5-8B95-998869907E9F}"/>
    <cellStyle name="Comma 2 2 2 2 2 8 2 2" xfId="19769" xr:uid="{6D5C9BDE-9309-43DE-A4FA-BB723F119C41}"/>
    <cellStyle name="Comma 2 2 2 2 2 8 3" xfId="14166" xr:uid="{D19256CB-32A7-4385-9683-AB02891596A5}"/>
    <cellStyle name="Comma 2 2 2 2 2 9" xfId="5753" xr:uid="{0904C575-3676-4444-88F9-EEA39B5D7402}"/>
    <cellStyle name="Comma 2 2 2 2 2 9 2" xfId="16981" xr:uid="{8D55BC7E-B5CB-4A49-8BE9-01BB4A78EE88}"/>
    <cellStyle name="Comma 2 2 2 2 3" xfId="207" xr:uid="{00000000-0005-0000-0000-000075030000}"/>
    <cellStyle name="Comma 2 2 2 2 3 2" xfId="754" xr:uid="{00000000-0005-0000-0000-000076030000}"/>
    <cellStyle name="Comma 2 2 2 2 3 2 2" xfId="1292" xr:uid="{00000000-0005-0000-0000-000077030000}"/>
    <cellStyle name="Comma 2 2 2 2 3 2 2 2" xfId="2372" xr:uid="{00000000-0005-0000-0000-000078030000}"/>
    <cellStyle name="Comma 2 2 2 2 3 2 2 2 2" xfId="5161" xr:uid="{51559068-A0C6-4570-A683-84902BAD6B1B}"/>
    <cellStyle name="Comma 2 2 2 2 3 2 2 2 2 2" xfId="10764" xr:uid="{3CAD5A64-390E-4418-B1E3-96410D0A53C9}"/>
    <cellStyle name="Comma 2 2 2 2 3 2 2 2 2 2 2" xfId="21992" xr:uid="{BE466174-EC23-42B2-9DF7-75BDD783763A}"/>
    <cellStyle name="Comma 2 2 2 2 3 2 2 2 2 3" xfId="16389" xr:uid="{327FAA81-F5FF-450B-82A2-D96B4F8A170E}"/>
    <cellStyle name="Comma 2 2 2 2 3 2 2 2 3" xfId="7975" xr:uid="{6C904F71-DD27-4BCD-BB2F-D901535CEAF0}"/>
    <cellStyle name="Comma 2 2 2 2 3 2 2 2 3 2" xfId="19203" xr:uid="{C82D78F6-24FB-4C3F-8870-1B4CB87DB99F}"/>
    <cellStyle name="Comma 2 2 2 2 3 2 2 2 4" xfId="13600" xr:uid="{4CF1F564-8EAD-4B36-A679-1AB757B78EF6}"/>
    <cellStyle name="Comma 2 2 2 2 3 2 2 3" xfId="4081" xr:uid="{DC329560-16CB-4F6E-8A8A-B86EAFAA3F90}"/>
    <cellStyle name="Comma 2 2 2 2 3 2 2 3 2" xfId="9684" xr:uid="{08073A70-0B68-44AE-99C3-AD1115D739A0}"/>
    <cellStyle name="Comma 2 2 2 2 3 2 2 3 2 2" xfId="20912" xr:uid="{0B8856C6-8BE5-413B-B84D-95F5CB08C2B1}"/>
    <cellStyle name="Comma 2 2 2 2 3 2 2 3 3" xfId="15309" xr:uid="{D58968AC-A60D-4014-AD1D-31806F41E7F0}"/>
    <cellStyle name="Comma 2 2 2 2 3 2 2 4" xfId="6895" xr:uid="{AB97A31E-E2D3-4842-A1B8-F209DC3CC695}"/>
    <cellStyle name="Comma 2 2 2 2 3 2 2 4 2" xfId="18123" xr:uid="{3AEAC9CC-333A-45CE-BC89-39B754FECA59}"/>
    <cellStyle name="Comma 2 2 2 2 3 2 2 5" xfId="12520" xr:uid="{C67D1583-C123-4C65-A815-1638A5044AE5}"/>
    <cellStyle name="Comma 2 2 2 2 3 2 3" xfId="1834" xr:uid="{00000000-0005-0000-0000-000079030000}"/>
    <cellStyle name="Comma 2 2 2 2 3 2 3 2" xfId="4623" xr:uid="{968CE91E-330D-4A28-8983-A318CC2E05C9}"/>
    <cellStyle name="Comma 2 2 2 2 3 2 3 2 2" xfId="10226" xr:uid="{EABE263B-B7BD-4BAC-B545-95EA897B1B66}"/>
    <cellStyle name="Comma 2 2 2 2 3 2 3 2 2 2" xfId="21454" xr:uid="{7146C897-F43B-4F53-8BED-6226F7F1E89F}"/>
    <cellStyle name="Comma 2 2 2 2 3 2 3 2 3" xfId="15851" xr:uid="{22581498-6820-4848-8952-1B018164D0BF}"/>
    <cellStyle name="Comma 2 2 2 2 3 2 3 3" xfId="7437" xr:uid="{159DC5FA-616C-451F-A610-8A9E832E7340}"/>
    <cellStyle name="Comma 2 2 2 2 3 2 3 3 2" xfId="18665" xr:uid="{3EB5C468-7D6A-4281-B4AF-3CCCC9E5EF3C}"/>
    <cellStyle name="Comma 2 2 2 2 3 2 3 4" xfId="13062" xr:uid="{1A015046-66A7-40EE-BF9D-6BB31CB13288}"/>
    <cellStyle name="Comma 2 2 2 2 3 2 4" xfId="3543" xr:uid="{9B97B8D0-D00A-4112-9F37-BAAC53541C2A}"/>
    <cellStyle name="Comma 2 2 2 2 3 2 4 2" xfId="9146" xr:uid="{0AE90C67-C4E1-4A09-9D8E-59DB47C13420}"/>
    <cellStyle name="Comma 2 2 2 2 3 2 4 2 2" xfId="20374" xr:uid="{51E50952-A192-41B0-BAA8-D61CE9A38568}"/>
    <cellStyle name="Comma 2 2 2 2 3 2 4 3" xfId="14771" xr:uid="{53C1BC03-B707-4AB7-B49C-0341F0E07DE5}"/>
    <cellStyle name="Comma 2 2 2 2 3 2 5" xfId="6357" xr:uid="{A615CEC8-69E4-409A-B401-3747BB37E44D}"/>
    <cellStyle name="Comma 2 2 2 2 3 2 5 2" xfId="17585" xr:uid="{D972D5E9-F184-4200-89F1-C80B805D6C42}"/>
    <cellStyle name="Comma 2 2 2 2 3 2 6" xfId="11982" xr:uid="{92DBB449-E4B5-4ABE-A460-B89D743DFB29}"/>
    <cellStyle name="Comma 2 2 2 2 3 3" xfId="1025" xr:uid="{00000000-0005-0000-0000-00007A030000}"/>
    <cellStyle name="Comma 2 2 2 2 3 3 2" xfId="2105" xr:uid="{00000000-0005-0000-0000-00007B030000}"/>
    <cellStyle name="Comma 2 2 2 2 3 3 2 2" xfId="4894" xr:uid="{D5BCB1DD-BD10-4861-BC65-BE9B0CBE4F45}"/>
    <cellStyle name="Comma 2 2 2 2 3 3 2 2 2" xfId="10497" xr:uid="{6C136A4D-DE6B-4CBF-A1F8-B84002DA880C}"/>
    <cellStyle name="Comma 2 2 2 2 3 3 2 2 2 2" xfId="21725" xr:uid="{1DEA8FC0-8BD6-4E57-9533-F4445E694480}"/>
    <cellStyle name="Comma 2 2 2 2 3 3 2 2 3" xfId="16122" xr:uid="{2BD8C75B-6D79-4746-B1D6-8B31ABF564EC}"/>
    <cellStyle name="Comma 2 2 2 2 3 3 2 3" xfId="7708" xr:uid="{7AD228EB-72E2-40A5-A80E-08E84168F6BA}"/>
    <cellStyle name="Comma 2 2 2 2 3 3 2 3 2" xfId="18936" xr:uid="{74988AF7-12F0-429B-A419-AF09AB280C51}"/>
    <cellStyle name="Comma 2 2 2 2 3 3 2 4" xfId="13333" xr:uid="{D0B63DA8-00DF-4FFC-B487-7BC8FC0F95C0}"/>
    <cellStyle name="Comma 2 2 2 2 3 3 3" xfId="3814" xr:uid="{5C3EEEF6-A5C7-4B92-8AD0-F28FC5E71379}"/>
    <cellStyle name="Comma 2 2 2 2 3 3 3 2" xfId="9417" xr:uid="{5B7D9DD2-2142-4B32-8434-95234A844842}"/>
    <cellStyle name="Comma 2 2 2 2 3 3 3 2 2" xfId="20645" xr:uid="{B84E5F9D-B23A-4571-8BE9-1158074D941F}"/>
    <cellStyle name="Comma 2 2 2 2 3 3 3 3" xfId="15042" xr:uid="{04A625B6-FA90-4EE4-BE4F-3C54DDECE5FF}"/>
    <cellStyle name="Comma 2 2 2 2 3 3 4" xfId="6628" xr:uid="{3650E326-FA06-46FB-9F07-CF915EF8EE5C}"/>
    <cellStyle name="Comma 2 2 2 2 3 3 4 2" xfId="17856" xr:uid="{83C6E144-EA6E-4630-9544-4615600EBE30}"/>
    <cellStyle name="Comma 2 2 2 2 3 3 5" xfId="12253" xr:uid="{C9C55EE0-227F-4755-BA42-00C1682B11A3}"/>
    <cellStyle name="Comma 2 2 2 2 3 4" xfId="1567" xr:uid="{00000000-0005-0000-0000-00007C030000}"/>
    <cellStyle name="Comma 2 2 2 2 3 4 2" xfId="4356" xr:uid="{38789327-872A-4D23-9677-D686061C2860}"/>
    <cellStyle name="Comma 2 2 2 2 3 4 2 2" xfId="9959" xr:uid="{9495B65E-88EE-4E44-A515-6612E09E2C0B}"/>
    <cellStyle name="Comma 2 2 2 2 3 4 2 2 2" xfId="21187" xr:uid="{488C80B2-47F1-498A-961D-6A4DFBB2FCF7}"/>
    <cellStyle name="Comma 2 2 2 2 3 4 2 3" xfId="15584" xr:uid="{D65CA60B-AF66-4B99-9EDF-572878064F1C}"/>
    <cellStyle name="Comma 2 2 2 2 3 4 3" xfId="7170" xr:uid="{A039FFE2-4C1B-44F8-9156-B2112E4048F4}"/>
    <cellStyle name="Comma 2 2 2 2 3 4 3 2" xfId="18398" xr:uid="{4F89D8DA-AFF6-4C29-80BF-63B1A96C7CF9}"/>
    <cellStyle name="Comma 2 2 2 2 3 4 4" xfId="12795" xr:uid="{56A540CF-2C25-4280-AEBA-08F9F2A71875}"/>
    <cellStyle name="Comma 2 2 2 2 3 5" xfId="2648" xr:uid="{00000000-0005-0000-0000-00007D030000}"/>
    <cellStyle name="Comma 2 2 2 2 3 5 2" xfId="5437" xr:uid="{0FCF3B25-8FBB-403B-B927-1D5E27BBBC22}"/>
    <cellStyle name="Comma 2 2 2 2 3 5 2 2" xfId="11040" xr:uid="{88BF7A2D-4286-40A6-AD6A-09EBBC55C1A4}"/>
    <cellStyle name="Comma 2 2 2 2 3 5 2 2 2" xfId="22268" xr:uid="{895FD718-8E94-464C-AE80-26D5AB5006CB}"/>
    <cellStyle name="Comma 2 2 2 2 3 5 2 3" xfId="16665" xr:uid="{7A771B0D-F4CF-4D36-9055-CF5026B7ED3C}"/>
    <cellStyle name="Comma 2 2 2 2 3 5 3" xfId="8251" xr:uid="{4F738326-1AFD-4CE7-B39F-AD30AE4B09B1}"/>
    <cellStyle name="Comma 2 2 2 2 3 5 3 2" xfId="19479" xr:uid="{A0F02FC1-EAB4-4BE5-8C2F-891BB1E189A7}"/>
    <cellStyle name="Comma 2 2 2 2 3 5 4" xfId="13876" xr:uid="{C2E4FB8A-7CA3-4DDE-BC97-B387D315F7E8}"/>
    <cellStyle name="Comma 2 2 2 2 3 6" xfId="487" xr:uid="{00000000-0005-0000-0000-00007E030000}"/>
    <cellStyle name="Comma 2 2 2 2 3 6 2" xfId="3276" xr:uid="{011CA79C-89E7-4C74-966A-C6A98259BA1A}"/>
    <cellStyle name="Comma 2 2 2 2 3 6 2 2" xfId="8879" xr:uid="{163D372C-D2A1-47E7-82C0-160538AE4811}"/>
    <cellStyle name="Comma 2 2 2 2 3 6 2 2 2" xfId="20107" xr:uid="{48C21812-E3C7-45B2-A35D-2189567A3276}"/>
    <cellStyle name="Comma 2 2 2 2 3 6 2 3" xfId="14504" xr:uid="{BD40EC90-FCA6-4172-AB88-8E8A936868D2}"/>
    <cellStyle name="Comma 2 2 2 2 3 6 3" xfId="6090" xr:uid="{D18293BB-4462-40C4-8309-12D35052D49C}"/>
    <cellStyle name="Comma 2 2 2 2 3 6 3 2" xfId="17318" xr:uid="{3DD11DAB-C082-4E9C-B8B2-C0E9985794CA}"/>
    <cellStyle name="Comma 2 2 2 2 3 6 4" xfId="11715" xr:uid="{6305028B-35FF-42EA-A75A-4739B304971E}"/>
    <cellStyle name="Comma 2 2 2 2 3 7" xfId="3000" xr:uid="{3AC8FB98-F616-42A4-9438-84DA0DA2591A}"/>
    <cellStyle name="Comma 2 2 2 2 3 7 2" xfId="8603" xr:uid="{9B05904C-4EF8-43E5-B1EB-EECD5282DEF1}"/>
    <cellStyle name="Comma 2 2 2 2 3 7 2 2" xfId="19831" xr:uid="{0CFDEB0F-217F-4948-9EFF-C427E3BA6033}"/>
    <cellStyle name="Comma 2 2 2 2 3 7 3" xfId="14228" xr:uid="{9B61A896-FF1E-4AC5-B452-69FCF342362B}"/>
    <cellStyle name="Comma 2 2 2 2 3 8" xfId="5815" xr:uid="{E62347E0-BC64-491B-8B9C-AF833DB13148}"/>
    <cellStyle name="Comma 2 2 2 2 3 8 2" xfId="17043" xr:uid="{2EA3B8F3-8BE5-4B17-A4CE-08B8E44ACA7B}"/>
    <cellStyle name="Comma 2 2 2 2 3 9" xfId="11439" xr:uid="{E5C1B158-4875-4773-A356-5149224D44C0}"/>
    <cellStyle name="Comma 2 2 2 2 4" xfId="630" xr:uid="{00000000-0005-0000-0000-00007F030000}"/>
    <cellStyle name="Comma 2 2 2 2 4 2" xfId="1168" xr:uid="{00000000-0005-0000-0000-000080030000}"/>
    <cellStyle name="Comma 2 2 2 2 4 2 2" xfId="2248" xr:uid="{00000000-0005-0000-0000-000081030000}"/>
    <cellStyle name="Comma 2 2 2 2 4 2 2 2" xfId="5037" xr:uid="{B7BB3D62-7222-440A-B40B-DE0147FB6FC0}"/>
    <cellStyle name="Comma 2 2 2 2 4 2 2 2 2" xfId="10640" xr:uid="{067B6A7A-C07D-483F-8FA9-0D545C922F57}"/>
    <cellStyle name="Comma 2 2 2 2 4 2 2 2 2 2" xfId="21868" xr:uid="{C0CE2AAC-DA3C-40C8-AD43-F29F0F87348F}"/>
    <cellStyle name="Comma 2 2 2 2 4 2 2 2 3" xfId="16265" xr:uid="{51A75D10-188C-4AA7-9DC3-5BD4C729EC0A}"/>
    <cellStyle name="Comma 2 2 2 2 4 2 2 3" xfId="7851" xr:uid="{AF1901A3-4373-46C1-ADBA-E853C76AA15C}"/>
    <cellStyle name="Comma 2 2 2 2 4 2 2 3 2" xfId="19079" xr:uid="{E9EE31CC-B7A7-491B-81F9-420FB421D6D7}"/>
    <cellStyle name="Comma 2 2 2 2 4 2 2 4" xfId="13476" xr:uid="{D5C08678-49AB-437F-8A91-49FDF52E9AEB}"/>
    <cellStyle name="Comma 2 2 2 2 4 2 3" xfId="3957" xr:uid="{577B0A05-A007-456F-A439-56943A86265E}"/>
    <cellStyle name="Comma 2 2 2 2 4 2 3 2" xfId="9560" xr:uid="{5A779D6E-E5E5-4B49-8A05-9A9C995E0973}"/>
    <cellStyle name="Comma 2 2 2 2 4 2 3 2 2" xfId="20788" xr:uid="{E75EFF6C-3CDB-4048-AEDD-7F05F36E3A45}"/>
    <cellStyle name="Comma 2 2 2 2 4 2 3 3" xfId="15185" xr:uid="{199E6E91-F0D2-4397-9A89-36E7350AB0C4}"/>
    <cellStyle name="Comma 2 2 2 2 4 2 4" xfId="6771" xr:uid="{0FE92861-78B3-4602-B068-37CF005334CC}"/>
    <cellStyle name="Comma 2 2 2 2 4 2 4 2" xfId="17999" xr:uid="{9257E3D2-D206-40FC-A624-432DCDB94D07}"/>
    <cellStyle name="Comma 2 2 2 2 4 2 5" xfId="12396" xr:uid="{4A6F6EC8-BDD7-4F30-9F6C-EF5CB375CBD7}"/>
    <cellStyle name="Comma 2 2 2 2 4 3" xfId="1710" xr:uid="{00000000-0005-0000-0000-000082030000}"/>
    <cellStyle name="Comma 2 2 2 2 4 3 2" xfId="4499" xr:uid="{201D496B-8255-44B2-82E2-3F617E425BE4}"/>
    <cellStyle name="Comma 2 2 2 2 4 3 2 2" xfId="10102" xr:uid="{01B874D8-EACD-410C-91E9-D81A972CF8AB}"/>
    <cellStyle name="Comma 2 2 2 2 4 3 2 2 2" xfId="21330" xr:uid="{B89E7317-8B0C-47F2-9777-91016AED5013}"/>
    <cellStyle name="Comma 2 2 2 2 4 3 2 3" xfId="15727" xr:uid="{6E08B593-C780-4641-AC86-A22766161427}"/>
    <cellStyle name="Comma 2 2 2 2 4 3 3" xfId="7313" xr:uid="{D7D2AE48-F818-4AA2-95DA-1B735B979589}"/>
    <cellStyle name="Comma 2 2 2 2 4 3 3 2" xfId="18541" xr:uid="{15D51FAF-B367-44BD-A933-73A6C54F2AA0}"/>
    <cellStyle name="Comma 2 2 2 2 4 3 4" xfId="12938" xr:uid="{E3E63EFE-5C8B-4265-93FC-F9511E9BC73A}"/>
    <cellStyle name="Comma 2 2 2 2 4 4" xfId="3419" xr:uid="{C8D5BBB1-A7D1-48AC-8C63-6B652FB06BE3}"/>
    <cellStyle name="Comma 2 2 2 2 4 4 2" xfId="9022" xr:uid="{4A421C18-9737-4D95-B3B1-12ADD37B6532}"/>
    <cellStyle name="Comma 2 2 2 2 4 4 2 2" xfId="20250" xr:uid="{BFE47ABF-1E0A-4E1C-AA41-85E6454E22A3}"/>
    <cellStyle name="Comma 2 2 2 2 4 4 3" xfId="14647" xr:uid="{44B835E9-45F5-4243-B9FE-CD099DA36A43}"/>
    <cellStyle name="Comma 2 2 2 2 4 5" xfId="6233" xr:uid="{48ED996E-DF15-497E-8403-A37C9EB2DCC6}"/>
    <cellStyle name="Comma 2 2 2 2 4 5 2" xfId="17461" xr:uid="{34F1FF63-0D09-4570-9262-6C7814C55A77}"/>
    <cellStyle name="Comma 2 2 2 2 4 6" xfId="11858" xr:uid="{222C9D23-1279-4AD5-8B99-F9F3CCD9204D}"/>
    <cellStyle name="Comma 2 2 2 2 5" xfId="901" xr:uid="{00000000-0005-0000-0000-000083030000}"/>
    <cellStyle name="Comma 2 2 2 2 5 2" xfId="1981" xr:uid="{00000000-0005-0000-0000-000084030000}"/>
    <cellStyle name="Comma 2 2 2 2 5 2 2" xfId="4770" xr:uid="{E00A68A7-B8E4-4B2A-BE33-B9FB58275E8B}"/>
    <cellStyle name="Comma 2 2 2 2 5 2 2 2" xfId="10373" xr:uid="{CF0CE490-82D9-4118-BA91-814C8C1A2011}"/>
    <cellStyle name="Comma 2 2 2 2 5 2 2 2 2" xfId="21601" xr:uid="{CD9377EB-8263-43F1-A22D-FDBEB3A6B6F1}"/>
    <cellStyle name="Comma 2 2 2 2 5 2 2 3" xfId="15998" xr:uid="{C469D9B0-D89E-447B-98B2-5EED37ABC496}"/>
    <cellStyle name="Comma 2 2 2 2 5 2 3" xfId="7584" xr:uid="{341333DC-B252-40DF-B946-6ADDA24009E4}"/>
    <cellStyle name="Comma 2 2 2 2 5 2 3 2" xfId="18812" xr:uid="{BDEC9542-74D0-4B64-B7CF-A17AC8C9A987}"/>
    <cellStyle name="Comma 2 2 2 2 5 2 4" xfId="13209" xr:uid="{C7F70C56-0492-4882-929C-308C7376B596}"/>
    <cellStyle name="Comma 2 2 2 2 5 3" xfId="3690" xr:uid="{F1B43674-8597-4F9D-99C5-C03B130A2BB2}"/>
    <cellStyle name="Comma 2 2 2 2 5 3 2" xfId="9293" xr:uid="{C78C6226-FE03-4CC8-A21B-2A9621D6A0C2}"/>
    <cellStyle name="Comma 2 2 2 2 5 3 2 2" xfId="20521" xr:uid="{45DD016E-07B7-4B7B-8132-27B79DDFB79A}"/>
    <cellStyle name="Comma 2 2 2 2 5 3 3" xfId="14918" xr:uid="{6C8639FD-8F3D-4CD7-B073-8CD512072C91}"/>
    <cellStyle name="Comma 2 2 2 2 5 4" xfId="6504" xr:uid="{A5A46A95-70F5-4990-9A39-56DD934953BB}"/>
    <cellStyle name="Comma 2 2 2 2 5 4 2" xfId="17732" xr:uid="{E1DFF7B6-0C8B-45DA-A739-4D35D433AEAE}"/>
    <cellStyle name="Comma 2 2 2 2 5 5" xfId="12129" xr:uid="{2779341A-CE0B-4749-9899-253B0CC96A1F}"/>
    <cellStyle name="Comma 2 2 2 2 6" xfId="1443" xr:uid="{00000000-0005-0000-0000-000085030000}"/>
    <cellStyle name="Comma 2 2 2 2 6 2" xfId="4232" xr:uid="{D80FB8BA-A5F5-413D-B3FE-85099A60F85B}"/>
    <cellStyle name="Comma 2 2 2 2 6 2 2" xfId="9835" xr:uid="{C20F41A0-24CD-4415-A0D9-25FAF74ACA06}"/>
    <cellStyle name="Comma 2 2 2 2 6 2 2 2" xfId="21063" xr:uid="{A1DE960A-5738-42B0-AA16-237215BCEA19}"/>
    <cellStyle name="Comma 2 2 2 2 6 2 3" xfId="15460" xr:uid="{DA4EF33C-661F-4E3D-83DB-F246BB776A9F}"/>
    <cellStyle name="Comma 2 2 2 2 6 3" xfId="7046" xr:uid="{0F803331-B5E1-43B1-9D23-707622BE5641}"/>
    <cellStyle name="Comma 2 2 2 2 6 3 2" xfId="18274" xr:uid="{DB0214A0-0C83-492C-8D15-E045CB3C05E7}"/>
    <cellStyle name="Comma 2 2 2 2 6 4" xfId="12671" xr:uid="{96473A45-6BE5-4E82-A3DE-45A1022C9F34}"/>
    <cellStyle name="Comma 2 2 2 2 7" xfId="2524" xr:uid="{00000000-0005-0000-0000-000086030000}"/>
    <cellStyle name="Comma 2 2 2 2 7 2" xfId="5313" xr:uid="{307AEDC6-EFA7-43A6-AC82-DC8D5E486327}"/>
    <cellStyle name="Comma 2 2 2 2 7 2 2" xfId="10916" xr:uid="{6A37392D-E527-4082-A9D2-57E16A56F787}"/>
    <cellStyle name="Comma 2 2 2 2 7 2 2 2" xfId="22144" xr:uid="{3D5D126C-7688-457E-8E8A-E53C551D39ED}"/>
    <cellStyle name="Comma 2 2 2 2 7 2 3" xfId="16541" xr:uid="{FE5FDF5E-EE0B-4D1B-A94A-4B5CF854605E}"/>
    <cellStyle name="Comma 2 2 2 2 7 3" xfId="8127" xr:uid="{65C7488B-F368-4EFE-AB88-D7F5EC7ED3D9}"/>
    <cellStyle name="Comma 2 2 2 2 7 3 2" xfId="19355" xr:uid="{552472C0-1E7B-48F1-A5BE-60E476FB1069}"/>
    <cellStyle name="Comma 2 2 2 2 7 4" xfId="13752" xr:uid="{6F9BD90C-2402-4AA8-8BD5-C454D9DCF303}"/>
    <cellStyle name="Comma 2 2 2 2 8" xfId="363" xr:uid="{00000000-0005-0000-0000-000087030000}"/>
    <cellStyle name="Comma 2 2 2 2 8 2" xfId="3152" xr:uid="{40BCC8BF-5814-4879-9D9E-BF85704205E9}"/>
    <cellStyle name="Comma 2 2 2 2 8 2 2" xfId="8755" xr:uid="{0B55AE77-50EC-40F0-AC8F-977920BC6D22}"/>
    <cellStyle name="Comma 2 2 2 2 8 2 2 2" xfId="19983" xr:uid="{46751071-D3C0-43A7-A5B0-57DBFB8F1480}"/>
    <cellStyle name="Comma 2 2 2 2 8 2 3" xfId="14380" xr:uid="{75503D5D-FB7B-4874-8403-C39FDD4AD195}"/>
    <cellStyle name="Comma 2 2 2 2 8 3" xfId="5966" xr:uid="{76F1D781-5912-400C-A4D6-F83399C820E3}"/>
    <cellStyle name="Comma 2 2 2 2 8 3 2" xfId="17194" xr:uid="{D8D8FCF8-0DBB-4405-91D4-5482F428E5C1}"/>
    <cellStyle name="Comma 2 2 2 2 8 4" xfId="11591" xr:uid="{2DC68E9A-D928-4C71-B7D0-6999AF6AD247}"/>
    <cellStyle name="Comma 2 2 2 2 9" xfId="2876" xr:uid="{4FF6211D-6E4F-4785-ADDF-9575B4F9D7A9}"/>
    <cellStyle name="Comma 2 2 2 2 9 2" xfId="8479" xr:uid="{8CCAA063-155E-479A-A28D-78EB28581159}"/>
    <cellStyle name="Comma 2 2 2 2 9 2 2" xfId="19707" xr:uid="{B87930D1-B65C-4571-967A-CB62A7D1D1ED}"/>
    <cellStyle name="Comma 2 2 2 2 9 3" xfId="14104" xr:uid="{BBC3E8F9-516F-4E2F-BDDD-FFB3561EA072}"/>
    <cellStyle name="Comma 2 2 2 3" xfId="113" xr:uid="{00000000-0005-0000-0000-000088030000}"/>
    <cellStyle name="Comma 2 2 2 3 10" xfId="11345" xr:uid="{3D59FCF6-50C1-4D98-B815-9E2CABC15453}"/>
    <cellStyle name="Comma 2 2 2 3 2" xfId="239" xr:uid="{00000000-0005-0000-0000-000089030000}"/>
    <cellStyle name="Comma 2 2 2 3 2 2" xfId="786" xr:uid="{00000000-0005-0000-0000-00008A030000}"/>
    <cellStyle name="Comma 2 2 2 3 2 2 2" xfId="1324" xr:uid="{00000000-0005-0000-0000-00008B030000}"/>
    <cellStyle name="Comma 2 2 2 3 2 2 2 2" xfId="2404" xr:uid="{00000000-0005-0000-0000-00008C030000}"/>
    <cellStyle name="Comma 2 2 2 3 2 2 2 2 2" xfId="5193" xr:uid="{F954EB58-C729-46E8-9401-5EAA7F6068C9}"/>
    <cellStyle name="Comma 2 2 2 3 2 2 2 2 2 2" xfId="10796" xr:uid="{EE89583E-5BFF-4C6D-AB37-595CC6289031}"/>
    <cellStyle name="Comma 2 2 2 3 2 2 2 2 2 2 2" xfId="22024" xr:uid="{6EDB32FA-AD34-43CD-9F6C-31DAA11D4C45}"/>
    <cellStyle name="Comma 2 2 2 3 2 2 2 2 2 3" xfId="16421" xr:uid="{69E155EF-D222-486C-8182-AB463F45E2A8}"/>
    <cellStyle name="Comma 2 2 2 3 2 2 2 2 3" xfId="8007" xr:uid="{0B572483-FB90-45AB-9717-557B714F3B16}"/>
    <cellStyle name="Comma 2 2 2 3 2 2 2 2 3 2" xfId="19235" xr:uid="{DCEE4628-B702-44D7-840B-F56BEA6103AC}"/>
    <cellStyle name="Comma 2 2 2 3 2 2 2 2 4" xfId="13632" xr:uid="{A4955476-0BD0-4B3E-85EC-0696373414FF}"/>
    <cellStyle name="Comma 2 2 2 3 2 2 2 3" xfId="4113" xr:uid="{FF3E8288-A57D-4219-BCCF-62950DD32110}"/>
    <cellStyle name="Comma 2 2 2 3 2 2 2 3 2" xfId="9716" xr:uid="{70B2469C-B87E-49FF-A720-CFF984659A41}"/>
    <cellStyle name="Comma 2 2 2 3 2 2 2 3 2 2" xfId="20944" xr:uid="{BD5A1447-A877-470E-907B-9A69159D13C0}"/>
    <cellStyle name="Comma 2 2 2 3 2 2 2 3 3" xfId="15341" xr:uid="{6A2B7BB8-E3E0-4BB6-A1E4-E7D1A3008D6D}"/>
    <cellStyle name="Comma 2 2 2 3 2 2 2 4" xfId="6927" xr:uid="{3B2F162D-6C3B-46E6-9EC1-3D3EC6396D96}"/>
    <cellStyle name="Comma 2 2 2 3 2 2 2 4 2" xfId="18155" xr:uid="{4F023608-BB31-492D-9143-F45D2EDB2265}"/>
    <cellStyle name="Comma 2 2 2 3 2 2 2 5" xfId="12552" xr:uid="{4FBBC7BC-DC36-4812-BD02-820E0AE336E7}"/>
    <cellStyle name="Comma 2 2 2 3 2 2 3" xfId="1866" xr:uid="{00000000-0005-0000-0000-00008D030000}"/>
    <cellStyle name="Comma 2 2 2 3 2 2 3 2" xfId="4655" xr:uid="{EB03398E-2677-45B4-A8CD-128B1B6E3B6C}"/>
    <cellStyle name="Comma 2 2 2 3 2 2 3 2 2" xfId="10258" xr:uid="{3D3DEB70-ED79-46CE-A790-18631104397E}"/>
    <cellStyle name="Comma 2 2 2 3 2 2 3 2 2 2" xfId="21486" xr:uid="{8E732F32-8654-4741-96C6-AC4030604D83}"/>
    <cellStyle name="Comma 2 2 2 3 2 2 3 2 3" xfId="15883" xr:uid="{575D7673-C8A1-49B3-9DFC-C8B91AB9262D}"/>
    <cellStyle name="Comma 2 2 2 3 2 2 3 3" xfId="7469" xr:uid="{E0916D34-ADD9-46BC-A164-94FFE0EE6C45}"/>
    <cellStyle name="Comma 2 2 2 3 2 2 3 3 2" xfId="18697" xr:uid="{7215FBE8-1CF0-4DAA-B5E1-878A7BAD84B2}"/>
    <cellStyle name="Comma 2 2 2 3 2 2 3 4" xfId="13094" xr:uid="{09E16875-C97B-467F-93ED-4F4C1194D260}"/>
    <cellStyle name="Comma 2 2 2 3 2 2 4" xfId="3575" xr:uid="{F7C56FB5-4BDF-4E5C-B081-6C9E5187DC54}"/>
    <cellStyle name="Comma 2 2 2 3 2 2 4 2" xfId="9178" xr:uid="{2453E3E8-3185-4A66-BD6A-B2DEBE5BF4D4}"/>
    <cellStyle name="Comma 2 2 2 3 2 2 4 2 2" xfId="20406" xr:uid="{9728DE63-BA39-44CE-8823-ABA3F3A35400}"/>
    <cellStyle name="Comma 2 2 2 3 2 2 4 3" xfId="14803" xr:uid="{1837CF6F-5365-4441-A428-A5722069535B}"/>
    <cellStyle name="Comma 2 2 2 3 2 2 5" xfId="6389" xr:uid="{3D02D103-0447-45EC-A6E8-5D05DD1A3FB4}"/>
    <cellStyle name="Comma 2 2 2 3 2 2 5 2" xfId="17617" xr:uid="{6558A4B1-75BC-42F5-A060-DE7F35C3D6B2}"/>
    <cellStyle name="Comma 2 2 2 3 2 2 6" xfId="12014" xr:uid="{FBD515A4-6981-4678-977F-F1B8E0AFE161}"/>
    <cellStyle name="Comma 2 2 2 3 2 3" xfId="1057" xr:uid="{00000000-0005-0000-0000-00008E030000}"/>
    <cellStyle name="Comma 2 2 2 3 2 3 2" xfId="2137" xr:uid="{00000000-0005-0000-0000-00008F030000}"/>
    <cellStyle name="Comma 2 2 2 3 2 3 2 2" xfId="4926" xr:uid="{9C208996-F937-420C-9591-B17D0D543600}"/>
    <cellStyle name="Comma 2 2 2 3 2 3 2 2 2" xfId="10529" xr:uid="{BD9CD368-50E1-41FF-848E-79283F6888DA}"/>
    <cellStyle name="Comma 2 2 2 3 2 3 2 2 2 2" xfId="21757" xr:uid="{26700279-5921-499A-A173-5AA0C71AABFC}"/>
    <cellStyle name="Comma 2 2 2 3 2 3 2 2 3" xfId="16154" xr:uid="{54BB1A9A-526B-40AD-A40E-544BAC0D7B4C}"/>
    <cellStyle name="Comma 2 2 2 3 2 3 2 3" xfId="7740" xr:uid="{75918134-7C34-4F30-88E5-E0943F22A0B5}"/>
    <cellStyle name="Comma 2 2 2 3 2 3 2 3 2" xfId="18968" xr:uid="{C12DF9E3-6ECF-4C52-A42E-4075FE132E31}"/>
    <cellStyle name="Comma 2 2 2 3 2 3 2 4" xfId="13365" xr:uid="{3702F5F2-9246-4EDF-8943-1F929332BB99}"/>
    <cellStyle name="Comma 2 2 2 3 2 3 3" xfId="3846" xr:uid="{7EB17AE2-879B-4C8B-8E83-417B05EF8084}"/>
    <cellStyle name="Comma 2 2 2 3 2 3 3 2" xfId="9449" xr:uid="{D1603A8E-A6DE-414F-9C08-9255186D62D8}"/>
    <cellStyle name="Comma 2 2 2 3 2 3 3 2 2" xfId="20677" xr:uid="{79ECE166-E1BC-4C63-9ADA-5746BE03FAD0}"/>
    <cellStyle name="Comma 2 2 2 3 2 3 3 3" xfId="15074" xr:uid="{A7D49E45-0A40-403C-92BC-7A902F72E175}"/>
    <cellStyle name="Comma 2 2 2 3 2 3 4" xfId="6660" xr:uid="{4093D0EB-E87B-4B30-A76D-995338EE7940}"/>
    <cellStyle name="Comma 2 2 2 3 2 3 4 2" xfId="17888" xr:uid="{0C500C5B-6BC2-451B-8F29-82A4CD0E1C6C}"/>
    <cellStyle name="Comma 2 2 2 3 2 3 5" xfId="12285" xr:uid="{E6D10766-6F45-4986-B607-CA5EEF93A0F9}"/>
    <cellStyle name="Comma 2 2 2 3 2 4" xfId="1599" xr:uid="{00000000-0005-0000-0000-000090030000}"/>
    <cellStyle name="Comma 2 2 2 3 2 4 2" xfId="4388" xr:uid="{390BF214-CD28-4C6D-919D-287263A4F93F}"/>
    <cellStyle name="Comma 2 2 2 3 2 4 2 2" xfId="9991" xr:uid="{95C7F413-716A-48E4-ABB6-F13BF2606841}"/>
    <cellStyle name="Comma 2 2 2 3 2 4 2 2 2" xfId="21219" xr:uid="{112945A6-A24E-4B21-9EC0-5E4FA4BDF0AA}"/>
    <cellStyle name="Comma 2 2 2 3 2 4 2 3" xfId="15616" xr:uid="{D2E85EBF-AD3D-4D79-9233-1DF6E3A40ED0}"/>
    <cellStyle name="Comma 2 2 2 3 2 4 3" xfId="7202" xr:uid="{EBEEAE9E-A4C6-4D24-AFCA-201635A6D9AA}"/>
    <cellStyle name="Comma 2 2 2 3 2 4 3 2" xfId="18430" xr:uid="{2FB4F7C6-77B8-40CF-9A4F-BFE2B6649C64}"/>
    <cellStyle name="Comma 2 2 2 3 2 4 4" xfId="12827" xr:uid="{FF30E7AB-AFD7-40BE-B7AC-28BB7C51AA01}"/>
    <cellStyle name="Comma 2 2 2 3 2 5" xfId="2680" xr:uid="{00000000-0005-0000-0000-000091030000}"/>
    <cellStyle name="Comma 2 2 2 3 2 5 2" xfId="5469" xr:uid="{A77DEE36-78E2-4095-806F-48F04104BB4B}"/>
    <cellStyle name="Comma 2 2 2 3 2 5 2 2" xfId="11072" xr:uid="{9132F5B8-CBD3-4FF0-B58F-940F042165DC}"/>
    <cellStyle name="Comma 2 2 2 3 2 5 2 2 2" xfId="22300" xr:uid="{20430DD4-7E25-4A62-9C4F-C73D7F1DB749}"/>
    <cellStyle name="Comma 2 2 2 3 2 5 2 3" xfId="16697" xr:uid="{05DD85DA-53E9-4AD7-9B9E-6B6DB1ABB500}"/>
    <cellStyle name="Comma 2 2 2 3 2 5 3" xfId="8283" xr:uid="{229E0597-D62C-43B7-9781-FDEE390043A9}"/>
    <cellStyle name="Comma 2 2 2 3 2 5 3 2" xfId="19511" xr:uid="{6C9FED87-F40C-4607-92BF-63C799E102B0}"/>
    <cellStyle name="Comma 2 2 2 3 2 5 4" xfId="13908" xr:uid="{FAC94C87-5446-4DC1-943C-90E1D44A89B9}"/>
    <cellStyle name="Comma 2 2 2 3 2 6" xfId="519" xr:uid="{00000000-0005-0000-0000-000092030000}"/>
    <cellStyle name="Comma 2 2 2 3 2 6 2" xfId="3308" xr:uid="{AA1FF02B-0F7C-462A-96D1-6A0AAD4A86A6}"/>
    <cellStyle name="Comma 2 2 2 3 2 6 2 2" xfId="8911" xr:uid="{126BF041-67D3-4957-B2EE-50FD283FF48F}"/>
    <cellStyle name="Comma 2 2 2 3 2 6 2 2 2" xfId="20139" xr:uid="{BBB2A18A-0317-436A-91A0-43CAEB81A8D2}"/>
    <cellStyle name="Comma 2 2 2 3 2 6 2 3" xfId="14536" xr:uid="{4D8BDEC0-9C6B-4A9A-A950-CF1BC9DF889B}"/>
    <cellStyle name="Comma 2 2 2 3 2 6 3" xfId="6122" xr:uid="{013B669B-6ABA-4E94-A3F4-B5C22CCB67FA}"/>
    <cellStyle name="Comma 2 2 2 3 2 6 3 2" xfId="17350" xr:uid="{09DDE6A8-EA7A-44C5-A6EA-6CE7FBDCC178}"/>
    <cellStyle name="Comma 2 2 2 3 2 6 4" xfId="11747" xr:uid="{91571DD8-C51D-423E-A599-FD015519A530}"/>
    <cellStyle name="Comma 2 2 2 3 2 7" xfId="3032" xr:uid="{A36A697A-3E5A-4061-AA2D-3A2736A687B7}"/>
    <cellStyle name="Comma 2 2 2 3 2 7 2" xfId="8635" xr:uid="{83AE4633-4AC9-4D72-B876-D6843876478D}"/>
    <cellStyle name="Comma 2 2 2 3 2 7 2 2" xfId="19863" xr:uid="{9BB886AB-60B9-49CA-BBA0-13B32BF0824E}"/>
    <cellStyle name="Comma 2 2 2 3 2 7 3" xfId="14260" xr:uid="{C7C84EEA-79AA-40BC-8ABB-E9BA185CF0C2}"/>
    <cellStyle name="Comma 2 2 2 3 2 8" xfId="5847" xr:uid="{509A7ADA-0601-4092-BD4F-A8FFE9D4734D}"/>
    <cellStyle name="Comma 2 2 2 3 2 8 2" xfId="17075" xr:uid="{CE89D41D-D2CC-4A90-B5C1-865BCE85B274}"/>
    <cellStyle name="Comma 2 2 2 3 2 9" xfId="11471" xr:uid="{FD10E802-C548-4E89-BF15-2D133B318F6C}"/>
    <cellStyle name="Comma 2 2 2 3 3" xfId="660" xr:uid="{00000000-0005-0000-0000-000093030000}"/>
    <cellStyle name="Comma 2 2 2 3 3 2" xfId="1198" xr:uid="{00000000-0005-0000-0000-000094030000}"/>
    <cellStyle name="Comma 2 2 2 3 3 2 2" xfId="2278" xr:uid="{00000000-0005-0000-0000-000095030000}"/>
    <cellStyle name="Comma 2 2 2 3 3 2 2 2" xfId="5067" xr:uid="{E0347D8F-D13C-4A3A-8222-564F8312FF9C}"/>
    <cellStyle name="Comma 2 2 2 3 3 2 2 2 2" xfId="10670" xr:uid="{D0C46600-594A-4074-A9E8-1B3DD525239B}"/>
    <cellStyle name="Comma 2 2 2 3 3 2 2 2 2 2" xfId="21898" xr:uid="{AA311005-21A2-4B78-BF64-1D6714A4D7C7}"/>
    <cellStyle name="Comma 2 2 2 3 3 2 2 2 3" xfId="16295" xr:uid="{01C43325-30F1-4837-838C-27FAA3659BA5}"/>
    <cellStyle name="Comma 2 2 2 3 3 2 2 3" xfId="7881" xr:uid="{1E6B0382-8B44-454F-9A70-9137F5883344}"/>
    <cellStyle name="Comma 2 2 2 3 3 2 2 3 2" xfId="19109" xr:uid="{8AB0D143-C4CC-413F-8699-001DBA5AA6EC}"/>
    <cellStyle name="Comma 2 2 2 3 3 2 2 4" xfId="13506" xr:uid="{89B0D734-2233-4309-A5C2-6D163D0DADBA}"/>
    <cellStyle name="Comma 2 2 2 3 3 2 3" xfId="3987" xr:uid="{0A0ECB92-0B49-4F75-AF9C-ACEB9E5077AE}"/>
    <cellStyle name="Comma 2 2 2 3 3 2 3 2" xfId="9590" xr:uid="{5BD23220-20DB-458D-B21E-17FA8BC5929A}"/>
    <cellStyle name="Comma 2 2 2 3 3 2 3 2 2" xfId="20818" xr:uid="{1D619B89-DCCF-4647-8996-EDF94F73890B}"/>
    <cellStyle name="Comma 2 2 2 3 3 2 3 3" xfId="15215" xr:uid="{253BD433-E52F-4B9F-BFE7-31E5B486D61C}"/>
    <cellStyle name="Comma 2 2 2 3 3 2 4" xfId="6801" xr:uid="{8486AF05-6E66-47C8-B2C3-1987AB9FA09B}"/>
    <cellStyle name="Comma 2 2 2 3 3 2 4 2" xfId="18029" xr:uid="{BCBD9174-3276-42A6-8551-BCFE845EBB95}"/>
    <cellStyle name="Comma 2 2 2 3 3 2 5" xfId="12426" xr:uid="{9836B796-46D6-4351-BE3D-09B5E2BC98AA}"/>
    <cellStyle name="Comma 2 2 2 3 3 3" xfId="1740" xr:uid="{00000000-0005-0000-0000-000096030000}"/>
    <cellStyle name="Comma 2 2 2 3 3 3 2" xfId="4529" xr:uid="{7C5B4B9C-9C66-429E-BCCA-A9A9485BD29D}"/>
    <cellStyle name="Comma 2 2 2 3 3 3 2 2" xfId="10132" xr:uid="{A961E11A-F439-448B-8C9C-6E6D990E388C}"/>
    <cellStyle name="Comma 2 2 2 3 3 3 2 2 2" xfId="21360" xr:uid="{37374754-3863-471E-9A36-2F0CEC1B8325}"/>
    <cellStyle name="Comma 2 2 2 3 3 3 2 3" xfId="15757" xr:uid="{953FC034-5494-4C02-9B7E-4327DBFCEC52}"/>
    <cellStyle name="Comma 2 2 2 3 3 3 3" xfId="7343" xr:uid="{52B02300-6469-4580-963F-58417D8BD032}"/>
    <cellStyle name="Comma 2 2 2 3 3 3 3 2" xfId="18571" xr:uid="{F0FA663F-F265-43AA-A283-E50EAAD42102}"/>
    <cellStyle name="Comma 2 2 2 3 3 3 4" xfId="12968" xr:uid="{B333E0C8-10F7-4F8A-A39C-5F12894D31ED}"/>
    <cellStyle name="Comma 2 2 2 3 3 4" xfId="3449" xr:uid="{C0809EAD-5680-4523-BE35-7C15357F4106}"/>
    <cellStyle name="Comma 2 2 2 3 3 4 2" xfId="9052" xr:uid="{D42FD519-B3DF-44FE-A620-E7E04E81B50A}"/>
    <cellStyle name="Comma 2 2 2 3 3 4 2 2" xfId="20280" xr:uid="{DEB1B2EB-2075-4507-8FCB-89509519B558}"/>
    <cellStyle name="Comma 2 2 2 3 3 4 3" xfId="14677" xr:uid="{8E2375AC-6769-431D-9B43-3162C65366DF}"/>
    <cellStyle name="Comma 2 2 2 3 3 5" xfId="6263" xr:uid="{AE5AE2FF-A47A-42E7-8DF4-30DDB77A723A}"/>
    <cellStyle name="Comma 2 2 2 3 3 5 2" xfId="17491" xr:uid="{8AF676CB-CF1D-4C4D-B4EC-24520079B2EB}"/>
    <cellStyle name="Comma 2 2 2 3 3 6" xfId="11888" xr:uid="{02A32579-6B11-46BE-BB70-3661D1CFE583}"/>
    <cellStyle name="Comma 2 2 2 3 4" xfId="931" xr:uid="{00000000-0005-0000-0000-000097030000}"/>
    <cellStyle name="Comma 2 2 2 3 4 2" xfId="2011" xr:uid="{00000000-0005-0000-0000-000098030000}"/>
    <cellStyle name="Comma 2 2 2 3 4 2 2" xfId="4800" xr:uid="{57F625A4-C3F4-4120-91C1-7098C4D3F4BE}"/>
    <cellStyle name="Comma 2 2 2 3 4 2 2 2" xfId="10403" xr:uid="{59AFD77E-A9D7-4FAF-B3BB-57AF9B548FBE}"/>
    <cellStyle name="Comma 2 2 2 3 4 2 2 2 2" xfId="21631" xr:uid="{E7B11FE5-51A7-4740-A8D3-50F2D2CF2221}"/>
    <cellStyle name="Comma 2 2 2 3 4 2 2 3" xfId="16028" xr:uid="{38DCC5D9-5B98-4213-8838-B1C35F7EAD17}"/>
    <cellStyle name="Comma 2 2 2 3 4 2 3" xfId="7614" xr:uid="{814BACE4-C5FD-4214-9117-5C1512777BFD}"/>
    <cellStyle name="Comma 2 2 2 3 4 2 3 2" xfId="18842" xr:uid="{F9C20E99-7ACD-4CC2-B8D2-1F1CB6F0E208}"/>
    <cellStyle name="Comma 2 2 2 3 4 2 4" xfId="13239" xr:uid="{15F4DF0A-239F-4EF4-AB5C-FE7B042D7B54}"/>
    <cellStyle name="Comma 2 2 2 3 4 3" xfId="3720" xr:uid="{C134012D-B9FE-4908-994F-959EAE1BE54F}"/>
    <cellStyle name="Comma 2 2 2 3 4 3 2" xfId="9323" xr:uid="{7A6B8E32-88FB-4E66-94A8-4E2E6B37855C}"/>
    <cellStyle name="Comma 2 2 2 3 4 3 2 2" xfId="20551" xr:uid="{BD2E7E80-8D3E-4DAB-A6E5-6E16ED1BF812}"/>
    <cellStyle name="Comma 2 2 2 3 4 3 3" xfId="14948" xr:uid="{A736F0A3-4CC9-4420-8C1F-29B295EFAA72}"/>
    <cellStyle name="Comma 2 2 2 3 4 4" xfId="6534" xr:uid="{E7F215C1-8159-4BB4-B803-48205D1C97D3}"/>
    <cellStyle name="Comma 2 2 2 3 4 4 2" xfId="17762" xr:uid="{B9DEDED6-A37C-48BE-A7EF-540ED1DA931D}"/>
    <cellStyle name="Comma 2 2 2 3 4 5" xfId="12159" xr:uid="{8A2E653E-52AE-46B8-8A70-F8F955A50331}"/>
    <cellStyle name="Comma 2 2 2 3 5" xfId="1473" xr:uid="{00000000-0005-0000-0000-000099030000}"/>
    <cellStyle name="Comma 2 2 2 3 5 2" xfId="4262" xr:uid="{A33C5F8B-BA9D-4C29-B9D0-507ADCE0EA5E}"/>
    <cellStyle name="Comma 2 2 2 3 5 2 2" xfId="9865" xr:uid="{B8F2CC95-E010-45CE-AB0F-5C13010960D2}"/>
    <cellStyle name="Comma 2 2 2 3 5 2 2 2" xfId="21093" xr:uid="{09771EC7-03C5-474C-A2B9-6CB0F75CF3D2}"/>
    <cellStyle name="Comma 2 2 2 3 5 2 3" xfId="15490" xr:uid="{F3E7941F-F124-421E-B704-6E9A97E448BD}"/>
    <cellStyle name="Comma 2 2 2 3 5 3" xfId="7076" xr:uid="{C6781D8B-F793-4A63-A5F5-FF03F92AD24F}"/>
    <cellStyle name="Comma 2 2 2 3 5 3 2" xfId="18304" xr:uid="{94448B78-D09E-458B-A0EE-8A5685B4CC41}"/>
    <cellStyle name="Comma 2 2 2 3 5 4" xfId="12701" xr:uid="{3A42B318-F071-4E55-A941-5EBB326D440F}"/>
    <cellStyle name="Comma 2 2 2 3 6" xfId="2554" xr:uid="{00000000-0005-0000-0000-00009A030000}"/>
    <cellStyle name="Comma 2 2 2 3 6 2" xfId="5343" xr:uid="{84DBAC03-CF76-4D67-A583-6BBF86BFB007}"/>
    <cellStyle name="Comma 2 2 2 3 6 2 2" xfId="10946" xr:uid="{9AFA5773-58ED-48FD-873C-E1C776AF6AB7}"/>
    <cellStyle name="Comma 2 2 2 3 6 2 2 2" xfId="22174" xr:uid="{F511783E-CADF-4719-986A-66494910EF7F}"/>
    <cellStyle name="Comma 2 2 2 3 6 2 3" xfId="16571" xr:uid="{D059C5BE-AF39-49F4-90DF-607041B33058}"/>
    <cellStyle name="Comma 2 2 2 3 6 3" xfId="8157" xr:uid="{9056E326-1BD6-404C-AB0A-956F8CA516E0}"/>
    <cellStyle name="Comma 2 2 2 3 6 3 2" xfId="19385" xr:uid="{315C5616-A872-443E-9A90-D933D4BC463D}"/>
    <cellStyle name="Comma 2 2 2 3 6 4" xfId="13782" xr:uid="{41FBA9BF-302A-4F63-A569-D4BC10E7F684}"/>
    <cellStyle name="Comma 2 2 2 3 7" xfId="393" xr:uid="{00000000-0005-0000-0000-00009B030000}"/>
    <cellStyle name="Comma 2 2 2 3 7 2" xfId="3182" xr:uid="{8FA3B0BB-941C-48C9-82F9-45D0AD1BCCBB}"/>
    <cellStyle name="Comma 2 2 2 3 7 2 2" xfId="8785" xr:uid="{93D95A8A-06B8-462C-8780-EBEE557303FF}"/>
    <cellStyle name="Comma 2 2 2 3 7 2 2 2" xfId="20013" xr:uid="{EFAA2218-4EEA-4EE8-B897-A02078D54D95}"/>
    <cellStyle name="Comma 2 2 2 3 7 2 3" xfId="14410" xr:uid="{C9175CEE-698E-4C55-9969-BCE9E403D926}"/>
    <cellStyle name="Comma 2 2 2 3 7 3" xfId="5996" xr:uid="{46A60FE8-38EA-49FB-A057-58FB99D53015}"/>
    <cellStyle name="Comma 2 2 2 3 7 3 2" xfId="17224" xr:uid="{F8DB908E-EAAE-40DC-9063-25041C02169D}"/>
    <cellStyle name="Comma 2 2 2 3 7 4" xfId="11621" xr:uid="{A7A03A9A-8C2F-4CA4-95D3-0D6626DC7FBF}"/>
    <cellStyle name="Comma 2 2 2 3 8" xfId="2906" xr:uid="{CAFF6A13-9D1B-4768-8EEF-F046EF43B1FF}"/>
    <cellStyle name="Comma 2 2 2 3 8 2" xfId="8509" xr:uid="{C2E5E630-F7CA-43B3-B59C-B1246FC3287E}"/>
    <cellStyle name="Comma 2 2 2 3 8 2 2" xfId="19737" xr:uid="{F402E4C8-7A9D-4376-A968-ABEBA7ACB3AF}"/>
    <cellStyle name="Comma 2 2 2 3 8 3" xfId="14134" xr:uid="{DDF150F3-AAE9-4DF6-9439-3B852F1BE0DC}"/>
    <cellStyle name="Comma 2 2 2 3 9" xfId="5721" xr:uid="{C7FAEA2A-4495-49D8-A972-0C8145045342}"/>
    <cellStyle name="Comma 2 2 2 3 9 2" xfId="16949" xr:uid="{F77E84E1-B895-41DF-8969-C0F8E6892F63}"/>
    <cellStyle name="Comma 2 2 2 4" xfId="175" xr:uid="{00000000-0005-0000-0000-00009C030000}"/>
    <cellStyle name="Comma 2 2 2 4 2" xfId="722" xr:uid="{00000000-0005-0000-0000-00009D030000}"/>
    <cellStyle name="Comma 2 2 2 4 2 2" xfId="1260" xr:uid="{00000000-0005-0000-0000-00009E030000}"/>
    <cellStyle name="Comma 2 2 2 4 2 2 2" xfId="2340" xr:uid="{00000000-0005-0000-0000-00009F030000}"/>
    <cellStyle name="Comma 2 2 2 4 2 2 2 2" xfId="5129" xr:uid="{E97F8D8C-2450-4291-B802-DF73B369BFFC}"/>
    <cellStyle name="Comma 2 2 2 4 2 2 2 2 2" xfId="10732" xr:uid="{8E0410AD-EAD3-4D2C-8FF9-BA983AB46EE3}"/>
    <cellStyle name="Comma 2 2 2 4 2 2 2 2 2 2" xfId="21960" xr:uid="{EFECCA7C-8726-403D-83C1-647F458E7434}"/>
    <cellStyle name="Comma 2 2 2 4 2 2 2 2 3" xfId="16357" xr:uid="{8B55EE59-44FC-4691-91BC-69178B241CB4}"/>
    <cellStyle name="Comma 2 2 2 4 2 2 2 3" xfId="7943" xr:uid="{2C4314A4-9032-4396-A1F6-0E53D8E1CC54}"/>
    <cellStyle name="Comma 2 2 2 4 2 2 2 3 2" xfId="19171" xr:uid="{29B90E38-D773-4A2E-9BBD-B5320DBCDE84}"/>
    <cellStyle name="Comma 2 2 2 4 2 2 2 4" xfId="13568" xr:uid="{9EE95263-E04E-4D17-8D1A-52D4A4F914BF}"/>
    <cellStyle name="Comma 2 2 2 4 2 2 3" xfId="4049" xr:uid="{E8F96CAF-7F9D-4F23-BC9C-82742E3F9BB9}"/>
    <cellStyle name="Comma 2 2 2 4 2 2 3 2" xfId="9652" xr:uid="{2434261C-CE2C-4760-A102-04DFEFAA63A7}"/>
    <cellStyle name="Comma 2 2 2 4 2 2 3 2 2" xfId="20880" xr:uid="{DC3D4E0C-A6EF-4F2E-B3B3-745CFE728057}"/>
    <cellStyle name="Comma 2 2 2 4 2 2 3 3" xfId="15277" xr:uid="{52415DE3-318F-4EFD-A342-A3410507FCB9}"/>
    <cellStyle name="Comma 2 2 2 4 2 2 4" xfId="6863" xr:uid="{C2561DDB-D032-4033-BA47-8231F2B8FC2A}"/>
    <cellStyle name="Comma 2 2 2 4 2 2 4 2" xfId="18091" xr:uid="{856F7D3A-906D-49E1-9E7F-67C4802B66CB}"/>
    <cellStyle name="Comma 2 2 2 4 2 2 5" xfId="12488" xr:uid="{EF0636D1-870E-4851-A6D5-B0A791F59C3C}"/>
    <cellStyle name="Comma 2 2 2 4 2 3" xfId="1802" xr:uid="{00000000-0005-0000-0000-0000A0030000}"/>
    <cellStyle name="Comma 2 2 2 4 2 3 2" xfId="4591" xr:uid="{F7D7BF29-4859-4233-819D-1A88CB942AD6}"/>
    <cellStyle name="Comma 2 2 2 4 2 3 2 2" xfId="10194" xr:uid="{3F25DB3C-050B-466A-A307-9EFE987D517E}"/>
    <cellStyle name="Comma 2 2 2 4 2 3 2 2 2" xfId="21422" xr:uid="{EA39A5A4-CDCC-4C42-86A9-6E0253851860}"/>
    <cellStyle name="Comma 2 2 2 4 2 3 2 3" xfId="15819" xr:uid="{32D6FA4B-4822-4823-88AA-7C0B41FFC6E4}"/>
    <cellStyle name="Comma 2 2 2 4 2 3 3" xfId="7405" xr:uid="{612DC8DB-C177-4652-9E91-C800C830326E}"/>
    <cellStyle name="Comma 2 2 2 4 2 3 3 2" xfId="18633" xr:uid="{B471248B-9FAD-48A9-AA79-D3FCCF4515B2}"/>
    <cellStyle name="Comma 2 2 2 4 2 3 4" xfId="13030" xr:uid="{106ECA7E-BF28-488C-A6EB-FD5BD018A983}"/>
    <cellStyle name="Comma 2 2 2 4 2 4" xfId="3511" xr:uid="{AF0B8BCC-2395-40E7-B0B5-66484A8CF0A6}"/>
    <cellStyle name="Comma 2 2 2 4 2 4 2" xfId="9114" xr:uid="{1338355A-3133-4AEB-96C0-E1C7C0394C11}"/>
    <cellStyle name="Comma 2 2 2 4 2 4 2 2" xfId="20342" xr:uid="{314AAA96-F31D-4376-B1C2-469BA0B16FB0}"/>
    <cellStyle name="Comma 2 2 2 4 2 4 3" xfId="14739" xr:uid="{7B233753-2143-4E91-988D-7628D51CD286}"/>
    <cellStyle name="Comma 2 2 2 4 2 5" xfId="6325" xr:uid="{E6009389-8D19-455C-B50B-2EFCF8CC5532}"/>
    <cellStyle name="Comma 2 2 2 4 2 5 2" xfId="17553" xr:uid="{18FC8078-FB43-445F-8609-0465951E81A5}"/>
    <cellStyle name="Comma 2 2 2 4 2 6" xfId="11950" xr:uid="{70CBC2A0-032D-48D6-9D8E-058F98708495}"/>
    <cellStyle name="Comma 2 2 2 4 3" xfId="993" xr:uid="{00000000-0005-0000-0000-0000A1030000}"/>
    <cellStyle name="Comma 2 2 2 4 3 2" xfId="2073" xr:uid="{00000000-0005-0000-0000-0000A2030000}"/>
    <cellStyle name="Comma 2 2 2 4 3 2 2" xfId="4862" xr:uid="{29CFEAA4-3158-4DEC-AA38-4A34E1D713CB}"/>
    <cellStyle name="Comma 2 2 2 4 3 2 2 2" xfId="10465" xr:uid="{D45F75EC-2326-4F43-BE5A-F2F1B68C1C62}"/>
    <cellStyle name="Comma 2 2 2 4 3 2 2 2 2" xfId="21693" xr:uid="{088BFB98-C8F6-490D-BC9A-3AD764FA1002}"/>
    <cellStyle name="Comma 2 2 2 4 3 2 2 3" xfId="16090" xr:uid="{0789CAD2-EEBA-472D-9AF2-D52C257864E8}"/>
    <cellStyle name="Comma 2 2 2 4 3 2 3" xfId="7676" xr:uid="{E6B1CE75-EE9B-43D3-89C3-38CC919479E1}"/>
    <cellStyle name="Comma 2 2 2 4 3 2 3 2" xfId="18904" xr:uid="{421F6F13-F93D-4AB2-ACE4-961EA4AF6352}"/>
    <cellStyle name="Comma 2 2 2 4 3 2 4" xfId="13301" xr:uid="{8F98E3AD-DBFE-4845-9EEE-28348CCD41D4}"/>
    <cellStyle name="Comma 2 2 2 4 3 3" xfId="3782" xr:uid="{E5202271-F0B7-4D9F-8F76-B3050E6AD52C}"/>
    <cellStyle name="Comma 2 2 2 4 3 3 2" xfId="9385" xr:uid="{DA72B2F4-1C21-47F0-97EF-9F318B76E688}"/>
    <cellStyle name="Comma 2 2 2 4 3 3 2 2" xfId="20613" xr:uid="{48259BB0-5597-43FC-98E0-94C32CF36F5A}"/>
    <cellStyle name="Comma 2 2 2 4 3 3 3" xfId="15010" xr:uid="{6C3FB372-6BD7-4FA1-8F9D-936D984FD228}"/>
    <cellStyle name="Comma 2 2 2 4 3 4" xfId="6596" xr:uid="{FD337E68-B1EA-4223-8B7E-4A92EC0A1F30}"/>
    <cellStyle name="Comma 2 2 2 4 3 4 2" xfId="17824" xr:uid="{775A6AF9-53A2-4725-83CD-3ACF0D5AC0EA}"/>
    <cellStyle name="Comma 2 2 2 4 3 5" xfId="12221" xr:uid="{CBE08A76-3FC5-4B57-93FF-605DA1202B93}"/>
    <cellStyle name="Comma 2 2 2 4 4" xfId="1535" xr:uid="{00000000-0005-0000-0000-0000A3030000}"/>
    <cellStyle name="Comma 2 2 2 4 4 2" xfId="4324" xr:uid="{BBEE5BB6-0E2E-4698-9498-F6F4C88D4CCA}"/>
    <cellStyle name="Comma 2 2 2 4 4 2 2" xfId="9927" xr:uid="{8D19CDC7-4F1E-4E44-9252-C38FA3AE38BD}"/>
    <cellStyle name="Comma 2 2 2 4 4 2 2 2" xfId="21155" xr:uid="{2B0C878A-0DBC-4B8C-91A2-639AB7F3A19B}"/>
    <cellStyle name="Comma 2 2 2 4 4 2 3" xfId="15552" xr:uid="{1930A601-F030-4939-A180-B1FA48443CE7}"/>
    <cellStyle name="Comma 2 2 2 4 4 3" xfId="7138" xr:uid="{E3201E0F-C326-4227-BF09-D970DBD082FE}"/>
    <cellStyle name="Comma 2 2 2 4 4 3 2" xfId="18366" xr:uid="{0B7A4B5B-71FD-4EC9-82E3-D229C60ACF93}"/>
    <cellStyle name="Comma 2 2 2 4 4 4" xfId="12763" xr:uid="{0F6224BA-2E70-44AB-B200-7AAB24DEB852}"/>
    <cellStyle name="Comma 2 2 2 4 5" xfId="2616" xr:uid="{00000000-0005-0000-0000-0000A4030000}"/>
    <cellStyle name="Comma 2 2 2 4 5 2" xfId="5405" xr:uid="{59E1CACB-F563-4BE9-BC9F-A1C6A60BB63B}"/>
    <cellStyle name="Comma 2 2 2 4 5 2 2" xfId="11008" xr:uid="{C5EDE409-6DA9-49B4-9179-865E34BD5A9E}"/>
    <cellStyle name="Comma 2 2 2 4 5 2 2 2" xfId="22236" xr:uid="{24305AE9-5E37-4EA4-A9D8-9AD5B68EBAA4}"/>
    <cellStyle name="Comma 2 2 2 4 5 2 3" xfId="16633" xr:uid="{9297003A-E61D-44AA-B04E-09458DCFD2E9}"/>
    <cellStyle name="Comma 2 2 2 4 5 3" xfId="8219" xr:uid="{E8AE04E0-CA80-4E2C-999E-24A6D685661D}"/>
    <cellStyle name="Comma 2 2 2 4 5 3 2" xfId="19447" xr:uid="{22B9879C-9D6C-4F6B-A3B7-99B9187967DE}"/>
    <cellStyle name="Comma 2 2 2 4 5 4" xfId="13844" xr:uid="{09E36AF6-DEA2-4041-BDCD-066D85FF4C75}"/>
    <cellStyle name="Comma 2 2 2 4 6" xfId="455" xr:uid="{00000000-0005-0000-0000-0000A5030000}"/>
    <cellStyle name="Comma 2 2 2 4 6 2" xfId="3244" xr:uid="{50DA2130-3646-4808-BCDF-091F5337A7B7}"/>
    <cellStyle name="Comma 2 2 2 4 6 2 2" xfId="8847" xr:uid="{15E5751A-2361-4AFA-930A-559A40D27B2F}"/>
    <cellStyle name="Comma 2 2 2 4 6 2 2 2" xfId="20075" xr:uid="{8C95F73D-273B-4740-AF0D-44E98BC9CB34}"/>
    <cellStyle name="Comma 2 2 2 4 6 2 3" xfId="14472" xr:uid="{9C0E7A18-22F4-49AF-8209-21BB7F7C83FD}"/>
    <cellStyle name="Comma 2 2 2 4 6 3" xfId="6058" xr:uid="{152CE5B8-BEBE-40B3-9098-B7551CD0D5EC}"/>
    <cellStyle name="Comma 2 2 2 4 6 3 2" xfId="17286" xr:uid="{A4183032-6278-40C5-ABFC-F847E535ED91}"/>
    <cellStyle name="Comma 2 2 2 4 6 4" xfId="11683" xr:uid="{35633866-A7CA-434A-88BA-60E0AC406832}"/>
    <cellStyle name="Comma 2 2 2 4 7" xfId="2968" xr:uid="{6E0E418E-AC70-4ADC-8344-D307F81E87A6}"/>
    <cellStyle name="Comma 2 2 2 4 7 2" xfId="8571" xr:uid="{B0880873-615B-4A2E-A558-87E545FFF044}"/>
    <cellStyle name="Comma 2 2 2 4 7 2 2" xfId="19799" xr:uid="{8204FDA0-8723-4916-899C-21B1CA9D1BD6}"/>
    <cellStyle name="Comma 2 2 2 4 7 3" xfId="14196" xr:uid="{54E76447-880A-44D8-B39F-7D69957603CA}"/>
    <cellStyle name="Comma 2 2 2 4 8" xfId="5783" xr:uid="{282F3771-3C61-4902-B514-5A9D88AA1E3E}"/>
    <cellStyle name="Comma 2 2 2 4 8 2" xfId="17011" xr:uid="{621B7F09-9C07-4327-AA9C-0DE96F828AF4}"/>
    <cellStyle name="Comma 2 2 2 4 9" xfId="11407" xr:uid="{6B36B3D0-CFF8-4519-9ACF-92F0715050D7}"/>
    <cellStyle name="Comma 2 2 2 5" xfId="601" xr:uid="{00000000-0005-0000-0000-0000A6030000}"/>
    <cellStyle name="Comma 2 2 2 5 2" xfId="1139" xr:uid="{00000000-0005-0000-0000-0000A7030000}"/>
    <cellStyle name="Comma 2 2 2 5 2 2" xfId="2219" xr:uid="{00000000-0005-0000-0000-0000A8030000}"/>
    <cellStyle name="Comma 2 2 2 5 2 2 2" xfId="5008" xr:uid="{259F7F85-239A-4B07-8554-3CBAFA1C6448}"/>
    <cellStyle name="Comma 2 2 2 5 2 2 2 2" xfId="10611" xr:uid="{18B6BF84-E08C-42F5-A906-2DC3499FE422}"/>
    <cellStyle name="Comma 2 2 2 5 2 2 2 2 2" xfId="21839" xr:uid="{E255B963-09C1-4BA2-84F7-A28B2D0E0F13}"/>
    <cellStyle name="Comma 2 2 2 5 2 2 2 3" xfId="16236" xr:uid="{A6B77437-FCE7-4D0D-B6C8-40118568CED7}"/>
    <cellStyle name="Comma 2 2 2 5 2 2 3" xfId="7822" xr:uid="{5F751570-76E7-4581-B138-F12E7CAE2677}"/>
    <cellStyle name="Comma 2 2 2 5 2 2 3 2" xfId="19050" xr:uid="{752C342C-5E17-46D0-B670-937FF6140DC4}"/>
    <cellStyle name="Comma 2 2 2 5 2 2 4" xfId="13447" xr:uid="{624CB100-BDCC-4842-B998-1D2F0E968AB1}"/>
    <cellStyle name="Comma 2 2 2 5 2 3" xfId="3928" xr:uid="{57C3DD5C-7201-4B9F-BB26-6ED9B9A7698E}"/>
    <cellStyle name="Comma 2 2 2 5 2 3 2" xfId="9531" xr:uid="{A3E2CEAC-DF39-4261-8EDC-198F767F23AE}"/>
    <cellStyle name="Comma 2 2 2 5 2 3 2 2" xfId="20759" xr:uid="{FF5ECD02-ACA3-48DD-8BA3-5F47DA2AB9C7}"/>
    <cellStyle name="Comma 2 2 2 5 2 3 3" xfId="15156" xr:uid="{8BD43FD7-323C-453A-8D03-01AFB5F0C330}"/>
    <cellStyle name="Comma 2 2 2 5 2 4" xfId="6742" xr:uid="{56C5CB0B-9B0B-4B64-A583-C09B67BC8FB4}"/>
    <cellStyle name="Comma 2 2 2 5 2 4 2" xfId="17970" xr:uid="{FA9B0307-F45C-4168-AE4E-EDA015D6964E}"/>
    <cellStyle name="Comma 2 2 2 5 2 5" xfId="12367" xr:uid="{31897D13-909F-45E9-956F-5D1C70B0838F}"/>
    <cellStyle name="Comma 2 2 2 5 3" xfId="1681" xr:uid="{00000000-0005-0000-0000-0000A9030000}"/>
    <cellStyle name="Comma 2 2 2 5 3 2" xfId="4470" xr:uid="{30F37907-5939-4A8B-8878-C7C197F3320C}"/>
    <cellStyle name="Comma 2 2 2 5 3 2 2" xfId="10073" xr:uid="{69572A41-242C-407A-8F3D-F3A5745717FC}"/>
    <cellStyle name="Comma 2 2 2 5 3 2 2 2" xfId="21301" xr:uid="{D107D1BA-BC4A-4522-9C97-3053B1A179D7}"/>
    <cellStyle name="Comma 2 2 2 5 3 2 3" xfId="15698" xr:uid="{FAD699F3-C15A-4566-9CC1-F8A2DB64D707}"/>
    <cellStyle name="Comma 2 2 2 5 3 3" xfId="7284" xr:uid="{FC51047F-0E9B-45C5-85D4-5FA37B8DE5AD}"/>
    <cellStyle name="Comma 2 2 2 5 3 3 2" xfId="18512" xr:uid="{F17D52CC-FB73-4B7A-A44D-4D7F8AE752DB}"/>
    <cellStyle name="Comma 2 2 2 5 3 4" xfId="12909" xr:uid="{8DB8B963-C5C0-4911-AD7E-36375AFD7133}"/>
    <cellStyle name="Comma 2 2 2 5 4" xfId="3390" xr:uid="{B27F3945-0473-404D-9E60-10156B8E7DD3}"/>
    <cellStyle name="Comma 2 2 2 5 4 2" xfId="8993" xr:uid="{CDA65202-0FF3-428E-B79A-21D383B9B7F0}"/>
    <cellStyle name="Comma 2 2 2 5 4 2 2" xfId="20221" xr:uid="{D72952A4-BF72-47FB-B343-CF1774FFD685}"/>
    <cellStyle name="Comma 2 2 2 5 4 3" xfId="14618" xr:uid="{F1DDFC1C-2B67-46FD-82F9-AB8D5430889D}"/>
    <cellStyle name="Comma 2 2 2 5 5" xfId="6204" xr:uid="{E794929C-467C-457E-B056-EE339942E0E6}"/>
    <cellStyle name="Comma 2 2 2 5 5 2" xfId="17432" xr:uid="{BE6083A0-D3FE-4E3D-9841-A38C16EB0392}"/>
    <cellStyle name="Comma 2 2 2 5 6" xfId="11829" xr:uid="{15163CA8-466A-4C15-B1EB-C9AB2B802E1C}"/>
    <cellStyle name="Comma 2 2 2 6" xfId="872" xr:uid="{00000000-0005-0000-0000-0000AA030000}"/>
    <cellStyle name="Comma 2 2 2 6 2" xfId="1952" xr:uid="{00000000-0005-0000-0000-0000AB030000}"/>
    <cellStyle name="Comma 2 2 2 6 2 2" xfId="4741" xr:uid="{C5B36808-E74B-4C73-85E5-86B6FE7ABB6C}"/>
    <cellStyle name="Comma 2 2 2 6 2 2 2" xfId="10344" xr:uid="{9B38932E-5427-4B40-99FE-3894FD9ABE51}"/>
    <cellStyle name="Comma 2 2 2 6 2 2 2 2" xfId="21572" xr:uid="{C2D812D9-9099-4C1D-9E78-8396EECA33CC}"/>
    <cellStyle name="Comma 2 2 2 6 2 2 3" xfId="15969" xr:uid="{8E4933F1-D276-4A5B-8CD5-2A8747480E40}"/>
    <cellStyle name="Comma 2 2 2 6 2 3" xfId="7555" xr:uid="{D613F293-64FD-493D-BB25-1D86A0886A71}"/>
    <cellStyle name="Comma 2 2 2 6 2 3 2" xfId="18783" xr:uid="{BAE69D62-1B19-4E68-98DF-D4059BA883C3}"/>
    <cellStyle name="Comma 2 2 2 6 2 4" xfId="13180" xr:uid="{46CBC8A1-EDF6-40A3-AA2F-0B7D8FBCD186}"/>
    <cellStyle name="Comma 2 2 2 6 3" xfId="3661" xr:uid="{1C60A8F5-921A-4D4C-ABF6-784A558B9778}"/>
    <cellStyle name="Comma 2 2 2 6 3 2" xfId="9264" xr:uid="{A82DF02C-F726-4E3D-8E2D-6F880AC685D3}"/>
    <cellStyle name="Comma 2 2 2 6 3 2 2" xfId="20492" xr:uid="{2BDDD172-DDEC-42E1-B6C9-F7A2D6116360}"/>
    <cellStyle name="Comma 2 2 2 6 3 3" xfId="14889" xr:uid="{B2EBD77A-D735-4FE0-B132-0BFA8765856F}"/>
    <cellStyle name="Comma 2 2 2 6 4" xfId="6475" xr:uid="{D4E99EFE-698F-48F6-9F07-C560C6AEF6E0}"/>
    <cellStyle name="Comma 2 2 2 6 4 2" xfId="17703" xr:uid="{442D143E-E9A7-4CE2-90A4-072E2C0000C6}"/>
    <cellStyle name="Comma 2 2 2 6 5" xfId="12100" xr:uid="{9E0FEDB5-C62E-489C-A037-4295AD3E1F71}"/>
    <cellStyle name="Comma 2 2 2 7" xfId="1414" xr:uid="{00000000-0005-0000-0000-0000AC030000}"/>
    <cellStyle name="Comma 2 2 2 7 2" xfId="4203" xr:uid="{AB3CF5E9-687D-457B-BEC0-B72B122A1499}"/>
    <cellStyle name="Comma 2 2 2 7 2 2" xfId="9806" xr:uid="{F32DED4C-A9AF-4FE0-A6F4-71D2448A1D7A}"/>
    <cellStyle name="Comma 2 2 2 7 2 2 2" xfId="21034" xr:uid="{E7AB4252-5973-453F-A13F-F01DF9B748B3}"/>
    <cellStyle name="Comma 2 2 2 7 2 3" xfId="15431" xr:uid="{07F75BE2-F406-4B9F-BCD8-D87212C43602}"/>
    <cellStyle name="Comma 2 2 2 7 3" xfId="7017" xr:uid="{B1DA84F4-C0C9-4B7D-9256-27AB00254645}"/>
    <cellStyle name="Comma 2 2 2 7 3 2" xfId="18245" xr:uid="{8959DD7F-7FC7-41ED-ACEF-58431AB0C6D6}"/>
    <cellStyle name="Comma 2 2 2 7 4" xfId="12642" xr:uid="{D55B922E-5466-4579-BFBD-407D9D6BD903}"/>
    <cellStyle name="Comma 2 2 2 8" xfId="2495" xr:uid="{00000000-0005-0000-0000-0000AD030000}"/>
    <cellStyle name="Comma 2 2 2 8 2" xfId="5284" xr:uid="{B55AF117-EAA3-47D5-BD75-C7FDC4BCA896}"/>
    <cellStyle name="Comma 2 2 2 8 2 2" xfId="10887" xr:uid="{2B9ED4D8-B198-4EDE-9D35-0B5BF0E5EFF4}"/>
    <cellStyle name="Comma 2 2 2 8 2 2 2" xfId="22115" xr:uid="{E167606A-94FA-48C2-9DAD-2F0A292C9AFC}"/>
    <cellStyle name="Comma 2 2 2 8 2 3" xfId="16512" xr:uid="{A8FE4F90-766C-4CFF-9434-43FE27D5F2CB}"/>
    <cellStyle name="Comma 2 2 2 8 3" xfId="8098" xr:uid="{816E20F5-F8F8-4144-B74B-31D21FD728BF}"/>
    <cellStyle name="Comma 2 2 2 8 3 2" xfId="19326" xr:uid="{6CA578B5-6BAA-4CC9-B158-21F6B0FDAF03}"/>
    <cellStyle name="Comma 2 2 2 8 4" xfId="13723" xr:uid="{5C193094-C307-433D-B1D2-89D2429B9876}"/>
    <cellStyle name="Comma 2 2 2 9" xfId="334" xr:uid="{00000000-0005-0000-0000-0000AE030000}"/>
    <cellStyle name="Comma 2 2 2 9 2" xfId="3123" xr:uid="{EFDA6BDF-7D5D-475C-AD0C-805C28E46E5F}"/>
    <cellStyle name="Comma 2 2 2 9 2 2" xfId="8726" xr:uid="{94D5902B-1B3D-4975-820F-8EF05A8C1D3F}"/>
    <cellStyle name="Comma 2 2 2 9 2 2 2" xfId="19954" xr:uid="{53FBDABE-B9C2-4C97-AE2D-EAFA7EFF4A53}"/>
    <cellStyle name="Comma 2 2 2 9 2 3" xfId="14351" xr:uid="{75963003-C2D3-42C8-86BB-9C03DB6915C8}"/>
    <cellStyle name="Comma 2 2 2 9 3" xfId="5937" xr:uid="{B30CF379-CE99-4842-AF3F-AAB4E35887F1}"/>
    <cellStyle name="Comma 2 2 2 9 3 2" xfId="17165" xr:uid="{B5826456-0DF6-47A8-8D4D-96CC5BBABA2D}"/>
    <cellStyle name="Comma 2 2 2 9 4" xfId="11562" xr:uid="{416BBFDB-0B9C-4486-8516-0800EDE00241}"/>
    <cellStyle name="Comma 2 2 3" xfId="68" xr:uid="{00000000-0005-0000-0000-0000AF030000}"/>
    <cellStyle name="Comma 2 2 3 10" xfId="5676" xr:uid="{4632CAF9-C555-4DAB-9EAE-A76AC4CA17D1}"/>
    <cellStyle name="Comma 2 2 3 10 2" xfId="16904" xr:uid="{2CBF00BF-3074-4E46-9901-485F285CB9C4}"/>
    <cellStyle name="Comma 2 2 3 11" xfId="11300" xr:uid="{27F3AA03-392E-4FF5-B3F9-8EB2F2466399}"/>
    <cellStyle name="Comma 2 2 3 2" xfId="130" xr:uid="{00000000-0005-0000-0000-0000B0030000}"/>
    <cellStyle name="Comma 2 2 3 2 10" xfId="11362" xr:uid="{F27F32B1-4497-47B0-9DD6-348012755554}"/>
    <cellStyle name="Comma 2 2 3 2 2" xfId="256" xr:uid="{00000000-0005-0000-0000-0000B1030000}"/>
    <cellStyle name="Comma 2 2 3 2 2 2" xfId="803" xr:uid="{00000000-0005-0000-0000-0000B2030000}"/>
    <cellStyle name="Comma 2 2 3 2 2 2 2" xfId="1341" xr:uid="{00000000-0005-0000-0000-0000B3030000}"/>
    <cellStyle name="Comma 2 2 3 2 2 2 2 2" xfId="2421" xr:uid="{00000000-0005-0000-0000-0000B4030000}"/>
    <cellStyle name="Comma 2 2 3 2 2 2 2 2 2" xfId="5210" xr:uid="{B39D26D1-9ACF-4141-B864-33F249A3E1BB}"/>
    <cellStyle name="Comma 2 2 3 2 2 2 2 2 2 2" xfId="10813" xr:uid="{B4641CE4-BA45-4B3C-9C6B-C141DB7F62BB}"/>
    <cellStyle name="Comma 2 2 3 2 2 2 2 2 2 2 2" xfId="22041" xr:uid="{7650EA8E-8526-4E10-8A0B-B5D00A7647E9}"/>
    <cellStyle name="Comma 2 2 3 2 2 2 2 2 2 3" xfId="16438" xr:uid="{4F165F61-7F1A-4A6B-BE82-7BB02A06CF82}"/>
    <cellStyle name="Comma 2 2 3 2 2 2 2 2 3" xfId="8024" xr:uid="{8F265B34-FB64-40D7-8AC2-99B941677F5E}"/>
    <cellStyle name="Comma 2 2 3 2 2 2 2 2 3 2" xfId="19252" xr:uid="{24E0ACEA-A6DB-4597-AD9D-75B350EDD030}"/>
    <cellStyle name="Comma 2 2 3 2 2 2 2 2 4" xfId="13649" xr:uid="{DCE26195-3E2B-41E8-B59A-1DA81BE8664F}"/>
    <cellStyle name="Comma 2 2 3 2 2 2 2 3" xfId="4130" xr:uid="{B8DA601B-6D7B-427E-84DE-2A207E30736D}"/>
    <cellStyle name="Comma 2 2 3 2 2 2 2 3 2" xfId="9733" xr:uid="{8EC5FA00-E30F-42A3-9C25-B66270DF951D}"/>
    <cellStyle name="Comma 2 2 3 2 2 2 2 3 2 2" xfId="20961" xr:uid="{3B9EEC89-4CAF-4B65-B34B-B74133228285}"/>
    <cellStyle name="Comma 2 2 3 2 2 2 2 3 3" xfId="15358" xr:uid="{53A2941A-B86F-49CA-A1BE-065851D7A7C3}"/>
    <cellStyle name="Comma 2 2 3 2 2 2 2 4" xfId="6944" xr:uid="{4BEE7344-97AA-48E5-8FAE-F8B4DEC8C5DE}"/>
    <cellStyle name="Comma 2 2 3 2 2 2 2 4 2" xfId="18172" xr:uid="{D09F84F0-C462-44B4-B37B-F4E0D791C4A9}"/>
    <cellStyle name="Comma 2 2 3 2 2 2 2 5" xfId="12569" xr:uid="{485529B6-5EB2-4346-8F34-1C65F8A803C8}"/>
    <cellStyle name="Comma 2 2 3 2 2 2 3" xfId="1883" xr:uid="{00000000-0005-0000-0000-0000B5030000}"/>
    <cellStyle name="Comma 2 2 3 2 2 2 3 2" xfId="4672" xr:uid="{7E00F660-16F6-4E7C-B76F-99F8F48F9862}"/>
    <cellStyle name="Comma 2 2 3 2 2 2 3 2 2" xfId="10275" xr:uid="{3795526F-4091-4304-9F48-C4A3F3E75657}"/>
    <cellStyle name="Comma 2 2 3 2 2 2 3 2 2 2" xfId="21503" xr:uid="{85ACEDBF-129B-4E2E-9F10-4D1C0E718AD0}"/>
    <cellStyle name="Comma 2 2 3 2 2 2 3 2 3" xfId="15900" xr:uid="{479F1914-34EA-462F-ADA8-BA0B145FD843}"/>
    <cellStyle name="Comma 2 2 3 2 2 2 3 3" xfId="7486" xr:uid="{FB13F5A5-D0A8-4E53-9A07-5AB248727590}"/>
    <cellStyle name="Comma 2 2 3 2 2 2 3 3 2" xfId="18714" xr:uid="{D5C77980-AC62-4572-B853-2F7F457D3AEE}"/>
    <cellStyle name="Comma 2 2 3 2 2 2 3 4" xfId="13111" xr:uid="{7E23D53D-369A-42FD-81BF-FE3F214862D1}"/>
    <cellStyle name="Comma 2 2 3 2 2 2 4" xfId="3592" xr:uid="{FDBA548A-D161-4FCA-9C43-03BE4F00392F}"/>
    <cellStyle name="Comma 2 2 3 2 2 2 4 2" xfId="9195" xr:uid="{D57FC3C8-4F48-4A59-9EFC-4D671581A4FB}"/>
    <cellStyle name="Comma 2 2 3 2 2 2 4 2 2" xfId="20423" xr:uid="{E04A17A0-F468-47A9-9E81-6926E51BE8D0}"/>
    <cellStyle name="Comma 2 2 3 2 2 2 4 3" xfId="14820" xr:uid="{E76BB574-C778-4087-99BE-3492CDCE4951}"/>
    <cellStyle name="Comma 2 2 3 2 2 2 5" xfId="6406" xr:uid="{9580333F-D7BB-4997-A2B8-413230D8153E}"/>
    <cellStyle name="Comma 2 2 3 2 2 2 5 2" xfId="17634" xr:uid="{2E865F62-EEF9-4157-85CE-02186999F7E0}"/>
    <cellStyle name="Comma 2 2 3 2 2 2 6" xfId="12031" xr:uid="{92022C83-9B5F-43DC-962A-B8FBD21EC23A}"/>
    <cellStyle name="Comma 2 2 3 2 2 3" xfId="1074" xr:uid="{00000000-0005-0000-0000-0000B6030000}"/>
    <cellStyle name="Comma 2 2 3 2 2 3 2" xfId="2154" xr:uid="{00000000-0005-0000-0000-0000B7030000}"/>
    <cellStyle name="Comma 2 2 3 2 2 3 2 2" xfId="4943" xr:uid="{EA7F2D0F-6172-4FD1-8CFB-69601B78AB64}"/>
    <cellStyle name="Comma 2 2 3 2 2 3 2 2 2" xfId="10546" xr:uid="{29523516-B517-45F0-804F-645E7DADC928}"/>
    <cellStyle name="Comma 2 2 3 2 2 3 2 2 2 2" xfId="21774" xr:uid="{9C0AEBAF-C71F-4DB9-A7BC-34A07B29FBDC}"/>
    <cellStyle name="Comma 2 2 3 2 2 3 2 2 3" xfId="16171" xr:uid="{4C8EEC06-F1ED-4CB2-9D31-A88443350356}"/>
    <cellStyle name="Comma 2 2 3 2 2 3 2 3" xfId="7757" xr:uid="{9727E676-5A22-4810-B84E-F4FACADC94E1}"/>
    <cellStyle name="Comma 2 2 3 2 2 3 2 3 2" xfId="18985" xr:uid="{B4BE5D72-7489-4065-9817-07A93C464361}"/>
    <cellStyle name="Comma 2 2 3 2 2 3 2 4" xfId="13382" xr:uid="{70BB1158-9422-47DF-BE68-B84C3230CD38}"/>
    <cellStyle name="Comma 2 2 3 2 2 3 3" xfId="3863" xr:uid="{A3F2A674-0804-4C22-880A-5B73889C9A10}"/>
    <cellStyle name="Comma 2 2 3 2 2 3 3 2" xfId="9466" xr:uid="{AA84D6C2-2611-45EC-98CA-9832C909D02D}"/>
    <cellStyle name="Comma 2 2 3 2 2 3 3 2 2" xfId="20694" xr:uid="{FB6C30D7-516A-4EF6-BA45-5404F963BA16}"/>
    <cellStyle name="Comma 2 2 3 2 2 3 3 3" xfId="15091" xr:uid="{313295D5-064E-4BA0-923D-FBBC4A23F22C}"/>
    <cellStyle name="Comma 2 2 3 2 2 3 4" xfId="6677" xr:uid="{2FC6D0C8-B7A8-4A05-AD4B-A7931D211FD7}"/>
    <cellStyle name="Comma 2 2 3 2 2 3 4 2" xfId="17905" xr:uid="{3651EF1A-A990-4A13-9E03-48DB2FD086B1}"/>
    <cellStyle name="Comma 2 2 3 2 2 3 5" xfId="12302" xr:uid="{1274301C-BD58-4127-BAD3-009834FD5269}"/>
    <cellStyle name="Comma 2 2 3 2 2 4" xfId="1616" xr:uid="{00000000-0005-0000-0000-0000B8030000}"/>
    <cellStyle name="Comma 2 2 3 2 2 4 2" xfId="4405" xr:uid="{7B23A018-A17C-4C92-B11D-66E7408CE086}"/>
    <cellStyle name="Comma 2 2 3 2 2 4 2 2" xfId="10008" xr:uid="{278CCD8F-B09E-4C15-BE2E-62EEF347739A}"/>
    <cellStyle name="Comma 2 2 3 2 2 4 2 2 2" xfId="21236" xr:uid="{48018C72-F7F7-4F66-8871-2D967A2CC7C5}"/>
    <cellStyle name="Comma 2 2 3 2 2 4 2 3" xfId="15633" xr:uid="{1E25FD29-F808-4931-A44A-2A0FF7A12458}"/>
    <cellStyle name="Comma 2 2 3 2 2 4 3" xfId="7219" xr:uid="{8CA976AE-1359-4C64-85F7-4640553E93FF}"/>
    <cellStyle name="Comma 2 2 3 2 2 4 3 2" xfId="18447" xr:uid="{146B9F0B-5CA5-4BF1-8705-2D913D92C995}"/>
    <cellStyle name="Comma 2 2 3 2 2 4 4" xfId="12844" xr:uid="{19AF772E-EF67-43D6-8AEA-5C8670C50527}"/>
    <cellStyle name="Comma 2 2 3 2 2 5" xfId="2697" xr:uid="{00000000-0005-0000-0000-0000B9030000}"/>
    <cellStyle name="Comma 2 2 3 2 2 5 2" xfId="5486" xr:uid="{168EF4F7-9EA2-46BD-99B1-DB8E561ACE3F}"/>
    <cellStyle name="Comma 2 2 3 2 2 5 2 2" xfId="11089" xr:uid="{5A437C69-EF2C-440E-9495-E760FC1FBE05}"/>
    <cellStyle name="Comma 2 2 3 2 2 5 2 2 2" xfId="22317" xr:uid="{84C35E73-71EB-481F-B773-0D7D14F08A9D}"/>
    <cellStyle name="Comma 2 2 3 2 2 5 2 3" xfId="16714" xr:uid="{EF757C59-89D5-4970-8241-68600AA72739}"/>
    <cellStyle name="Comma 2 2 3 2 2 5 3" xfId="8300" xr:uid="{98B33258-7499-4C8A-9884-ADFCDA9D9383}"/>
    <cellStyle name="Comma 2 2 3 2 2 5 3 2" xfId="19528" xr:uid="{E7556A2E-96F6-47E2-920A-C09A41AFEACB}"/>
    <cellStyle name="Comma 2 2 3 2 2 5 4" xfId="13925" xr:uid="{FBC96252-B71F-4364-913B-06DEB582F5C5}"/>
    <cellStyle name="Comma 2 2 3 2 2 6" xfId="536" xr:uid="{00000000-0005-0000-0000-0000BA030000}"/>
    <cellStyle name="Comma 2 2 3 2 2 6 2" xfId="3325" xr:uid="{DCA0E841-7F0F-4EDC-896F-5C29316D4D15}"/>
    <cellStyle name="Comma 2 2 3 2 2 6 2 2" xfId="8928" xr:uid="{8B401E11-2125-4FFD-B59E-69D3543710FA}"/>
    <cellStyle name="Comma 2 2 3 2 2 6 2 2 2" xfId="20156" xr:uid="{D0D38FF3-F4D2-4C37-834C-40BB634698AB}"/>
    <cellStyle name="Comma 2 2 3 2 2 6 2 3" xfId="14553" xr:uid="{FBC4BC25-B84D-4C68-8706-FECFC7973136}"/>
    <cellStyle name="Comma 2 2 3 2 2 6 3" xfId="6139" xr:uid="{4FB1E2B0-FC3E-4C4F-B14C-4527FD663D49}"/>
    <cellStyle name="Comma 2 2 3 2 2 6 3 2" xfId="17367" xr:uid="{282FA105-E6C1-4E98-BB89-CCF9B035584E}"/>
    <cellStyle name="Comma 2 2 3 2 2 6 4" xfId="11764" xr:uid="{F4B60749-EC5F-4581-84D3-0FBD13B514DE}"/>
    <cellStyle name="Comma 2 2 3 2 2 7" xfId="3049" xr:uid="{E09DF815-C3FF-42DD-A84F-A9541B46CD8C}"/>
    <cellStyle name="Comma 2 2 3 2 2 7 2" xfId="8652" xr:uid="{2427EFCC-EFBC-4AB2-AE59-AC58B1004397}"/>
    <cellStyle name="Comma 2 2 3 2 2 7 2 2" xfId="19880" xr:uid="{2CFB0BA7-C415-4CD0-AF99-867F7712B8BF}"/>
    <cellStyle name="Comma 2 2 3 2 2 7 3" xfId="14277" xr:uid="{990A912A-3661-4015-8470-7B8CA6E81D63}"/>
    <cellStyle name="Comma 2 2 3 2 2 8" xfId="5864" xr:uid="{4AF16383-9C6D-419C-AAF4-97FC28FF4E41}"/>
    <cellStyle name="Comma 2 2 3 2 2 8 2" xfId="17092" xr:uid="{22795725-87E6-4FDA-A40A-96C803E7E4BA}"/>
    <cellStyle name="Comma 2 2 3 2 2 9" xfId="11488" xr:uid="{7F579701-CC4B-4BED-9376-EDCEA905BAF6}"/>
    <cellStyle name="Comma 2 2 3 2 3" xfId="677" xr:uid="{00000000-0005-0000-0000-0000BB030000}"/>
    <cellStyle name="Comma 2 2 3 2 3 2" xfId="1215" xr:uid="{00000000-0005-0000-0000-0000BC030000}"/>
    <cellStyle name="Comma 2 2 3 2 3 2 2" xfId="2295" xr:uid="{00000000-0005-0000-0000-0000BD030000}"/>
    <cellStyle name="Comma 2 2 3 2 3 2 2 2" xfId="5084" xr:uid="{63F05105-0968-485A-A0A4-EC3D085B6FE2}"/>
    <cellStyle name="Comma 2 2 3 2 3 2 2 2 2" xfId="10687" xr:uid="{935EBBA9-1794-40DA-BED5-444CFDF1BFB2}"/>
    <cellStyle name="Comma 2 2 3 2 3 2 2 2 2 2" xfId="21915" xr:uid="{B0564548-BFF4-4CE0-BA0C-7A0802E5A70F}"/>
    <cellStyle name="Comma 2 2 3 2 3 2 2 2 3" xfId="16312" xr:uid="{7FE024BA-DE16-474B-89C5-6EB5F2D90FDB}"/>
    <cellStyle name="Comma 2 2 3 2 3 2 2 3" xfId="7898" xr:uid="{416FBB72-9DD8-43AD-855F-3DA11419ED58}"/>
    <cellStyle name="Comma 2 2 3 2 3 2 2 3 2" xfId="19126" xr:uid="{217139AB-7CC9-4E9C-B252-BC15F64D132B}"/>
    <cellStyle name="Comma 2 2 3 2 3 2 2 4" xfId="13523" xr:uid="{707FEE05-6D85-49A9-AC7C-9194919D43A4}"/>
    <cellStyle name="Comma 2 2 3 2 3 2 3" xfId="4004" xr:uid="{F24D967F-A661-4C78-BDB0-84D4CD9EDCCB}"/>
    <cellStyle name="Comma 2 2 3 2 3 2 3 2" xfId="9607" xr:uid="{465690F2-3943-4844-8F24-1D8197C68862}"/>
    <cellStyle name="Comma 2 2 3 2 3 2 3 2 2" xfId="20835" xr:uid="{9C21E6CE-4039-4575-B197-15E99E56CBC9}"/>
    <cellStyle name="Comma 2 2 3 2 3 2 3 3" xfId="15232" xr:uid="{87FF1DF0-21BB-4DE4-A9CA-5D7DC54689B9}"/>
    <cellStyle name="Comma 2 2 3 2 3 2 4" xfId="6818" xr:uid="{16913F1E-86BF-46C9-8258-F939833FA3F9}"/>
    <cellStyle name="Comma 2 2 3 2 3 2 4 2" xfId="18046" xr:uid="{C604F85E-E424-4585-8F1E-43B2764B9B66}"/>
    <cellStyle name="Comma 2 2 3 2 3 2 5" xfId="12443" xr:uid="{35B795D2-DB6F-4DB5-A2C7-95B0BB880DAF}"/>
    <cellStyle name="Comma 2 2 3 2 3 3" xfId="1757" xr:uid="{00000000-0005-0000-0000-0000BE030000}"/>
    <cellStyle name="Comma 2 2 3 2 3 3 2" xfId="4546" xr:uid="{AE0C07FD-233A-4055-B8BA-799763D55B38}"/>
    <cellStyle name="Comma 2 2 3 2 3 3 2 2" xfId="10149" xr:uid="{6DFA10BA-AFFC-4FF4-A9E5-540FEF4ECF31}"/>
    <cellStyle name="Comma 2 2 3 2 3 3 2 2 2" xfId="21377" xr:uid="{8D5C7B36-A47E-4FF0-85D0-76C9537C1E85}"/>
    <cellStyle name="Comma 2 2 3 2 3 3 2 3" xfId="15774" xr:uid="{09A7D53B-6487-408E-96CB-C9EEEAC55297}"/>
    <cellStyle name="Comma 2 2 3 2 3 3 3" xfId="7360" xr:uid="{404ADA7A-242F-4C91-B410-CCA7AF0A18DB}"/>
    <cellStyle name="Comma 2 2 3 2 3 3 3 2" xfId="18588" xr:uid="{537D34EA-C963-4A8C-8471-99F73133675E}"/>
    <cellStyle name="Comma 2 2 3 2 3 3 4" xfId="12985" xr:uid="{DB2B2824-FE74-49A1-80D4-231EF1CE7907}"/>
    <cellStyle name="Comma 2 2 3 2 3 4" xfId="3466" xr:uid="{1BB2931F-847E-4004-A4D9-A6B4AC6CC2A0}"/>
    <cellStyle name="Comma 2 2 3 2 3 4 2" xfId="9069" xr:uid="{B8BDEA44-0019-4965-83F8-CFE45043BE2A}"/>
    <cellStyle name="Comma 2 2 3 2 3 4 2 2" xfId="20297" xr:uid="{2F1A7DE9-372E-4B1C-BB9B-E2279F7A1F84}"/>
    <cellStyle name="Comma 2 2 3 2 3 4 3" xfId="14694" xr:uid="{80FCC415-4B01-4C00-A2B3-F396A0E59711}"/>
    <cellStyle name="Comma 2 2 3 2 3 5" xfId="6280" xr:uid="{59F44554-DA25-49F0-A804-9A257BE326AE}"/>
    <cellStyle name="Comma 2 2 3 2 3 5 2" xfId="17508" xr:uid="{BA0AF8D5-C780-45E4-831D-30D26D2CD76B}"/>
    <cellStyle name="Comma 2 2 3 2 3 6" xfId="11905" xr:uid="{4518A702-033D-4F1D-B941-C2FB1F994310}"/>
    <cellStyle name="Comma 2 2 3 2 4" xfId="948" xr:uid="{00000000-0005-0000-0000-0000BF030000}"/>
    <cellStyle name="Comma 2 2 3 2 4 2" xfId="2028" xr:uid="{00000000-0005-0000-0000-0000C0030000}"/>
    <cellStyle name="Comma 2 2 3 2 4 2 2" xfId="4817" xr:uid="{0F9DA9EF-0EEB-42BE-B5CB-54648EC4CEBE}"/>
    <cellStyle name="Comma 2 2 3 2 4 2 2 2" xfId="10420" xr:uid="{E14DFC33-38FA-4CBE-944B-BC77D2145CA0}"/>
    <cellStyle name="Comma 2 2 3 2 4 2 2 2 2" xfId="21648" xr:uid="{DB037DCB-EA84-48D7-B355-876507F44518}"/>
    <cellStyle name="Comma 2 2 3 2 4 2 2 3" xfId="16045" xr:uid="{2A5EE8CB-08D9-41D0-9F6D-A14E3A46930A}"/>
    <cellStyle name="Comma 2 2 3 2 4 2 3" xfId="7631" xr:uid="{13090A4A-50E0-4C96-A904-26166E946D7E}"/>
    <cellStyle name="Comma 2 2 3 2 4 2 3 2" xfId="18859" xr:uid="{EEE28A08-ADB5-4C65-9031-1394A83F02F7}"/>
    <cellStyle name="Comma 2 2 3 2 4 2 4" xfId="13256" xr:uid="{28686971-34B5-493A-8301-917571D694B3}"/>
    <cellStyle name="Comma 2 2 3 2 4 3" xfId="3737" xr:uid="{09E222DD-26EA-4986-B491-0C3CCD50BDC4}"/>
    <cellStyle name="Comma 2 2 3 2 4 3 2" xfId="9340" xr:uid="{E1CFD2BE-714E-42AD-981D-FF24AB4F4201}"/>
    <cellStyle name="Comma 2 2 3 2 4 3 2 2" xfId="20568" xr:uid="{FBA827DE-1142-4DA1-B5BC-66B5779BFA0C}"/>
    <cellStyle name="Comma 2 2 3 2 4 3 3" xfId="14965" xr:uid="{A58BC767-2561-460A-AE04-4A4516DB087D}"/>
    <cellStyle name="Comma 2 2 3 2 4 4" xfId="6551" xr:uid="{FB433649-2185-463D-9B2A-85A543A0ABFB}"/>
    <cellStyle name="Comma 2 2 3 2 4 4 2" xfId="17779" xr:uid="{E7D7206E-B622-4A6C-BD3A-43E9EC2493A3}"/>
    <cellStyle name="Comma 2 2 3 2 4 5" xfId="12176" xr:uid="{729BA83A-3D6A-461D-BEE8-D2CB19E8B124}"/>
    <cellStyle name="Comma 2 2 3 2 5" xfId="1490" xr:uid="{00000000-0005-0000-0000-0000C1030000}"/>
    <cellStyle name="Comma 2 2 3 2 5 2" xfId="4279" xr:uid="{CEC46427-495D-4C3C-8D82-66E9F5D8666C}"/>
    <cellStyle name="Comma 2 2 3 2 5 2 2" xfId="9882" xr:uid="{EB20ED25-57B8-4A7F-BB1C-926EA5421819}"/>
    <cellStyle name="Comma 2 2 3 2 5 2 2 2" xfId="21110" xr:uid="{0AD05E57-1CA4-46E7-BC02-EFF22DAA9E12}"/>
    <cellStyle name="Comma 2 2 3 2 5 2 3" xfId="15507" xr:uid="{AB705171-B9B3-4A32-BDE4-605CDCC434CF}"/>
    <cellStyle name="Comma 2 2 3 2 5 3" xfId="7093" xr:uid="{6C9ACF23-C128-4A06-AAEC-5FB87F56EBCB}"/>
    <cellStyle name="Comma 2 2 3 2 5 3 2" xfId="18321" xr:uid="{47B5BB56-D06B-4B28-A94C-61FF96637AD2}"/>
    <cellStyle name="Comma 2 2 3 2 5 4" xfId="12718" xr:uid="{DE38DDE0-6AF7-4DED-8E5F-292A899AE2AD}"/>
    <cellStyle name="Comma 2 2 3 2 6" xfId="2571" xr:uid="{00000000-0005-0000-0000-0000C2030000}"/>
    <cellStyle name="Comma 2 2 3 2 6 2" xfId="5360" xr:uid="{07EDC8C3-931A-46C5-86BC-25DA457D185D}"/>
    <cellStyle name="Comma 2 2 3 2 6 2 2" xfId="10963" xr:uid="{3E288F72-4FA1-47B0-84C6-C7BD828E18EB}"/>
    <cellStyle name="Comma 2 2 3 2 6 2 2 2" xfId="22191" xr:uid="{FB43222D-D889-4B4D-A6D9-B6CD40F9C801}"/>
    <cellStyle name="Comma 2 2 3 2 6 2 3" xfId="16588" xr:uid="{5A48C3E3-BFB3-4E6E-B81B-4B6EC401AE9A}"/>
    <cellStyle name="Comma 2 2 3 2 6 3" xfId="8174" xr:uid="{487AF5EB-CD1D-4775-A1D6-6D75FFF227A5}"/>
    <cellStyle name="Comma 2 2 3 2 6 3 2" xfId="19402" xr:uid="{ED2A0436-0228-41A0-AC9D-659FA974A9E2}"/>
    <cellStyle name="Comma 2 2 3 2 6 4" xfId="13799" xr:uid="{E3CCE871-D5B1-40C9-8D88-90363D551235}"/>
    <cellStyle name="Comma 2 2 3 2 7" xfId="410" xr:uid="{00000000-0005-0000-0000-0000C3030000}"/>
    <cellStyle name="Comma 2 2 3 2 7 2" xfId="3199" xr:uid="{A43CAC4A-F19A-4AE3-8E27-BEAE61B66FFA}"/>
    <cellStyle name="Comma 2 2 3 2 7 2 2" xfId="8802" xr:uid="{BF5C0287-EF27-48F1-B7B7-F67A4A38A022}"/>
    <cellStyle name="Comma 2 2 3 2 7 2 2 2" xfId="20030" xr:uid="{EAAEB6AC-090A-426E-958F-281CD9772C8D}"/>
    <cellStyle name="Comma 2 2 3 2 7 2 3" xfId="14427" xr:uid="{A17C7399-0198-42EE-A242-3C093ECD943D}"/>
    <cellStyle name="Comma 2 2 3 2 7 3" xfId="6013" xr:uid="{88DC21A3-CC5F-4B3B-990F-83C2CB658D65}"/>
    <cellStyle name="Comma 2 2 3 2 7 3 2" xfId="17241" xr:uid="{D8B87B6F-1E87-4D71-BDD5-05CF7ADBCC32}"/>
    <cellStyle name="Comma 2 2 3 2 7 4" xfId="11638" xr:uid="{AD52AFB2-8D4C-425B-905A-B2A42B7FDFD8}"/>
    <cellStyle name="Comma 2 2 3 2 8" xfId="2923" xr:uid="{F31451E0-2C59-4ACF-972B-9A5FB3BB549A}"/>
    <cellStyle name="Comma 2 2 3 2 8 2" xfId="8526" xr:uid="{5AE816FB-9BB2-432E-97E3-8604A4ADAEAC}"/>
    <cellStyle name="Comma 2 2 3 2 8 2 2" xfId="19754" xr:uid="{8AD9D325-458E-433A-8ACF-4DD8E75E8D2F}"/>
    <cellStyle name="Comma 2 2 3 2 8 3" xfId="14151" xr:uid="{08183F05-0D04-42D2-BB70-DAF2D0602D2E}"/>
    <cellStyle name="Comma 2 2 3 2 9" xfId="5738" xr:uid="{AFE3749E-F8A3-4AC8-85FF-9F4B44088109}"/>
    <cellStyle name="Comma 2 2 3 2 9 2" xfId="16966" xr:uid="{0165F55A-C419-478E-9414-C82F3982515F}"/>
    <cellStyle name="Comma 2 2 3 3" xfId="192" xr:uid="{00000000-0005-0000-0000-0000C4030000}"/>
    <cellStyle name="Comma 2 2 3 3 2" xfId="739" xr:uid="{00000000-0005-0000-0000-0000C5030000}"/>
    <cellStyle name="Comma 2 2 3 3 2 2" xfId="1277" xr:uid="{00000000-0005-0000-0000-0000C6030000}"/>
    <cellStyle name="Comma 2 2 3 3 2 2 2" xfId="2357" xr:uid="{00000000-0005-0000-0000-0000C7030000}"/>
    <cellStyle name="Comma 2 2 3 3 2 2 2 2" xfId="5146" xr:uid="{58EA4063-0733-4216-8876-371674501639}"/>
    <cellStyle name="Comma 2 2 3 3 2 2 2 2 2" xfId="10749" xr:uid="{3B935722-E909-47A4-B132-0A87F219D52E}"/>
    <cellStyle name="Comma 2 2 3 3 2 2 2 2 2 2" xfId="21977" xr:uid="{C28C0563-FC98-4A18-82F6-1D4820348B1F}"/>
    <cellStyle name="Comma 2 2 3 3 2 2 2 2 3" xfId="16374" xr:uid="{C7FBDEAD-3187-43FF-8808-67432F3D1719}"/>
    <cellStyle name="Comma 2 2 3 3 2 2 2 3" xfId="7960" xr:uid="{6E015100-D506-4399-93D6-7C334F0F4245}"/>
    <cellStyle name="Comma 2 2 3 3 2 2 2 3 2" xfId="19188" xr:uid="{49CE6743-A864-4DBA-8E11-D61EBF95D8A3}"/>
    <cellStyle name="Comma 2 2 3 3 2 2 2 4" xfId="13585" xr:uid="{D6D8F65D-EB17-4DAA-A221-1B2254349ADD}"/>
    <cellStyle name="Comma 2 2 3 3 2 2 3" xfId="4066" xr:uid="{B0594109-DF54-4030-85DF-1BE762656F39}"/>
    <cellStyle name="Comma 2 2 3 3 2 2 3 2" xfId="9669" xr:uid="{4414AB5E-C39C-4610-9868-D97A9B2D838F}"/>
    <cellStyle name="Comma 2 2 3 3 2 2 3 2 2" xfId="20897" xr:uid="{2C15A49C-0DCC-40F4-AE57-57A1073F0F84}"/>
    <cellStyle name="Comma 2 2 3 3 2 2 3 3" xfId="15294" xr:uid="{15C3498E-E2AE-4B0F-8D8C-EB4276713705}"/>
    <cellStyle name="Comma 2 2 3 3 2 2 4" xfId="6880" xr:uid="{7B495320-FE2A-4DA3-AF72-931A965B0848}"/>
    <cellStyle name="Comma 2 2 3 3 2 2 4 2" xfId="18108" xr:uid="{C121F63A-52F3-4ECC-90AE-AF8504B40737}"/>
    <cellStyle name="Comma 2 2 3 3 2 2 5" xfId="12505" xr:uid="{32AC8AD8-4283-4F0B-B410-25DC033CA5C3}"/>
    <cellStyle name="Comma 2 2 3 3 2 3" xfId="1819" xr:uid="{00000000-0005-0000-0000-0000C8030000}"/>
    <cellStyle name="Comma 2 2 3 3 2 3 2" xfId="4608" xr:uid="{A3990087-565E-49BF-A911-033A0F57F390}"/>
    <cellStyle name="Comma 2 2 3 3 2 3 2 2" xfId="10211" xr:uid="{ADD23367-3EE3-41CC-B8E0-87831B7DECAD}"/>
    <cellStyle name="Comma 2 2 3 3 2 3 2 2 2" xfId="21439" xr:uid="{092EC9E5-C121-4684-ACCA-C132AA277526}"/>
    <cellStyle name="Comma 2 2 3 3 2 3 2 3" xfId="15836" xr:uid="{EB2AE332-40B9-4DEB-87F6-778FD2A79A24}"/>
    <cellStyle name="Comma 2 2 3 3 2 3 3" xfId="7422" xr:uid="{F1EDF4C0-4D5B-4CB7-95AE-9236BAF3F750}"/>
    <cellStyle name="Comma 2 2 3 3 2 3 3 2" xfId="18650" xr:uid="{DCFBBA08-7540-4AAE-8029-558B6317444E}"/>
    <cellStyle name="Comma 2 2 3 3 2 3 4" xfId="13047" xr:uid="{1C43D24B-F860-44FC-9DBE-C46D4C6CA97B}"/>
    <cellStyle name="Comma 2 2 3 3 2 4" xfId="3528" xr:uid="{A2989604-8B01-4B67-9F03-3481EC8751EA}"/>
    <cellStyle name="Comma 2 2 3 3 2 4 2" xfId="9131" xr:uid="{A12ADB78-268A-4571-A618-E0FA9CC483FC}"/>
    <cellStyle name="Comma 2 2 3 3 2 4 2 2" xfId="20359" xr:uid="{B974BD4A-91CE-4314-98CF-57517DC13AA7}"/>
    <cellStyle name="Comma 2 2 3 3 2 4 3" xfId="14756" xr:uid="{4149D91C-69A6-4D79-84C3-73564F8E0EB8}"/>
    <cellStyle name="Comma 2 2 3 3 2 5" xfId="6342" xr:uid="{43A1C878-388E-4730-8A6A-28FD0870DC9D}"/>
    <cellStyle name="Comma 2 2 3 3 2 5 2" xfId="17570" xr:uid="{AD2121EC-23BF-4425-BBC4-CE7F2CEC8B1B}"/>
    <cellStyle name="Comma 2 2 3 3 2 6" xfId="11967" xr:uid="{992100BF-0DD9-4D22-9E62-9B93EC992B34}"/>
    <cellStyle name="Comma 2 2 3 3 3" xfId="1010" xr:uid="{00000000-0005-0000-0000-0000C9030000}"/>
    <cellStyle name="Comma 2 2 3 3 3 2" xfId="2090" xr:uid="{00000000-0005-0000-0000-0000CA030000}"/>
    <cellStyle name="Comma 2 2 3 3 3 2 2" xfId="4879" xr:uid="{B3D3F060-7F21-4F76-9F4F-28000E4E268C}"/>
    <cellStyle name="Comma 2 2 3 3 3 2 2 2" xfId="10482" xr:uid="{792B718F-577E-40C3-A93D-E13ED448C4C0}"/>
    <cellStyle name="Comma 2 2 3 3 3 2 2 2 2" xfId="21710" xr:uid="{4822EC0D-50BF-4BE9-8448-27663CEA6942}"/>
    <cellStyle name="Comma 2 2 3 3 3 2 2 3" xfId="16107" xr:uid="{EAB20A53-6A18-4473-BE1C-B349A746F1D1}"/>
    <cellStyle name="Comma 2 2 3 3 3 2 3" xfId="7693" xr:uid="{F1D28A24-ACAB-49D1-B2F8-6895FD28EC4E}"/>
    <cellStyle name="Comma 2 2 3 3 3 2 3 2" xfId="18921" xr:uid="{3BA9ED1E-7DE8-423C-8486-C56A7EC44D84}"/>
    <cellStyle name="Comma 2 2 3 3 3 2 4" xfId="13318" xr:uid="{44453C51-7B26-4DED-B2D1-F3E7A5F5E8F0}"/>
    <cellStyle name="Comma 2 2 3 3 3 3" xfId="3799" xr:uid="{812A7643-953D-47AF-B7D5-C9C1E690866D}"/>
    <cellStyle name="Comma 2 2 3 3 3 3 2" xfId="9402" xr:uid="{86216051-8120-431B-9DE0-84F589F29B0F}"/>
    <cellStyle name="Comma 2 2 3 3 3 3 2 2" xfId="20630" xr:uid="{386565A8-9DDB-444D-B09A-5F52D01D152A}"/>
    <cellStyle name="Comma 2 2 3 3 3 3 3" xfId="15027" xr:uid="{854947A5-40F6-4FC9-B854-7632B5522835}"/>
    <cellStyle name="Comma 2 2 3 3 3 4" xfId="6613" xr:uid="{90A0B753-D627-483A-92B2-70F15131F8E8}"/>
    <cellStyle name="Comma 2 2 3 3 3 4 2" xfId="17841" xr:uid="{A3157BEE-4394-456E-9AB4-5DC2228B5BB6}"/>
    <cellStyle name="Comma 2 2 3 3 3 5" xfId="12238" xr:uid="{548BBB35-823E-498F-B28C-37937B088447}"/>
    <cellStyle name="Comma 2 2 3 3 4" xfId="1552" xr:uid="{00000000-0005-0000-0000-0000CB030000}"/>
    <cellStyle name="Comma 2 2 3 3 4 2" xfId="4341" xr:uid="{F74AEABC-D876-48B4-8791-1016E8AF6541}"/>
    <cellStyle name="Comma 2 2 3 3 4 2 2" xfId="9944" xr:uid="{7A42F370-2821-4884-94BD-F3367D3B31D9}"/>
    <cellStyle name="Comma 2 2 3 3 4 2 2 2" xfId="21172" xr:uid="{C8C53BB4-FA60-499B-B1E9-5ACAE73D4C29}"/>
    <cellStyle name="Comma 2 2 3 3 4 2 3" xfId="15569" xr:uid="{61D4DC11-FCB6-419B-BFD1-82119B927DA6}"/>
    <cellStyle name="Comma 2 2 3 3 4 3" xfId="7155" xr:uid="{C4DA0C3D-03B0-4707-B44B-2E83EF5E42D3}"/>
    <cellStyle name="Comma 2 2 3 3 4 3 2" xfId="18383" xr:uid="{2048B617-559E-4BF2-95FD-73DF3A8CA579}"/>
    <cellStyle name="Comma 2 2 3 3 4 4" xfId="12780" xr:uid="{AB8217A1-1888-4193-A459-F27E2C519257}"/>
    <cellStyle name="Comma 2 2 3 3 5" xfId="2633" xr:uid="{00000000-0005-0000-0000-0000CC030000}"/>
    <cellStyle name="Comma 2 2 3 3 5 2" xfId="5422" xr:uid="{CB761C83-CD6B-4870-8F80-C6EAF5CA2736}"/>
    <cellStyle name="Comma 2 2 3 3 5 2 2" xfId="11025" xr:uid="{1E294540-7F62-467C-9941-750B94387E5E}"/>
    <cellStyle name="Comma 2 2 3 3 5 2 2 2" xfId="22253" xr:uid="{C66B4E73-ACB6-4DAC-AE4E-E480BEC0D35B}"/>
    <cellStyle name="Comma 2 2 3 3 5 2 3" xfId="16650" xr:uid="{D673997A-8FE8-4D99-B3F2-26B7F30C992A}"/>
    <cellStyle name="Comma 2 2 3 3 5 3" xfId="8236" xr:uid="{2EECB360-68BB-40C7-9442-112E4F34B608}"/>
    <cellStyle name="Comma 2 2 3 3 5 3 2" xfId="19464" xr:uid="{63B4B0FC-687A-43A8-8BD7-A9675E499356}"/>
    <cellStyle name="Comma 2 2 3 3 5 4" xfId="13861" xr:uid="{380CF33C-DB30-48A7-8C01-45AF11562A57}"/>
    <cellStyle name="Comma 2 2 3 3 6" xfId="472" xr:uid="{00000000-0005-0000-0000-0000CD030000}"/>
    <cellStyle name="Comma 2 2 3 3 6 2" xfId="3261" xr:uid="{119CFB33-74C7-4F61-81D5-6CA8532DA3D1}"/>
    <cellStyle name="Comma 2 2 3 3 6 2 2" xfId="8864" xr:uid="{EF0C152C-03CA-4666-BEBB-3713552D1307}"/>
    <cellStyle name="Comma 2 2 3 3 6 2 2 2" xfId="20092" xr:uid="{3FADD57A-7F6A-47C8-84FF-9A41F7272CA7}"/>
    <cellStyle name="Comma 2 2 3 3 6 2 3" xfId="14489" xr:uid="{2B785D3A-77AD-4A7E-9F6E-CB965C8BF581}"/>
    <cellStyle name="Comma 2 2 3 3 6 3" xfId="6075" xr:uid="{1C4E1DD6-B490-485E-A227-BAEE5D1A34AC}"/>
    <cellStyle name="Comma 2 2 3 3 6 3 2" xfId="17303" xr:uid="{C523EE88-79CC-48F6-BC66-6DCCB3A9D69F}"/>
    <cellStyle name="Comma 2 2 3 3 6 4" xfId="11700" xr:uid="{3FE27B3B-7785-45B9-A080-50017F596B29}"/>
    <cellStyle name="Comma 2 2 3 3 7" xfId="2985" xr:uid="{477272E3-85DF-4587-956A-8E98DB003D0B}"/>
    <cellStyle name="Comma 2 2 3 3 7 2" xfId="8588" xr:uid="{7B22FCBF-06E5-48B7-80E7-314695224AFF}"/>
    <cellStyle name="Comma 2 2 3 3 7 2 2" xfId="19816" xr:uid="{52500E1E-0791-4EF8-8F82-FF2A22EC4791}"/>
    <cellStyle name="Comma 2 2 3 3 7 3" xfId="14213" xr:uid="{8A794E2A-B5C1-4616-AF43-4D7C14860B34}"/>
    <cellStyle name="Comma 2 2 3 3 8" xfId="5800" xr:uid="{62A1EAE0-9AF6-4D46-9831-937D2C201528}"/>
    <cellStyle name="Comma 2 2 3 3 8 2" xfId="17028" xr:uid="{3EC11C26-19C0-467B-98D3-512989785579}"/>
    <cellStyle name="Comma 2 2 3 3 9" xfId="11424" xr:uid="{31951CCB-6B0F-4F5F-B1C6-51FC058CD91F}"/>
    <cellStyle name="Comma 2 2 3 4" xfId="615" xr:uid="{00000000-0005-0000-0000-0000CE030000}"/>
    <cellStyle name="Comma 2 2 3 4 2" xfId="1153" xr:uid="{00000000-0005-0000-0000-0000CF030000}"/>
    <cellStyle name="Comma 2 2 3 4 2 2" xfId="2233" xr:uid="{00000000-0005-0000-0000-0000D0030000}"/>
    <cellStyle name="Comma 2 2 3 4 2 2 2" xfId="5022" xr:uid="{EA557104-8190-4F85-A566-8AA4FE09BA9C}"/>
    <cellStyle name="Comma 2 2 3 4 2 2 2 2" xfId="10625" xr:uid="{AACB2AD1-E1CE-4840-A7B0-C2CC0017D1D0}"/>
    <cellStyle name="Comma 2 2 3 4 2 2 2 2 2" xfId="21853" xr:uid="{A87069BC-8C46-49FE-9FF0-06A9A08323F7}"/>
    <cellStyle name="Comma 2 2 3 4 2 2 2 3" xfId="16250" xr:uid="{7BA5BB9C-9FF7-4EAC-BEBC-4241FC4CD8DB}"/>
    <cellStyle name="Comma 2 2 3 4 2 2 3" xfId="7836" xr:uid="{3F7F5566-60EB-4200-BFF0-4FAC6151D9F1}"/>
    <cellStyle name="Comma 2 2 3 4 2 2 3 2" xfId="19064" xr:uid="{D2C2EA65-41D4-4985-9B53-338EEB04631A}"/>
    <cellStyle name="Comma 2 2 3 4 2 2 4" xfId="13461" xr:uid="{401B3504-9542-4E0F-BDDD-992B1DF2EF10}"/>
    <cellStyle name="Comma 2 2 3 4 2 3" xfId="3942" xr:uid="{A82C61F0-12A8-4DBC-84A1-7B492AB5AE22}"/>
    <cellStyle name="Comma 2 2 3 4 2 3 2" xfId="9545" xr:uid="{254EA3D8-372C-45FD-B7A7-F1FD0DDC6428}"/>
    <cellStyle name="Comma 2 2 3 4 2 3 2 2" xfId="20773" xr:uid="{CF630101-9268-4FDA-9EFA-4F8E2AC81826}"/>
    <cellStyle name="Comma 2 2 3 4 2 3 3" xfId="15170" xr:uid="{B2DCE4F9-5CC2-4E5F-BFEC-06BAB94CE049}"/>
    <cellStyle name="Comma 2 2 3 4 2 4" xfId="6756" xr:uid="{3726972C-6EB5-4369-8A1E-9CAAFBAF60D8}"/>
    <cellStyle name="Comma 2 2 3 4 2 4 2" xfId="17984" xr:uid="{F4416ADF-996F-4B41-8E8E-6727F7513728}"/>
    <cellStyle name="Comma 2 2 3 4 2 5" xfId="12381" xr:uid="{88D9A636-DE28-449D-B2B5-0242466812F2}"/>
    <cellStyle name="Comma 2 2 3 4 3" xfId="1695" xr:uid="{00000000-0005-0000-0000-0000D1030000}"/>
    <cellStyle name="Comma 2 2 3 4 3 2" xfId="4484" xr:uid="{1E650938-E0B7-47B1-9A38-5C08180E3CF9}"/>
    <cellStyle name="Comma 2 2 3 4 3 2 2" xfId="10087" xr:uid="{60D497D0-B745-4658-8E61-BE937D40E352}"/>
    <cellStyle name="Comma 2 2 3 4 3 2 2 2" xfId="21315" xr:uid="{2AD119F8-0883-4A6F-9AD8-6F794F5A9D5D}"/>
    <cellStyle name="Comma 2 2 3 4 3 2 3" xfId="15712" xr:uid="{12609D1A-8508-4E51-B86E-D62EA1D12E91}"/>
    <cellStyle name="Comma 2 2 3 4 3 3" xfId="7298" xr:uid="{38E3400C-8D3C-49F5-A4F7-735FE9949B85}"/>
    <cellStyle name="Comma 2 2 3 4 3 3 2" xfId="18526" xr:uid="{9D975B75-5023-43DD-B1BF-9623DD653797}"/>
    <cellStyle name="Comma 2 2 3 4 3 4" xfId="12923" xr:uid="{87562F74-F0CD-4DCA-A654-FB1E007BE496}"/>
    <cellStyle name="Comma 2 2 3 4 4" xfId="3404" xr:uid="{5195E221-5D8A-4145-9E05-BC77245CD1CD}"/>
    <cellStyle name="Comma 2 2 3 4 4 2" xfId="9007" xr:uid="{D88E0B7A-7599-4584-9DB4-D2D5B3A66E0B}"/>
    <cellStyle name="Comma 2 2 3 4 4 2 2" xfId="20235" xr:uid="{AEBDC947-9EDB-410D-A80B-BBFB4198EAF3}"/>
    <cellStyle name="Comma 2 2 3 4 4 3" xfId="14632" xr:uid="{4B43E072-48B9-4A5F-ABC1-9DDD8A565C85}"/>
    <cellStyle name="Comma 2 2 3 4 5" xfId="6218" xr:uid="{F5117252-1209-4E12-9EEC-59E30AAA12C6}"/>
    <cellStyle name="Comma 2 2 3 4 5 2" xfId="17446" xr:uid="{6FAC113C-372F-4EA0-A1E0-032B59167769}"/>
    <cellStyle name="Comma 2 2 3 4 6" xfId="11843" xr:uid="{2FF14E38-7D7E-43B0-A8FA-96D1A5698CC8}"/>
    <cellStyle name="Comma 2 2 3 5" xfId="886" xr:uid="{00000000-0005-0000-0000-0000D2030000}"/>
    <cellStyle name="Comma 2 2 3 5 2" xfId="1966" xr:uid="{00000000-0005-0000-0000-0000D3030000}"/>
    <cellStyle name="Comma 2 2 3 5 2 2" xfId="4755" xr:uid="{68B84D13-71BD-49F6-87C8-30D1C3A11C1B}"/>
    <cellStyle name="Comma 2 2 3 5 2 2 2" xfId="10358" xr:uid="{7D7DA8D6-8558-434B-B85A-5E2AD63EE76A}"/>
    <cellStyle name="Comma 2 2 3 5 2 2 2 2" xfId="21586" xr:uid="{79048DD4-95DD-4AD2-991B-93BFE0DD469F}"/>
    <cellStyle name="Comma 2 2 3 5 2 2 3" xfId="15983" xr:uid="{58E37B7F-DE0D-43B6-BA4E-5815AB2FE97A}"/>
    <cellStyle name="Comma 2 2 3 5 2 3" xfId="7569" xr:uid="{2CE4FF8B-06CD-4AD1-9FDA-8DF81AA01103}"/>
    <cellStyle name="Comma 2 2 3 5 2 3 2" xfId="18797" xr:uid="{0F5DBD50-14DC-4E3D-9846-3122B752E58E}"/>
    <cellStyle name="Comma 2 2 3 5 2 4" xfId="13194" xr:uid="{C6574253-CEA6-4C9C-ADD7-E4D5CC0EB5C9}"/>
    <cellStyle name="Comma 2 2 3 5 3" xfId="3675" xr:uid="{4AD9AE53-F89D-465C-9068-35B3051AA899}"/>
    <cellStyle name="Comma 2 2 3 5 3 2" xfId="9278" xr:uid="{0A80EB1E-D99C-4E27-BD51-9AF01BAB39A0}"/>
    <cellStyle name="Comma 2 2 3 5 3 2 2" xfId="20506" xr:uid="{E02B7AD2-D5C3-4EA9-9B81-BA1B882DD799}"/>
    <cellStyle name="Comma 2 2 3 5 3 3" xfId="14903" xr:uid="{4791BDF2-18DE-45F3-936A-DC3FEBF7D94F}"/>
    <cellStyle name="Comma 2 2 3 5 4" xfId="6489" xr:uid="{3740913E-92E4-4F25-971D-2E92D2AFBD1A}"/>
    <cellStyle name="Comma 2 2 3 5 4 2" xfId="17717" xr:uid="{B0C7DABF-27C6-4226-B771-DCC42428CEA0}"/>
    <cellStyle name="Comma 2 2 3 5 5" xfId="12114" xr:uid="{C60DC577-7458-4D3E-B5C6-24359341F527}"/>
    <cellStyle name="Comma 2 2 3 6" xfId="1428" xr:uid="{00000000-0005-0000-0000-0000D4030000}"/>
    <cellStyle name="Comma 2 2 3 6 2" xfId="4217" xr:uid="{132D38C8-A8BE-4E40-94E5-9A56105EDC2F}"/>
    <cellStyle name="Comma 2 2 3 6 2 2" xfId="9820" xr:uid="{794CC352-D031-4CAE-8BF3-52756A8AFB51}"/>
    <cellStyle name="Comma 2 2 3 6 2 2 2" xfId="21048" xr:uid="{967A2C7D-1C4F-4E48-8C6F-D1D136C0E737}"/>
    <cellStyle name="Comma 2 2 3 6 2 3" xfId="15445" xr:uid="{4A6226DD-82FB-48A9-9108-F56013DE25B4}"/>
    <cellStyle name="Comma 2 2 3 6 3" xfId="7031" xr:uid="{4C13B3F5-BACE-45BF-B52E-434CADB1B3BE}"/>
    <cellStyle name="Comma 2 2 3 6 3 2" xfId="18259" xr:uid="{0110D8E9-C1B9-4A26-8ABD-CDB8757DEDEB}"/>
    <cellStyle name="Comma 2 2 3 6 4" xfId="12656" xr:uid="{B41B90B2-DD75-4826-B3EA-0B3DEE8F6B19}"/>
    <cellStyle name="Comma 2 2 3 7" xfId="2509" xr:uid="{00000000-0005-0000-0000-0000D5030000}"/>
    <cellStyle name="Comma 2 2 3 7 2" xfId="5298" xr:uid="{E8F34141-2FBA-407B-86F8-67B01351A68E}"/>
    <cellStyle name="Comma 2 2 3 7 2 2" xfId="10901" xr:uid="{EFFFDB7E-5C39-4AAC-9376-17978C2522E6}"/>
    <cellStyle name="Comma 2 2 3 7 2 2 2" xfId="22129" xr:uid="{1A7E2EF3-5481-4D13-A839-8AE87778AE62}"/>
    <cellStyle name="Comma 2 2 3 7 2 3" xfId="16526" xr:uid="{1E9C89E0-70C7-4670-9FF4-F06B8928BDAA}"/>
    <cellStyle name="Comma 2 2 3 7 3" xfId="8112" xr:uid="{E7ADFF22-8DD3-44C1-A888-AE32C238CCC4}"/>
    <cellStyle name="Comma 2 2 3 7 3 2" xfId="19340" xr:uid="{8E2CB799-0E1F-49AA-9448-B927D6A07B00}"/>
    <cellStyle name="Comma 2 2 3 7 4" xfId="13737" xr:uid="{45F9B72E-EE27-4854-A123-BB3C51AE3E41}"/>
    <cellStyle name="Comma 2 2 3 8" xfId="348" xr:uid="{00000000-0005-0000-0000-0000D6030000}"/>
    <cellStyle name="Comma 2 2 3 8 2" xfId="3137" xr:uid="{CE2264AE-433B-4C24-A4F6-E643C3CEBDFE}"/>
    <cellStyle name="Comma 2 2 3 8 2 2" xfId="8740" xr:uid="{63D7A3C7-8290-46FB-8192-46913AB0098B}"/>
    <cellStyle name="Comma 2 2 3 8 2 2 2" xfId="19968" xr:uid="{4D23BEA7-43F1-4869-9F1A-7CF45E8B1438}"/>
    <cellStyle name="Comma 2 2 3 8 2 3" xfId="14365" xr:uid="{A7248954-8388-4C04-AF54-E115EEDE0F74}"/>
    <cellStyle name="Comma 2 2 3 8 3" xfId="5951" xr:uid="{2854AED9-C324-4F3E-B47C-C776FF1EA811}"/>
    <cellStyle name="Comma 2 2 3 8 3 2" xfId="17179" xr:uid="{6330DA09-D066-4018-825E-070D27262FF7}"/>
    <cellStyle name="Comma 2 2 3 8 4" xfId="11576" xr:uid="{1BA81E00-BAFC-4EEF-81FD-FA5D9D3114F9}"/>
    <cellStyle name="Comma 2 2 3 9" xfId="2861" xr:uid="{E958BB35-8D8D-4258-A691-B6DA02A90425}"/>
    <cellStyle name="Comma 2 2 3 9 2" xfId="8464" xr:uid="{F19A8411-3789-415C-AE48-795F60AB22F7}"/>
    <cellStyle name="Comma 2 2 3 9 2 2" xfId="19692" xr:uid="{25105DF4-ABD5-4776-BB33-3C0D9FB15745}"/>
    <cellStyle name="Comma 2 2 3 9 3" xfId="14089" xr:uid="{5C24B146-71EA-4A7E-A1E9-F55854B3A78B}"/>
    <cellStyle name="Comma 2 2 4" xfId="98" xr:uid="{00000000-0005-0000-0000-0000D7030000}"/>
    <cellStyle name="Comma 2 2 4 10" xfId="11330" xr:uid="{95BCB272-D7F8-480B-A8B8-82117A778565}"/>
    <cellStyle name="Comma 2 2 4 2" xfId="224" xr:uid="{00000000-0005-0000-0000-0000D8030000}"/>
    <cellStyle name="Comma 2 2 4 2 2" xfId="771" xr:uid="{00000000-0005-0000-0000-0000D9030000}"/>
    <cellStyle name="Comma 2 2 4 2 2 2" xfId="1309" xr:uid="{00000000-0005-0000-0000-0000DA030000}"/>
    <cellStyle name="Comma 2 2 4 2 2 2 2" xfId="2389" xr:uid="{00000000-0005-0000-0000-0000DB030000}"/>
    <cellStyle name="Comma 2 2 4 2 2 2 2 2" xfId="5178" xr:uid="{A5CC3A03-68BD-43ED-B5AD-C11A83D9CFB9}"/>
    <cellStyle name="Comma 2 2 4 2 2 2 2 2 2" xfId="10781" xr:uid="{87558998-ECE6-4B7B-8DBD-434340E277E0}"/>
    <cellStyle name="Comma 2 2 4 2 2 2 2 2 2 2" xfId="22009" xr:uid="{3DB13623-B7DA-45A1-A18D-14A4E64DE36F}"/>
    <cellStyle name="Comma 2 2 4 2 2 2 2 2 3" xfId="16406" xr:uid="{69ABE772-517E-4923-8D5E-018C0BFDD705}"/>
    <cellStyle name="Comma 2 2 4 2 2 2 2 3" xfId="7992" xr:uid="{A0FB6FC5-D411-4E24-882D-23A64DA84D02}"/>
    <cellStyle name="Comma 2 2 4 2 2 2 2 3 2" xfId="19220" xr:uid="{60D28246-6FD6-4B6B-A380-AB51DD618631}"/>
    <cellStyle name="Comma 2 2 4 2 2 2 2 4" xfId="13617" xr:uid="{0B6053A2-E99E-4EFD-B282-A1D5E728DCE4}"/>
    <cellStyle name="Comma 2 2 4 2 2 2 3" xfId="4098" xr:uid="{4AED8002-3588-4189-849A-D61DC9A5221E}"/>
    <cellStyle name="Comma 2 2 4 2 2 2 3 2" xfId="9701" xr:uid="{96EADF95-4FA0-4F6C-A38A-0D020321FC3B}"/>
    <cellStyle name="Comma 2 2 4 2 2 2 3 2 2" xfId="20929" xr:uid="{4758EAC9-5D42-4485-B794-D824A2EF8C3F}"/>
    <cellStyle name="Comma 2 2 4 2 2 2 3 3" xfId="15326" xr:uid="{314389C8-E5CC-4623-85D0-8FEC158DFD77}"/>
    <cellStyle name="Comma 2 2 4 2 2 2 4" xfId="6912" xr:uid="{9210B069-075A-4AD3-92B5-9045A7C12D4E}"/>
    <cellStyle name="Comma 2 2 4 2 2 2 4 2" xfId="18140" xr:uid="{30049014-6B1B-41FF-9403-FBEC0697E911}"/>
    <cellStyle name="Comma 2 2 4 2 2 2 5" xfId="12537" xr:uid="{CC6D92B6-E74F-4519-9F58-DC27FCF1D700}"/>
    <cellStyle name="Comma 2 2 4 2 2 3" xfId="1851" xr:uid="{00000000-0005-0000-0000-0000DC030000}"/>
    <cellStyle name="Comma 2 2 4 2 2 3 2" xfId="4640" xr:uid="{74E70BFE-7622-4BE9-83B0-60667B7E6D10}"/>
    <cellStyle name="Comma 2 2 4 2 2 3 2 2" xfId="10243" xr:uid="{A515F25D-6A99-416F-A8C6-FA8A3622C6D6}"/>
    <cellStyle name="Comma 2 2 4 2 2 3 2 2 2" xfId="21471" xr:uid="{C3F572CD-264A-41D1-BC47-ABB3357FABC5}"/>
    <cellStyle name="Comma 2 2 4 2 2 3 2 3" xfId="15868" xr:uid="{7005B7D3-549A-4AA2-B53B-D827314566CD}"/>
    <cellStyle name="Comma 2 2 4 2 2 3 3" xfId="7454" xr:uid="{8516473A-509A-472A-B532-D07180D38F69}"/>
    <cellStyle name="Comma 2 2 4 2 2 3 3 2" xfId="18682" xr:uid="{F9745F71-5CAE-405D-9F7B-D43DCB205FFA}"/>
    <cellStyle name="Comma 2 2 4 2 2 3 4" xfId="13079" xr:uid="{85298669-E24B-408E-B7AA-1628AD8D06D6}"/>
    <cellStyle name="Comma 2 2 4 2 2 4" xfId="3560" xr:uid="{BF4FAE83-A138-430A-84BC-829AD0F9B4DA}"/>
    <cellStyle name="Comma 2 2 4 2 2 4 2" xfId="9163" xr:uid="{D87C5FBD-F0D3-4A63-9A70-38956D34CE48}"/>
    <cellStyle name="Comma 2 2 4 2 2 4 2 2" xfId="20391" xr:uid="{F8E27D3C-46E2-4CAB-88D2-DE922C74AA65}"/>
    <cellStyle name="Comma 2 2 4 2 2 4 3" xfId="14788" xr:uid="{FDCFF18C-0815-43E8-859A-43DAF1592EF0}"/>
    <cellStyle name="Comma 2 2 4 2 2 5" xfId="6374" xr:uid="{A5B74553-E69A-4B92-84A3-5000CF1BCEFD}"/>
    <cellStyle name="Comma 2 2 4 2 2 5 2" xfId="17602" xr:uid="{E38C573D-6070-4A9C-9A46-53166A445C85}"/>
    <cellStyle name="Comma 2 2 4 2 2 6" xfId="11999" xr:uid="{43DA3207-11E5-4269-9F69-5E6C3C78883E}"/>
    <cellStyle name="Comma 2 2 4 2 3" xfId="1042" xr:uid="{00000000-0005-0000-0000-0000DD030000}"/>
    <cellStyle name="Comma 2 2 4 2 3 2" xfId="2122" xr:uid="{00000000-0005-0000-0000-0000DE030000}"/>
    <cellStyle name="Comma 2 2 4 2 3 2 2" xfId="4911" xr:uid="{908E6E0A-7A33-4319-A9AD-6E962ACF52ED}"/>
    <cellStyle name="Comma 2 2 4 2 3 2 2 2" xfId="10514" xr:uid="{81F967C4-EA6D-4376-8F5F-BAE28CDFEF74}"/>
    <cellStyle name="Comma 2 2 4 2 3 2 2 2 2" xfId="21742" xr:uid="{9578B055-6B37-4A9E-BF6B-3E6BBDE1050F}"/>
    <cellStyle name="Comma 2 2 4 2 3 2 2 3" xfId="16139" xr:uid="{9460BF83-DAAB-4A8D-B500-BCF9E88DA998}"/>
    <cellStyle name="Comma 2 2 4 2 3 2 3" xfId="7725" xr:uid="{11A76731-B69F-4739-9465-959A41341397}"/>
    <cellStyle name="Comma 2 2 4 2 3 2 3 2" xfId="18953" xr:uid="{3A0B5F7E-4EC6-469F-8222-2CE77421BEAD}"/>
    <cellStyle name="Comma 2 2 4 2 3 2 4" xfId="13350" xr:uid="{21E09AC0-488A-4200-AD58-88CB5689BCB7}"/>
    <cellStyle name="Comma 2 2 4 2 3 3" xfId="3831" xr:uid="{42FDB4C1-745B-4B29-A982-DFAF9E04738B}"/>
    <cellStyle name="Comma 2 2 4 2 3 3 2" xfId="9434" xr:uid="{4370F7DB-398E-465B-8D99-01F62262CF77}"/>
    <cellStyle name="Comma 2 2 4 2 3 3 2 2" xfId="20662" xr:uid="{2C1D43DC-8F73-447E-AA4F-A8D5BE16A28F}"/>
    <cellStyle name="Comma 2 2 4 2 3 3 3" xfId="15059" xr:uid="{B99F903E-41BE-48EF-9B58-F10C5E4945D5}"/>
    <cellStyle name="Comma 2 2 4 2 3 4" xfId="6645" xr:uid="{6A52DEB3-2776-4002-905D-E57AC5B93CF7}"/>
    <cellStyle name="Comma 2 2 4 2 3 4 2" xfId="17873" xr:uid="{A198730C-C494-4D1D-B9B8-1B1A2B862B94}"/>
    <cellStyle name="Comma 2 2 4 2 3 5" xfId="12270" xr:uid="{27C45726-EE19-4F84-B393-7306500A3EF0}"/>
    <cellStyle name="Comma 2 2 4 2 4" xfId="1584" xr:uid="{00000000-0005-0000-0000-0000DF030000}"/>
    <cellStyle name="Comma 2 2 4 2 4 2" xfId="4373" xr:uid="{4ED4E9FE-20D8-4735-A5BB-31DBD94D4540}"/>
    <cellStyle name="Comma 2 2 4 2 4 2 2" xfId="9976" xr:uid="{2BC3E326-0E45-4E49-8D39-7D625DC56B79}"/>
    <cellStyle name="Comma 2 2 4 2 4 2 2 2" xfId="21204" xr:uid="{BA5ADD0F-D493-444B-9A77-E756AFD0EAE0}"/>
    <cellStyle name="Comma 2 2 4 2 4 2 3" xfId="15601" xr:uid="{F9FBFB9A-4957-4041-A9F0-527F1C57073B}"/>
    <cellStyle name="Comma 2 2 4 2 4 3" xfId="7187" xr:uid="{3F3D3144-64C3-4147-9D0E-5576687872B3}"/>
    <cellStyle name="Comma 2 2 4 2 4 3 2" xfId="18415" xr:uid="{B590DD26-FC7E-4679-9E6D-FC5BAC5A0717}"/>
    <cellStyle name="Comma 2 2 4 2 4 4" xfId="12812" xr:uid="{E3A603A0-3824-491D-96C2-968820C4A8E7}"/>
    <cellStyle name="Comma 2 2 4 2 5" xfId="2665" xr:uid="{00000000-0005-0000-0000-0000E0030000}"/>
    <cellStyle name="Comma 2 2 4 2 5 2" xfId="5454" xr:uid="{074596E3-7E26-4099-A8DE-A5C09A915B86}"/>
    <cellStyle name="Comma 2 2 4 2 5 2 2" xfId="11057" xr:uid="{609F3106-1A50-447F-83F2-3F2B79CC249A}"/>
    <cellStyle name="Comma 2 2 4 2 5 2 2 2" xfId="22285" xr:uid="{C5206BA9-9E79-4090-A2F5-A3E489A2A409}"/>
    <cellStyle name="Comma 2 2 4 2 5 2 3" xfId="16682" xr:uid="{B1EE62EB-6A33-4DCF-B6BF-F4604C50AF47}"/>
    <cellStyle name="Comma 2 2 4 2 5 3" xfId="8268" xr:uid="{316ED819-6D41-4095-AFC1-B8E80BEF2446}"/>
    <cellStyle name="Comma 2 2 4 2 5 3 2" xfId="19496" xr:uid="{0A5091C9-F39F-4333-B693-9BD2CA3B353E}"/>
    <cellStyle name="Comma 2 2 4 2 5 4" xfId="13893" xr:uid="{F6070030-6996-4142-ADDE-A621AEE90B0F}"/>
    <cellStyle name="Comma 2 2 4 2 6" xfId="504" xr:uid="{00000000-0005-0000-0000-0000E1030000}"/>
    <cellStyle name="Comma 2 2 4 2 6 2" xfId="3293" xr:uid="{4D3F4F92-198E-458A-A1F5-7FD1C2B3E836}"/>
    <cellStyle name="Comma 2 2 4 2 6 2 2" xfId="8896" xr:uid="{5489FBA1-B9AC-4580-B748-6F58BBBA4C2B}"/>
    <cellStyle name="Comma 2 2 4 2 6 2 2 2" xfId="20124" xr:uid="{F3EDB986-EF22-4DFB-B0A5-592EA90A1711}"/>
    <cellStyle name="Comma 2 2 4 2 6 2 3" xfId="14521" xr:uid="{BB376D10-53B1-487D-B8BA-95C74EA56941}"/>
    <cellStyle name="Comma 2 2 4 2 6 3" xfId="6107" xr:uid="{5E92B945-6FD6-4EF0-ADF0-FAA8D759220E}"/>
    <cellStyle name="Comma 2 2 4 2 6 3 2" xfId="17335" xr:uid="{F9F9EEDC-02C6-4EFC-9DB8-477EEF8F2ACB}"/>
    <cellStyle name="Comma 2 2 4 2 6 4" xfId="11732" xr:uid="{FD73C412-8431-4D52-849C-A584B1020432}"/>
    <cellStyle name="Comma 2 2 4 2 7" xfId="3017" xr:uid="{2134DCCF-D3AE-4DDA-B9C6-69A998C89969}"/>
    <cellStyle name="Comma 2 2 4 2 7 2" xfId="8620" xr:uid="{ED3FF823-412C-4C13-A580-54198ECA54C1}"/>
    <cellStyle name="Comma 2 2 4 2 7 2 2" xfId="19848" xr:uid="{1481430A-661D-4DA4-86F3-C266DB132E1A}"/>
    <cellStyle name="Comma 2 2 4 2 7 3" xfId="14245" xr:uid="{62BEB0E4-2C75-4A15-A271-3047E872C191}"/>
    <cellStyle name="Comma 2 2 4 2 8" xfId="5832" xr:uid="{981FEAEE-56F4-4822-B60B-5268BCFF3F2E}"/>
    <cellStyle name="Comma 2 2 4 2 8 2" xfId="17060" xr:uid="{3C09DFAE-A679-4846-A061-539E2E104E17}"/>
    <cellStyle name="Comma 2 2 4 2 9" xfId="11456" xr:uid="{9C79A190-9E3B-46F2-8950-859E05C9FAF6}"/>
    <cellStyle name="Comma 2 2 4 3" xfId="645" xr:uid="{00000000-0005-0000-0000-0000E2030000}"/>
    <cellStyle name="Comma 2 2 4 3 2" xfId="1183" xr:uid="{00000000-0005-0000-0000-0000E3030000}"/>
    <cellStyle name="Comma 2 2 4 3 2 2" xfId="2263" xr:uid="{00000000-0005-0000-0000-0000E4030000}"/>
    <cellStyle name="Comma 2 2 4 3 2 2 2" xfId="5052" xr:uid="{DA7638EE-1639-43D6-B18A-B40202669CA1}"/>
    <cellStyle name="Comma 2 2 4 3 2 2 2 2" xfId="10655" xr:uid="{FF143911-04D6-4338-92E7-2BE8E91447F7}"/>
    <cellStyle name="Comma 2 2 4 3 2 2 2 2 2" xfId="21883" xr:uid="{2020BB37-87CB-4DEE-8F1C-41F0411E5E61}"/>
    <cellStyle name="Comma 2 2 4 3 2 2 2 3" xfId="16280" xr:uid="{B8D76C60-9210-4801-BD77-6E23485A4C31}"/>
    <cellStyle name="Comma 2 2 4 3 2 2 3" xfId="7866" xr:uid="{7EE03D13-1A62-48C0-A79A-261D5A004A43}"/>
    <cellStyle name="Comma 2 2 4 3 2 2 3 2" xfId="19094" xr:uid="{9BE323D9-868C-4D4B-9F66-AC4BCACBBD4B}"/>
    <cellStyle name="Comma 2 2 4 3 2 2 4" xfId="13491" xr:uid="{56E27E22-B7CA-416F-97D1-66E9EE99F20D}"/>
    <cellStyle name="Comma 2 2 4 3 2 3" xfId="3972" xr:uid="{982F5B2E-D554-4B61-A008-543839CE105A}"/>
    <cellStyle name="Comma 2 2 4 3 2 3 2" xfId="9575" xr:uid="{D620EB72-384B-40EC-B304-06B209737DEF}"/>
    <cellStyle name="Comma 2 2 4 3 2 3 2 2" xfId="20803" xr:uid="{A809EDC8-0A48-4A4D-90CF-CD6C459E65DB}"/>
    <cellStyle name="Comma 2 2 4 3 2 3 3" xfId="15200" xr:uid="{61A1423A-C36C-490E-8431-CF74D14C4817}"/>
    <cellStyle name="Comma 2 2 4 3 2 4" xfId="6786" xr:uid="{5A20BD14-3667-46EC-9164-75FA3276DFD8}"/>
    <cellStyle name="Comma 2 2 4 3 2 4 2" xfId="18014" xr:uid="{452BD599-5B45-4D1B-B208-4A0CF486B894}"/>
    <cellStyle name="Comma 2 2 4 3 2 5" xfId="12411" xr:uid="{FF54CDBD-0ED3-46AB-9804-242A04FE8E07}"/>
    <cellStyle name="Comma 2 2 4 3 3" xfId="1725" xr:uid="{00000000-0005-0000-0000-0000E5030000}"/>
    <cellStyle name="Comma 2 2 4 3 3 2" xfId="4514" xr:uid="{AACC0F75-DDC5-48AD-8339-B8D4C1DD2838}"/>
    <cellStyle name="Comma 2 2 4 3 3 2 2" xfId="10117" xr:uid="{D93A8814-1D37-4F38-8670-749CAF7D72AE}"/>
    <cellStyle name="Comma 2 2 4 3 3 2 2 2" xfId="21345" xr:uid="{91BB8C85-B0D0-4743-B78A-CC7333C786E2}"/>
    <cellStyle name="Comma 2 2 4 3 3 2 3" xfId="15742" xr:uid="{8E993576-2AAC-4A98-B5DE-9A1ABED788F3}"/>
    <cellStyle name="Comma 2 2 4 3 3 3" xfId="7328" xr:uid="{B1A56620-7B24-4161-B0E2-C0D019C97AFD}"/>
    <cellStyle name="Comma 2 2 4 3 3 3 2" xfId="18556" xr:uid="{9F2604FF-0492-4A79-AAB5-87E995A39FF1}"/>
    <cellStyle name="Comma 2 2 4 3 3 4" xfId="12953" xr:uid="{E93578A0-D92D-4EB6-B0EE-7228FEB072EB}"/>
    <cellStyle name="Comma 2 2 4 3 4" xfId="3434" xr:uid="{0CD64063-D01E-4B32-8776-1FC056A92DBB}"/>
    <cellStyle name="Comma 2 2 4 3 4 2" xfId="9037" xr:uid="{8104925A-5B0F-4263-895E-201BBDC9F57C}"/>
    <cellStyle name="Comma 2 2 4 3 4 2 2" xfId="20265" xr:uid="{52B754F5-9CF6-4654-84CB-A69817A35427}"/>
    <cellStyle name="Comma 2 2 4 3 4 3" xfId="14662" xr:uid="{E3CC9A3C-BC8F-4D37-B26F-FAD6D352B832}"/>
    <cellStyle name="Comma 2 2 4 3 5" xfId="6248" xr:uid="{477D0F93-90C1-4B3B-9544-FE46FFC70197}"/>
    <cellStyle name="Comma 2 2 4 3 5 2" xfId="17476" xr:uid="{58BC898B-9768-4EF8-95E0-F2225497678C}"/>
    <cellStyle name="Comma 2 2 4 3 6" xfId="11873" xr:uid="{ECBA152F-F579-47D3-849B-46FBE28E2D11}"/>
    <cellStyle name="Comma 2 2 4 4" xfId="916" xr:uid="{00000000-0005-0000-0000-0000E6030000}"/>
    <cellStyle name="Comma 2 2 4 4 2" xfId="1996" xr:uid="{00000000-0005-0000-0000-0000E7030000}"/>
    <cellStyle name="Comma 2 2 4 4 2 2" xfId="4785" xr:uid="{DA758C3D-47DE-476C-A852-9BC00770A397}"/>
    <cellStyle name="Comma 2 2 4 4 2 2 2" xfId="10388" xr:uid="{2D2AB563-4A25-4005-8CD2-D03A23732055}"/>
    <cellStyle name="Comma 2 2 4 4 2 2 2 2" xfId="21616" xr:uid="{B5D1583A-6A0B-4B0A-9945-28583AE9FA8E}"/>
    <cellStyle name="Comma 2 2 4 4 2 2 3" xfId="16013" xr:uid="{C831F58C-1E0D-483E-81BF-12075734FA5E}"/>
    <cellStyle name="Comma 2 2 4 4 2 3" xfId="7599" xr:uid="{5BB46C8D-76C9-4245-AC4B-6679FEF6CCB4}"/>
    <cellStyle name="Comma 2 2 4 4 2 3 2" xfId="18827" xr:uid="{3164433E-E060-49FE-8EF9-7AB7D81730DE}"/>
    <cellStyle name="Comma 2 2 4 4 2 4" xfId="13224" xr:uid="{4CB4C26A-B885-40F9-9518-82D10D2765C1}"/>
    <cellStyle name="Comma 2 2 4 4 3" xfId="3705" xr:uid="{5BA0AEC4-253A-4188-9CD7-3CEBEC6B7E18}"/>
    <cellStyle name="Comma 2 2 4 4 3 2" xfId="9308" xr:uid="{9AF3E059-EF81-458D-ADDC-59CCB8F9B53A}"/>
    <cellStyle name="Comma 2 2 4 4 3 2 2" xfId="20536" xr:uid="{D528FDE8-D528-443D-A888-449D9573531F}"/>
    <cellStyle name="Comma 2 2 4 4 3 3" xfId="14933" xr:uid="{EF292353-3BDF-4068-9AE6-0BD29DB9DEDB}"/>
    <cellStyle name="Comma 2 2 4 4 4" xfId="6519" xr:uid="{7A1654B7-EFA3-41A0-85E4-2E99BE55E4D4}"/>
    <cellStyle name="Comma 2 2 4 4 4 2" xfId="17747" xr:uid="{D3FECF12-C7A5-462E-9884-FC915F2D5741}"/>
    <cellStyle name="Comma 2 2 4 4 5" xfId="12144" xr:uid="{E67384C3-EC8D-4AD9-AAD3-11D3BFE33049}"/>
    <cellStyle name="Comma 2 2 4 5" xfId="1458" xr:uid="{00000000-0005-0000-0000-0000E8030000}"/>
    <cellStyle name="Comma 2 2 4 5 2" xfId="4247" xr:uid="{F3E255E9-854E-4AB1-91EA-5B69F51806AF}"/>
    <cellStyle name="Comma 2 2 4 5 2 2" xfId="9850" xr:uid="{1A3CCCE7-D583-4F72-9243-5EF8C1BE7E5A}"/>
    <cellStyle name="Comma 2 2 4 5 2 2 2" xfId="21078" xr:uid="{92DCE5BE-92AF-4E92-A32B-666417C07E88}"/>
    <cellStyle name="Comma 2 2 4 5 2 3" xfId="15475" xr:uid="{4EE28DCC-B565-493B-AB2F-39BFACC1EACD}"/>
    <cellStyle name="Comma 2 2 4 5 3" xfId="7061" xr:uid="{342621E5-48A9-4765-9CF5-0C7C8BFC2EF0}"/>
    <cellStyle name="Comma 2 2 4 5 3 2" xfId="18289" xr:uid="{57AF4848-E2E3-4F2D-B294-3F910E4ECAD5}"/>
    <cellStyle name="Comma 2 2 4 5 4" xfId="12686" xr:uid="{2E902F4D-46B2-4E44-B5FA-3F1DAF2BC5EC}"/>
    <cellStyle name="Comma 2 2 4 6" xfId="2539" xr:uid="{00000000-0005-0000-0000-0000E9030000}"/>
    <cellStyle name="Comma 2 2 4 6 2" xfId="5328" xr:uid="{6DA7B079-AE69-4C53-86E8-30CE0807B76C}"/>
    <cellStyle name="Comma 2 2 4 6 2 2" xfId="10931" xr:uid="{8F577C51-C46B-4AB1-9D4F-FBA2DF60ED6B}"/>
    <cellStyle name="Comma 2 2 4 6 2 2 2" xfId="22159" xr:uid="{347495E2-C53B-4039-88AE-45DD2644DAA8}"/>
    <cellStyle name="Comma 2 2 4 6 2 3" xfId="16556" xr:uid="{A42761BD-B633-4E7B-814D-C77240D45C83}"/>
    <cellStyle name="Comma 2 2 4 6 3" xfId="8142" xr:uid="{E3136D26-2D40-4D63-89A8-B86F9F23545F}"/>
    <cellStyle name="Comma 2 2 4 6 3 2" xfId="19370" xr:uid="{D5C9D2D4-5E72-40CA-9809-F3473A60F494}"/>
    <cellStyle name="Comma 2 2 4 6 4" xfId="13767" xr:uid="{778503FA-3291-4AE9-9887-855380458510}"/>
    <cellStyle name="Comma 2 2 4 7" xfId="378" xr:uid="{00000000-0005-0000-0000-0000EA030000}"/>
    <cellStyle name="Comma 2 2 4 7 2" xfId="3167" xr:uid="{532B7D87-169E-4E19-956D-DD3BEA27B5AE}"/>
    <cellStyle name="Comma 2 2 4 7 2 2" xfId="8770" xr:uid="{5DA1F730-963F-4E13-BB82-A3B3C4F3BEEF}"/>
    <cellStyle name="Comma 2 2 4 7 2 2 2" xfId="19998" xr:uid="{20692F03-8E4A-4AD5-BD0A-58BE223E2DFA}"/>
    <cellStyle name="Comma 2 2 4 7 2 3" xfId="14395" xr:uid="{D2146C1B-401B-474E-9CEC-93999DDB7BAC}"/>
    <cellStyle name="Comma 2 2 4 7 3" xfId="5981" xr:uid="{08AC288F-99A7-4E10-8ABE-DB240C26A0AB}"/>
    <cellStyle name="Comma 2 2 4 7 3 2" xfId="17209" xr:uid="{C69E86EA-E9BA-4AFB-AF06-5F2CFF803CA1}"/>
    <cellStyle name="Comma 2 2 4 7 4" xfId="11606" xr:uid="{C1C314A2-45A8-4B01-B953-C8851DFBDA89}"/>
    <cellStyle name="Comma 2 2 4 8" xfId="2891" xr:uid="{E6E27898-DCF6-4937-B7F1-D0B066325CA3}"/>
    <cellStyle name="Comma 2 2 4 8 2" xfId="8494" xr:uid="{FB814FE4-A9BE-495A-8019-538CEF13EC99}"/>
    <cellStyle name="Comma 2 2 4 8 2 2" xfId="19722" xr:uid="{82C4CFDD-EEFA-4B1B-B995-857147495DD1}"/>
    <cellStyle name="Comma 2 2 4 8 3" xfId="14119" xr:uid="{3E58F040-665D-4859-A314-1D1781DDA765}"/>
    <cellStyle name="Comma 2 2 4 9" xfId="5706" xr:uid="{C51B34F6-3BF1-4169-9E62-2B5111C29614}"/>
    <cellStyle name="Comma 2 2 4 9 2" xfId="16934" xr:uid="{ADA09E33-969F-4F90-A710-DD2AB1E784A5}"/>
    <cellStyle name="Comma 2 2 5" xfId="160" xr:uid="{00000000-0005-0000-0000-0000EB030000}"/>
    <cellStyle name="Comma 2 2 5 2" xfId="707" xr:uid="{00000000-0005-0000-0000-0000EC030000}"/>
    <cellStyle name="Comma 2 2 5 2 2" xfId="1245" xr:uid="{00000000-0005-0000-0000-0000ED030000}"/>
    <cellStyle name="Comma 2 2 5 2 2 2" xfId="2325" xr:uid="{00000000-0005-0000-0000-0000EE030000}"/>
    <cellStyle name="Comma 2 2 5 2 2 2 2" xfId="5114" xr:uid="{CF1BD25F-2931-458C-B873-2FBDFAA75C12}"/>
    <cellStyle name="Comma 2 2 5 2 2 2 2 2" xfId="10717" xr:uid="{C26EA14C-B3B1-4A48-B815-BAFB393C5791}"/>
    <cellStyle name="Comma 2 2 5 2 2 2 2 2 2" xfId="21945" xr:uid="{6C3AE3D5-169D-4CDF-BB2C-23377DD81CDC}"/>
    <cellStyle name="Comma 2 2 5 2 2 2 2 3" xfId="16342" xr:uid="{871A2B5D-E744-4F7F-BE06-3948552DBA03}"/>
    <cellStyle name="Comma 2 2 5 2 2 2 3" xfId="7928" xr:uid="{B55BC1E8-AE40-4E5F-B90F-A9560DC1E60A}"/>
    <cellStyle name="Comma 2 2 5 2 2 2 3 2" xfId="19156" xr:uid="{879C9395-285C-4F8C-974E-97FAB425FFE4}"/>
    <cellStyle name="Comma 2 2 5 2 2 2 4" xfId="13553" xr:uid="{D5ADA3C9-1D13-41EF-AC45-8F029BA80B80}"/>
    <cellStyle name="Comma 2 2 5 2 2 3" xfId="4034" xr:uid="{E491C7EB-085E-4CED-AD9F-B428478660A6}"/>
    <cellStyle name="Comma 2 2 5 2 2 3 2" xfId="9637" xr:uid="{EF672419-1917-4106-8B45-03A9A13F5886}"/>
    <cellStyle name="Comma 2 2 5 2 2 3 2 2" xfId="20865" xr:uid="{8BAD39FF-6BD9-47C4-ACA9-623D780A3FF1}"/>
    <cellStyle name="Comma 2 2 5 2 2 3 3" xfId="15262" xr:uid="{56031D87-DF01-4CFC-B73A-6A1E659F7C6B}"/>
    <cellStyle name="Comma 2 2 5 2 2 4" xfId="6848" xr:uid="{8F6758F4-3918-414B-A477-0D5DE7151DD4}"/>
    <cellStyle name="Comma 2 2 5 2 2 4 2" xfId="18076" xr:uid="{A36CADBD-7F15-46CB-9701-8B76E843FA4A}"/>
    <cellStyle name="Comma 2 2 5 2 2 5" xfId="12473" xr:uid="{DA17880A-B2B6-4F5F-8A90-053718C10E86}"/>
    <cellStyle name="Comma 2 2 5 2 3" xfId="1787" xr:uid="{00000000-0005-0000-0000-0000EF030000}"/>
    <cellStyle name="Comma 2 2 5 2 3 2" xfId="4576" xr:uid="{4601D5DB-D940-4C9E-93CE-C8932782B00E}"/>
    <cellStyle name="Comma 2 2 5 2 3 2 2" xfId="10179" xr:uid="{24E1B18F-8BC6-4ED6-B4EE-B146805E6F45}"/>
    <cellStyle name="Comma 2 2 5 2 3 2 2 2" xfId="21407" xr:uid="{053C872D-7647-4A9B-B1AE-42602382A303}"/>
    <cellStyle name="Comma 2 2 5 2 3 2 3" xfId="15804" xr:uid="{450C91F0-D108-47BF-8347-5058671D9CED}"/>
    <cellStyle name="Comma 2 2 5 2 3 3" xfId="7390" xr:uid="{93FE2DD3-5C96-461C-98DD-83E801E9EEEC}"/>
    <cellStyle name="Comma 2 2 5 2 3 3 2" xfId="18618" xr:uid="{E3FC0DF4-0E9E-4F3E-B62F-2B436621D037}"/>
    <cellStyle name="Comma 2 2 5 2 3 4" xfId="13015" xr:uid="{6E294E77-423E-4470-838C-0CA0751D44D7}"/>
    <cellStyle name="Comma 2 2 5 2 4" xfId="3496" xr:uid="{2A968E34-948E-44A4-BE24-B790E59725D9}"/>
    <cellStyle name="Comma 2 2 5 2 4 2" xfId="9099" xr:uid="{8748CDCA-BB04-4463-B4C5-BA9BF7B493C6}"/>
    <cellStyle name="Comma 2 2 5 2 4 2 2" xfId="20327" xr:uid="{A629C3D5-DE1D-45AE-B2F9-5AC0126D23D7}"/>
    <cellStyle name="Comma 2 2 5 2 4 3" xfId="14724" xr:uid="{49FFDFF4-F691-46CB-B94F-7F40A64A4DFA}"/>
    <cellStyle name="Comma 2 2 5 2 5" xfId="6310" xr:uid="{1E5B8286-E09F-4557-8203-397B8D0DF835}"/>
    <cellStyle name="Comma 2 2 5 2 5 2" xfId="17538" xr:uid="{68F4DA6A-7633-433F-9FE0-6306E21E7FCA}"/>
    <cellStyle name="Comma 2 2 5 2 6" xfId="11935" xr:uid="{753C1662-894D-4824-89BE-C86485F8C3A8}"/>
    <cellStyle name="Comma 2 2 5 3" xfId="978" xr:uid="{00000000-0005-0000-0000-0000F0030000}"/>
    <cellStyle name="Comma 2 2 5 3 2" xfId="2058" xr:uid="{00000000-0005-0000-0000-0000F1030000}"/>
    <cellStyle name="Comma 2 2 5 3 2 2" xfId="4847" xr:uid="{C470378A-720E-4743-A0BF-8BBF46FE336D}"/>
    <cellStyle name="Comma 2 2 5 3 2 2 2" xfId="10450" xr:uid="{FEDCCC8B-8F48-49D6-BEC9-5FF6987D3510}"/>
    <cellStyle name="Comma 2 2 5 3 2 2 2 2" xfId="21678" xr:uid="{7A7EE6BB-DCE8-41B7-B859-5FA918C024C7}"/>
    <cellStyle name="Comma 2 2 5 3 2 2 3" xfId="16075" xr:uid="{2334291C-B291-4426-8CC2-FDF0DF5069AF}"/>
    <cellStyle name="Comma 2 2 5 3 2 3" xfId="7661" xr:uid="{699DF756-8E72-4E97-9622-FCC5E32C26E8}"/>
    <cellStyle name="Comma 2 2 5 3 2 3 2" xfId="18889" xr:uid="{2958DF46-4B6A-48AB-A33B-3B3047867B53}"/>
    <cellStyle name="Comma 2 2 5 3 2 4" xfId="13286" xr:uid="{D34C86BB-3E84-4CD4-ABEC-BE8681BCE073}"/>
    <cellStyle name="Comma 2 2 5 3 3" xfId="3767" xr:uid="{FCC15754-B29E-4330-A05B-86969CBD17C0}"/>
    <cellStyle name="Comma 2 2 5 3 3 2" xfId="9370" xr:uid="{5137F325-B370-48DE-BF22-7597936F1751}"/>
    <cellStyle name="Comma 2 2 5 3 3 2 2" xfId="20598" xr:uid="{30AAAA13-479D-4AF7-BCA4-1CB7201D7532}"/>
    <cellStyle name="Comma 2 2 5 3 3 3" xfId="14995" xr:uid="{C2537E53-7E90-41FF-A9FA-5982C0774F0D}"/>
    <cellStyle name="Comma 2 2 5 3 4" xfId="6581" xr:uid="{2069D2FB-BFC6-40D4-A309-91547B02165A}"/>
    <cellStyle name="Comma 2 2 5 3 4 2" xfId="17809" xr:uid="{06F9BB35-E235-4159-B976-011E534D8B70}"/>
    <cellStyle name="Comma 2 2 5 3 5" xfId="12206" xr:uid="{177CA339-F598-45E8-A800-839E4FBF8AEC}"/>
    <cellStyle name="Comma 2 2 5 4" xfId="1520" xr:uid="{00000000-0005-0000-0000-0000F2030000}"/>
    <cellStyle name="Comma 2 2 5 4 2" xfId="4309" xr:uid="{D2FF1808-418C-44A4-A531-39E78CD615D4}"/>
    <cellStyle name="Comma 2 2 5 4 2 2" xfId="9912" xr:uid="{3F348C2D-81B0-4C16-ACF5-7671C73621C6}"/>
    <cellStyle name="Comma 2 2 5 4 2 2 2" xfId="21140" xr:uid="{E310399A-5DB1-47E9-A487-9AFE26E23168}"/>
    <cellStyle name="Comma 2 2 5 4 2 3" xfId="15537" xr:uid="{A5A32185-1DAE-4D45-BE59-86905084C26D}"/>
    <cellStyle name="Comma 2 2 5 4 3" xfId="7123" xr:uid="{8CC6ECC6-4376-4823-97B6-354846F72B1A}"/>
    <cellStyle name="Comma 2 2 5 4 3 2" xfId="18351" xr:uid="{CD34AB04-F4E2-416B-BDEC-52AF95EA71FC}"/>
    <cellStyle name="Comma 2 2 5 4 4" xfId="12748" xr:uid="{511F6D19-FC47-4FB8-9877-B1D610E45114}"/>
    <cellStyle name="Comma 2 2 5 5" xfId="2601" xr:uid="{00000000-0005-0000-0000-0000F3030000}"/>
    <cellStyle name="Comma 2 2 5 5 2" xfId="5390" xr:uid="{21E06D06-4F8F-45D9-AC87-ABACD910504C}"/>
    <cellStyle name="Comma 2 2 5 5 2 2" xfId="10993" xr:uid="{FBB48C11-6346-4DBA-A16A-16B677C5775B}"/>
    <cellStyle name="Comma 2 2 5 5 2 2 2" xfId="22221" xr:uid="{BD7E83BA-635A-4DBA-BF6A-F52C921ED567}"/>
    <cellStyle name="Comma 2 2 5 5 2 3" xfId="16618" xr:uid="{E6D46FDF-2BB4-41E8-A713-7728FA9FAE0A}"/>
    <cellStyle name="Comma 2 2 5 5 3" xfId="8204" xr:uid="{577ECFB1-9DA8-4C86-B508-78997F08A3C1}"/>
    <cellStyle name="Comma 2 2 5 5 3 2" xfId="19432" xr:uid="{A9B11267-D6D5-4839-8277-A52D46C3D037}"/>
    <cellStyle name="Comma 2 2 5 5 4" xfId="13829" xr:uid="{A64925AD-3C6E-4DDB-8F0F-B44CFA3EBADA}"/>
    <cellStyle name="Comma 2 2 5 6" xfId="440" xr:uid="{00000000-0005-0000-0000-0000F4030000}"/>
    <cellStyle name="Comma 2 2 5 6 2" xfId="3229" xr:uid="{8767F43A-290E-40FB-9086-90DFCFD3C1F0}"/>
    <cellStyle name="Comma 2 2 5 6 2 2" xfId="8832" xr:uid="{3A4E4B1F-A073-4D01-9301-6D45925AAEBB}"/>
    <cellStyle name="Comma 2 2 5 6 2 2 2" xfId="20060" xr:uid="{5A1149F7-193A-4555-A7BD-C5E1694BAA87}"/>
    <cellStyle name="Comma 2 2 5 6 2 3" xfId="14457" xr:uid="{FC6499EF-CAB5-4759-9C72-DED667403FE8}"/>
    <cellStyle name="Comma 2 2 5 6 3" xfId="6043" xr:uid="{59978947-9D2B-4ECF-A9C7-1DD411DD8DE7}"/>
    <cellStyle name="Comma 2 2 5 6 3 2" xfId="17271" xr:uid="{88587391-C775-460C-84C4-9416B9266E53}"/>
    <cellStyle name="Comma 2 2 5 6 4" xfId="11668" xr:uid="{2E291798-CFF7-4D93-913D-75A780A7E14E}"/>
    <cellStyle name="Comma 2 2 5 7" xfId="2953" xr:uid="{9F8000AD-14A8-4345-8E65-50A561BF9588}"/>
    <cellStyle name="Comma 2 2 5 7 2" xfId="8556" xr:uid="{9186D349-18B2-4D12-9514-480335BAD0DC}"/>
    <cellStyle name="Comma 2 2 5 7 2 2" xfId="19784" xr:uid="{E2D22BB2-8362-4BF8-9096-8C03E17B9923}"/>
    <cellStyle name="Comma 2 2 5 7 3" xfId="14181" xr:uid="{26B3672D-37A1-4FA4-82D0-20340D15F7EA}"/>
    <cellStyle name="Comma 2 2 5 8" xfId="5768" xr:uid="{840705CB-6E3E-41D9-B188-2BF4FA153038}"/>
    <cellStyle name="Comma 2 2 5 8 2" xfId="16996" xr:uid="{5AD2FBC0-4B6A-491C-90A8-138F38D4A571}"/>
    <cellStyle name="Comma 2 2 5 9" xfId="11392" xr:uid="{A532794B-AC2C-46F2-AE99-897B9ADEBD82}"/>
    <cellStyle name="Comma 2 2 6" xfId="587" xr:uid="{00000000-0005-0000-0000-0000F5030000}"/>
    <cellStyle name="Comma 2 2 6 2" xfId="1125" xr:uid="{00000000-0005-0000-0000-0000F6030000}"/>
    <cellStyle name="Comma 2 2 6 2 2" xfId="2205" xr:uid="{00000000-0005-0000-0000-0000F7030000}"/>
    <cellStyle name="Comma 2 2 6 2 2 2" xfId="4994" xr:uid="{84D99678-C716-4FB7-A95D-05CE096CB22A}"/>
    <cellStyle name="Comma 2 2 6 2 2 2 2" xfId="10597" xr:uid="{B4A22A39-CA1D-4375-B359-7B0F355E0711}"/>
    <cellStyle name="Comma 2 2 6 2 2 2 2 2" xfId="21825" xr:uid="{30EBDF62-77B1-455C-98E6-E8258E43BDBD}"/>
    <cellStyle name="Comma 2 2 6 2 2 2 3" xfId="16222" xr:uid="{79E2C666-368B-440F-A892-9275F28984C2}"/>
    <cellStyle name="Comma 2 2 6 2 2 3" xfId="7808" xr:uid="{E5898217-7049-4028-83D1-BE6CD2E03880}"/>
    <cellStyle name="Comma 2 2 6 2 2 3 2" xfId="19036" xr:uid="{86F5F0B2-1824-4373-90FB-AE93E5BFD7B0}"/>
    <cellStyle name="Comma 2 2 6 2 2 4" xfId="13433" xr:uid="{6DB9067C-C43A-408F-B143-19EC23C27F75}"/>
    <cellStyle name="Comma 2 2 6 2 3" xfId="3914" xr:uid="{632D7F90-29B2-410D-80EB-7A71F267043B}"/>
    <cellStyle name="Comma 2 2 6 2 3 2" xfId="9517" xr:uid="{E72D151C-D034-4988-AEDF-5D0A4D6DAAD5}"/>
    <cellStyle name="Comma 2 2 6 2 3 2 2" xfId="20745" xr:uid="{725510C7-C411-479E-8FEA-E5D79CE9E778}"/>
    <cellStyle name="Comma 2 2 6 2 3 3" xfId="15142" xr:uid="{DCA58F3B-19E8-4266-8AD0-7D86464A71BE}"/>
    <cellStyle name="Comma 2 2 6 2 4" xfId="6728" xr:uid="{A823AB65-DAE4-4974-9A5A-03F86D11CCE0}"/>
    <cellStyle name="Comma 2 2 6 2 4 2" xfId="17956" xr:uid="{4E2221A2-B3AA-4412-ADFB-70FC43B60EE1}"/>
    <cellStyle name="Comma 2 2 6 2 5" xfId="12353" xr:uid="{B870593B-2A66-41F7-9AC7-19491BE73CF9}"/>
    <cellStyle name="Comma 2 2 6 3" xfId="1667" xr:uid="{00000000-0005-0000-0000-0000F8030000}"/>
    <cellStyle name="Comma 2 2 6 3 2" xfId="4456" xr:uid="{888A0046-346B-462B-8A11-48B8DA133C99}"/>
    <cellStyle name="Comma 2 2 6 3 2 2" xfId="10059" xr:uid="{620534CD-25FA-4F9C-A809-4A37B6574CC4}"/>
    <cellStyle name="Comma 2 2 6 3 2 2 2" xfId="21287" xr:uid="{7A4C194B-C214-471E-BF5C-5A7407114F97}"/>
    <cellStyle name="Comma 2 2 6 3 2 3" xfId="15684" xr:uid="{8D53F94D-209A-4013-A108-029EC56943D6}"/>
    <cellStyle name="Comma 2 2 6 3 3" xfId="7270" xr:uid="{09849C2D-B268-4E5B-9D6F-BB47D8E70A50}"/>
    <cellStyle name="Comma 2 2 6 3 3 2" xfId="18498" xr:uid="{E22EED63-473A-4CAB-B89E-B15DDDEED117}"/>
    <cellStyle name="Comma 2 2 6 3 4" xfId="12895" xr:uid="{E26E5132-392B-4734-82D8-F3AB2871CE06}"/>
    <cellStyle name="Comma 2 2 6 4" xfId="3376" xr:uid="{92CD2740-7E31-4435-8950-89DEBD30FDD1}"/>
    <cellStyle name="Comma 2 2 6 4 2" xfId="8979" xr:uid="{61F4321D-E58C-4319-8938-841294E9FECD}"/>
    <cellStyle name="Comma 2 2 6 4 2 2" xfId="20207" xr:uid="{53A6E14B-E6C6-44F1-9DC4-78173FEA0447}"/>
    <cellStyle name="Comma 2 2 6 4 3" xfId="14604" xr:uid="{BF4C07DA-7224-4799-AE83-FDF32D5DA5F7}"/>
    <cellStyle name="Comma 2 2 6 5" xfId="6190" xr:uid="{972FEB6D-BD5A-409B-885E-28008C9CFB02}"/>
    <cellStyle name="Comma 2 2 6 5 2" xfId="17418" xr:uid="{995A83AE-4D24-4B15-94E7-D3544510A270}"/>
    <cellStyle name="Comma 2 2 6 6" xfId="11815" xr:uid="{648BF523-4529-4085-A94F-A6D7CF4FA987}"/>
    <cellStyle name="Comma 2 2 7" xfId="858" xr:uid="{00000000-0005-0000-0000-0000F9030000}"/>
    <cellStyle name="Comma 2 2 7 2" xfId="1938" xr:uid="{00000000-0005-0000-0000-0000FA030000}"/>
    <cellStyle name="Comma 2 2 7 2 2" xfId="4727" xr:uid="{4C81419F-9B6C-4986-AEE2-4BF283E28335}"/>
    <cellStyle name="Comma 2 2 7 2 2 2" xfId="10330" xr:uid="{77BF0062-9395-4D8E-8FC4-74615E9DE973}"/>
    <cellStyle name="Comma 2 2 7 2 2 2 2" xfId="21558" xr:uid="{F70B2391-3A74-4579-81A7-3CA71B99AA8B}"/>
    <cellStyle name="Comma 2 2 7 2 2 3" xfId="15955" xr:uid="{A5B55EF3-E1F5-4125-9BC4-FC4A349CACA6}"/>
    <cellStyle name="Comma 2 2 7 2 3" xfId="7541" xr:uid="{99DF4361-6E97-4131-8E66-585ACA91DAEB}"/>
    <cellStyle name="Comma 2 2 7 2 3 2" xfId="18769" xr:uid="{831FDFC6-D7E2-4FF4-BAA2-9A018EF8BCE1}"/>
    <cellStyle name="Comma 2 2 7 2 4" xfId="13166" xr:uid="{44BB7007-E63B-48F9-B85C-1173B847DF6D}"/>
    <cellStyle name="Comma 2 2 7 3" xfId="3647" xr:uid="{F0823942-3579-4C6A-B3FA-BEC40F80DA2B}"/>
    <cellStyle name="Comma 2 2 7 3 2" xfId="9250" xr:uid="{B48B75D4-1FF9-4304-A9D6-48192E3026D0}"/>
    <cellStyle name="Comma 2 2 7 3 2 2" xfId="20478" xr:uid="{FA449853-3218-4CFE-A261-DC9B48E95635}"/>
    <cellStyle name="Comma 2 2 7 3 3" xfId="14875" xr:uid="{94F4463E-CA15-4A3A-9338-A047192C21B6}"/>
    <cellStyle name="Comma 2 2 7 4" xfId="6461" xr:uid="{DB385FF6-D223-4ADD-A6DF-49790951A819}"/>
    <cellStyle name="Comma 2 2 7 4 2" xfId="17689" xr:uid="{61D981AB-06AE-426F-BFF6-EE28A18DF7B0}"/>
    <cellStyle name="Comma 2 2 7 5" xfId="12086" xr:uid="{43A9A139-6EA8-4A96-81EF-2CBDD0BE8C84}"/>
    <cellStyle name="Comma 2 2 8" xfId="1400" xr:uid="{00000000-0005-0000-0000-0000FB030000}"/>
    <cellStyle name="Comma 2 2 8 2" xfId="4189" xr:uid="{AB29D5CB-3906-4661-9694-18E6450088FC}"/>
    <cellStyle name="Comma 2 2 8 2 2" xfId="9792" xr:uid="{9E6CB428-9AF9-49AA-9DBD-D0FB812696E4}"/>
    <cellStyle name="Comma 2 2 8 2 2 2" xfId="21020" xr:uid="{B45C921C-DC91-4326-AC0D-5F50BF5955B7}"/>
    <cellStyle name="Comma 2 2 8 2 3" xfId="15417" xr:uid="{E0C7B3C7-253E-4BEB-9BCC-F6A4B153705A}"/>
    <cellStyle name="Comma 2 2 8 3" xfId="7003" xr:uid="{96F450D3-13CC-46FB-A73B-64A814422669}"/>
    <cellStyle name="Comma 2 2 8 3 2" xfId="18231" xr:uid="{F6644DFA-F515-4B87-96A5-00C71B18F432}"/>
    <cellStyle name="Comma 2 2 8 4" xfId="12628" xr:uid="{39D9C1E0-B97A-4708-A94B-EB5113F8892E}"/>
    <cellStyle name="Comma 2 2 9" xfId="2481" xr:uid="{00000000-0005-0000-0000-0000FC030000}"/>
    <cellStyle name="Comma 2 2 9 2" xfId="5270" xr:uid="{55D24078-8118-47E3-ACA8-9A1FD0A6348F}"/>
    <cellStyle name="Comma 2 2 9 2 2" xfId="10873" xr:uid="{BA958EC1-A06C-4E73-A5E2-FB0F507889FA}"/>
    <cellStyle name="Comma 2 2 9 2 2 2" xfId="22101" xr:uid="{B197379F-AF5A-4F41-BDE8-261D7B758FB8}"/>
    <cellStyle name="Comma 2 2 9 2 3" xfId="16498" xr:uid="{CA1EC490-A72A-4A32-8AE4-5BF1AFE681E8}"/>
    <cellStyle name="Comma 2 2 9 3" xfId="8084" xr:uid="{F9765024-B6E5-4C21-9B2D-2A5B03BF3E5F}"/>
    <cellStyle name="Comma 2 2 9 3 2" xfId="19312" xr:uid="{8A4EF462-3622-4623-AAF3-1388A52DF15A}"/>
    <cellStyle name="Comma 2 2 9 4" xfId="13709" xr:uid="{81A2BD2E-0814-4718-9958-C710B0413B5E}"/>
    <cellStyle name="Comma 2 20" xfId="11251" xr:uid="{75AE0436-B7EC-4665-8881-00CFA1778B25}"/>
    <cellStyle name="Comma 2 3" xfId="44" xr:uid="{00000000-0005-0000-0000-0000FD030000}"/>
    <cellStyle name="Comma 2 3 10" xfId="2837" xr:uid="{3004E0B2-31CE-4F8E-A0AF-C962F4208571}"/>
    <cellStyle name="Comma 2 3 10 2" xfId="8440" xr:uid="{44F2CD60-92F9-4EB8-96DC-CDAFC83FC5E3}"/>
    <cellStyle name="Comma 2 3 10 2 2" xfId="19668" xr:uid="{BA12C410-C193-4A0D-BFBD-481B55FF5275}"/>
    <cellStyle name="Comma 2 3 10 3" xfId="14065" xr:uid="{2A040BD1-160C-4C18-8F3D-8CD11D2E8B8E}"/>
    <cellStyle name="Comma 2 3 11" xfId="5652" xr:uid="{F23C5B11-4BEC-4456-B7E3-B112188A4304}"/>
    <cellStyle name="Comma 2 3 11 2" xfId="16880" xr:uid="{64EEB322-9AA8-4C64-ABD7-8D16A7F45F6A}"/>
    <cellStyle name="Comma 2 3 12" xfId="11276" xr:uid="{85CCE22B-380C-45DA-9D81-3B829105AB9F}"/>
    <cellStyle name="Comma 2 3 2" xfId="73" xr:uid="{00000000-0005-0000-0000-0000FE030000}"/>
    <cellStyle name="Comma 2 3 2 10" xfId="5681" xr:uid="{603A7D0A-A34D-44DE-A8C2-C32CE590C79F}"/>
    <cellStyle name="Comma 2 3 2 10 2" xfId="16909" xr:uid="{92BD0A25-909B-47AD-91DA-BDC8C658CD01}"/>
    <cellStyle name="Comma 2 3 2 11" xfId="11305" xr:uid="{E35BAF44-2311-4431-906F-EDC920A7B81F}"/>
    <cellStyle name="Comma 2 3 2 2" xfId="135" xr:uid="{00000000-0005-0000-0000-0000FF030000}"/>
    <cellStyle name="Comma 2 3 2 2 10" xfId="11367" xr:uid="{3C065B43-4482-4191-997F-6CF2EBA1BAD8}"/>
    <cellStyle name="Comma 2 3 2 2 2" xfId="261" xr:uid="{00000000-0005-0000-0000-000000040000}"/>
    <cellStyle name="Comma 2 3 2 2 2 2" xfId="808" xr:uid="{00000000-0005-0000-0000-000001040000}"/>
    <cellStyle name="Comma 2 3 2 2 2 2 2" xfId="1346" xr:uid="{00000000-0005-0000-0000-000002040000}"/>
    <cellStyle name="Comma 2 3 2 2 2 2 2 2" xfId="2426" xr:uid="{00000000-0005-0000-0000-000003040000}"/>
    <cellStyle name="Comma 2 3 2 2 2 2 2 2 2" xfId="5215" xr:uid="{2236F8C4-666B-44FC-AE88-71C2C5027ACD}"/>
    <cellStyle name="Comma 2 3 2 2 2 2 2 2 2 2" xfId="10818" xr:uid="{EAE8519E-5404-4BA6-8C55-AFEAAEB1D2F4}"/>
    <cellStyle name="Comma 2 3 2 2 2 2 2 2 2 2 2" xfId="22046" xr:uid="{C3F41646-0A13-42A9-BE31-D2B8DF9DA12A}"/>
    <cellStyle name="Comma 2 3 2 2 2 2 2 2 2 3" xfId="16443" xr:uid="{F0BA917B-928E-49C3-B3B7-9E855ABA4569}"/>
    <cellStyle name="Comma 2 3 2 2 2 2 2 2 3" xfId="8029" xr:uid="{65724A62-51D2-4A96-951E-E968675475DA}"/>
    <cellStyle name="Comma 2 3 2 2 2 2 2 2 3 2" xfId="19257" xr:uid="{6E4A0609-8BD0-479D-ABB6-46ED4C08D5FB}"/>
    <cellStyle name="Comma 2 3 2 2 2 2 2 2 4" xfId="13654" xr:uid="{647BE821-DCAE-49CF-9CB4-DC25D2525C73}"/>
    <cellStyle name="Comma 2 3 2 2 2 2 2 3" xfId="4135" xr:uid="{D03299E6-EA28-400B-A8E1-7A39FADA69F4}"/>
    <cellStyle name="Comma 2 3 2 2 2 2 2 3 2" xfId="9738" xr:uid="{75B33FE7-8AC7-4491-8F94-A0D24D534B9F}"/>
    <cellStyle name="Comma 2 3 2 2 2 2 2 3 2 2" xfId="20966" xr:uid="{8CBE7DD5-74C1-405D-8C9E-0761345292CB}"/>
    <cellStyle name="Comma 2 3 2 2 2 2 2 3 3" xfId="15363" xr:uid="{6F6C1F99-8F19-4F7B-B0DA-C8B664A198A9}"/>
    <cellStyle name="Comma 2 3 2 2 2 2 2 4" xfId="6949" xr:uid="{31E5715D-529F-4D7A-826B-8A5F253C2506}"/>
    <cellStyle name="Comma 2 3 2 2 2 2 2 4 2" xfId="18177" xr:uid="{084A6360-E952-426E-AF49-567EC3C77637}"/>
    <cellStyle name="Comma 2 3 2 2 2 2 2 5" xfId="12574" xr:uid="{C261401A-4634-47CB-A91B-21514B47E294}"/>
    <cellStyle name="Comma 2 3 2 2 2 2 3" xfId="1888" xr:uid="{00000000-0005-0000-0000-000004040000}"/>
    <cellStyle name="Comma 2 3 2 2 2 2 3 2" xfId="4677" xr:uid="{9B835049-CF8E-468C-8A6B-476A1F51C863}"/>
    <cellStyle name="Comma 2 3 2 2 2 2 3 2 2" xfId="10280" xr:uid="{BCBAAD90-AC32-4C03-B64F-DDC6367B7C43}"/>
    <cellStyle name="Comma 2 3 2 2 2 2 3 2 2 2" xfId="21508" xr:uid="{144EA195-C875-4E75-BCB5-A2FB1C5F84EA}"/>
    <cellStyle name="Comma 2 3 2 2 2 2 3 2 3" xfId="15905" xr:uid="{EBDCC2AD-2A62-49D1-9C23-732957709733}"/>
    <cellStyle name="Comma 2 3 2 2 2 2 3 3" xfId="7491" xr:uid="{AA9C15E8-3203-42CA-8453-08D17634AABD}"/>
    <cellStyle name="Comma 2 3 2 2 2 2 3 3 2" xfId="18719" xr:uid="{B1E90A88-0EDD-4706-99B8-768C18CFB6A0}"/>
    <cellStyle name="Comma 2 3 2 2 2 2 3 4" xfId="13116" xr:uid="{2370F2DC-0AC2-4C08-BF46-A6B41D18AF4F}"/>
    <cellStyle name="Comma 2 3 2 2 2 2 4" xfId="3597" xr:uid="{D2167762-856B-4340-808F-E37FB131C111}"/>
    <cellStyle name="Comma 2 3 2 2 2 2 4 2" xfId="9200" xr:uid="{C380AEFC-41AD-4FFE-9BDD-98C2129A5A3D}"/>
    <cellStyle name="Comma 2 3 2 2 2 2 4 2 2" xfId="20428" xr:uid="{79A876CB-2571-4ED1-A06C-E4F2BD5587D8}"/>
    <cellStyle name="Comma 2 3 2 2 2 2 4 3" xfId="14825" xr:uid="{773D47C5-2E46-4E09-9B5B-89CAB5257940}"/>
    <cellStyle name="Comma 2 3 2 2 2 2 5" xfId="6411" xr:uid="{A6031AE4-51E8-487C-B433-71741F8B491B}"/>
    <cellStyle name="Comma 2 3 2 2 2 2 5 2" xfId="17639" xr:uid="{3FB73DE7-F1E9-41A2-9853-2A4C837958CD}"/>
    <cellStyle name="Comma 2 3 2 2 2 2 6" xfId="12036" xr:uid="{8CBD273B-98F7-4AF6-A854-042548C3682E}"/>
    <cellStyle name="Comma 2 3 2 2 2 3" xfId="1079" xr:uid="{00000000-0005-0000-0000-000005040000}"/>
    <cellStyle name="Comma 2 3 2 2 2 3 2" xfId="2159" xr:uid="{00000000-0005-0000-0000-000006040000}"/>
    <cellStyle name="Comma 2 3 2 2 2 3 2 2" xfId="4948" xr:uid="{A9DD7168-BE6C-483E-834C-7CC35B0C9234}"/>
    <cellStyle name="Comma 2 3 2 2 2 3 2 2 2" xfId="10551" xr:uid="{2E37D93B-1892-46F8-9CF4-A9E05A2CF5C7}"/>
    <cellStyle name="Comma 2 3 2 2 2 3 2 2 2 2" xfId="21779" xr:uid="{BC0B8ECE-0D7F-40CC-A652-F40C241E6AC4}"/>
    <cellStyle name="Comma 2 3 2 2 2 3 2 2 3" xfId="16176" xr:uid="{FCE93CB4-2F5E-4243-860D-7E9CE50DD518}"/>
    <cellStyle name="Comma 2 3 2 2 2 3 2 3" xfId="7762" xr:uid="{CA0DAD04-3F10-4A85-A506-FE7B5104F3B6}"/>
    <cellStyle name="Comma 2 3 2 2 2 3 2 3 2" xfId="18990" xr:uid="{9C21FD0B-C1F1-40D4-BBC5-6B66C1D8ED32}"/>
    <cellStyle name="Comma 2 3 2 2 2 3 2 4" xfId="13387" xr:uid="{8DA21CDF-BDB8-46EC-878E-BDC7454B3AFB}"/>
    <cellStyle name="Comma 2 3 2 2 2 3 3" xfId="3868" xr:uid="{8880A861-9B68-4BA8-A9C6-F910B68977C6}"/>
    <cellStyle name="Comma 2 3 2 2 2 3 3 2" xfId="9471" xr:uid="{25CC6C0B-3234-4FEE-80CC-2357CC17B0EE}"/>
    <cellStyle name="Comma 2 3 2 2 2 3 3 2 2" xfId="20699" xr:uid="{9259A907-5CD8-4E22-8771-A77B9FA80D1A}"/>
    <cellStyle name="Comma 2 3 2 2 2 3 3 3" xfId="15096" xr:uid="{5118F2F5-E1C6-422B-9CCF-A83C148A4829}"/>
    <cellStyle name="Comma 2 3 2 2 2 3 4" xfId="6682" xr:uid="{FFD29DED-14D2-4314-97AC-A1740C452E5F}"/>
    <cellStyle name="Comma 2 3 2 2 2 3 4 2" xfId="17910" xr:uid="{232810F7-6401-4F6E-A4D9-B855AB1EE6E1}"/>
    <cellStyle name="Comma 2 3 2 2 2 3 5" xfId="12307" xr:uid="{70927E0F-AB73-4250-89F2-160BA34C1BC0}"/>
    <cellStyle name="Comma 2 3 2 2 2 4" xfId="1621" xr:uid="{00000000-0005-0000-0000-000007040000}"/>
    <cellStyle name="Comma 2 3 2 2 2 4 2" xfId="4410" xr:uid="{AC08E042-485F-4468-BD2C-A1B54CF96781}"/>
    <cellStyle name="Comma 2 3 2 2 2 4 2 2" xfId="10013" xr:uid="{629E3B37-54C7-42D9-ADA0-BB7686C2FDDD}"/>
    <cellStyle name="Comma 2 3 2 2 2 4 2 2 2" xfId="21241" xr:uid="{279EFCBD-4678-4F20-AD97-60AE543E0D02}"/>
    <cellStyle name="Comma 2 3 2 2 2 4 2 3" xfId="15638" xr:uid="{5DFC4E05-3F64-4763-90C0-33F9A8DBCC82}"/>
    <cellStyle name="Comma 2 3 2 2 2 4 3" xfId="7224" xr:uid="{A7E1601D-8E71-45C6-B872-1DA96AB96EF0}"/>
    <cellStyle name="Comma 2 3 2 2 2 4 3 2" xfId="18452" xr:uid="{3397CB92-3DF5-40C9-B0A1-0510E432F426}"/>
    <cellStyle name="Comma 2 3 2 2 2 4 4" xfId="12849" xr:uid="{B0B910A4-4860-4EB9-9CDA-D0011B458C4B}"/>
    <cellStyle name="Comma 2 3 2 2 2 5" xfId="2702" xr:uid="{00000000-0005-0000-0000-000008040000}"/>
    <cellStyle name="Comma 2 3 2 2 2 5 2" xfId="5491" xr:uid="{AE2EFFC4-4E91-4D13-9574-81578F71CC27}"/>
    <cellStyle name="Comma 2 3 2 2 2 5 2 2" xfId="11094" xr:uid="{B97988C8-99F0-4355-93BD-A6F0C928014C}"/>
    <cellStyle name="Comma 2 3 2 2 2 5 2 2 2" xfId="22322" xr:uid="{4EC73D61-CA09-4EF4-9D6A-8C3D62946B79}"/>
    <cellStyle name="Comma 2 3 2 2 2 5 2 3" xfId="16719" xr:uid="{E96BCA7D-5109-4981-A36E-49568B20EDB6}"/>
    <cellStyle name="Comma 2 3 2 2 2 5 3" xfId="8305" xr:uid="{C3996759-E8A1-455C-86A6-4B570B456535}"/>
    <cellStyle name="Comma 2 3 2 2 2 5 3 2" xfId="19533" xr:uid="{EA98AD38-C319-46EC-949E-4080A849B589}"/>
    <cellStyle name="Comma 2 3 2 2 2 5 4" xfId="13930" xr:uid="{119D0BBD-2F2A-44CC-B597-D8EF35CC745C}"/>
    <cellStyle name="Comma 2 3 2 2 2 6" xfId="541" xr:uid="{00000000-0005-0000-0000-000009040000}"/>
    <cellStyle name="Comma 2 3 2 2 2 6 2" xfId="3330" xr:uid="{922552D7-B5B8-46B1-B9FC-53E8A99722B4}"/>
    <cellStyle name="Comma 2 3 2 2 2 6 2 2" xfId="8933" xr:uid="{3C3B615E-0547-46D5-AFAD-AB3551512FCD}"/>
    <cellStyle name="Comma 2 3 2 2 2 6 2 2 2" xfId="20161" xr:uid="{E70CB8A9-E987-4F08-B063-9A6C12CC7257}"/>
    <cellStyle name="Comma 2 3 2 2 2 6 2 3" xfId="14558" xr:uid="{D1623413-DDE6-4ECB-A3D4-56BB7BB8EBBA}"/>
    <cellStyle name="Comma 2 3 2 2 2 6 3" xfId="6144" xr:uid="{6FD85081-C931-4121-B809-212B845CDE71}"/>
    <cellStyle name="Comma 2 3 2 2 2 6 3 2" xfId="17372" xr:uid="{6E38EBE9-6341-43F2-A36C-B70CBD57C8BA}"/>
    <cellStyle name="Comma 2 3 2 2 2 6 4" xfId="11769" xr:uid="{7C22BA0F-3331-42C2-AC80-B7E94D39F7B7}"/>
    <cellStyle name="Comma 2 3 2 2 2 7" xfId="3054" xr:uid="{7B71EF1B-5A43-40F8-993C-96336D83476E}"/>
    <cellStyle name="Comma 2 3 2 2 2 7 2" xfId="8657" xr:uid="{44B631E7-9099-4AA1-996D-C0E21A75E68F}"/>
    <cellStyle name="Comma 2 3 2 2 2 7 2 2" xfId="19885" xr:uid="{D824E6A4-A3F8-4986-9419-4180CD698237}"/>
    <cellStyle name="Comma 2 3 2 2 2 7 3" xfId="14282" xr:uid="{D01BE11A-F4F9-4020-88C1-FC24DED7C17B}"/>
    <cellStyle name="Comma 2 3 2 2 2 8" xfId="5869" xr:uid="{77CE1980-0C04-4C7F-B26B-4157D1CE9ACA}"/>
    <cellStyle name="Comma 2 3 2 2 2 8 2" xfId="17097" xr:uid="{FE9634E8-2710-4029-B9E4-2D446544D1CD}"/>
    <cellStyle name="Comma 2 3 2 2 2 9" xfId="11493" xr:uid="{5B0B6BA3-45DF-480B-A4C0-E05AB207333D}"/>
    <cellStyle name="Comma 2 3 2 2 3" xfId="682" xr:uid="{00000000-0005-0000-0000-00000A040000}"/>
    <cellStyle name="Comma 2 3 2 2 3 2" xfId="1220" xr:uid="{00000000-0005-0000-0000-00000B040000}"/>
    <cellStyle name="Comma 2 3 2 2 3 2 2" xfId="2300" xr:uid="{00000000-0005-0000-0000-00000C040000}"/>
    <cellStyle name="Comma 2 3 2 2 3 2 2 2" xfId="5089" xr:uid="{24057FD5-793D-4585-85C9-CDE9792AE385}"/>
    <cellStyle name="Comma 2 3 2 2 3 2 2 2 2" xfId="10692" xr:uid="{DE202334-9107-4B69-AAF9-8ACE4457BC16}"/>
    <cellStyle name="Comma 2 3 2 2 3 2 2 2 2 2" xfId="21920" xr:uid="{7A19539D-86FE-43C7-8BF8-5C6BA7B821A8}"/>
    <cellStyle name="Comma 2 3 2 2 3 2 2 2 3" xfId="16317" xr:uid="{8949D829-3DA1-4860-8FF8-D4A4222BF480}"/>
    <cellStyle name="Comma 2 3 2 2 3 2 2 3" xfId="7903" xr:uid="{CF44275C-1DDA-4E48-844A-F178B651DCFB}"/>
    <cellStyle name="Comma 2 3 2 2 3 2 2 3 2" xfId="19131" xr:uid="{1C4BC0B1-502B-4A93-B781-76699ED7AE6F}"/>
    <cellStyle name="Comma 2 3 2 2 3 2 2 4" xfId="13528" xr:uid="{C2CA3F6C-2943-4879-80E6-7544B4BDAD56}"/>
    <cellStyle name="Comma 2 3 2 2 3 2 3" xfId="4009" xr:uid="{01EA3596-D21F-482F-8BF5-BC6B8F70DEE5}"/>
    <cellStyle name="Comma 2 3 2 2 3 2 3 2" xfId="9612" xr:uid="{C5E710C5-3C39-4A52-A3E6-EEAE8D522697}"/>
    <cellStyle name="Comma 2 3 2 2 3 2 3 2 2" xfId="20840" xr:uid="{EE8AE9FE-8141-4A3D-AE2A-879C7882263A}"/>
    <cellStyle name="Comma 2 3 2 2 3 2 3 3" xfId="15237" xr:uid="{CAF1610F-F449-48E9-A28C-F5849E5D6DF5}"/>
    <cellStyle name="Comma 2 3 2 2 3 2 4" xfId="6823" xr:uid="{46C5620C-6A7A-4AB4-BFFD-1E63A9F96FA1}"/>
    <cellStyle name="Comma 2 3 2 2 3 2 4 2" xfId="18051" xr:uid="{CDF795C8-EAB8-4B07-8BD1-48E8A8C4DBEE}"/>
    <cellStyle name="Comma 2 3 2 2 3 2 5" xfId="12448" xr:uid="{D1A89EDE-A5F5-4545-8108-2D37BFF139B6}"/>
    <cellStyle name="Comma 2 3 2 2 3 3" xfId="1762" xr:uid="{00000000-0005-0000-0000-00000D040000}"/>
    <cellStyle name="Comma 2 3 2 2 3 3 2" xfId="4551" xr:uid="{F4EED51A-4374-4938-B429-7FE87F117725}"/>
    <cellStyle name="Comma 2 3 2 2 3 3 2 2" xfId="10154" xr:uid="{3474A0DE-9380-4D3C-A0B9-44C90CC46411}"/>
    <cellStyle name="Comma 2 3 2 2 3 3 2 2 2" xfId="21382" xr:uid="{D78ED9F6-85F6-4F2F-B113-756AA52EF64B}"/>
    <cellStyle name="Comma 2 3 2 2 3 3 2 3" xfId="15779" xr:uid="{5A650F31-6442-4D70-B93C-1D6CE8532FC9}"/>
    <cellStyle name="Comma 2 3 2 2 3 3 3" xfId="7365" xr:uid="{E82D58F8-48F9-402A-9F80-6274E540529E}"/>
    <cellStyle name="Comma 2 3 2 2 3 3 3 2" xfId="18593" xr:uid="{B1634E5A-D981-4740-B8C3-38ABF43D7560}"/>
    <cellStyle name="Comma 2 3 2 2 3 3 4" xfId="12990" xr:uid="{EA0F740C-86E2-4253-9385-FCA4C7EC62CC}"/>
    <cellStyle name="Comma 2 3 2 2 3 4" xfId="3471" xr:uid="{54722132-8EC7-4E69-9F80-7EF84274A116}"/>
    <cellStyle name="Comma 2 3 2 2 3 4 2" xfId="9074" xr:uid="{E8B384E9-272B-4EC7-A2FA-F2F9BD9CDDB3}"/>
    <cellStyle name="Comma 2 3 2 2 3 4 2 2" xfId="20302" xr:uid="{2B77A5AD-5561-4B91-973A-59C10EE07795}"/>
    <cellStyle name="Comma 2 3 2 2 3 4 3" xfId="14699" xr:uid="{4B93102F-F852-4747-BC0B-D81AD7C5D940}"/>
    <cellStyle name="Comma 2 3 2 2 3 5" xfId="6285" xr:uid="{3694ECCD-3FB6-46AE-9319-17A786B6DC45}"/>
    <cellStyle name="Comma 2 3 2 2 3 5 2" xfId="17513" xr:uid="{8E620078-8532-4A8A-9AF3-92DCC2DF9A1F}"/>
    <cellStyle name="Comma 2 3 2 2 3 6" xfId="11910" xr:uid="{AC9A1D43-E718-4203-B1D7-8514D2B26D4A}"/>
    <cellStyle name="Comma 2 3 2 2 4" xfId="953" xr:uid="{00000000-0005-0000-0000-00000E040000}"/>
    <cellStyle name="Comma 2 3 2 2 4 2" xfId="2033" xr:uid="{00000000-0005-0000-0000-00000F040000}"/>
    <cellStyle name="Comma 2 3 2 2 4 2 2" xfId="4822" xr:uid="{47DA82B9-FFD3-4075-89B0-C6E7A5FD0994}"/>
    <cellStyle name="Comma 2 3 2 2 4 2 2 2" xfId="10425" xr:uid="{318C265A-B96C-41C8-90BC-C6F2D99A200D}"/>
    <cellStyle name="Comma 2 3 2 2 4 2 2 2 2" xfId="21653" xr:uid="{4B8DDCA1-E159-40BA-B49A-1DCE71FAE189}"/>
    <cellStyle name="Comma 2 3 2 2 4 2 2 3" xfId="16050" xr:uid="{DA68E0C6-66C9-40FE-812B-7493230A237F}"/>
    <cellStyle name="Comma 2 3 2 2 4 2 3" xfId="7636" xr:uid="{DCF80C4D-3948-4524-9692-0AA6A379E9D8}"/>
    <cellStyle name="Comma 2 3 2 2 4 2 3 2" xfId="18864" xr:uid="{F6BFD2F3-637C-4B3F-BE62-706C8D023594}"/>
    <cellStyle name="Comma 2 3 2 2 4 2 4" xfId="13261" xr:uid="{9A88F71E-4AA6-4592-B8FC-654E6A909D37}"/>
    <cellStyle name="Comma 2 3 2 2 4 3" xfId="3742" xr:uid="{187C794F-9544-4638-B03B-42CCA70EA01A}"/>
    <cellStyle name="Comma 2 3 2 2 4 3 2" xfId="9345" xr:uid="{3BE26B20-4C6D-4969-967A-348837038FCA}"/>
    <cellStyle name="Comma 2 3 2 2 4 3 2 2" xfId="20573" xr:uid="{93A3370D-BDE5-427A-8468-227902E8686A}"/>
    <cellStyle name="Comma 2 3 2 2 4 3 3" xfId="14970" xr:uid="{943233C0-2622-43F3-A6C3-B549CE4E18AD}"/>
    <cellStyle name="Comma 2 3 2 2 4 4" xfId="6556" xr:uid="{D10BB474-B6C0-4341-B837-25DC4D39539F}"/>
    <cellStyle name="Comma 2 3 2 2 4 4 2" xfId="17784" xr:uid="{9E7629F4-597A-4A27-91EC-7B16A17BE544}"/>
    <cellStyle name="Comma 2 3 2 2 4 5" xfId="12181" xr:uid="{5CE54BED-763C-49E2-9098-CA67CB4DFFF4}"/>
    <cellStyle name="Comma 2 3 2 2 5" xfId="1495" xr:uid="{00000000-0005-0000-0000-000010040000}"/>
    <cellStyle name="Comma 2 3 2 2 5 2" xfId="4284" xr:uid="{0DBEC248-2403-48D1-B56E-2BD7CE554E49}"/>
    <cellStyle name="Comma 2 3 2 2 5 2 2" xfId="9887" xr:uid="{BC6AA0A1-4458-41D3-B87B-97CC12E6BD9F}"/>
    <cellStyle name="Comma 2 3 2 2 5 2 2 2" xfId="21115" xr:uid="{F39EE4C4-DF67-4508-8D23-B2559364D973}"/>
    <cellStyle name="Comma 2 3 2 2 5 2 3" xfId="15512" xr:uid="{7FA16D0A-ED93-4EF2-9F24-76F1C04A74F7}"/>
    <cellStyle name="Comma 2 3 2 2 5 3" xfId="7098" xr:uid="{EF0EBDB1-E95E-48D5-9387-CAA15A4F2A61}"/>
    <cellStyle name="Comma 2 3 2 2 5 3 2" xfId="18326" xr:uid="{20003C97-0AF5-4F23-B767-86AF1176B076}"/>
    <cellStyle name="Comma 2 3 2 2 5 4" xfId="12723" xr:uid="{AF40C1CA-6E4B-4FED-8E00-7F347A218B7E}"/>
    <cellStyle name="Comma 2 3 2 2 6" xfId="2576" xr:uid="{00000000-0005-0000-0000-000011040000}"/>
    <cellStyle name="Comma 2 3 2 2 6 2" xfId="5365" xr:uid="{11B3FFD3-74E3-4623-9540-B0E0367E72E7}"/>
    <cellStyle name="Comma 2 3 2 2 6 2 2" xfId="10968" xr:uid="{802AC4F1-22C6-4758-8C92-CB4336B2BEF6}"/>
    <cellStyle name="Comma 2 3 2 2 6 2 2 2" xfId="22196" xr:uid="{B5831E95-7EE4-4918-84E3-C7128C7FBDE7}"/>
    <cellStyle name="Comma 2 3 2 2 6 2 3" xfId="16593" xr:uid="{A11EE321-5063-477E-81E6-B91E4F2AD03F}"/>
    <cellStyle name="Comma 2 3 2 2 6 3" xfId="8179" xr:uid="{5A012F24-0E76-405A-AAB9-BD7DA7720704}"/>
    <cellStyle name="Comma 2 3 2 2 6 3 2" xfId="19407" xr:uid="{8674359E-F093-425D-82E7-0DFF9D396D00}"/>
    <cellStyle name="Comma 2 3 2 2 6 4" xfId="13804" xr:uid="{CCB9F1DB-F89A-4295-BD1D-89E301324950}"/>
    <cellStyle name="Comma 2 3 2 2 7" xfId="415" xr:uid="{00000000-0005-0000-0000-000012040000}"/>
    <cellStyle name="Comma 2 3 2 2 7 2" xfId="3204" xr:uid="{98049EA7-085B-4605-A808-46A80E1F29CE}"/>
    <cellStyle name="Comma 2 3 2 2 7 2 2" xfId="8807" xr:uid="{B0592C88-8148-4D87-A1EC-549B5AF45CAD}"/>
    <cellStyle name="Comma 2 3 2 2 7 2 2 2" xfId="20035" xr:uid="{97EBE733-44EA-457E-B1C4-C033F161D856}"/>
    <cellStyle name="Comma 2 3 2 2 7 2 3" xfId="14432" xr:uid="{BADB0E80-82B8-4FCA-99B6-9AA7CB1B6E83}"/>
    <cellStyle name="Comma 2 3 2 2 7 3" xfId="6018" xr:uid="{9AE589A1-18E0-440D-A19B-0DE5D8B3510D}"/>
    <cellStyle name="Comma 2 3 2 2 7 3 2" xfId="17246" xr:uid="{DD2C1CAA-CB20-4AC8-8B22-A9C28048C484}"/>
    <cellStyle name="Comma 2 3 2 2 7 4" xfId="11643" xr:uid="{EAFEDE53-B25C-4A87-AE88-FC345E61A672}"/>
    <cellStyle name="Comma 2 3 2 2 8" xfId="2928" xr:uid="{4C3E3824-C4DE-4169-9BE7-A7E23CF3FECF}"/>
    <cellStyle name="Comma 2 3 2 2 8 2" xfId="8531" xr:uid="{662DCB11-5552-43B4-9040-B21406D4FE5D}"/>
    <cellStyle name="Comma 2 3 2 2 8 2 2" xfId="19759" xr:uid="{5EE021A9-D4C8-4C43-827D-E2E6A4AA6CA1}"/>
    <cellStyle name="Comma 2 3 2 2 8 3" xfId="14156" xr:uid="{65357C21-F40A-49B6-B24F-642ACCB03506}"/>
    <cellStyle name="Comma 2 3 2 2 9" xfId="5743" xr:uid="{C4960242-FBF8-4FDB-8AAB-F561FF459E97}"/>
    <cellStyle name="Comma 2 3 2 2 9 2" xfId="16971" xr:uid="{18A9F8C1-0AD0-4D00-9B3B-326CEA898CDD}"/>
    <cellStyle name="Comma 2 3 2 3" xfId="197" xr:uid="{00000000-0005-0000-0000-000013040000}"/>
    <cellStyle name="Comma 2 3 2 3 2" xfId="744" xr:uid="{00000000-0005-0000-0000-000014040000}"/>
    <cellStyle name="Comma 2 3 2 3 2 2" xfId="1282" xr:uid="{00000000-0005-0000-0000-000015040000}"/>
    <cellStyle name="Comma 2 3 2 3 2 2 2" xfId="2362" xr:uid="{00000000-0005-0000-0000-000016040000}"/>
    <cellStyle name="Comma 2 3 2 3 2 2 2 2" xfId="5151" xr:uid="{1F28B99F-5CF0-46DE-919D-7FE9DA6A5202}"/>
    <cellStyle name="Comma 2 3 2 3 2 2 2 2 2" xfId="10754" xr:uid="{1A7CFF6D-D013-4D27-8A2D-81670C0CF040}"/>
    <cellStyle name="Comma 2 3 2 3 2 2 2 2 2 2" xfId="21982" xr:uid="{056F31C4-FFD9-4E96-9ACD-1D2ED79E60B0}"/>
    <cellStyle name="Comma 2 3 2 3 2 2 2 2 3" xfId="16379" xr:uid="{623CD28F-64EB-42B8-A36C-1837EBAD0E14}"/>
    <cellStyle name="Comma 2 3 2 3 2 2 2 3" xfId="7965" xr:uid="{8B0E9F51-20C6-4A4E-AA5E-BC3E743605E1}"/>
    <cellStyle name="Comma 2 3 2 3 2 2 2 3 2" xfId="19193" xr:uid="{8054B093-3333-4E68-9368-A3FE3FC699DA}"/>
    <cellStyle name="Comma 2 3 2 3 2 2 2 4" xfId="13590" xr:uid="{865530F5-9C0E-4B45-AADF-4B31AE6C080D}"/>
    <cellStyle name="Comma 2 3 2 3 2 2 3" xfId="4071" xr:uid="{D8907E1A-36D0-4A81-B8C3-D56B484DD218}"/>
    <cellStyle name="Comma 2 3 2 3 2 2 3 2" xfId="9674" xr:uid="{B08FD0ED-C9AA-4C27-8EC1-F2D26928D39F}"/>
    <cellStyle name="Comma 2 3 2 3 2 2 3 2 2" xfId="20902" xr:uid="{CFFE57F0-4627-4060-919F-B681952D56E4}"/>
    <cellStyle name="Comma 2 3 2 3 2 2 3 3" xfId="15299" xr:uid="{652FC0BE-3837-4CC9-86ED-26353E255F7A}"/>
    <cellStyle name="Comma 2 3 2 3 2 2 4" xfId="6885" xr:uid="{0028F7A3-97AB-43BE-9D50-19C74E25FFA7}"/>
    <cellStyle name="Comma 2 3 2 3 2 2 4 2" xfId="18113" xr:uid="{69E3BABB-5271-436B-B9D7-8A84F3FAEDB1}"/>
    <cellStyle name="Comma 2 3 2 3 2 2 5" xfId="12510" xr:uid="{A4A37943-D50A-4815-A1BE-840FDB830E30}"/>
    <cellStyle name="Comma 2 3 2 3 2 3" xfId="1824" xr:uid="{00000000-0005-0000-0000-000017040000}"/>
    <cellStyle name="Comma 2 3 2 3 2 3 2" xfId="4613" xr:uid="{3F889FB9-5F6C-4983-AE22-83A0AF5C1525}"/>
    <cellStyle name="Comma 2 3 2 3 2 3 2 2" xfId="10216" xr:uid="{E0A2C617-DAE9-4EA4-BD18-EE50C7869D7E}"/>
    <cellStyle name="Comma 2 3 2 3 2 3 2 2 2" xfId="21444" xr:uid="{CA26B971-BA92-4AD9-9636-9602DA5E1BAB}"/>
    <cellStyle name="Comma 2 3 2 3 2 3 2 3" xfId="15841" xr:uid="{A27C4C09-F0C5-4458-ADF8-382E985689EC}"/>
    <cellStyle name="Comma 2 3 2 3 2 3 3" xfId="7427" xr:uid="{61825FF6-35D8-4B09-A8BC-0C0350773E83}"/>
    <cellStyle name="Comma 2 3 2 3 2 3 3 2" xfId="18655" xr:uid="{327EDC00-62DD-4923-937A-8954045496D9}"/>
    <cellStyle name="Comma 2 3 2 3 2 3 4" xfId="13052" xr:uid="{9A040103-C332-4FB5-89F9-A488F28A3DE0}"/>
    <cellStyle name="Comma 2 3 2 3 2 4" xfId="3533" xr:uid="{39D55044-D1AF-42B8-AB82-7A9D6DD8DF3A}"/>
    <cellStyle name="Comma 2 3 2 3 2 4 2" xfId="9136" xr:uid="{092F2E11-8F0A-4212-AFB8-0B050A41A1BD}"/>
    <cellStyle name="Comma 2 3 2 3 2 4 2 2" xfId="20364" xr:uid="{94576754-A94D-4B5A-9513-B000EF89D2F6}"/>
    <cellStyle name="Comma 2 3 2 3 2 4 3" xfId="14761" xr:uid="{D627C269-B58F-4FA5-B8EC-46364A8BF9ED}"/>
    <cellStyle name="Comma 2 3 2 3 2 5" xfId="6347" xr:uid="{D4EF2898-06F2-4D82-A6C2-6386FEBE0A91}"/>
    <cellStyle name="Comma 2 3 2 3 2 5 2" xfId="17575" xr:uid="{AD93F483-E11B-4AC1-A1B2-B6799A321384}"/>
    <cellStyle name="Comma 2 3 2 3 2 6" xfId="11972" xr:uid="{0D269B94-003D-424F-94A9-ED0D8D4A00FB}"/>
    <cellStyle name="Comma 2 3 2 3 3" xfId="1015" xr:uid="{00000000-0005-0000-0000-000018040000}"/>
    <cellStyle name="Comma 2 3 2 3 3 2" xfId="2095" xr:uid="{00000000-0005-0000-0000-000019040000}"/>
    <cellStyle name="Comma 2 3 2 3 3 2 2" xfId="4884" xr:uid="{786DF209-5A71-43C9-8496-0FE3DE86FAD3}"/>
    <cellStyle name="Comma 2 3 2 3 3 2 2 2" xfId="10487" xr:uid="{D0602E4D-F684-4C2E-8278-DE0FF9C9997A}"/>
    <cellStyle name="Comma 2 3 2 3 3 2 2 2 2" xfId="21715" xr:uid="{A0B24F7B-5C9E-4928-978E-D646C08708B3}"/>
    <cellStyle name="Comma 2 3 2 3 3 2 2 3" xfId="16112" xr:uid="{FB4D0A68-CC79-4C3E-B660-955297D351BB}"/>
    <cellStyle name="Comma 2 3 2 3 3 2 3" xfId="7698" xr:uid="{CC058747-966F-419F-9D56-3F17964014BC}"/>
    <cellStyle name="Comma 2 3 2 3 3 2 3 2" xfId="18926" xr:uid="{D0F508C8-5966-42B0-BE18-ED9D8C6D6E65}"/>
    <cellStyle name="Comma 2 3 2 3 3 2 4" xfId="13323" xr:uid="{774F87C7-F3BB-4D80-AA4D-5C2014A2583A}"/>
    <cellStyle name="Comma 2 3 2 3 3 3" xfId="3804" xr:uid="{45A5719F-6E9F-4CCE-A39C-D88555BE022E}"/>
    <cellStyle name="Comma 2 3 2 3 3 3 2" xfId="9407" xr:uid="{B479D7AC-E6A5-4DF6-8C11-941B87418594}"/>
    <cellStyle name="Comma 2 3 2 3 3 3 2 2" xfId="20635" xr:uid="{64B70D51-6E64-4C56-BAD3-BC5DD44C53B4}"/>
    <cellStyle name="Comma 2 3 2 3 3 3 3" xfId="15032" xr:uid="{ADA6057D-1D07-4396-813F-5B447C05789A}"/>
    <cellStyle name="Comma 2 3 2 3 3 4" xfId="6618" xr:uid="{A4340744-A60B-4669-9068-18644B3FD554}"/>
    <cellStyle name="Comma 2 3 2 3 3 4 2" xfId="17846" xr:uid="{7BB03E95-6C5A-4538-B6DF-DA717623B4BA}"/>
    <cellStyle name="Comma 2 3 2 3 3 5" xfId="12243" xr:uid="{59CC3054-3C90-4D30-B46D-DC17CE9F8CF6}"/>
    <cellStyle name="Comma 2 3 2 3 4" xfId="1557" xr:uid="{00000000-0005-0000-0000-00001A040000}"/>
    <cellStyle name="Comma 2 3 2 3 4 2" xfId="4346" xr:uid="{B03F1C9B-45D4-402B-9261-05294B7F7431}"/>
    <cellStyle name="Comma 2 3 2 3 4 2 2" xfId="9949" xr:uid="{61A835D0-5B6B-4526-AC48-BA110F3A260F}"/>
    <cellStyle name="Comma 2 3 2 3 4 2 2 2" xfId="21177" xr:uid="{1F9CE6F3-C4CB-48FC-BFBE-90DC2B47054F}"/>
    <cellStyle name="Comma 2 3 2 3 4 2 3" xfId="15574" xr:uid="{38D4EDC4-F1C9-4FAC-ADBA-BDC066EAD0C3}"/>
    <cellStyle name="Comma 2 3 2 3 4 3" xfId="7160" xr:uid="{D989AD4C-2A5D-4563-8E38-ADAFF2DA4A77}"/>
    <cellStyle name="Comma 2 3 2 3 4 3 2" xfId="18388" xr:uid="{7C81807F-C19E-42DF-A7A9-EE30B4343275}"/>
    <cellStyle name="Comma 2 3 2 3 4 4" xfId="12785" xr:uid="{93B9007F-6E57-4363-9A6D-2502F0BA57B9}"/>
    <cellStyle name="Comma 2 3 2 3 5" xfId="2638" xr:uid="{00000000-0005-0000-0000-00001B040000}"/>
    <cellStyle name="Comma 2 3 2 3 5 2" xfId="5427" xr:uid="{D696B622-D246-45D3-90A7-14A9CD351F03}"/>
    <cellStyle name="Comma 2 3 2 3 5 2 2" xfId="11030" xr:uid="{C7069A21-6E98-40D4-976B-4FBC1DCCDAEB}"/>
    <cellStyle name="Comma 2 3 2 3 5 2 2 2" xfId="22258" xr:uid="{C2A163E2-9C25-4ED9-9254-6BD8BF8A892D}"/>
    <cellStyle name="Comma 2 3 2 3 5 2 3" xfId="16655" xr:uid="{A3DBA9F6-744A-4BF3-AFA0-85149B70EF78}"/>
    <cellStyle name="Comma 2 3 2 3 5 3" xfId="8241" xr:uid="{B05428F8-AE3C-44E8-BD3A-0291954FD51B}"/>
    <cellStyle name="Comma 2 3 2 3 5 3 2" xfId="19469" xr:uid="{5FA2B1B0-2424-4471-BE7C-13756E689075}"/>
    <cellStyle name="Comma 2 3 2 3 5 4" xfId="13866" xr:uid="{702656ED-A81C-416A-AFE3-9B6C9BA03BCA}"/>
    <cellStyle name="Comma 2 3 2 3 6" xfId="477" xr:uid="{00000000-0005-0000-0000-00001C040000}"/>
    <cellStyle name="Comma 2 3 2 3 6 2" xfId="3266" xr:uid="{89F220CA-E4A7-447E-80E2-118CE40559E7}"/>
    <cellStyle name="Comma 2 3 2 3 6 2 2" xfId="8869" xr:uid="{F53801E2-DC6B-4AD1-A6FB-25E13D32E168}"/>
    <cellStyle name="Comma 2 3 2 3 6 2 2 2" xfId="20097" xr:uid="{1BDB8A99-73DF-49BA-9EFA-725E922C947B}"/>
    <cellStyle name="Comma 2 3 2 3 6 2 3" xfId="14494" xr:uid="{4D677CE2-13B1-405B-8F52-851E35739C22}"/>
    <cellStyle name="Comma 2 3 2 3 6 3" xfId="6080" xr:uid="{186305C9-A6C2-44BB-9094-6B4DBA61A7AB}"/>
    <cellStyle name="Comma 2 3 2 3 6 3 2" xfId="17308" xr:uid="{E2497DA1-6F63-4D6D-933F-534757A2C260}"/>
    <cellStyle name="Comma 2 3 2 3 6 4" xfId="11705" xr:uid="{E77C3572-1CA5-40FC-B514-773381B293F3}"/>
    <cellStyle name="Comma 2 3 2 3 7" xfId="2990" xr:uid="{086EE65E-5204-4AB1-A451-63A5A2AF3F95}"/>
    <cellStyle name="Comma 2 3 2 3 7 2" xfId="8593" xr:uid="{2D579DE2-7DED-4703-B45E-2AF17EFB4CEB}"/>
    <cellStyle name="Comma 2 3 2 3 7 2 2" xfId="19821" xr:uid="{36B1D998-5406-46B8-BBE3-BEA86C36E942}"/>
    <cellStyle name="Comma 2 3 2 3 7 3" xfId="14218" xr:uid="{F0A5AE4B-87CB-4713-9A3D-B1BC0C7917ED}"/>
    <cellStyle name="Comma 2 3 2 3 8" xfId="5805" xr:uid="{EF3989F7-E7BC-4F1D-9D67-80134952E89B}"/>
    <cellStyle name="Comma 2 3 2 3 8 2" xfId="17033" xr:uid="{5C1E2F1B-73F9-45E0-81AC-C45D5E87BC9C}"/>
    <cellStyle name="Comma 2 3 2 3 9" xfId="11429" xr:uid="{24B6C044-8397-4EAE-9814-7E237C14BFC2}"/>
    <cellStyle name="Comma 2 3 2 4" xfId="620" xr:uid="{00000000-0005-0000-0000-00001D040000}"/>
    <cellStyle name="Comma 2 3 2 4 2" xfId="1158" xr:uid="{00000000-0005-0000-0000-00001E040000}"/>
    <cellStyle name="Comma 2 3 2 4 2 2" xfId="2238" xr:uid="{00000000-0005-0000-0000-00001F040000}"/>
    <cellStyle name="Comma 2 3 2 4 2 2 2" xfId="5027" xr:uid="{0EC9FB6C-A556-43AE-AB08-ADFD0E1AFAF9}"/>
    <cellStyle name="Comma 2 3 2 4 2 2 2 2" xfId="10630" xr:uid="{D647EED9-75C8-402B-86AA-962481C405F9}"/>
    <cellStyle name="Comma 2 3 2 4 2 2 2 2 2" xfId="21858" xr:uid="{E41CF00A-6181-44FA-9F54-50F18E834394}"/>
    <cellStyle name="Comma 2 3 2 4 2 2 2 3" xfId="16255" xr:uid="{FD1E8BA9-3B1F-417A-A584-1F507530A7C5}"/>
    <cellStyle name="Comma 2 3 2 4 2 2 3" xfId="7841" xr:uid="{40F389A9-DEDE-4EA7-9799-8310125109CC}"/>
    <cellStyle name="Comma 2 3 2 4 2 2 3 2" xfId="19069" xr:uid="{AE7E6A3C-66BB-45AC-866F-DFD7138B1D52}"/>
    <cellStyle name="Comma 2 3 2 4 2 2 4" xfId="13466" xr:uid="{FF1049CB-6C65-4A16-8076-62CC4B7B9D4C}"/>
    <cellStyle name="Comma 2 3 2 4 2 3" xfId="3947" xr:uid="{FE7B252C-E79A-488B-B76F-C9D82CB8E794}"/>
    <cellStyle name="Comma 2 3 2 4 2 3 2" xfId="9550" xr:uid="{7630ABBB-934C-4C30-B543-40E18498BF8E}"/>
    <cellStyle name="Comma 2 3 2 4 2 3 2 2" xfId="20778" xr:uid="{92F6B5DF-CD5A-4912-944C-274C02DA4148}"/>
    <cellStyle name="Comma 2 3 2 4 2 3 3" xfId="15175" xr:uid="{7DA9171F-5A1E-46F2-BFE2-EF54A8343CE0}"/>
    <cellStyle name="Comma 2 3 2 4 2 4" xfId="6761" xr:uid="{2F0E11D0-6EB8-4DB6-8E02-DC8296889D33}"/>
    <cellStyle name="Comma 2 3 2 4 2 4 2" xfId="17989" xr:uid="{D4E799B6-E763-4CE5-B434-71EE6E7EB849}"/>
    <cellStyle name="Comma 2 3 2 4 2 5" xfId="12386" xr:uid="{190B7F1D-E439-460C-9D6D-16884B52AFFC}"/>
    <cellStyle name="Comma 2 3 2 4 3" xfId="1700" xr:uid="{00000000-0005-0000-0000-000020040000}"/>
    <cellStyle name="Comma 2 3 2 4 3 2" xfId="4489" xr:uid="{E7024FA7-4E2F-47F1-B679-988DF90B7A13}"/>
    <cellStyle name="Comma 2 3 2 4 3 2 2" xfId="10092" xr:uid="{44118274-44D3-4E22-B428-0672ECE1A36D}"/>
    <cellStyle name="Comma 2 3 2 4 3 2 2 2" xfId="21320" xr:uid="{7A467C23-0645-4FBA-B9CE-E62C80947BE2}"/>
    <cellStyle name="Comma 2 3 2 4 3 2 3" xfId="15717" xr:uid="{A51D8D7C-96CF-4EBA-A96F-577ED2AEE6FF}"/>
    <cellStyle name="Comma 2 3 2 4 3 3" xfId="7303" xr:uid="{5EDC5655-3944-4020-B347-D05A5BDCC1C7}"/>
    <cellStyle name="Comma 2 3 2 4 3 3 2" xfId="18531" xr:uid="{AE13CE9A-A605-449A-83E6-277AA7EF475A}"/>
    <cellStyle name="Comma 2 3 2 4 3 4" xfId="12928" xr:uid="{9060BE17-C03E-4123-9304-5FC40EC2F83C}"/>
    <cellStyle name="Comma 2 3 2 4 4" xfId="3409" xr:uid="{92A22923-DB48-420D-8DAB-53117F3822F8}"/>
    <cellStyle name="Comma 2 3 2 4 4 2" xfId="9012" xr:uid="{E453A1A2-CAEF-47BD-8456-220A7303DFA7}"/>
    <cellStyle name="Comma 2 3 2 4 4 2 2" xfId="20240" xr:uid="{0A5924F8-5D1D-4698-B440-52D870C63C1A}"/>
    <cellStyle name="Comma 2 3 2 4 4 3" xfId="14637" xr:uid="{5A946985-A7D9-405C-A9CC-6C62DF174B06}"/>
    <cellStyle name="Comma 2 3 2 4 5" xfId="6223" xr:uid="{23A64D44-388A-4EE3-BBFA-231F6678E493}"/>
    <cellStyle name="Comma 2 3 2 4 5 2" xfId="17451" xr:uid="{702568BF-F9F9-49E2-9BE7-1B177BACDB61}"/>
    <cellStyle name="Comma 2 3 2 4 6" xfId="11848" xr:uid="{FE31CDCD-9B11-4777-928A-ECC160D70526}"/>
    <cellStyle name="Comma 2 3 2 5" xfId="891" xr:uid="{00000000-0005-0000-0000-000021040000}"/>
    <cellStyle name="Comma 2 3 2 5 2" xfId="1971" xr:uid="{00000000-0005-0000-0000-000022040000}"/>
    <cellStyle name="Comma 2 3 2 5 2 2" xfId="4760" xr:uid="{B64C2044-1283-4A60-8256-0F48571ED20B}"/>
    <cellStyle name="Comma 2 3 2 5 2 2 2" xfId="10363" xr:uid="{3EA54818-CE00-4165-BB79-76FD2789D59D}"/>
    <cellStyle name="Comma 2 3 2 5 2 2 2 2" xfId="21591" xr:uid="{A8F127FC-4DAD-4DF8-A7B9-62F4092B0876}"/>
    <cellStyle name="Comma 2 3 2 5 2 2 3" xfId="15988" xr:uid="{D6F63106-8610-4B8B-8298-DF3F0AD29B59}"/>
    <cellStyle name="Comma 2 3 2 5 2 3" xfId="7574" xr:uid="{86B0FBE1-E48E-4BCA-98E0-CE894C6F7D62}"/>
    <cellStyle name="Comma 2 3 2 5 2 3 2" xfId="18802" xr:uid="{BE15EDCC-C8F8-446F-8E63-F6C5DB70E8C4}"/>
    <cellStyle name="Comma 2 3 2 5 2 4" xfId="13199" xr:uid="{0F92C13C-4EFE-45A9-B25A-AA941C37AA96}"/>
    <cellStyle name="Comma 2 3 2 5 3" xfId="3680" xr:uid="{C0246E33-B513-4A26-96F3-88D4D3B8A43D}"/>
    <cellStyle name="Comma 2 3 2 5 3 2" xfId="9283" xr:uid="{3B78B84E-D1D1-49FA-87C5-A55EAAD587E5}"/>
    <cellStyle name="Comma 2 3 2 5 3 2 2" xfId="20511" xr:uid="{0F1CD804-171D-46E0-8D62-4DC2611BC122}"/>
    <cellStyle name="Comma 2 3 2 5 3 3" xfId="14908" xr:uid="{CFC742BC-E893-4F62-9CB2-E01AAEEBCC38}"/>
    <cellStyle name="Comma 2 3 2 5 4" xfId="6494" xr:uid="{740D001C-9BDF-4883-B536-37C0FCC3419C}"/>
    <cellStyle name="Comma 2 3 2 5 4 2" xfId="17722" xr:uid="{062EF0D1-23F0-4B8A-A943-FFF1FDD90D99}"/>
    <cellStyle name="Comma 2 3 2 5 5" xfId="12119" xr:uid="{BEB03AEA-4AFD-4F40-8955-971F99C52217}"/>
    <cellStyle name="Comma 2 3 2 6" xfId="1433" xr:uid="{00000000-0005-0000-0000-000023040000}"/>
    <cellStyle name="Comma 2 3 2 6 2" xfId="4222" xr:uid="{89D07CA2-AF72-442D-B620-1C3806BD90F6}"/>
    <cellStyle name="Comma 2 3 2 6 2 2" xfId="9825" xr:uid="{555812CF-D77C-434A-97F9-09C467F79698}"/>
    <cellStyle name="Comma 2 3 2 6 2 2 2" xfId="21053" xr:uid="{80001FFA-1429-49E2-95CF-49BEA9F1AD97}"/>
    <cellStyle name="Comma 2 3 2 6 2 3" xfId="15450" xr:uid="{AE53E44B-9457-4650-BAF8-B3245F7A8AD5}"/>
    <cellStyle name="Comma 2 3 2 6 3" xfId="7036" xr:uid="{CB9C3907-A09D-49EB-944E-28D13350148A}"/>
    <cellStyle name="Comma 2 3 2 6 3 2" xfId="18264" xr:uid="{F8E3906A-7D94-47C6-ABE6-3BB94E243DB0}"/>
    <cellStyle name="Comma 2 3 2 6 4" xfId="12661" xr:uid="{86C64E20-9EA9-45EF-AED6-55D19FAC7640}"/>
    <cellStyle name="Comma 2 3 2 7" xfId="2514" xr:uid="{00000000-0005-0000-0000-000024040000}"/>
    <cellStyle name="Comma 2 3 2 7 2" xfId="5303" xr:uid="{3D019C76-E66A-4723-A0CA-E48A5960FB4C}"/>
    <cellStyle name="Comma 2 3 2 7 2 2" xfId="10906" xr:uid="{924D74DD-0327-4495-95AA-7F0589A57728}"/>
    <cellStyle name="Comma 2 3 2 7 2 2 2" xfId="22134" xr:uid="{CF5A9B86-0339-4B24-8DC1-A622A8442ABE}"/>
    <cellStyle name="Comma 2 3 2 7 2 3" xfId="16531" xr:uid="{1670536B-9F17-4FB7-A8B9-B0EAB95D7A64}"/>
    <cellStyle name="Comma 2 3 2 7 3" xfId="8117" xr:uid="{3FF80AB9-A136-4C16-B277-F1170ED00E90}"/>
    <cellStyle name="Comma 2 3 2 7 3 2" xfId="19345" xr:uid="{81200A2D-E1F2-4180-BA48-A36A189828E4}"/>
    <cellStyle name="Comma 2 3 2 7 4" xfId="13742" xr:uid="{445388B8-2AB1-47A4-9012-6DF5A579641A}"/>
    <cellStyle name="Comma 2 3 2 8" xfId="353" xr:uid="{00000000-0005-0000-0000-000025040000}"/>
    <cellStyle name="Comma 2 3 2 8 2" xfId="3142" xr:uid="{1AB03377-603A-49D9-BFBB-6DBA2111BF55}"/>
    <cellStyle name="Comma 2 3 2 8 2 2" xfId="8745" xr:uid="{C75D66AC-BA47-4720-8020-B8C663C60DFE}"/>
    <cellStyle name="Comma 2 3 2 8 2 2 2" xfId="19973" xr:uid="{D116FC7A-4C5D-4051-B217-7BBAC3050BFA}"/>
    <cellStyle name="Comma 2 3 2 8 2 3" xfId="14370" xr:uid="{2C61F060-C916-4E54-B4B9-491693D39E4B}"/>
    <cellStyle name="Comma 2 3 2 8 3" xfId="5956" xr:uid="{EF296D57-E5E3-4921-811D-8AAF19F4B7F1}"/>
    <cellStyle name="Comma 2 3 2 8 3 2" xfId="17184" xr:uid="{C7357FFA-3655-4758-9410-8F65698B2262}"/>
    <cellStyle name="Comma 2 3 2 8 4" xfId="11581" xr:uid="{EC6C3A98-93F9-460E-8E28-A7368D639205}"/>
    <cellStyle name="Comma 2 3 2 9" xfId="2866" xr:uid="{799266A4-A1CC-4871-82B0-8193E79B07A2}"/>
    <cellStyle name="Comma 2 3 2 9 2" xfId="8469" xr:uid="{95EE6324-D7C0-4C18-B165-579128430BC4}"/>
    <cellStyle name="Comma 2 3 2 9 2 2" xfId="19697" xr:uid="{77524521-3B53-41F8-9188-785FC16FDC37}"/>
    <cellStyle name="Comma 2 3 2 9 3" xfId="14094" xr:uid="{FAC67AB5-1B24-4179-94CD-2CC2D768E247}"/>
    <cellStyle name="Comma 2 3 3" xfId="103" xr:uid="{00000000-0005-0000-0000-000026040000}"/>
    <cellStyle name="Comma 2 3 3 10" xfId="11335" xr:uid="{34F7B813-357B-459C-8DF5-0BD0F8175ECB}"/>
    <cellStyle name="Comma 2 3 3 2" xfId="229" xr:uid="{00000000-0005-0000-0000-000027040000}"/>
    <cellStyle name="Comma 2 3 3 2 2" xfId="776" xr:uid="{00000000-0005-0000-0000-000028040000}"/>
    <cellStyle name="Comma 2 3 3 2 2 2" xfId="1314" xr:uid="{00000000-0005-0000-0000-000029040000}"/>
    <cellStyle name="Comma 2 3 3 2 2 2 2" xfId="2394" xr:uid="{00000000-0005-0000-0000-00002A040000}"/>
    <cellStyle name="Comma 2 3 3 2 2 2 2 2" xfId="5183" xr:uid="{61FED113-D1A9-430B-BB95-8F8733142A17}"/>
    <cellStyle name="Comma 2 3 3 2 2 2 2 2 2" xfId="10786" xr:uid="{26903814-6199-4CFE-B9D3-8221F9B8B4C2}"/>
    <cellStyle name="Comma 2 3 3 2 2 2 2 2 2 2" xfId="22014" xr:uid="{E77F30DA-6ACF-488E-93F4-26BEDF0E56A7}"/>
    <cellStyle name="Comma 2 3 3 2 2 2 2 2 3" xfId="16411" xr:uid="{A58846B2-2757-4B98-9302-DA01712FA825}"/>
    <cellStyle name="Comma 2 3 3 2 2 2 2 3" xfId="7997" xr:uid="{AD145012-D3A0-4E09-AEFB-EFCBCD940445}"/>
    <cellStyle name="Comma 2 3 3 2 2 2 2 3 2" xfId="19225" xr:uid="{3BE5A725-3501-45FF-B7D3-3CE5A6D196D7}"/>
    <cellStyle name="Comma 2 3 3 2 2 2 2 4" xfId="13622" xr:uid="{AEA9916A-D95B-4E7C-A425-6C26E2F001EA}"/>
    <cellStyle name="Comma 2 3 3 2 2 2 3" xfId="4103" xr:uid="{2368DCD5-4EA7-43BC-B5E8-40075479B5CF}"/>
    <cellStyle name="Comma 2 3 3 2 2 2 3 2" xfId="9706" xr:uid="{EDA557E7-E9B6-4EC1-87BA-FB1C49146D06}"/>
    <cellStyle name="Comma 2 3 3 2 2 2 3 2 2" xfId="20934" xr:uid="{C62A18D5-7446-4346-927B-5150185B7D9C}"/>
    <cellStyle name="Comma 2 3 3 2 2 2 3 3" xfId="15331" xr:uid="{5291B587-7037-4C02-9785-862B44CACEAC}"/>
    <cellStyle name="Comma 2 3 3 2 2 2 4" xfId="6917" xr:uid="{E8FB8A18-762F-432C-AD99-9A471E0A89C5}"/>
    <cellStyle name="Comma 2 3 3 2 2 2 4 2" xfId="18145" xr:uid="{4B3EA90D-E14C-46DE-A093-4774B9954F8D}"/>
    <cellStyle name="Comma 2 3 3 2 2 2 5" xfId="12542" xr:uid="{2943DD53-2704-4C41-87AB-852CE6AAD629}"/>
    <cellStyle name="Comma 2 3 3 2 2 3" xfId="1856" xr:uid="{00000000-0005-0000-0000-00002B040000}"/>
    <cellStyle name="Comma 2 3 3 2 2 3 2" xfId="4645" xr:uid="{029F1765-4150-476B-AA75-E224326CCFED}"/>
    <cellStyle name="Comma 2 3 3 2 2 3 2 2" xfId="10248" xr:uid="{0AD74110-B751-4776-BF0F-B7A9C1E07D95}"/>
    <cellStyle name="Comma 2 3 3 2 2 3 2 2 2" xfId="21476" xr:uid="{EF463F1B-5570-4B29-9E95-670BE386A4B7}"/>
    <cellStyle name="Comma 2 3 3 2 2 3 2 3" xfId="15873" xr:uid="{76947958-7476-46BD-9D19-730E8173677E}"/>
    <cellStyle name="Comma 2 3 3 2 2 3 3" xfId="7459" xr:uid="{81A4A4E8-A68A-482D-993F-A2CC76EE7CDF}"/>
    <cellStyle name="Comma 2 3 3 2 2 3 3 2" xfId="18687" xr:uid="{B0C0B41D-EE26-427C-91C2-62AADA696309}"/>
    <cellStyle name="Comma 2 3 3 2 2 3 4" xfId="13084" xr:uid="{57820893-23B1-48C9-9DB8-F3858220EA1C}"/>
    <cellStyle name="Comma 2 3 3 2 2 4" xfId="3565" xr:uid="{A734C8B8-A26A-4575-86C7-DBF94B5E8C5D}"/>
    <cellStyle name="Comma 2 3 3 2 2 4 2" xfId="9168" xr:uid="{8601B101-6ADA-4688-B1D7-9FC5E5297EB9}"/>
    <cellStyle name="Comma 2 3 3 2 2 4 2 2" xfId="20396" xr:uid="{E0843063-0AA6-47A2-97E8-94E7F2861C3C}"/>
    <cellStyle name="Comma 2 3 3 2 2 4 3" xfId="14793" xr:uid="{77E1232F-0D9B-4DFA-A5CF-046D9282EF51}"/>
    <cellStyle name="Comma 2 3 3 2 2 5" xfId="6379" xr:uid="{EF6614F5-7CAB-490E-99AD-F08335EDF4BC}"/>
    <cellStyle name="Comma 2 3 3 2 2 5 2" xfId="17607" xr:uid="{0B81B8FE-41EA-4D44-A9C2-8EFB768912C3}"/>
    <cellStyle name="Comma 2 3 3 2 2 6" xfId="12004" xr:uid="{0B9A772C-10E0-408F-B2A3-49FEA09C5B15}"/>
    <cellStyle name="Comma 2 3 3 2 3" xfId="1047" xr:uid="{00000000-0005-0000-0000-00002C040000}"/>
    <cellStyle name="Comma 2 3 3 2 3 2" xfId="2127" xr:uid="{00000000-0005-0000-0000-00002D040000}"/>
    <cellStyle name="Comma 2 3 3 2 3 2 2" xfId="4916" xr:uid="{AAF27AF3-1612-4BC0-95AF-F3902936CA79}"/>
    <cellStyle name="Comma 2 3 3 2 3 2 2 2" xfId="10519" xr:uid="{B9FB3A82-0C8A-4C57-9131-0748EBBDEF1B}"/>
    <cellStyle name="Comma 2 3 3 2 3 2 2 2 2" xfId="21747" xr:uid="{F0F60E62-1594-4F08-B90D-B70A3347BE11}"/>
    <cellStyle name="Comma 2 3 3 2 3 2 2 3" xfId="16144" xr:uid="{9BEF481F-2494-40DF-BCF4-84895BDCE94C}"/>
    <cellStyle name="Comma 2 3 3 2 3 2 3" xfId="7730" xr:uid="{E3A8475E-4B66-4672-AE34-3E5F95013B02}"/>
    <cellStyle name="Comma 2 3 3 2 3 2 3 2" xfId="18958" xr:uid="{9EC47990-E3D2-4280-AD8A-59CFAFA403E0}"/>
    <cellStyle name="Comma 2 3 3 2 3 2 4" xfId="13355" xr:uid="{08E50FED-3943-4A4E-BBA4-1A16DBAA0D25}"/>
    <cellStyle name="Comma 2 3 3 2 3 3" xfId="3836" xr:uid="{0AFC8493-FAB1-469B-AD63-BC496EA44FE7}"/>
    <cellStyle name="Comma 2 3 3 2 3 3 2" xfId="9439" xr:uid="{E073831E-6B88-4B24-87CE-2D7BBC6995BA}"/>
    <cellStyle name="Comma 2 3 3 2 3 3 2 2" xfId="20667" xr:uid="{F25E4C38-5156-45FA-9EB0-9B2CFEE01F86}"/>
    <cellStyle name="Comma 2 3 3 2 3 3 3" xfId="15064" xr:uid="{B50B74FE-6161-4E0E-B048-09574F301174}"/>
    <cellStyle name="Comma 2 3 3 2 3 4" xfId="6650" xr:uid="{46489440-4A63-42CC-BC98-3F740B506E48}"/>
    <cellStyle name="Comma 2 3 3 2 3 4 2" xfId="17878" xr:uid="{833F66EE-AE0B-409F-80CA-293A39D80FC0}"/>
    <cellStyle name="Comma 2 3 3 2 3 5" xfId="12275" xr:uid="{89065C09-D894-47DD-8E48-7E22D6912182}"/>
    <cellStyle name="Comma 2 3 3 2 4" xfId="1589" xr:uid="{00000000-0005-0000-0000-00002E040000}"/>
    <cellStyle name="Comma 2 3 3 2 4 2" xfId="4378" xr:uid="{BDA42A83-CB9E-414F-944A-16E780A62868}"/>
    <cellStyle name="Comma 2 3 3 2 4 2 2" xfId="9981" xr:uid="{6922227F-3190-498E-ADE2-EAF67EDB28B4}"/>
    <cellStyle name="Comma 2 3 3 2 4 2 2 2" xfId="21209" xr:uid="{28F67742-9E46-48E0-A5CA-7D63AB405948}"/>
    <cellStyle name="Comma 2 3 3 2 4 2 3" xfId="15606" xr:uid="{8238BD28-C319-412C-9EF1-E6DEE36C3078}"/>
    <cellStyle name="Comma 2 3 3 2 4 3" xfId="7192" xr:uid="{6FB8C064-15C9-4F4A-B80C-ECD5AFFBE6F6}"/>
    <cellStyle name="Comma 2 3 3 2 4 3 2" xfId="18420" xr:uid="{E48003CB-A309-4623-B872-B1781761041C}"/>
    <cellStyle name="Comma 2 3 3 2 4 4" xfId="12817" xr:uid="{7BA5A33D-0CA5-485C-9FAE-D1272B4643A4}"/>
    <cellStyle name="Comma 2 3 3 2 5" xfId="2670" xr:uid="{00000000-0005-0000-0000-00002F040000}"/>
    <cellStyle name="Comma 2 3 3 2 5 2" xfId="5459" xr:uid="{5502D33A-4916-4A13-8924-B43E630C2BAD}"/>
    <cellStyle name="Comma 2 3 3 2 5 2 2" xfId="11062" xr:uid="{28B13380-7D10-45DE-A560-A26AE8566708}"/>
    <cellStyle name="Comma 2 3 3 2 5 2 2 2" xfId="22290" xr:uid="{CE4EC653-9F7C-4033-8055-FBD0753B0689}"/>
    <cellStyle name="Comma 2 3 3 2 5 2 3" xfId="16687" xr:uid="{69778E35-BEDB-40C1-A320-0E2C831A382B}"/>
    <cellStyle name="Comma 2 3 3 2 5 3" xfId="8273" xr:uid="{CD74EC23-B2BB-4844-9A7F-18568E381781}"/>
    <cellStyle name="Comma 2 3 3 2 5 3 2" xfId="19501" xr:uid="{7ADDE440-DA12-49C6-84AB-2F9565C49BF1}"/>
    <cellStyle name="Comma 2 3 3 2 5 4" xfId="13898" xr:uid="{A1CF0D9E-47B2-438B-B2FE-FDBE0CCE9CD1}"/>
    <cellStyle name="Comma 2 3 3 2 6" xfId="509" xr:uid="{00000000-0005-0000-0000-000030040000}"/>
    <cellStyle name="Comma 2 3 3 2 6 2" xfId="3298" xr:uid="{DE916597-69F5-4E92-A7C3-09E7195C64D5}"/>
    <cellStyle name="Comma 2 3 3 2 6 2 2" xfId="8901" xr:uid="{BCF4D526-FA8B-431E-AAC8-B0EB0E2DE6AF}"/>
    <cellStyle name="Comma 2 3 3 2 6 2 2 2" xfId="20129" xr:uid="{177E6ED3-9184-40F0-931E-0A8C8D14BA67}"/>
    <cellStyle name="Comma 2 3 3 2 6 2 3" xfId="14526" xr:uid="{A865B445-1B88-47FB-B0E7-186A9F86B8FC}"/>
    <cellStyle name="Comma 2 3 3 2 6 3" xfId="6112" xr:uid="{228EC543-25C4-4891-9E1F-2D640AFE90E2}"/>
    <cellStyle name="Comma 2 3 3 2 6 3 2" xfId="17340" xr:uid="{F85A3AC9-6138-4A91-9555-5C40DD12C1C9}"/>
    <cellStyle name="Comma 2 3 3 2 6 4" xfId="11737" xr:uid="{4AF230AA-132A-4A9E-AD3F-AC421424C8B5}"/>
    <cellStyle name="Comma 2 3 3 2 7" xfId="3022" xr:uid="{703F3B21-F37F-4F68-8BA8-044D5C2CAAB3}"/>
    <cellStyle name="Comma 2 3 3 2 7 2" xfId="8625" xr:uid="{8A86F853-349C-47E7-A8A8-10292E43640E}"/>
    <cellStyle name="Comma 2 3 3 2 7 2 2" xfId="19853" xr:uid="{2B095E8E-3EDC-47AD-9683-686A13B1A592}"/>
    <cellStyle name="Comma 2 3 3 2 7 3" xfId="14250" xr:uid="{EB66BEBE-DABD-4EF9-B06D-C13CAF2E7F2E}"/>
    <cellStyle name="Comma 2 3 3 2 8" xfId="5837" xr:uid="{8C198D29-0868-48BC-915D-1C5FB7BFFAA1}"/>
    <cellStyle name="Comma 2 3 3 2 8 2" xfId="17065" xr:uid="{4A030364-023E-4498-9D53-3045BAB00C3B}"/>
    <cellStyle name="Comma 2 3 3 2 9" xfId="11461" xr:uid="{DFF95D99-1EDE-4A43-B9DE-52F2FA3834A8}"/>
    <cellStyle name="Comma 2 3 3 3" xfId="650" xr:uid="{00000000-0005-0000-0000-000031040000}"/>
    <cellStyle name="Comma 2 3 3 3 2" xfId="1188" xr:uid="{00000000-0005-0000-0000-000032040000}"/>
    <cellStyle name="Comma 2 3 3 3 2 2" xfId="2268" xr:uid="{00000000-0005-0000-0000-000033040000}"/>
    <cellStyle name="Comma 2 3 3 3 2 2 2" xfId="5057" xr:uid="{153965B9-B22C-4B6E-8214-5CD432D09C4B}"/>
    <cellStyle name="Comma 2 3 3 3 2 2 2 2" xfId="10660" xr:uid="{FDA4A0CC-D24F-4502-95BA-E0CDEBB1B48C}"/>
    <cellStyle name="Comma 2 3 3 3 2 2 2 2 2" xfId="21888" xr:uid="{AB7E3BFB-8FDF-4EAA-973E-57F13A874616}"/>
    <cellStyle name="Comma 2 3 3 3 2 2 2 3" xfId="16285" xr:uid="{57745B61-2B45-4DB8-A603-7D608B97069C}"/>
    <cellStyle name="Comma 2 3 3 3 2 2 3" xfId="7871" xr:uid="{B33A6D54-F1A4-4457-B31A-C41EA63123FB}"/>
    <cellStyle name="Comma 2 3 3 3 2 2 3 2" xfId="19099" xr:uid="{2506F021-02C2-4998-A391-4B70BB1045C3}"/>
    <cellStyle name="Comma 2 3 3 3 2 2 4" xfId="13496" xr:uid="{4E90BD3D-B777-4935-87FB-A1753CC40B3D}"/>
    <cellStyle name="Comma 2 3 3 3 2 3" xfId="3977" xr:uid="{E4584A41-35FF-4F17-92D1-7192213F4A6B}"/>
    <cellStyle name="Comma 2 3 3 3 2 3 2" xfId="9580" xr:uid="{0F82E0A4-A042-4377-B49A-2405E8A02589}"/>
    <cellStyle name="Comma 2 3 3 3 2 3 2 2" xfId="20808" xr:uid="{39B4ABF7-A991-4700-B1CC-40A0F55FEC7D}"/>
    <cellStyle name="Comma 2 3 3 3 2 3 3" xfId="15205" xr:uid="{446C494D-90D0-4C60-9A25-1335268430BE}"/>
    <cellStyle name="Comma 2 3 3 3 2 4" xfId="6791" xr:uid="{39F57201-7148-4889-BB77-5D3E2D439D36}"/>
    <cellStyle name="Comma 2 3 3 3 2 4 2" xfId="18019" xr:uid="{131E72E9-EF88-4144-A414-9B4F2B0E9090}"/>
    <cellStyle name="Comma 2 3 3 3 2 5" xfId="12416" xr:uid="{6EC4A572-15B0-4F03-9369-5ADE89609E80}"/>
    <cellStyle name="Comma 2 3 3 3 3" xfId="1730" xr:uid="{00000000-0005-0000-0000-000034040000}"/>
    <cellStyle name="Comma 2 3 3 3 3 2" xfId="4519" xr:uid="{09D4B042-6B60-40E2-98FB-FE9B635FB206}"/>
    <cellStyle name="Comma 2 3 3 3 3 2 2" xfId="10122" xr:uid="{A57C0FCA-6761-4E32-BDD0-46CEFAED291D}"/>
    <cellStyle name="Comma 2 3 3 3 3 2 2 2" xfId="21350" xr:uid="{173437A1-79D7-4084-9926-B3371D4F8744}"/>
    <cellStyle name="Comma 2 3 3 3 3 2 3" xfId="15747" xr:uid="{AED3E657-2F8D-4DB1-AB75-7E202A6E29EA}"/>
    <cellStyle name="Comma 2 3 3 3 3 3" xfId="7333" xr:uid="{00991DCA-A304-483D-BC62-A6F143FBBC31}"/>
    <cellStyle name="Comma 2 3 3 3 3 3 2" xfId="18561" xr:uid="{F687DA42-712D-4206-A520-DCAE2D128827}"/>
    <cellStyle name="Comma 2 3 3 3 3 4" xfId="12958" xr:uid="{1C8EDB27-AFE2-4910-8977-24BA85407019}"/>
    <cellStyle name="Comma 2 3 3 3 4" xfId="3439" xr:uid="{E2E3C438-1E9C-4F11-9D61-2F28588DC758}"/>
    <cellStyle name="Comma 2 3 3 3 4 2" xfId="9042" xr:uid="{7ED3ADDB-26EB-4A71-A7B0-AA08C452AC13}"/>
    <cellStyle name="Comma 2 3 3 3 4 2 2" xfId="20270" xr:uid="{81F21960-40D0-47BB-AF41-0F4FF5FA0E23}"/>
    <cellStyle name="Comma 2 3 3 3 4 3" xfId="14667" xr:uid="{A3D61F0C-D402-43FD-BDAA-BCE0EA1F5BB2}"/>
    <cellStyle name="Comma 2 3 3 3 5" xfId="6253" xr:uid="{A9861997-DC61-4D76-861F-B358A9B02ED9}"/>
    <cellStyle name="Comma 2 3 3 3 5 2" xfId="17481" xr:uid="{0921E314-2414-4547-8E14-19972D9CF7B0}"/>
    <cellStyle name="Comma 2 3 3 3 6" xfId="11878" xr:uid="{525F9DB7-57BD-4167-8FAF-20D7DA724C7C}"/>
    <cellStyle name="Comma 2 3 3 4" xfId="921" xr:uid="{00000000-0005-0000-0000-000035040000}"/>
    <cellStyle name="Comma 2 3 3 4 2" xfId="2001" xr:uid="{00000000-0005-0000-0000-000036040000}"/>
    <cellStyle name="Comma 2 3 3 4 2 2" xfId="4790" xr:uid="{0832185B-B0DD-47F7-9535-C5FF93ABC6E6}"/>
    <cellStyle name="Comma 2 3 3 4 2 2 2" xfId="10393" xr:uid="{1449073D-9025-40EB-BB28-1BB4DC98EB17}"/>
    <cellStyle name="Comma 2 3 3 4 2 2 2 2" xfId="21621" xr:uid="{4881AD46-A7AE-48FD-BB65-050798236974}"/>
    <cellStyle name="Comma 2 3 3 4 2 2 3" xfId="16018" xr:uid="{596CFA70-9677-48D4-8B8D-E72F0AD5B4B5}"/>
    <cellStyle name="Comma 2 3 3 4 2 3" xfId="7604" xr:uid="{F6AD564C-16CC-4858-B83B-64AC915C90C5}"/>
    <cellStyle name="Comma 2 3 3 4 2 3 2" xfId="18832" xr:uid="{93B69C1C-1293-4F52-A1DE-1100A819C1EB}"/>
    <cellStyle name="Comma 2 3 3 4 2 4" xfId="13229" xr:uid="{A1825F72-F6B4-443E-8E1E-B722053AE13D}"/>
    <cellStyle name="Comma 2 3 3 4 3" xfId="3710" xr:uid="{FEE5E355-D067-4CE3-AFB0-B53F28F49F81}"/>
    <cellStyle name="Comma 2 3 3 4 3 2" xfId="9313" xr:uid="{92D12FD1-662E-4578-A74B-CE25CE6312CE}"/>
    <cellStyle name="Comma 2 3 3 4 3 2 2" xfId="20541" xr:uid="{AF8C98F3-21FC-4EEC-BA90-C9F5216B4861}"/>
    <cellStyle name="Comma 2 3 3 4 3 3" xfId="14938" xr:uid="{E4736E73-8277-4ED5-B56D-168E60FB52EE}"/>
    <cellStyle name="Comma 2 3 3 4 4" xfId="6524" xr:uid="{2A88F28F-4366-4B7E-842C-F63733ADB239}"/>
    <cellStyle name="Comma 2 3 3 4 4 2" xfId="17752" xr:uid="{935CDB0B-A1D7-48F8-B329-AFE24EA797F6}"/>
    <cellStyle name="Comma 2 3 3 4 5" xfId="12149" xr:uid="{104A37E3-D60D-4A08-ABDE-A35503D64F93}"/>
    <cellStyle name="Comma 2 3 3 5" xfId="1463" xr:uid="{00000000-0005-0000-0000-000037040000}"/>
    <cellStyle name="Comma 2 3 3 5 2" xfId="4252" xr:uid="{C39AAE20-8D85-4D2A-8589-FF64C2605E2E}"/>
    <cellStyle name="Comma 2 3 3 5 2 2" xfId="9855" xr:uid="{2004DD38-B06C-43AA-ABE6-D79C9528356E}"/>
    <cellStyle name="Comma 2 3 3 5 2 2 2" xfId="21083" xr:uid="{BFFEB533-3B12-4302-9D45-D78D30B856D1}"/>
    <cellStyle name="Comma 2 3 3 5 2 3" xfId="15480" xr:uid="{2111BD23-FDF9-47B5-B21A-FC9F03066CFB}"/>
    <cellStyle name="Comma 2 3 3 5 3" xfId="7066" xr:uid="{06407774-355B-499E-80B7-EA388BBF12FA}"/>
    <cellStyle name="Comma 2 3 3 5 3 2" xfId="18294" xr:uid="{90DF4F4F-1266-4A87-9149-0AC9C4E686CF}"/>
    <cellStyle name="Comma 2 3 3 5 4" xfId="12691" xr:uid="{3B5EA065-E30B-4590-A730-D8F376FFD9B2}"/>
    <cellStyle name="Comma 2 3 3 6" xfId="2544" xr:uid="{00000000-0005-0000-0000-000038040000}"/>
    <cellStyle name="Comma 2 3 3 6 2" xfId="5333" xr:uid="{489FB1E4-5D8F-4445-B0A7-D01F29DE99A2}"/>
    <cellStyle name="Comma 2 3 3 6 2 2" xfId="10936" xr:uid="{F725A1CD-083A-4F31-8367-A0401E5FB006}"/>
    <cellStyle name="Comma 2 3 3 6 2 2 2" xfId="22164" xr:uid="{E1E50DE1-6EC2-4ED9-B475-5F8D5179D915}"/>
    <cellStyle name="Comma 2 3 3 6 2 3" xfId="16561" xr:uid="{EBF66E27-29C6-4A24-A907-4983810BE84B}"/>
    <cellStyle name="Comma 2 3 3 6 3" xfId="8147" xr:uid="{9D3872A2-37ED-453A-AFB1-987CA6C4BC79}"/>
    <cellStyle name="Comma 2 3 3 6 3 2" xfId="19375" xr:uid="{E3EC8347-1C6B-4C4E-B995-C4A2D0D72916}"/>
    <cellStyle name="Comma 2 3 3 6 4" xfId="13772" xr:uid="{C99AF979-4813-4588-8870-D4899710A0CF}"/>
    <cellStyle name="Comma 2 3 3 7" xfId="383" xr:uid="{00000000-0005-0000-0000-000039040000}"/>
    <cellStyle name="Comma 2 3 3 7 2" xfId="3172" xr:uid="{027820B7-E8B7-4BB8-B22A-33257D780A5A}"/>
    <cellStyle name="Comma 2 3 3 7 2 2" xfId="8775" xr:uid="{471B58AA-52D3-4888-A2F8-AFB7D18E4D4D}"/>
    <cellStyle name="Comma 2 3 3 7 2 2 2" xfId="20003" xr:uid="{02CE3889-8B42-4510-8EBA-B44B1A2E7632}"/>
    <cellStyle name="Comma 2 3 3 7 2 3" xfId="14400" xr:uid="{26B4B8F6-6B33-4436-80EA-A4728B98787A}"/>
    <cellStyle name="Comma 2 3 3 7 3" xfId="5986" xr:uid="{8DB9503D-1635-42AB-A2E3-1E838CE9EB2F}"/>
    <cellStyle name="Comma 2 3 3 7 3 2" xfId="17214" xr:uid="{46625FB9-A578-4A0B-87D1-966E177BE77F}"/>
    <cellStyle name="Comma 2 3 3 7 4" xfId="11611" xr:uid="{CFF2E0A5-8531-41A2-AB8C-9685FDB63362}"/>
    <cellStyle name="Comma 2 3 3 8" xfId="2896" xr:uid="{90DACB6A-E57F-4875-9974-B3F0560E5B3C}"/>
    <cellStyle name="Comma 2 3 3 8 2" xfId="8499" xr:uid="{67A81B44-07F6-4C1F-82CB-981789F770B7}"/>
    <cellStyle name="Comma 2 3 3 8 2 2" xfId="19727" xr:uid="{4F9D3C14-AA4B-4712-8D56-C86C1CCE7529}"/>
    <cellStyle name="Comma 2 3 3 8 3" xfId="14124" xr:uid="{582E02D7-CDA5-47EF-BF3E-DF205D70C856}"/>
    <cellStyle name="Comma 2 3 3 9" xfId="5711" xr:uid="{387A991B-2EA8-4CAB-99DF-E19F2ABDB91A}"/>
    <cellStyle name="Comma 2 3 3 9 2" xfId="16939" xr:uid="{67E0DBBE-A178-43A1-9652-5A14295AC843}"/>
    <cellStyle name="Comma 2 3 4" xfId="165" xr:uid="{00000000-0005-0000-0000-00003A040000}"/>
    <cellStyle name="Comma 2 3 4 2" xfId="712" xr:uid="{00000000-0005-0000-0000-00003B040000}"/>
    <cellStyle name="Comma 2 3 4 2 2" xfId="1250" xr:uid="{00000000-0005-0000-0000-00003C040000}"/>
    <cellStyle name="Comma 2 3 4 2 2 2" xfId="2330" xr:uid="{00000000-0005-0000-0000-00003D040000}"/>
    <cellStyle name="Comma 2 3 4 2 2 2 2" xfId="5119" xr:uid="{64A99ADE-4C36-4475-BF57-718E635E4BCF}"/>
    <cellStyle name="Comma 2 3 4 2 2 2 2 2" xfId="10722" xr:uid="{61E6F86C-8DE5-4939-A960-B9BB24486C14}"/>
    <cellStyle name="Comma 2 3 4 2 2 2 2 2 2" xfId="21950" xr:uid="{B74AFC98-E53B-45AB-896A-FC7DB1D37937}"/>
    <cellStyle name="Comma 2 3 4 2 2 2 2 3" xfId="16347" xr:uid="{AE537F55-E8F3-4E8C-91AD-21FCF9D9A343}"/>
    <cellStyle name="Comma 2 3 4 2 2 2 3" xfId="7933" xr:uid="{48A7043C-91F5-464D-BE51-76D380FA1513}"/>
    <cellStyle name="Comma 2 3 4 2 2 2 3 2" xfId="19161" xr:uid="{E57F2B27-CB61-4023-80BC-12D8A04C3A90}"/>
    <cellStyle name="Comma 2 3 4 2 2 2 4" xfId="13558" xr:uid="{2EF1B7D2-9DEC-426F-AFB7-142D47D173DD}"/>
    <cellStyle name="Comma 2 3 4 2 2 3" xfId="4039" xr:uid="{4B27197F-2E63-4A54-A63C-CD4492B3A0F2}"/>
    <cellStyle name="Comma 2 3 4 2 2 3 2" xfId="9642" xr:uid="{2400B8A2-BC49-4FC9-815F-0933A6B9D860}"/>
    <cellStyle name="Comma 2 3 4 2 2 3 2 2" xfId="20870" xr:uid="{FCE4DC01-764E-424F-9FD8-63EC123C033B}"/>
    <cellStyle name="Comma 2 3 4 2 2 3 3" xfId="15267" xr:uid="{2141EFCC-1A5B-485C-89A5-7E2F5877CD7B}"/>
    <cellStyle name="Comma 2 3 4 2 2 4" xfId="6853" xr:uid="{88BB3903-E431-4585-83FF-9E58154481F4}"/>
    <cellStyle name="Comma 2 3 4 2 2 4 2" xfId="18081" xr:uid="{6D4EBC86-A3BE-4FC5-81AC-8847E1102BD2}"/>
    <cellStyle name="Comma 2 3 4 2 2 5" xfId="12478" xr:uid="{E7B98AD7-AD8D-48AF-B437-74586FE07D2E}"/>
    <cellStyle name="Comma 2 3 4 2 3" xfId="1792" xr:uid="{00000000-0005-0000-0000-00003E040000}"/>
    <cellStyle name="Comma 2 3 4 2 3 2" xfId="4581" xr:uid="{B6BB4FB1-2C43-4795-9B41-CF2E2A2BC75D}"/>
    <cellStyle name="Comma 2 3 4 2 3 2 2" xfId="10184" xr:uid="{23A53A92-2B27-453C-8DA3-EF631A81445A}"/>
    <cellStyle name="Comma 2 3 4 2 3 2 2 2" xfId="21412" xr:uid="{1EDB07F6-3362-41B0-8E8E-8AD1C64C0643}"/>
    <cellStyle name="Comma 2 3 4 2 3 2 3" xfId="15809" xr:uid="{9F9C4CF2-D260-4FC1-9B85-3EFC11867797}"/>
    <cellStyle name="Comma 2 3 4 2 3 3" xfId="7395" xr:uid="{C11A1E25-1573-4A7D-9074-8A8BCD4A9123}"/>
    <cellStyle name="Comma 2 3 4 2 3 3 2" xfId="18623" xr:uid="{D15F2530-1181-4397-A608-CD4DE05D50A0}"/>
    <cellStyle name="Comma 2 3 4 2 3 4" xfId="13020" xr:uid="{0769F901-B8D0-454D-BDB7-9CDAB09F2BAD}"/>
    <cellStyle name="Comma 2 3 4 2 4" xfId="3501" xr:uid="{4A580813-9BDA-44B3-9833-3B1696DFEFB3}"/>
    <cellStyle name="Comma 2 3 4 2 4 2" xfId="9104" xr:uid="{49C677F8-0336-422B-B3A2-9B2D7BE37097}"/>
    <cellStyle name="Comma 2 3 4 2 4 2 2" xfId="20332" xr:uid="{27E0835D-8F37-4027-ACC2-C44D77D4C957}"/>
    <cellStyle name="Comma 2 3 4 2 4 3" xfId="14729" xr:uid="{A7A9FFD4-0177-47F8-BBAB-52AC54122493}"/>
    <cellStyle name="Comma 2 3 4 2 5" xfId="6315" xr:uid="{E7BF16D6-DAD6-4EDD-A7E0-332C80671B29}"/>
    <cellStyle name="Comma 2 3 4 2 5 2" xfId="17543" xr:uid="{F67BD2BC-0CFF-487D-9E15-FD9EB5335704}"/>
    <cellStyle name="Comma 2 3 4 2 6" xfId="11940" xr:uid="{10CA0A80-6088-40B6-8319-C6AA1A9811D4}"/>
    <cellStyle name="Comma 2 3 4 3" xfId="983" xr:uid="{00000000-0005-0000-0000-00003F040000}"/>
    <cellStyle name="Comma 2 3 4 3 2" xfId="2063" xr:uid="{00000000-0005-0000-0000-000040040000}"/>
    <cellStyle name="Comma 2 3 4 3 2 2" xfId="4852" xr:uid="{3235329E-1643-4345-B144-8EE02CB1BECD}"/>
    <cellStyle name="Comma 2 3 4 3 2 2 2" xfId="10455" xr:uid="{75635F76-2602-4F48-A3EC-F0224D8C017D}"/>
    <cellStyle name="Comma 2 3 4 3 2 2 2 2" xfId="21683" xr:uid="{E768199A-020A-4BBB-9D8D-4DCF08638695}"/>
    <cellStyle name="Comma 2 3 4 3 2 2 3" xfId="16080" xr:uid="{1ACFFB7B-3C3F-4CA4-B28D-C7EF9F283442}"/>
    <cellStyle name="Comma 2 3 4 3 2 3" xfId="7666" xr:uid="{DC749740-6ACD-4683-B33A-0AA3910130E7}"/>
    <cellStyle name="Comma 2 3 4 3 2 3 2" xfId="18894" xr:uid="{C137EE39-041E-463B-818E-23B1E9C166DD}"/>
    <cellStyle name="Comma 2 3 4 3 2 4" xfId="13291" xr:uid="{080E6A42-580E-4F25-B329-8E5F907D0C83}"/>
    <cellStyle name="Comma 2 3 4 3 3" xfId="3772" xr:uid="{A591B6FF-514D-44BB-AD94-878F0E4901D4}"/>
    <cellStyle name="Comma 2 3 4 3 3 2" xfId="9375" xr:uid="{04C9D0B5-A125-40ED-A3DB-CD8DD0943A15}"/>
    <cellStyle name="Comma 2 3 4 3 3 2 2" xfId="20603" xr:uid="{25EAE4BB-91D9-452A-8CF8-1EBD0F0D7EE7}"/>
    <cellStyle name="Comma 2 3 4 3 3 3" xfId="15000" xr:uid="{2D34992E-0BB6-49D6-BBD3-DBDA5D23FA7E}"/>
    <cellStyle name="Comma 2 3 4 3 4" xfId="6586" xr:uid="{D8144008-2BA1-41FD-926E-85442BC011B4}"/>
    <cellStyle name="Comma 2 3 4 3 4 2" xfId="17814" xr:uid="{AC2B18C2-1C34-4BBC-9283-269EDC794838}"/>
    <cellStyle name="Comma 2 3 4 3 5" xfId="12211" xr:uid="{78F55EF0-B4AB-4FDC-AEBA-CAB7725CE2C4}"/>
    <cellStyle name="Comma 2 3 4 4" xfId="1525" xr:uid="{00000000-0005-0000-0000-000041040000}"/>
    <cellStyle name="Comma 2 3 4 4 2" xfId="4314" xr:uid="{1BFA15BC-EF15-4AB6-8A8D-BC3CD5BD5FEC}"/>
    <cellStyle name="Comma 2 3 4 4 2 2" xfId="9917" xr:uid="{7EBD78EE-FF94-48A1-84A4-A7167559FC5D}"/>
    <cellStyle name="Comma 2 3 4 4 2 2 2" xfId="21145" xr:uid="{73321075-75D0-4F97-91F1-4F64B31E372D}"/>
    <cellStyle name="Comma 2 3 4 4 2 3" xfId="15542" xr:uid="{BCC6D410-A6AC-4D8A-B887-EA4A6F96D838}"/>
    <cellStyle name="Comma 2 3 4 4 3" xfId="7128" xr:uid="{C9E219AF-2F42-4F76-B108-F5A5EC68CE0E}"/>
    <cellStyle name="Comma 2 3 4 4 3 2" xfId="18356" xr:uid="{E766E500-8D9F-4E1A-B382-83FF255A06AA}"/>
    <cellStyle name="Comma 2 3 4 4 4" xfId="12753" xr:uid="{CF226B16-AB88-431A-905A-1C960C51497C}"/>
    <cellStyle name="Comma 2 3 4 5" xfId="2606" xr:uid="{00000000-0005-0000-0000-000042040000}"/>
    <cellStyle name="Comma 2 3 4 5 2" xfId="5395" xr:uid="{886728D1-59D4-4E60-B671-66D374A64013}"/>
    <cellStyle name="Comma 2 3 4 5 2 2" xfId="10998" xr:uid="{4B6223EE-0AE6-4200-99A7-68E6E8B3A5BE}"/>
    <cellStyle name="Comma 2 3 4 5 2 2 2" xfId="22226" xr:uid="{5A96099A-9102-473F-971C-E81CFA761A81}"/>
    <cellStyle name="Comma 2 3 4 5 2 3" xfId="16623" xr:uid="{59B3F864-1F07-48EA-A62E-B1B3406B4F3E}"/>
    <cellStyle name="Comma 2 3 4 5 3" xfId="8209" xr:uid="{EF27C485-2A8A-4A02-90DA-E7A3D03EE3FC}"/>
    <cellStyle name="Comma 2 3 4 5 3 2" xfId="19437" xr:uid="{F7DAF105-A3CB-4602-9A2B-6952074179F2}"/>
    <cellStyle name="Comma 2 3 4 5 4" xfId="13834" xr:uid="{2504A949-7B78-4AEB-99A0-B9B39CC118D5}"/>
    <cellStyle name="Comma 2 3 4 6" xfId="445" xr:uid="{00000000-0005-0000-0000-000043040000}"/>
    <cellStyle name="Comma 2 3 4 6 2" xfId="3234" xr:uid="{D36A96B0-94AC-486C-AEFB-CD62FF3AFC0C}"/>
    <cellStyle name="Comma 2 3 4 6 2 2" xfId="8837" xr:uid="{C02999C0-5CB9-4A36-9DB5-2B44F324ED1B}"/>
    <cellStyle name="Comma 2 3 4 6 2 2 2" xfId="20065" xr:uid="{064A9206-E732-435B-8066-4093B03936A8}"/>
    <cellStyle name="Comma 2 3 4 6 2 3" xfId="14462" xr:uid="{27330C84-0309-4DDB-8B03-05DD826296B0}"/>
    <cellStyle name="Comma 2 3 4 6 3" xfId="6048" xr:uid="{EA0E7215-D6F0-43EC-A865-4E01B32828C1}"/>
    <cellStyle name="Comma 2 3 4 6 3 2" xfId="17276" xr:uid="{3E011E2E-2F16-4B4A-AC53-EAECAE0A4972}"/>
    <cellStyle name="Comma 2 3 4 6 4" xfId="11673" xr:uid="{A5CF702A-A15D-4CB3-8105-1BCE30B6022F}"/>
    <cellStyle name="Comma 2 3 4 7" xfId="2958" xr:uid="{BE3788F3-454D-4521-AF1B-EE27397365F6}"/>
    <cellStyle name="Comma 2 3 4 7 2" xfId="8561" xr:uid="{C6E3D88E-DBFA-4C40-AA00-E703CEB443F0}"/>
    <cellStyle name="Comma 2 3 4 7 2 2" xfId="19789" xr:uid="{841E420C-6BAD-4081-80FA-033ED9309601}"/>
    <cellStyle name="Comma 2 3 4 7 3" xfId="14186" xr:uid="{DFEBD360-6FD3-4C11-BD31-8E3AEFD0A5ED}"/>
    <cellStyle name="Comma 2 3 4 8" xfId="5773" xr:uid="{AD79B5E9-6B9D-42EC-940F-6997906CE985}"/>
    <cellStyle name="Comma 2 3 4 8 2" xfId="17001" xr:uid="{F645BB45-5F5E-4FB1-B5D0-730B58CE4351}"/>
    <cellStyle name="Comma 2 3 4 9" xfId="11397" xr:uid="{753F63F1-27F9-4112-B4E5-30C6EE7AD026}"/>
    <cellStyle name="Comma 2 3 5" xfId="591" xr:uid="{00000000-0005-0000-0000-000044040000}"/>
    <cellStyle name="Comma 2 3 5 2" xfId="1129" xr:uid="{00000000-0005-0000-0000-000045040000}"/>
    <cellStyle name="Comma 2 3 5 2 2" xfId="2209" xr:uid="{00000000-0005-0000-0000-000046040000}"/>
    <cellStyle name="Comma 2 3 5 2 2 2" xfId="4998" xr:uid="{F4FBDABD-EAEC-4CE1-88D0-D4E5AA301A25}"/>
    <cellStyle name="Comma 2 3 5 2 2 2 2" xfId="10601" xr:uid="{EA31413B-B49C-4D69-A15B-9704FEBE953F}"/>
    <cellStyle name="Comma 2 3 5 2 2 2 2 2" xfId="21829" xr:uid="{641EE892-2FAE-4FFA-B3BC-523CA7437E6A}"/>
    <cellStyle name="Comma 2 3 5 2 2 2 3" xfId="16226" xr:uid="{79DB9428-01E0-488C-961E-A8793CA249FE}"/>
    <cellStyle name="Comma 2 3 5 2 2 3" xfId="7812" xr:uid="{02E93F1A-AAB7-4B4A-8F24-8602DC68FDB2}"/>
    <cellStyle name="Comma 2 3 5 2 2 3 2" xfId="19040" xr:uid="{CB0588D4-94D4-40A7-B63A-DFBF908CA568}"/>
    <cellStyle name="Comma 2 3 5 2 2 4" xfId="13437" xr:uid="{88004805-0ABB-4A25-B1B2-05F91E26F88C}"/>
    <cellStyle name="Comma 2 3 5 2 3" xfId="3918" xr:uid="{3607C9CA-0F54-49D8-A111-3277AF030E4D}"/>
    <cellStyle name="Comma 2 3 5 2 3 2" xfId="9521" xr:uid="{9AB76764-7361-497E-ACD0-8CF3ACA68CAB}"/>
    <cellStyle name="Comma 2 3 5 2 3 2 2" xfId="20749" xr:uid="{C6304ABA-9056-4872-B0BF-4FB85DA3E010}"/>
    <cellStyle name="Comma 2 3 5 2 3 3" xfId="15146" xr:uid="{D74EA757-1F37-4F6E-B149-78E3F7C2AD9E}"/>
    <cellStyle name="Comma 2 3 5 2 4" xfId="6732" xr:uid="{98F27A43-F951-4033-8505-DC23AE81A30F}"/>
    <cellStyle name="Comma 2 3 5 2 4 2" xfId="17960" xr:uid="{C0F7E7E8-D47A-47CF-9605-739793AEE0A6}"/>
    <cellStyle name="Comma 2 3 5 2 5" xfId="12357" xr:uid="{D67F226C-8161-4E66-906E-72C829AEB55F}"/>
    <cellStyle name="Comma 2 3 5 3" xfId="1671" xr:uid="{00000000-0005-0000-0000-000047040000}"/>
    <cellStyle name="Comma 2 3 5 3 2" xfId="4460" xr:uid="{207C8EEF-DB8D-44A9-8842-CDD7EDE0BF9D}"/>
    <cellStyle name="Comma 2 3 5 3 2 2" xfId="10063" xr:uid="{2675F23C-4975-4D51-8067-C89B8A783BBF}"/>
    <cellStyle name="Comma 2 3 5 3 2 2 2" xfId="21291" xr:uid="{7EC7E833-3FE7-4A54-8547-C3B37D8BCC1F}"/>
    <cellStyle name="Comma 2 3 5 3 2 3" xfId="15688" xr:uid="{98BF7D79-5447-4279-8ED8-73A46AEA3956}"/>
    <cellStyle name="Comma 2 3 5 3 3" xfId="7274" xr:uid="{3314B73D-C3E7-4117-B204-C0B15F079A74}"/>
    <cellStyle name="Comma 2 3 5 3 3 2" xfId="18502" xr:uid="{5ED7ED43-ADC2-4ADA-834A-B7CBD80369E3}"/>
    <cellStyle name="Comma 2 3 5 3 4" xfId="12899" xr:uid="{6C9401E1-1891-4D40-8864-046681D06803}"/>
    <cellStyle name="Comma 2 3 5 4" xfId="3380" xr:uid="{9FF6DF00-076D-4231-BB4E-41C8A936CB29}"/>
    <cellStyle name="Comma 2 3 5 4 2" xfId="8983" xr:uid="{D561F69E-39F9-4E6D-8D3A-CEFD6F12EC88}"/>
    <cellStyle name="Comma 2 3 5 4 2 2" xfId="20211" xr:uid="{37C5C2CB-8530-489A-9205-07210A6E3680}"/>
    <cellStyle name="Comma 2 3 5 4 3" xfId="14608" xr:uid="{5E26734A-A118-4076-8DB5-810B4F0011F9}"/>
    <cellStyle name="Comma 2 3 5 5" xfId="6194" xr:uid="{FEA1CD85-18A2-4F62-8F8E-209013E9812B}"/>
    <cellStyle name="Comma 2 3 5 5 2" xfId="17422" xr:uid="{2CF7A7A8-948F-4AAC-AB65-887F52DE44D3}"/>
    <cellStyle name="Comma 2 3 5 6" xfId="11819" xr:uid="{852202B9-CAD6-4ACA-9FE4-7D4FD32AC702}"/>
    <cellStyle name="Comma 2 3 6" xfId="862" xr:uid="{00000000-0005-0000-0000-000048040000}"/>
    <cellStyle name="Comma 2 3 6 2" xfId="1942" xr:uid="{00000000-0005-0000-0000-000049040000}"/>
    <cellStyle name="Comma 2 3 6 2 2" xfId="4731" xr:uid="{11C13FD5-0154-40B0-8EA1-69221D36A48A}"/>
    <cellStyle name="Comma 2 3 6 2 2 2" xfId="10334" xr:uid="{9A7517D5-7A76-4287-B66D-DD1BE5C09C50}"/>
    <cellStyle name="Comma 2 3 6 2 2 2 2" xfId="21562" xr:uid="{941A46DB-423E-4811-B0C3-E779250DA37E}"/>
    <cellStyle name="Comma 2 3 6 2 2 3" xfId="15959" xr:uid="{E8232A14-5A63-4FAE-8308-2A03A2A67F34}"/>
    <cellStyle name="Comma 2 3 6 2 3" xfId="7545" xr:uid="{B1978FE8-85B7-4893-868B-47EDD6298F28}"/>
    <cellStyle name="Comma 2 3 6 2 3 2" xfId="18773" xr:uid="{EA54DED3-BC04-4D35-A1D9-A521F201FF0B}"/>
    <cellStyle name="Comma 2 3 6 2 4" xfId="13170" xr:uid="{2B6E7BE3-32EC-4A7A-8A0C-3C38F35BBCCA}"/>
    <cellStyle name="Comma 2 3 6 3" xfId="3651" xr:uid="{D106FC98-5F9D-4AF6-98FC-7B1E0AB5653E}"/>
    <cellStyle name="Comma 2 3 6 3 2" xfId="9254" xr:uid="{D500B745-0344-466C-98CB-90A21F2DB66E}"/>
    <cellStyle name="Comma 2 3 6 3 2 2" xfId="20482" xr:uid="{8FDCBC4F-6274-4BFF-A539-EDF77F8C3635}"/>
    <cellStyle name="Comma 2 3 6 3 3" xfId="14879" xr:uid="{EBEA8556-6512-4E7F-9A73-A552ABF060E2}"/>
    <cellStyle name="Comma 2 3 6 4" xfId="6465" xr:uid="{B0B073AE-88FC-4F5A-B879-2110CE4DC761}"/>
    <cellStyle name="Comma 2 3 6 4 2" xfId="17693" xr:uid="{9722BEA3-6EA6-4BE1-9EDF-185AB63B777C}"/>
    <cellStyle name="Comma 2 3 6 5" xfId="12090" xr:uid="{274FA406-84D5-478F-AA28-E430B5B31C9F}"/>
    <cellStyle name="Comma 2 3 7" xfId="1404" xr:uid="{00000000-0005-0000-0000-00004A040000}"/>
    <cellStyle name="Comma 2 3 7 2" xfId="4193" xr:uid="{F1FE9521-98F3-4806-A4A4-15A300970193}"/>
    <cellStyle name="Comma 2 3 7 2 2" xfId="9796" xr:uid="{158592E2-5C15-4A58-9349-C27BADE26AFC}"/>
    <cellStyle name="Comma 2 3 7 2 2 2" xfId="21024" xr:uid="{5EBBF63C-EC2A-4CFD-9E98-23884D387584}"/>
    <cellStyle name="Comma 2 3 7 2 3" xfId="15421" xr:uid="{C3029AF8-25BE-446D-88B8-C00593196071}"/>
    <cellStyle name="Comma 2 3 7 3" xfId="7007" xr:uid="{70F9909E-F169-44FF-967B-FA84F0FCB939}"/>
    <cellStyle name="Comma 2 3 7 3 2" xfId="18235" xr:uid="{1BEEF33A-3BD2-4903-AC2C-F98DA99F7FB2}"/>
    <cellStyle name="Comma 2 3 7 4" xfId="12632" xr:uid="{A1E54690-54D8-4304-BEA8-855525C526BB}"/>
    <cellStyle name="Comma 2 3 8" xfId="2485" xr:uid="{00000000-0005-0000-0000-00004B040000}"/>
    <cellStyle name="Comma 2 3 8 2" xfId="5274" xr:uid="{E77FBC24-3B8F-494A-A60D-29F639412574}"/>
    <cellStyle name="Comma 2 3 8 2 2" xfId="10877" xr:uid="{1A092559-8522-4A79-900F-CCFA4BED9342}"/>
    <cellStyle name="Comma 2 3 8 2 2 2" xfId="22105" xr:uid="{F180CF52-2865-45CA-86FA-383BCDB7B93B}"/>
    <cellStyle name="Comma 2 3 8 2 3" xfId="16502" xr:uid="{C53ED5E0-3010-4FE5-BD06-C154B10AA74D}"/>
    <cellStyle name="Comma 2 3 8 3" xfId="8088" xr:uid="{46F88A5D-D499-4434-8ECC-987F157ED8D0}"/>
    <cellStyle name="Comma 2 3 8 3 2" xfId="19316" xr:uid="{2FCEF999-AEA0-42EB-9B47-03D08BDBC1F7}"/>
    <cellStyle name="Comma 2 3 8 4" xfId="13713" xr:uid="{7A2312F0-1573-4966-ABB2-5B570133CC0F}"/>
    <cellStyle name="Comma 2 3 9" xfId="324" xr:uid="{00000000-0005-0000-0000-00004C040000}"/>
    <cellStyle name="Comma 2 3 9 2" xfId="3113" xr:uid="{73B54C92-19D8-4858-8535-AE301F2A42C7}"/>
    <cellStyle name="Comma 2 3 9 2 2" xfId="8716" xr:uid="{2FF38F0C-5803-4A90-A447-EC1C6B54162F}"/>
    <cellStyle name="Comma 2 3 9 2 2 2" xfId="19944" xr:uid="{7420A2BF-3113-4E14-AE4A-10C9F1375F3D}"/>
    <cellStyle name="Comma 2 3 9 2 3" xfId="14341" xr:uid="{6AD0BB9D-894C-4A57-B07E-37E18923584D}"/>
    <cellStyle name="Comma 2 3 9 3" xfId="5927" xr:uid="{B36EA6CE-A927-48A7-855C-CFE72F2915B2}"/>
    <cellStyle name="Comma 2 3 9 3 2" xfId="17155" xr:uid="{27BE84BC-7E26-41A3-83B9-27AADFA89EE2}"/>
    <cellStyle name="Comma 2 3 9 4" xfId="11552" xr:uid="{42377A01-6F45-4164-A718-817E8DA04C09}"/>
    <cellStyle name="Comma 2 4" xfId="58" xr:uid="{00000000-0005-0000-0000-00004D040000}"/>
    <cellStyle name="Comma 2 4 10" xfId="5666" xr:uid="{232256EA-C65F-4E08-9531-8FAF8183BB26}"/>
    <cellStyle name="Comma 2 4 10 2" xfId="16894" xr:uid="{5C48A06A-412E-4BC7-84BD-14DDA6AFABC7}"/>
    <cellStyle name="Comma 2 4 11" xfId="11290" xr:uid="{6F1042E0-4B13-4211-B304-C4DF542332E9}"/>
    <cellStyle name="Comma 2 4 2" xfId="120" xr:uid="{00000000-0005-0000-0000-00004E040000}"/>
    <cellStyle name="Comma 2 4 2 10" xfId="11352" xr:uid="{BB024361-3B00-4E12-88FF-0D70F14225B2}"/>
    <cellStyle name="Comma 2 4 2 2" xfId="246" xr:uid="{00000000-0005-0000-0000-00004F040000}"/>
    <cellStyle name="Comma 2 4 2 2 2" xfId="793" xr:uid="{00000000-0005-0000-0000-000050040000}"/>
    <cellStyle name="Comma 2 4 2 2 2 2" xfId="1331" xr:uid="{00000000-0005-0000-0000-000051040000}"/>
    <cellStyle name="Comma 2 4 2 2 2 2 2" xfId="2411" xr:uid="{00000000-0005-0000-0000-000052040000}"/>
    <cellStyle name="Comma 2 4 2 2 2 2 2 2" xfId="5200" xr:uid="{D8C9C501-3AAF-4716-A34E-FA15CB5A6C9D}"/>
    <cellStyle name="Comma 2 4 2 2 2 2 2 2 2" xfId="10803" xr:uid="{81A15D84-D7EA-4699-8A88-1693B2D4324E}"/>
    <cellStyle name="Comma 2 4 2 2 2 2 2 2 2 2" xfId="22031" xr:uid="{AC5E721D-7AA3-4F9A-ADAB-74DC7DDEEF4F}"/>
    <cellStyle name="Comma 2 4 2 2 2 2 2 2 3" xfId="16428" xr:uid="{BA84E721-B762-42D2-AAD2-6CAB7DF57C1D}"/>
    <cellStyle name="Comma 2 4 2 2 2 2 2 3" xfId="8014" xr:uid="{56007AC4-5F67-4C48-BC6A-88217D265A79}"/>
    <cellStyle name="Comma 2 4 2 2 2 2 2 3 2" xfId="19242" xr:uid="{B9824E7F-78B6-4507-BE79-B88277880B95}"/>
    <cellStyle name="Comma 2 4 2 2 2 2 2 4" xfId="13639" xr:uid="{5E44062A-7F55-48A1-8DFA-2C44BBC785BF}"/>
    <cellStyle name="Comma 2 4 2 2 2 2 3" xfId="4120" xr:uid="{A7EA6522-C2F0-49E0-9248-15230EF230C1}"/>
    <cellStyle name="Comma 2 4 2 2 2 2 3 2" xfId="9723" xr:uid="{D6CD3839-8450-4F6C-ACA5-9A4B83D76B9F}"/>
    <cellStyle name="Comma 2 4 2 2 2 2 3 2 2" xfId="20951" xr:uid="{9CF09CFE-3BAD-4AC2-AC8A-DC410FFAAD99}"/>
    <cellStyle name="Comma 2 4 2 2 2 2 3 3" xfId="15348" xr:uid="{213D8C2B-EF36-4494-8B20-65277FC0A1DD}"/>
    <cellStyle name="Comma 2 4 2 2 2 2 4" xfId="6934" xr:uid="{6A1D6D1B-1EAE-4A5B-82CE-31AEB0A8A857}"/>
    <cellStyle name="Comma 2 4 2 2 2 2 4 2" xfId="18162" xr:uid="{633900D3-D3C1-4A64-9171-F0E443653DF0}"/>
    <cellStyle name="Comma 2 4 2 2 2 2 5" xfId="12559" xr:uid="{90A3FAAC-8011-4F5A-99A5-DEE8D5481A58}"/>
    <cellStyle name="Comma 2 4 2 2 2 3" xfId="1873" xr:uid="{00000000-0005-0000-0000-000053040000}"/>
    <cellStyle name="Comma 2 4 2 2 2 3 2" xfId="4662" xr:uid="{C32E7B01-BA16-41E8-ADB8-E822AF42F693}"/>
    <cellStyle name="Comma 2 4 2 2 2 3 2 2" xfId="10265" xr:uid="{E0465D09-AAEF-4F0C-B129-3C3F1B81E1FF}"/>
    <cellStyle name="Comma 2 4 2 2 2 3 2 2 2" xfId="21493" xr:uid="{BE992983-DD1C-49BE-BEEE-62FF691EDC3B}"/>
    <cellStyle name="Comma 2 4 2 2 2 3 2 3" xfId="15890" xr:uid="{6006FA09-201A-41F6-A1A2-BC7E1D524E87}"/>
    <cellStyle name="Comma 2 4 2 2 2 3 3" xfId="7476" xr:uid="{6A44D352-C0C6-4E8C-ABB2-EBDC2B01D660}"/>
    <cellStyle name="Comma 2 4 2 2 2 3 3 2" xfId="18704" xr:uid="{A253A3BF-2CB2-4873-B65E-A6FDE673BC4F}"/>
    <cellStyle name="Comma 2 4 2 2 2 3 4" xfId="13101" xr:uid="{91089B3B-A974-4E8A-B76B-EE48C23D4EC7}"/>
    <cellStyle name="Comma 2 4 2 2 2 4" xfId="3582" xr:uid="{3E68B866-503E-4C55-87C7-1BD5C4930E23}"/>
    <cellStyle name="Comma 2 4 2 2 2 4 2" xfId="9185" xr:uid="{F5F7F8E0-6E47-4C93-AE6E-70AEDA7333B0}"/>
    <cellStyle name="Comma 2 4 2 2 2 4 2 2" xfId="20413" xr:uid="{0768F8B5-79D0-46CA-B643-A6F8136373F3}"/>
    <cellStyle name="Comma 2 4 2 2 2 4 3" xfId="14810" xr:uid="{F8D5ADBE-5034-4126-9EA3-062FA8E83403}"/>
    <cellStyle name="Comma 2 4 2 2 2 5" xfId="6396" xr:uid="{4B8B1BCE-10D6-4742-9CD3-9882643551C6}"/>
    <cellStyle name="Comma 2 4 2 2 2 5 2" xfId="17624" xr:uid="{BAA08707-D2E8-48BC-9AE9-69D1D294E61E}"/>
    <cellStyle name="Comma 2 4 2 2 2 6" xfId="12021" xr:uid="{9EEBE3E2-F7A4-42F6-9B5F-5D99753A7D10}"/>
    <cellStyle name="Comma 2 4 2 2 3" xfId="1064" xr:uid="{00000000-0005-0000-0000-000054040000}"/>
    <cellStyle name="Comma 2 4 2 2 3 2" xfId="2144" xr:uid="{00000000-0005-0000-0000-000055040000}"/>
    <cellStyle name="Comma 2 4 2 2 3 2 2" xfId="4933" xr:uid="{0821C45B-7968-4435-B9EB-47397439FF60}"/>
    <cellStyle name="Comma 2 4 2 2 3 2 2 2" xfId="10536" xr:uid="{DF56B743-44AA-48E4-B0E7-6E20CE9A6D4B}"/>
    <cellStyle name="Comma 2 4 2 2 3 2 2 2 2" xfId="21764" xr:uid="{3FEFDAC0-D7F1-4766-A95E-97659BB8D9FE}"/>
    <cellStyle name="Comma 2 4 2 2 3 2 2 3" xfId="16161" xr:uid="{BB7ADEA9-D54F-4DC5-81B4-258E45017874}"/>
    <cellStyle name="Comma 2 4 2 2 3 2 3" xfId="7747" xr:uid="{CAFCDFD8-81A8-4BE8-A788-AB6E50533F3A}"/>
    <cellStyle name="Comma 2 4 2 2 3 2 3 2" xfId="18975" xr:uid="{FBE94467-F958-4BC4-AAA7-CABC25E6A407}"/>
    <cellStyle name="Comma 2 4 2 2 3 2 4" xfId="13372" xr:uid="{DC2D427B-A403-42D9-880A-DDB9281091E8}"/>
    <cellStyle name="Comma 2 4 2 2 3 3" xfId="3853" xr:uid="{94A869D5-999D-4205-A450-3E36454F5654}"/>
    <cellStyle name="Comma 2 4 2 2 3 3 2" xfId="9456" xr:uid="{3B8D36DF-E78D-4E5E-A8C1-61569A69390E}"/>
    <cellStyle name="Comma 2 4 2 2 3 3 2 2" xfId="20684" xr:uid="{6D9C2DF2-333A-4FD1-9805-665BEDA9D5D4}"/>
    <cellStyle name="Comma 2 4 2 2 3 3 3" xfId="15081" xr:uid="{A90575EB-2F84-4141-8B86-41708DC87095}"/>
    <cellStyle name="Comma 2 4 2 2 3 4" xfId="6667" xr:uid="{2C1B52E9-25B2-4900-961D-ECD61E81DA28}"/>
    <cellStyle name="Comma 2 4 2 2 3 4 2" xfId="17895" xr:uid="{226C3A94-48DB-4D8E-83C9-9C5666978715}"/>
    <cellStyle name="Comma 2 4 2 2 3 5" xfId="12292" xr:uid="{757C33FF-840A-4A23-A1B8-D19349F2A7AA}"/>
    <cellStyle name="Comma 2 4 2 2 4" xfId="1606" xr:uid="{00000000-0005-0000-0000-000056040000}"/>
    <cellStyle name="Comma 2 4 2 2 4 2" xfId="4395" xr:uid="{9049B4D0-8644-4936-9A92-5172E5C87E6C}"/>
    <cellStyle name="Comma 2 4 2 2 4 2 2" xfId="9998" xr:uid="{43A53469-80B8-4BFA-AC54-D4B8D82ADB34}"/>
    <cellStyle name="Comma 2 4 2 2 4 2 2 2" xfId="21226" xr:uid="{D278D8CC-B1F0-4127-ACD9-445EAF13A93D}"/>
    <cellStyle name="Comma 2 4 2 2 4 2 3" xfId="15623" xr:uid="{FAD63E23-71B5-42EF-8ACF-DCDE68E59703}"/>
    <cellStyle name="Comma 2 4 2 2 4 3" xfId="7209" xr:uid="{C29F7C90-832E-416E-9A42-23D0FF017B88}"/>
    <cellStyle name="Comma 2 4 2 2 4 3 2" xfId="18437" xr:uid="{46A2B872-BCD4-4EC5-8F61-FA5B7BCB15AF}"/>
    <cellStyle name="Comma 2 4 2 2 4 4" xfId="12834" xr:uid="{388D31D3-4400-443E-979F-42457945817B}"/>
    <cellStyle name="Comma 2 4 2 2 5" xfId="2687" xr:uid="{00000000-0005-0000-0000-000057040000}"/>
    <cellStyle name="Comma 2 4 2 2 5 2" xfId="5476" xr:uid="{53910042-2265-4545-8B17-A7790C82F7AF}"/>
    <cellStyle name="Comma 2 4 2 2 5 2 2" xfId="11079" xr:uid="{45EC4343-D905-459E-9483-04B638DD6CF8}"/>
    <cellStyle name="Comma 2 4 2 2 5 2 2 2" xfId="22307" xr:uid="{A9DDE704-F557-4AEA-911E-CFE28F9BFCC8}"/>
    <cellStyle name="Comma 2 4 2 2 5 2 3" xfId="16704" xr:uid="{61CE3D21-28CA-4056-9E4E-8AACEFE8E9F8}"/>
    <cellStyle name="Comma 2 4 2 2 5 3" xfId="8290" xr:uid="{653F2B97-F23B-424F-9D86-04428F2028EB}"/>
    <cellStyle name="Comma 2 4 2 2 5 3 2" xfId="19518" xr:uid="{1CA01755-F82C-440D-8F02-DFF8BE808C13}"/>
    <cellStyle name="Comma 2 4 2 2 5 4" xfId="13915" xr:uid="{02ABD7E5-03C8-485C-A430-451EF3627CF3}"/>
    <cellStyle name="Comma 2 4 2 2 6" xfId="526" xr:uid="{00000000-0005-0000-0000-000058040000}"/>
    <cellStyle name="Comma 2 4 2 2 6 2" xfId="3315" xr:uid="{7F7353E9-BBFE-4808-A96C-DAA20AD44100}"/>
    <cellStyle name="Comma 2 4 2 2 6 2 2" xfId="8918" xr:uid="{257A4F18-5C11-4C92-ACC4-0488C69BF5CA}"/>
    <cellStyle name="Comma 2 4 2 2 6 2 2 2" xfId="20146" xr:uid="{5E3C585D-9AF7-4E4F-896B-D81BC96E8A2B}"/>
    <cellStyle name="Comma 2 4 2 2 6 2 3" xfId="14543" xr:uid="{D88DB9B5-49E0-4493-A2D3-FD33C81320DC}"/>
    <cellStyle name="Comma 2 4 2 2 6 3" xfId="6129" xr:uid="{3C45A752-B66D-4393-AC2A-636276DB430B}"/>
    <cellStyle name="Comma 2 4 2 2 6 3 2" xfId="17357" xr:uid="{66A37C77-F655-4DB2-A3C8-63EFD9E32B8B}"/>
    <cellStyle name="Comma 2 4 2 2 6 4" xfId="11754" xr:uid="{7E3722B2-6309-40C5-892E-37346647BA71}"/>
    <cellStyle name="Comma 2 4 2 2 7" xfId="3039" xr:uid="{1E339496-718C-41F6-B9DB-C814FCDC1379}"/>
    <cellStyle name="Comma 2 4 2 2 7 2" xfId="8642" xr:uid="{9CB4FE9C-67DE-4EAC-9314-673D6EE10C3B}"/>
    <cellStyle name="Comma 2 4 2 2 7 2 2" xfId="19870" xr:uid="{C3991FF2-D8F1-4226-8D9F-BD03753F679C}"/>
    <cellStyle name="Comma 2 4 2 2 7 3" xfId="14267" xr:uid="{3603DBD8-5A27-4C38-A6D9-4FDA00050E92}"/>
    <cellStyle name="Comma 2 4 2 2 8" xfId="5854" xr:uid="{E0E6941F-D3E5-46B8-AF82-3E52A48559BE}"/>
    <cellStyle name="Comma 2 4 2 2 8 2" xfId="17082" xr:uid="{0D34DC6A-F22A-4A29-8BD8-F5FA8F5DA1CC}"/>
    <cellStyle name="Comma 2 4 2 2 9" xfId="11478" xr:uid="{5A55D8A4-62F8-4A97-B178-0B19B34E2307}"/>
    <cellStyle name="Comma 2 4 2 3" xfId="667" xr:uid="{00000000-0005-0000-0000-000059040000}"/>
    <cellStyle name="Comma 2 4 2 3 2" xfId="1205" xr:uid="{00000000-0005-0000-0000-00005A040000}"/>
    <cellStyle name="Comma 2 4 2 3 2 2" xfId="2285" xr:uid="{00000000-0005-0000-0000-00005B040000}"/>
    <cellStyle name="Comma 2 4 2 3 2 2 2" xfId="5074" xr:uid="{7B5BE30B-C0B0-419D-AA9A-72F1B7C477FF}"/>
    <cellStyle name="Comma 2 4 2 3 2 2 2 2" xfId="10677" xr:uid="{1E78D3B9-A6AB-4D27-BD75-DFB19769D554}"/>
    <cellStyle name="Comma 2 4 2 3 2 2 2 2 2" xfId="21905" xr:uid="{6D1D9B65-9A08-425F-A6D3-821698330314}"/>
    <cellStyle name="Comma 2 4 2 3 2 2 2 3" xfId="16302" xr:uid="{E200ABF0-BA5F-4EF7-8431-1446717018EF}"/>
    <cellStyle name="Comma 2 4 2 3 2 2 3" xfId="7888" xr:uid="{678E5951-E1CD-44E3-91B9-CF15CC6E8C56}"/>
    <cellStyle name="Comma 2 4 2 3 2 2 3 2" xfId="19116" xr:uid="{BA201FE8-4819-4452-9AA2-E16277888118}"/>
    <cellStyle name="Comma 2 4 2 3 2 2 4" xfId="13513" xr:uid="{1502230C-EA4C-4D2E-B0A0-0A98E6F1E248}"/>
    <cellStyle name="Comma 2 4 2 3 2 3" xfId="3994" xr:uid="{309E02BD-268C-4DFC-AE0C-B138BAC09480}"/>
    <cellStyle name="Comma 2 4 2 3 2 3 2" xfId="9597" xr:uid="{234D4348-0FC2-41F8-8111-C00EE0FF97EA}"/>
    <cellStyle name="Comma 2 4 2 3 2 3 2 2" xfId="20825" xr:uid="{439A2E5E-E05A-4F02-BE7E-0FC42D3E7C2C}"/>
    <cellStyle name="Comma 2 4 2 3 2 3 3" xfId="15222" xr:uid="{AE8C9AC8-6EAF-4789-A317-6FB2B3D80486}"/>
    <cellStyle name="Comma 2 4 2 3 2 4" xfId="6808" xr:uid="{82AC440F-8CBF-477C-B660-E63DB38A1553}"/>
    <cellStyle name="Comma 2 4 2 3 2 4 2" xfId="18036" xr:uid="{5381C809-B9BF-42A9-894E-58CB3425D88B}"/>
    <cellStyle name="Comma 2 4 2 3 2 5" xfId="12433" xr:uid="{C2819AFF-C4CE-45FE-A1E2-DE14E3835419}"/>
    <cellStyle name="Comma 2 4 2 3 3" xfId="1747" xr:uid="{00000000-0005-0000-0000-00005C040000}"/>
    <cellStyle name="Comma 2 4 2 3 3 2" xfId="4536" xr:uid="{95064F42-9380-4495-B191-2B2871860474}"/>
    <cellStyle name="Comma 2 4 2 3 3 2 2" xfId="10139" xr:uid="{D14A5B83-28CB-4651-B57C-6DBE7C3DFAD6}"/>
    <cellStyle name="Comma 2 4 2 3 3 2 2 2" xfId="21367" xr:uid="{D52D7735-0C3F-4DBE-8C8D-A24A1DAF8089}"/>
    <cellStyle name="Comma 2 4 2 3 3 2 3" xfId="15764" xr:uid="{60557F92-B823-460E-803C-D1057B7B04B2}"/>
    <cellStyle name="Comma 2 4 2 3 3 3" xfId="7350" xr:uid="{3AC5A51E-2871-4C50-B80F-68BFD83F97F1}"/>
    <cellStyle name="Comma 2 4 2 3 3 3 2" xfId="18578" xr:uid="{FA05F524-4D94-4F85-8BC6-DACCAE7A89D4}"/>
    <cellStyle name="Comma 2 4 2 3 3 4" xfId="12975" xr:uid="{6DBB99E3-C199-4071-A309-F23536524F70}"/>
    <cellStyle name="Comma 2 4 2 3 4" xfId="3456" xr:uid="{9D986EB9-228B-409A-BDFB-41971D5A1FC3}"/>
    <cellStyle name="Comma 2 4 2 3 4 2" xfId="9059" xr:uid="{423C869A-E19B-4FDC-B359-C8BE136F5AB1}"/>
    <cellStyle name="Comma 2 4 2 3 4 2 2" xfId="20287" xr:uid="{D1753901-C5EE-4B69-9005-0BCC09624272}"/>
    <cellStyle name="Comma 2 4 2 3 4 3" xfId="14684" xr:uid="{E8C10A4F-F7A8-4A84-8101-7BBC54445ABA}"/>
    <cellStyle name="Comma 2 4 2 3 5" xfId="6270" xr:uid="{0A094D53-FC89-4AF5-A9B5-34F6B395C297}"/>
    <cellStyle name="Comma 2 4 2 3 5 2" xfId="17498" xr:uid="{340C5861-68A9-4FD6-988D-4365F828212B}"/>
    <cellStyle name="Comma 2 4 2 3 6" xfId="11895" xr:uid="{973C63CE-076A-414D-BE33-AFD798B96394}"/>
    <cellStyle name="Comma 2 4 2 4" xfId="938" xr:uid="{00000000-0005-0000-0000-00005D040000}"/>
    <cellStyle name="Comma 2 4 2 4 2" xfId="2018" xr:uid="{00000000-0005-0000-0000-00005E040000}"/>
    <cellStyle name="Comma 2 4 2 4 2 2" xfId="4807" xr:uid="{47298F01-0B4A-4594-82F8-EBF29725157B}"/>
    <cellStyle name="Comma 2 4 2 4 2 2 2" xfId="10410" xr:uid="{8AB9E0B3-BB2C-4905-B123-5BA4C02B6CBA}"/>
    <cellStyle name="Comma 2 4 2 4 2 2 2 2" xfId="21638" xr:uid="{5CE0440E-A4BA-4B2C-99EA-B33701D670E5}"/>
    <cellStyle name="Comma 2 4 2 4 2 2 3" xfId="16035" xr:uid="{99E539E9-606C-435F-A768-87756A73A2F2}"/>
    <cellStyle name="Comma 2 4 2 4 2 3" xfId="7621" xr:uid="{360F6A16-2F49-4EA5-8904-726C2E092AE8}"/>
    <cellStyle name="Comma 2 4 2 4 2 3 2" xfId="18849" xr:uid="{36C6C091-725F-4111-91E9-0B4259328472}"/>
    <cellStyle name="Comma 2 4 2 4 2 4" xfId="13246" xr:uid="{17CFA5AB-495E-4117-84AC-501E014329F2}"/>
    <cellStyle name="Comma 2 4 2 4 3" xfId="3727" xr:uid="{53EB9DEF-9001-4514-938F-DA80D6CEE93B}"/>
    <cellStyle name="Comma 2 4 2 4 3 2" xfId="9330" xr:uid="{AF130239-6C2E-403D-8BFA-665F5A76F735}"/>
    <cellStyle name="Comma 2 4 2 4 3 2 2" xfId="20558" xr:uid="{D22AEE37-2C9B-4886-83A8-2AB3D75E0D23}"/>
    <cellStyle name="Comma 2 4 2 4 3 3" xfId="14955" xr:uid="{154CD298-F2DC-48C6-AC6C-FE5B40E1FF4E}"/>
    <cellStyle name="Comma 2 4 2 4 4" xfId="6541" xr:uid="{08162E64-C87C-49BF-B3E3-E89B1A49E77B}"/>
    <cellStyle name="Comma 2 4 2 4 4 2" xfId="17769" xr:uid="{EF55D877-49B4-4D11-87EF-171E0B83DF7C}"/>
    <cellStyle name="Comma 2 4 2 4 5" xfId="12166" xr:uid="{B2FF4A4B-0E71-4126-93C4-2137D0A39D58}"/>
    <cellStyle name="Comma 2 4 2 5" xfId="1480" xr:uid="{00000000-0005-0000-0000-00005F040000}"/>
    <cellStyle name="Comma 2 4 2 5 2" xfId="4269" xr:uid="{FFEDF822-2156-43B2-803B-30D2AD6216B4}"/>
    <cellStyle name="Comma 2 4 2 5 2 2" xfId="9872" xr:uid="{088D78A0-85E3-4561-9407-098EC6231999}"/>
    <cellStyle name="Comma 2 4 2 5 2 2 2" xfId="21100" xr:uid="{15A12A0C-B81C-4C20-9257-2E1235C18746}"/>
    <cellStyle name="Comma 2 4 2 5 2 3" xfId="15497" xr:uid="{C038197B-BA50-420B-B2EC-7ED06CF18545}"/>
    <cellStyle name="Comma 2 4 2 5 3" xfId="7083" xr:uid="{E0ED97F7-77A2-4B98-9697-C1C8E7B70AB3}"/>
    <cellStyle name="Comma 2 4 2 5 3 2" xfId="18311" xr:uid="{45C47247-181A-43A0-A44E-AE1A0AB7D74A}"/>
    <cellStyle name="Comma 2 4 2 5 4" xfId="12708" xr:uid="{727CE515-873F-41EE-AD8D-E715E14882C0}"/>
    <cellStyle name="Comma 2 4 2 6" xfId="2561" xr:uid="{00000000-0005-0000-0000-000060040000}"/>
    <cellStyle name="Comma 2 4 2 6 2" xfId="5350" xr:uid="{E402BBB3-5C24-4234-860E-CE6482383ABB}"/>
    <cellStyle name="Comma 2 4 2 6 2 2" xfId="10953" xr:uid="{DDF8E743-64EF-47DF-85C4-9B22F285889C}"/>
    <cellStyle name="Comma 2 4 2 6 2 2 2" xfId="22181" xr:uid="{AE36ECBC-79DB-4F61-8F30-B01DADD9D085}"/>
    <cellStyle name="Comma 2 4 2 6 2 3" xfId="16578" xr:uid="{17D27CD3-98B1-4EF7-A4DB-5755044B17A8}"/>
    <cellStyle name="Comma 2 4 2 6 3" xfId="8164" xr:uid="{207A133F-78A5-4FA2-9DC2-16C79A33E264}"/>
    <cellStyle name="Comma 2 4 2 6 3 2" xfId="19392" xr:uid="{BB2B2136-578D-4743-B4B5-922BB58952D8}"/>
    <cellStyle name="Comma 2 4 2 6 4" xfId="13789" xr:uid="{92A889FE-9674-4A12-8F07-9C86A67D9418}"/>
    <cellStyle name="Comma 2 4 2 7" xfId="400" xr:uid="{00000000-0005-0000-0000-000061040000}"/>
    <cellStyle name="Comma 2 4 2 7 2" xfId="3189" xr:uid="{954A27D0-B6FD-4159-BF81-5CC2B2BD3A1E}"/>
    <cellStyle name="Comma 2 4 2 7 2 2" xfId="8792" xr:uid="{B1B34A71-B58A-46B3-90F7-E2E4893C7333}"/>
    <cellStyle name="Comma 2 4 2 7 2 2 2" xfId="20020" xr:uid="{A9C8FF60-57B1-4DF8-9E35-DEAEB66ED209}"/>
    <cellStyle name="Comma 2 4 2 7 2 3" xfId="14417" xr:uid="{F2503D97-30C6-483E-B46C-D0D58127944E}"/>
    <cellStyle name="Comma 2 4 2 7 3" xfId="6003" xr:uid="{C9BB2FFD-2FED-4BFB-B43D-6289FDDACC59}"/>
    <cellStyle name="Comma 2 4 2 7 3 2" xfId="17231" xr:uid="{12843843-AA6C-42C9-853D-B334ACBCBAC2}"/>
    <cellStyle name="Comma 2 4 2 7 4" xfId="11628" xr:uid="{98D9E057-267F-4585-B713-F3B0F00196F4}"/>
    <cellStyle name="Comma 2 4 2 8" xfId="2913" xr:uid="{813C179C-CE27-4387-993A-7E7B35C214C5}"/>
    <cellStyle name="Comma 2 4 2 8 2" xfId="8516" xr:uid="{9A6CB3B3-0ED4-434E-AB00-B6D5F817FDB1}"/>
    <cellStyle name="Comma 2 4 2 8 2 2" xfId="19744" xr:uid="{0745445B-0FDA-4152-A984-DFB182F97BB6}"/>
    <cellStyle name="Comma 2 4 2 8 3" xfId="14141" xr:uid="{9EDAB474-CA6F-4918-A72B-B27932D33E99}"/>
    <cellStyle name="Comma 2 4 2 9" xfId="5728" xr:uid="{25683A62-FFF8-436D-B017-B57AEC87A09C}"/>
    <cellStyle name="Comma 2 4 2 9 2" xfId="16956" xr:uid="{E6AE362C-6745-4457-8FA3-0B3A0917AE36}"/>
    <cellStyle name="Comma 2 4 3" xfId="182" xr:uid="{00000000-0005-0000-0000-000062040000}"/>
    <cellStyle name="Comma 2 4 3 2" xfId="729" xr:uid="{00000000-0005-0000-0000-000063040000}"/>
    <cellStyle name="Comma 2 4 3 2 2" xfId="1267" xr:uid="{00000000-0005-0000-0000-000064040000}"/>
    <cellStyle name="Comma 2 4 3 2 2 2" xfId="2347" xr:uid="{00000000-0005-0000-0000-000065040000}"/>
    <cellStyle name="Comma 2 4 3 2 2 2 2" xfId="5136" xr:uid="{DC0AD9A1-0AFB-48E4-9ED6-FB88C3456E8F}"/>
    <cellStyle name="Comma 2 4 3 2 2 2 2 2" xfId="10739" xr:uid="{E3D6BDC4-7A4C-4519-997D-17ED62E57E2A}"/>
    <cellStyle name="Comma 2 4 3 2 2 2 2 2 2" xfId="21967" xr:uid="{55CF8767-822E-429B-A899-FB2C38A90223}"/>
    <cellStyle name="Comma 2 4 3 2 2 2 2 3" xfId="16364" xr:uid="{5CF7458C-67B3-4996-ABAA-1D74EA023144}"/>
    <cellStyle name="Comma 2 4 3 2 2 2 3" xfId="7950" xr:uid="{E94F17BB-2A71-44FD-9E31-E56DD12D7771}"/>
    <cellStyle name="Comma 2 4 3 2 2 2 3 2" xfId="19178" xr:uid="{BCFCA8AB-FBBE-463F-A319-2BDC9C3E13EA}"/>
    <cellStyle name="Comma 2 4 3 2 2 2 4" xfId="13575" xr:uid="{B5E874B9-61D2-4959-9830-8CD9164252ED}"/>
    <cellStyle name="Comma 2 4 3 2 2 3" xfId="4056" xr:uid="{6FF68503-9863-4054-923A-3684C18FBC64}"/>
    <cellStyle name="Comma 2 4 3 2 2 3 2" xfId="9659" xr:uid="{63AFDBB0-4F71-4B4C-A0C9-7C490336A9A6}"/>
    <cellStyle name="Comma 2 4 3 2 2 3 2 2" xfId="20887" xr:uid="{02A73CE7-3BF9-42BF-B652-008EE3534A17}"/>
    <cellStyle name="Comma 2 4 3 2 2 3 3" xfId="15284" xr:uid="{C4D0F606-20D9-4E07-B4FE-693EA09F206E}"/>
    <cellStyle name="Comma 2 4 3 2 2 4" xfId="6870" xr:uid="{845DC684-8E57-4F79-B667-C785ECDE08B5}"/>
    <cellStyle name="Comma 2 4 3 2 2 4 2" xfId="18098" xr:uid="{C8266DE7-90DC-497D-8B4C-7375F8004836}"/>
    <cellStyle name="Comma 2 4 3 2 2 5" xfId="12495" xr:uid="{23C9885A-F68C-4C4E-8B08-770369F63AC4}"/>
    <cellStyle name="Comma 2 4 3 2 3" xfId="1809" xr:uid="{00000000-0005-0000-0000-000066040000}"/>
    <cellStyle name="Comma 2 4 3 2 3 2" xfId="4598" xr:uid="{C85F759C-EF8C-47E0-947A-EB6C12717B3C}"/>
    <cellStyle name="Comma 2 4 3 2 3 2 2" xfId="10201" xr:uid="{3D2820D2-5B55-443B-93C1-070759418DEA}"/>
    <cellStyle name="Comma 2 4 3 2 3 2 2 2" xfId="21429" xr:uid="{61D92E63-B3DA-4DFC-9A20-23B85DDDE2E0}"/>
    <cellStyle name="Comma 2 4 3 2 3 2 3" xfId="15826" xr:uid="{5C850EAC-36C6-4BBD-BFE3-66C55F55AFD6}"/>
    <cellStyle name="Comma 2 4 3 2 3 3" xfId="7412" xr:uid="{90AA950E-9A70-4632-A312-C65A7F599B03}"/>
    <cellStyle name="Comma 2 4 3 2 3 3 2" xfId="18640" xr:uid="{CE25210F-EF28-4196-BC76-C9993AB6ED4E}"/>
    <cellStyle name="Comma 2 4 3 2 3 4" xfId="13037" xr:uid="{B9FEE9B8-E88A-4DA8-883A-B1C79A771754}"/>
    <cellStyle name="Comma 2 4 3 2 4" xfId="3518" xr:uid="{2B2780EF-9FC1-461E-9809-5FC2F3A1D179}"/>
    <cellStyle name="Comma 2 4 3 2 4 2" xfId="9121" xr:uid="{CEE9B696-C15E-4B0B-9090-5ABB49C57D3E}"/>
    <cellStyle name="Comma 2 4 3 2 4 2 2" xfId="20349" xr:uid="{B551461D-7C15-4B2A-816C-75053AF1A179}"/>
    <cellStyle name="Comma 2 4 3 2 4 3" xfId="14746" xr:uid="{819529D9-2383-45DD-8532-290BCF4F5BE4}"/>
    <cellStyle name="Comma 2 4 3 2 5" xfId="6332" xr:uid="{AD1B3C75-470C-43CA-9BDA-B068289CB39B}"/>
    <cellStyle name="Comma 2 4 3 2 5 2" xfId="17560" xr:uid="{04588A02-3ABE-4F13-8035-8551EBB541CF}"/>
    <cellStyle name="Comma 2 4 3 2 6" xfId="11957" xr:uid="{5C877046-1217-4FD6-8196-CB2B7317C281}"/>
    <cellStyle name="Comma 2 4 3 3" xfId="1000" xr:uid="{00000000-0005-0000-0000-000067040000}"/>
    <cellStyle name="Comma 2 4 3 3 2" xfId="2080" xr:uid="{00000000-0005-0000-0000-000068040000}"/>
    <cellStyle name="Comma 2 4 3 3 2 2" xfId="4869" xr:uid="{4B41F4DB-0C97-42BF-99E0-F6BCCAEC1B31}"/>
    <cellStyle name="Comma 2 4 3 3 2 2 2" xfId="10472" xr:uid="{F8DB2B7C-C435-41A2-88F2-A929D645FB04}"/>
    <cellStyle name="Comma 2 4 3 3 2 2 2 2" xfId="21700" xr:uid="{8EFD5429-8E71-4F6D-8561-9E7D301C8935}"/>
    <cellStyle name="Comma 2 4 3 3 2 2 3" xfId="16097" xr:uid="{87C02316-35B1-432A-9E2F-66514DC6C053}"/>
    <cellStyle name="Comma 2 4 3 3 2 3" xfId="7683" xr:uid="{75E83F02-889C-4E0D-86A1-ED721F836ECA}"/>
    <cellStyle name="Comma 2 4 3 3 2 3 2" xfId="18911" xr:uid="{F6BCE57B-70DE-4487-9CA0-155EB29DEDB4}"/>
    <cellStyle name="Comma 2 4 3 3 2 4" xfId="13308" xr:uid="{C1274736-3D7B-493D-87B0-82390C1D670B}"/>
    <cellStyle name="Comma 2 4 3 3 3" xfId="3789" xr:uid="{9B8CC637-9838-46F0-8D82-DB76789AABC2}"/>
    <cellStyle name="Comma 2 4 3 3 3 2" xfId="9392" xr:uid="{667F7168-26BF-46A8-B847-1D09E345CE57}"/>
    <cellStyle name="Comma 2 4 3 3 3 2 2" xfId="20620" xr:uid="{CE83BE2A-B4B8-44FD-9B1F-18274E530265}"/>
    <cellStyle name="Comma 2 4 3 3 3 3" xfId="15017" xr:uid="{DD84CD1F-9E04-464F-8070-7C43D9CC28DA}"/>
    <cellStyle name="Comma 2 4 3 3 4" xfId="6603" xr:uid="{0CA8305F-2C6E-4E24-B68E-45E7A6D43B7B}"/>
    <cellStyle name="Comma 2 4 3 3 4 2" xfId="17831" xr:uid="{56E59337-4821-4DCB-BE54-48130982E1BC}"/>
    <cellStyle name="Comma 2 4 3 3 5" xfId="12228" xr:uid="{9FD0C227-4577-4A10-B4AB-BE785FB802C1}"/>
    <cellStyle name="Comma 2 4 3 4" xfId="1542" xr:uid="{00000000-0005-0000-0000-000069040000}"/>
    <cellStyle name="Comma 2 4 3 4 2" xfId="4331" xr:uid="{F14A3D02-BEBA-490E-9400-988A444E8CB4}"/>
    <cellStyle name="Comma 2 4 3 4 2 2" xfId="9934" xr:uid="{12F98C75-4CCC-482A-AEF9-8A528E49F080}"/>
    <cellStyle name="Comma 2 4 3 4 2 2 2" xfId="21162" xr:uid="{F0FE6D4C-1CA6-4FF0-B099-EA8777285C87}"/>
    <cellStyle name="Comma 2 4 3 4 2 3" xfId="15559" xr:uid="{9B3DAA17-AC2D-4597-85BA-927F58BC05E4}"/>
    <cellStyle name="Comma 2 4 3 4 3" xfId="7145" xr:uid="{1109BC24-A142-42DE-9171-355568F31724}"/>
    <cellStyle name="Comma 2 4 3 4 3 2" xfId="18373" xr:uid="{C8F1B99E-0008-4207-B1CA-26485FD334AE}"/>
    <cellStyle name="Comma 2 4 3 4 4" xfId="12770" xr:uid="{F54B0F78-F363-4DFC-844C-CEF3B60F2698}"/>
    <cellStyle name="Comma 2 4 3 5" xfId="2623" xr:uid="{00000000-0005-0000-0000-00006A040000}"/>
    <cellStyle name="Comma 2 4 3 5 2" xfId="5412" xr:uid="{B7341997-A730-4DBC-BEEA-FA4CC04B7F8E}"/>
    <cellStyle name="Comma 2 4 3 5 2 2" xfId="11015" xr:uid="{76CDA003-E937-4B14-9D00-C35B16657875}"/>
    <cellStyle name="Comma 2 4 3 5 2 2 2" xfId="22243" xr:uid="{2D2DF823-FDE6-42CB-8AFF-9B677A642D97}"/>
    <cellStyle name="Comma 2 4 3 5 2 3" xfId="16640" xr:uid="{E2694AEA-3867-4FCB-A58A-7768CE9032BC}"/>
    <cellStyle name="Comma 2 4 3 5 3" xfId="8226" xr:uid="{23FE40F9-9A4E-4588-98B5-BF6682397A75}"/>
    <cellStyle name="Comma 2 4 3 5 3 2" xfId="19454" xr:uid="{C80F35A5-BB9C-4476-A244-04D567AF3347}"/>
    <cellStyle name="Comma 2 4 3 5 4" xfId="13851" xr:uid="{01FE2F29-6C55-4ADF-8432-1FE5E377EF91}"/>
    <cellStyle name="Comma 2 4 3 6" xfId="462" xr:uid="{00000000-0005-0000-0000-00006B040000}"/>
    <cellStyle name="Comma 2 4 3 6 2" xfId="3251" xr:uid="{188FF639-8E7F-403E-948E-6D3232D5B565}"/>
    <cellStyle name="Comma 2 4 3 6 2 2" xfId="8854" xr:uid="{7A28C5BB-0F1D-49EA-85E4-E57DF3F54D44}"/>
    <cellStyle name="Comma 2 4 3 6 2 2 2" xfId="20082" xr:uid="{83B543CD-27E6-446C-B499-6CF2235EA2BF}"/>
    <cellStyle name="Comma 2 4 3 6 2 3" xfId="14479" xr:uid="{5603DF07-B948-4017-9AA2-B811D31CFF94}"/>
    <cellStyle name="Comma 2 4 3 6 3" xfId="6065" xr:uid="{0A1B51DB-6103-4879-90AF-87104915B5DD}"/>
    <cellStyle name="Comma 2 4 3 6 3 2" xfId="17293" xr:uid="{FDBA1FD2-BE59-4CF2-9388-7640025A595A}"/>
    <cellStyle name="Comma 2 4 3 6 4" xfId="11690" xr:uid="{71DD071A-FAD7-4B22-AD4C-4A944F9B5FD4}"/>
    <cellStyle name="Comma 2 4 3 7" xfId="2975" xr:uid="{80017342-B284-4F5D-AD25-0AEE857E105A}"/>
    <cellStyle name="Comma 2 4 3 7 2" xfId="8578" xr:uid="{1EAEC63F-C816-4B46-B93C-BED797740EB8}"/>
    <cellStyle name="Comma 2 4 3 7 2 2" xfId="19806" xr:uid="{238B78ED-D18E-4D6E-9505-48B346DCFFDB}"/>
    <cellStyle name="Comma 2 4 3 7 3" xfId="14203" xr:uid="{3336C666-CB78-4EFF-973B-BCB961865537}"/>
    <cellStyle name="Comma 2 4 3 8" xfId="5790" xr:uid="{CBDB4183-83D0-4092-9DA5-12C27615610C}"/>
    <cellStyle name="Comma 2 4 3 8 2" xfId="17018" xr:uid="{E8922113-911F-4270-924F-3023F91F79EE}"/>
    <cellStyle name="Comma 2 4 3 9" xfId="11414" xr:uid="{DF081BDF-3526-43DE-A6B0-CEFC09108A31}"/>
    <cellStyle name="Comma 2 4 4" xfId="605" xr:uid="{00000000-0005-0000-0000-00006C040000}"/>
    <cellStyle name="Comma 2 4 4 2" xfId="1143" xr:uid="{00000000-0005-0000-0000-00006D040000}"/>
    <cellStyle name="Comma 2 4 4 2 2" xfId="2223" xr:uid="{00000000-0005-0000-0000-00006E040000}"/>
    <cellStyle name="Comma 2 4 4 2 2 2" xfId="5012" xr:uid="{46EBA510-A8E1-46AB-86E8-E8B32038B560}"/>
    <cellStyle name="Comma 2 4 4 2 2 2 2" xfId="10615" xr:uid="{66DD220E-45D5-4EAF-9E41-415E4B66A462}"/>
    <cellStyle name="Comma 2 4 4 2 2 2 2 2" xfId="21843" xr:uid="{CDB57BC1-9CFB-4222-AEA5-55E19D93B036}"/>
    <cellStyle name="Comma 2 4 4 2 2 2 3" xfId="16240" xr:uid="{AEDFEA73-B0FD-4D2D-B49D-A8C236410162}"/>
    <cellStyle name="Comma 2 4 4 2 2 3" xfId="7826" xr:uid="{1F857104-F31B-48B7-969B-4D9AD8E88875}"/>
    <cellStyle name="Comma 2 4 4 2 2 3 2" xfId="19054" xr:uid="{3E38934C-EC1D-4646-B514-BC270F51A8B0}"/>
    <cellStyle name="Comma 2 4 4 2 2 4" xfId="13451" xr:uid="{6116D67A-B891-4B62-8385-B43A0DA4C072}"/>
    <cellStyle name="Comma 2 4 4 2 3" xfId="3932" xr:uid="{D4657FA4-68F8-463F-8B18-800352FFF8F1}"/>
    <cellStyle name="Comma 2 4 4 2 3 2" xfId="9535" xr:uid="{12661888-3BD1-4CFC-A92E-4D5A626E9A8D}"/>
    <cellStyle name="Comma 2 4 4 2 3 2 2" xfId="20763" xr:uid="{827E46E0-3548-4C95-955B-EC10B3C8AB17}"/>
    <cellStyle name="Comma 2 4 4 2 3 3" xfId="15160" xr:uid="{3BA3455F-A37B-49B9-8E81-88A6B2800AA7}"/>
    <cellStyle name="Comma 2 4 4 2 4" xfId="6746" xr:uid="{7039AE95-FBDB-4735-93E1-5EAED39AD987}"/>
    <cellStyle name="Comma 2 4 4 2 4 2" xfId="17974" xr:uid="{995D757A-DB47-40A1-8DF9-B71D618719F0}"/>
    <cellStyle name="Comma 2 4 4 2 5" xfId="12371" xr:uid="{2A9B15A5-987E-4A78-A40A-14BFD10033A9}"/>
    <cellStyle name="Comma 2 4 4 3" xfId="1685" xr:uid="{00000000-0005-0000-0000-00006F040000}"/>
    <cellStyle name="Comma 2 4 4 3 2" xfId="4474" xr:uid="{0D7A4075-0DD3-4EF0-B1C0-70B8A5DFBB95}"/>
    <cellStyle name="Comma 2 4 4 3 2 2" xfId="10077" xr:uid="{00221E30-F373-4147-B791-475D8CCDD6F2}"/>
    <cellStyle name="Comma 2 4 4 3 2 2 2" xfId="21305" xr:uid="{5415BCE8-3C06-4758-B9C3-351631E35F86}"/>
    <cellStyle name="Comma 2 4 4 3 2 3" xfId="15702" xr:uid="{F269B0E0-F51B-4884-8426-E69027850FB2}"/>
    <cellStyle name="Comma 2 4 4 3 3" xfId="7288" xr:uid="{2A785368-B4E7-4C50-AF96-5A4CDBC8246F}"/>
    <cellStyle name="Comma 2 4 4 3 3 2" xfId="18516" xr:uid="{51E3DA05-735A-486B-9F79-03C2EBC0FA74}"/>
    <cellStyle name="Comma 2 4 4 3 4" xfId="12913" xr:uid="{3E7BF700-B031-4242-8A61-C949C22557C4}"/>
    <cellStyle name="Comma 2 4 4 4" xfId="3394" xr:uid="{EFAC05B7-80CC-4C8A-9BBA-4618DF252249}"/>
    <cellStyle name="Comma 2 4 4 4 2" xfId="8997" xr:uid="{5A70360E-F533-4F1B-9C6B-8484418D576B}"/>
    <cellStyle name="Comma 2 4 4 4 2 2" xfId="20225" xr:uid="{8A17825F-C8F3-4A6A-B082-7B2E3C68EE3A}"/>
    <cellStyle name="Comma 2 4 4 4 3" xfId="14622" xr:uid="{01AD7A2D-4C9D-4605-BCE7-BFABC1483FE4}"/>
    <cellStyle name="Comma 2 4 4 5" xfId="6208" xr:uid="{39E35C97-922E-4253-B4A4-F8C03D7A134D}"/>
    <cellStyle name="Comma 2 4 4 5 2" xfId="17436" xr:uid="{E9C4FA42-A28F-49E1-91EB-B4590457DF56}"/>
    <cellStyle name="Comma 2 4 4 6" xfId="11833" xr:uid="{6A9A504C-F99C-45E4-8545-25A6D489B4D8}"/>
    <cellStyle name="Comma 2 4 5" xfId="876" xr:uid="{00000000-0005-0000-0000-000070040000}"/>
    <cellStyle name="Comma 2 4 5 2" xfId="1956" xr:uid="{00000000-0005-0000-0000-000071040000}"/>
    <cellStyle name="Comma 2 4 5 2 2" xfId="4745" xr:uid="{7C6AE5D0-9854-4B5E-B0BD-85DE4DD0E9A9}"/>
    <cellStyle name="Comma 2 4 5 2 2 2" xfId="10348" xr:uid="{EF4B4EB0-CB65-4056-807D-3BFC88B929B9}"/>
    <cellStyle name="Comma 2 4 5 2 2 2 2" xfId="21576" xr:uid="{DFAAE910-61A0-47A8-AAFE-E4462968C891}"/>
    <cellStyle name="Comma 2 4 5 2 2 3" xfId="15973" xr:uid="{9F429369-166F-4BAE-B824-02896FA7167F}"/>
    <cellStyle name="Comma 2 4 5 2 3" xfId="7559" xr:uid="{142006AA-52BE-4A8A-83BA-4E4C05169149}"/>
    <cellStyle name="Comma 2 4 5 2 3 2" xfId="18787" xr:uid="{22495DB8-9B68-4F58-97C0-21F2C8B0D88F}"/>
    <cellStyle name="Comma 2 4 5 2 4" xfId="13184" xr:uid="{A500402E-78D5-4D32-8775-B09667498956}"/>
    <cellStyle name="Comma 2 4 5 3" xfId="3665" xr:uid="{67E17148-CBAB-47D8-8297-703FC96598E2}"/>
    <cellStyle name="Comma 2 4 5 3 2" xfId="9268" xr:uid="{93E29017-9DDC-404C-80C8-BF03B49266B5}"/>
    <cellStyle name="Comma 2 4 5 3 2 2" xfId="20496" xr:uid="{15751720-B4FA-4056-A8F6-71059AC89FBF}"/>
    <cellStyle name="Comma 2 4 5 3 3" xfId="14893" xr:uid="{916D75AF-E25F-4CE5-A740-27D07054D529}"/>
    <cellStyle name="Comma 2 4 5 4" xfId="6479" xr:uid="{8E4D38F0-BD32-40CB-A11D-DB32EA9D3E98}"/>
    <cellStyle name="Comma 2 4 5 4 2" xfId="17707" xr:uid="{C86682D6-649C-4D19-9F56-622684A0666E}"/>
    <cellStyle name="Comma 2 4 5 5" xfId="12104" xr:uid="{238A7FA1-15DF-4941-A837-CD0F3A3AF482}"/>
    <cellStyle name="Comma 2 4 6" xfId="1418" xr:uid="{00000000-0005-0000-0000-000072040000}"/>
    <cellStyle name="Comma 2 4 6 2" xfId="4207" xr:uid="{15A7D3C7-FF7C-4233-95FD-69811AF0DC3B}"/>
    <cellStyle name="Comma 2 4 6 2 2" xfId="9810" xr:uid="{C2382B01-0965-4401-94FC-A49EACC8D62E}"/>
    <cellStyle name="Comma 2 4 6 2 2 2" xfId="21038" xr:uid="{C61574D3-D0BA-42ED-B040-C223709D8F9F}"/>
    <cellStyle name="Comma 2 4 6 2 3" xfId="15435" xr:uid="{CCF78DA2-0872-452D-8CD6-9E4A1B838D0C}"/>
    <cellStyle name="Comma 2 4 6 3" xfId="7021" xr:uid="{FB004981-0E95-44A0-A651-55D615A39926}"/>
    <cellStyle name="Comma 2 4 6 3 2" xfId="18249" xr:uid="{1FDAEF07-689F-4F2E-96BE-6EDC71642E20}"/>
    <cellStyle name="Comma 2 4 6 4" xfId="12646" xr:uid="{04DF05DD-D038-4921-B931-72913EB7769A}"/>
    <cellStyle name="Comma 2 4 7" xfId="2499" xr:uid="{00000000-0005-0000-0000-000073040000}"/>
    <cellStyle name="Comma 2 4 7 2" xfId="5288" xr:uid="{54A841B6-001D-43F2-9499-1AF6B7444D59}"/>
    <cellStyle name="Comma 2 4 7 2 2" xfId="10891" xr:uid="{5F45E183-8167-46E3-95B9-44AA96F94601}"/>
    <cellStyle name="Comma 2 4 7 2 2 2" xfId="22119" xr:uid="{E3BB01CC-8AE8-4E8C-8BDF-AE19D2588BC9}"/>
    <cellStyle name="Comma 2 4 7 2 3" xfId="16516" xr:uid="{3458EA05-FEE5-4550-99D5-51FE56217580}"/>
    <cellStyle name="Comma 2 4 7 3" xfId="8102" xr:uid="{D73BB872-0DA4-4545-A3F2-F376AF2E8F75}"/>
    <cellStyle name="Comma 2 4 7 3 2" xfId="19330" xr:uid="{F7B7C45C-559A-479A-98A3-3C044FFFB22B}"/>
    <cellStyle name="Comma 2 4 7 4" xfId="13727" xr:uid="{280369CD-023D-44A2-9CC6-D6A6BFA69FA6}"/>
    <cellStyle name="Comma 2 4 8" xfId="338" xr:uid="{00000000-0005-0000-0000-000074040000}"/>
    <cellStyle name="Comma 2 4 8 2" xfId="3127" xr:uid="{964F88C7-F182-4901-AEC4-ADDF6CFAF37F}"/>
    <cellStyle name="Comma 2 4 8 2 2" xfId="8730" xr:uid="{05331EF0-DF9B-4E96-8A9B-BE7CB3B5D9BD}"/>
    <cellStyle name="Comma 2 4 8 2 2 2" xfId="19958" xr:uid="{05595850-5E3B-4620-8725-F2A2FB7016FB}"/>
    <cellStyle name="Comma 2 4 8 2 3" xfId="14355" xr:uid="{7767C26E-417E-42C9-938F-A65DA4C4E40E}"/>
    <cellStyle name="Comma 2 4 8 3" xfId="5941" xr:uid="{57A964AA-A641-49E2-AD98-E46C40D2C4EF}"/>
    <cellStyle name="Comma 2 4 8 3 2" xfId="17169" xr:uid="{1E328C53-B3F7-4423-87BF-542C2EB56255}"/>
    <cellStyle name="Comma 2 4 8 4" xfId="11566" xr:uid="{303A4D71-757D-4A81-B07E-66C7A22249E6}"/>
    <cellStyle name="Comma 2 4 9" xfId="2851" xr:uid="{88E885AE-2B10-4718-A191-DF72B9886CE4}"/>
    <cellStyle name="Comma 2 4 9 2" xfId="8454" xr:uid="{036FFD67-AFC0-434A-8DB4-529C3C664C7A}"/>
    <cellStyle name="Comma 2 4 9 2 2" xfId="19682" xr:uid="{E6DF3CA8-7AD5-4A40-A9F6-CB168EE9FD9B}"/>
    <cellStyle name="Comma 2 4 9 3" xfId="14079" xr:uid="{A8448706-DF65-4817-B212-BA377F19B39E}"/>
    <cellStyle name="Comma 2 5" xfId="88" xr:uid="{00000000-0005-0000-0000-000075040000}"/>
    <cellStyle name="Comma 2 5 10" xfId="11320" xr:uid="{C9F08B48-D48B-4A63-B102-DE8D1C1BE7FC}"/>
    <cellStyle name="Comma 2 5 2" xfId="214" xr:uid="{00000000-0005-0000-0000-000076040000}"/>
    <cellStyle name="Comma 2 5 2 2" xfId="761" xr:uid="{00000000-0005-0000-0000-000077040000}"/>
    <cellStyle name="Comma 2 5 2 2 2" xfId="1299" xr:uid="{00000000-0005-0000-0000-000078040000}"/>
    <cellStyle name="Comma 2 5 2 2 2 2" xfId="2379" xr:uid="{00000000-0005-0000-0000-000079040000}"/>
    <cellStyle name="Comma 2 5 2 2 2 2 2" xfId="5168" xr:uid="{73E4728C-8FC0-428B-ABCE-4C58D7F4D5A8}"/>
    <cellStyle name="Comma 2 5 2 2 2 2 2 2" xfId="10771" xr:uid="{96F1502D-E689-4C09-888E-753D4EE80E31}"/>
    <cellStyle name="Comma 2 5 2 2 2 2 2 2 2" xfId="21999" xr:uid="{983F9E4E-919A-4AB0-BB4B-B82F0FB4451B}"/>
    <cellStyle name="Comma 2 5 2 2 2 2 2 3" xfId="16396" xr:uid="{758E08A7-37D6-4E39-9214-5C17D96CEAFD}"/>
    <cellStyle name="Comma 2 5 2 2 2 2 3" xfId="7982" xr:uid="{F0DE8238-846C-4DEF-BA8B-CFB5C17A36FE}"/>
    <cellStyle name="Comma 2 5 2 2 2 2 3 2" xfId="19210" xr:uid="{4731BE23-0542-4153-9161-EEFFC07D9581}"/>
    <cellStyle name="Comma 2 5 2 2 2 2 4" xfId="13607" xr:uid="{AD59F74A-B4D2-4C44-828A-A29597AA0432}"/>
    <cellStyle name="Comma 2 5 2 2 2 3" xfId="4088" xr:uid="{00A8D8E5-2972-4466-8189-89BBC21D6D80}"/>
    <cellStyle name="Comma 2 5 2 2 2 3 2" xfId="9691" xr:uid="{EEC37E8C-A125-40DA-BD74-8BE6DC95F230}"/>
    <cellStyle name="Comma 2 5 2 2 2 3 2 2" xfId="20919" xr:uid="{D037E235-99BD-4D0C-84F5-F326B1FCB0A8}"/>
    <cellStyle name="Comma 2 5 2 2 2 3 3" xfId="15316" xr:uid="{460C70E8-33F5-4F14-8AD1-2A75A80DCE81}"/>
    <cellStyle name="Comma 2 5 2 2 2 4" xfId="6902" xr:uid="{03519C7C-CEB4-4F23-87AA-2DC659068DE9}"/>
    <cellStyle name="Comma 2 5 2 2 2 4 2" xfId="18130" xr:uid="{CE2DC36A-3935-4291-95D4-FC4D9CB4848B}"/>
    <cellStyle name="Comma 2 5 2 2 2 5" xfId="12527" xr:uid="{F913855A-9178-4E3E-AE6C-EC566D5DB880}"/>
    <cellStyle name="Comma 2 5 2 2 3" xfId="1841" xr:uid="{00000000-0005-0000-0000-00007A040000}"/>
    <cellStyle name="Comma 2 5 2 2 3 2" xfId="4630" xr:uid="{F6B1AC78-EEF6-4904-8DBD-F5F54BFAE070}"/>
    <cellStyle name="Comma 2 5 2 2 3 2 2" xfId="10233" xr:uid="{CD6A9E9C-5A29-4490-8C50-ECF4031BAA57}"/>
    <cellStyle name="Comma 2 5 2 2 3 2 2 2" xfId="21461" xr:uid="{72607C9E-65A8-4C0D-80B4-71C1864FA790}"/>
    <cellStyle name="Comma 2 5 2 2 3 2 3" xfId="15858" xr:uid="{C17B9B5E-25AB-426B-8745-01354015079F}"/>
    <cellStyle name="Comma 2 5 2 2 3 3" xfId="7444" xr:uid="{73010256-03D0-4F87-BC6C-D6BE7D806DC9}"/>
    <cellStyle name="Comma 2 5 2 2 3 3 2" xfId="18672" xr:uid="{D2D73F74-B885-4C0D-AAAD-56B3A02F9690}"/>
    <cellStyle name="Comma 2 5 2 2 3 4" xfId="13069" xr:uid="{A51C3C63-20DC-4EB4-80DC-373265E93264}"/>
    <cellStyle name="Comma 2 5 2 2 4" xfId="3550" xr:uid="{DBFAC522-50FC-4038-ADDB-6112886BB3B4}"/>
    <cellStyle name="Comma 2 5 2 2 4 2" xfId="9153" xr:uid="{C4A9295C-E7AF-4535-A143-9A05BA97B4A1}"/>
    <cellStyle name="Comma 2 5 2 2 4 2 2" xfId="20381" xr:uid="{FA8FABFC-7222-4308-A48B-2B76188E489B}"/>
    <cellStyle name="Comma 2 5 2 2 4 3" xfId="14778" xr:uid="{CC592FA7-3F9A-45C2-80BF-08E152A40485}"/>
    <cellStyle name="Comma 2 5 2 2 5" xfId="6364" xr:uid="{2F988DAC-B3AF-4D84-8990-3A39B8B077F7}"/>
    <cellStyle name="Comma 2 5 2 2 5 2" xfId="17592" xr:uid="{A800AD1C-D02A-499E-A885-8470CC779678}"/>
    <cellStyle name="Comma 2 5 2 2 6" xfId="11989" xr:uid="{B9679DB3-36B3-4A8A-8A9D-81FDCC1059C4}"/>
    <cellStyle name="Comma 2 5 2 3" xfId="1032" xr:uid="{00000000-0005-0000-0000-00007B040000}"/>
    <cellStyle name="Comma 2 5 2 3 2" xfId="2112" xr:uid="{00000000-0005-0000-0000-00007C040000}"/>
    <cellStyle name="Comma 2 5 2 3 2 2" xfId="4901" xr:uid="{83EAD4C2-5C13-48F3-B5EB-773CB03164FE}"/>
    <cellStyle name="Comma 2 5 2 3 2 2 2" xfId="10504" xr:uid="{16CDEEBD-5628-4171-A1F8-2E4EBEA01FEE}"/>
    <cellStyle name="Comma 2 5 2 3 2 2 2 2" xfId="21732" xr:uid="{E0F9158D-F100-4937-9D74-4D12A883E99F}"/>
    <cellStyle name="Comma 2 5 2 3 2 2 3" xfId="16129" xr:uid="{56627FD0-2E34-4AEC-BCAD-88F5D1DF9E8B}"/>
    <cellStyle name="Comma 2 5 2 3 2 3" xfId="7715" xr:uid="{A397A5E6-D720-48EC-9EE5-779DDFB24EB7}"/>
    <cellStyle name="Comma 2 5 2 3 2 3 2" xfId="18943" xr:uid="{99B7692D-A81A-45F4-9560-6CCEC175BE80}"/>
    <cellStyle name="Comma 2 5 2 3 2 4" xfId="13340" xr:uid="{5EE541A5-797E-4830-81A0-7115B04BF4A5}"/>
    <cellStyle name="Comma 2 5 2 3 3" xfId="3821" xr:uid="{FC8BEC47-E88C-4B87-A163-20D1E70F027B}"/>
    <cellStyle name="Comma 2 5 2 3 3 2" xfId="9424" xr:uid="{F10178F0-C5B7-4511-AD8D-32E221EAD3AB}"/>
    <cellStyle name="Comma 2 5 2 3 3 2 2" xfId="20652" xr:uid="{FCED96B8-A52D-483E-85D3-8FA4A8FE5335}"/>
    <cellStyle name="Comma 2 5 2 3 3 3" xfId="15049" xr:uid="{6EBBBBB1-B626-4D3B-B897-9E28D5470F14}"/>
    <cellStyle name="Comma 2 5 2 3 4" xfId="6635" xr:uid="{4C396867-55A1-4A34-A8D8-6385C391EF5F}"/>
    <cellStyle name="Comma 2 5 2 3 4 2" xfId="17863" xr:uid="{627E30CF-8B20-4477-88A3-BABC97961D1F}"/>
    <cellStyle name="Comma 2 5 2 3 5" xfId="12260" xr:uid="{D180813B-580C-4648-AF16-B58348181901}"/>
    <cellStyle name="Comma 2 5 2 4" xfId="1574" xr:uid="{00000000-0005-0000-0000-00007D040000}"/>
    <cellStyle name="Comma 2 5 2 4 2" xfId="4363" xr:uid="{16639ECE-25D0-4D59-8ADE-2B720ACCD1A7}"/>
    <cellStyle name="Comma 2 5 2 4 2 2" xfId="9966" xr:uid="{D46385AF-8083-462D-88B1-3B7839C690DC}"/>
    <cellStyle name="Comma 2 5 2 4 2 2 2" xfId="21194" xr:uid="{0FDB97BC-C158-4B19-B62E-306FE39B282F}"/>
    <cellStyle name="Comma 2 5 2 4 2 3" xfId="15591" xr:uid="{65F0BF6F-88FC-4095-A4BC-8B5AD660470D}"/>
    <cellStyle name="Comma 2 5 2 4 3" xfId="7177" xr:uid="{9090DDE5-CC2E-4450-9A99-7960743E7A8E}"/>
    <cellStyle name="Comma 2 5 2 4 3 2" xfId="18405" xr:uid="{7787B5F3-0F8B-4170-86F1-986D080FAD78}"/>
    <cellStyle name="Comma 2 5 2 4 4" xfId="12802" xr:uid="{62B69308-74B0-4129-93D9-96FE68E7B602}"/>
    <cellStyle name="Comma 2 5 2 5" xfId="2655" xr:uid="{00000000-0005-0000-0000-00007E040000}"/>
    <cellStyle name="Comma 2 5 2 5 2" xfId="5444" xr:uid="{4C04F181-A824-4140-9AE8-68E5E1B2779A}"/>
    <cellStyle name="Comma 2 5 2 5 2 2" xfId="11047" xr:uid="{E88CAB35-91E7-46DA-8517-2EDB84C4C7A3}"/>
    <cellStyle name="Comma 2 5 2 5 2 2 2" xfId="22275" xr:uid="{7C266777-A4A1-4A62-94A7-E65E7F80A404}"/>
    <cellStyle name="Comma 2 5 2 5 2 3" xfId="16672" xr:uid="{EB9BE82C-0444-4AEA-B13D-47388A1F5DA3}"/>
    <cellStyle name="Comma 2 5 2 5 3" xfId="8258" xr:uid="{F5744590-163D-44E2-A49F-182B226F59A9}"/>
    <cellStyle name="Comma 2 5 2 5 3 2" xfId="19486" xr:uid="{CE0BB04E-946A-4614-9A52-4CF26BBF40D9}"/>
    <cellStyle name="Comma 2 5 2 5 4" xfId="13883" xr:uid="{763C05BE-2CA2-48F8-96D3-33CC376D8B9F}"/>
    <cellStyle name="Comma 2 5 2 6" xfId="494" xr:uid="{00000000-0005-0000-0000-00007F040000}"/>
    <cellStyle name="Comma 2 5 2 6 2" xfId="3283" xr:uid="{692DDDBF-BED7-453B-BF36-4606E18B6E06}"/>
    <cellStyle name="Comma 2 5 2 6 2 2" xfId="8886" xr:uid="{870A82CD-A84A-4C3E-996F-AC79FAF04E0D}"/>
    <cellStyle name="Comma 2 5 2 6 2 2 2" xfId="20114" xr:uid="{A5A1CE58-46FE-4AA7-8047-BF20F2CA9308}"/>
    <cellStyle name="Comma 2 5 2 6 2 3" xfId="14511" xr:uid="{317EFC9C-34C8-47A8-95B9-B38A0A3784DF}"/>
    <cellStyle name="Comma 2 5 2 6 3" xfId="6097" xr:uid="{63127B14-4DBF-42EB-B22A-41CABA58A609}"/>
    <cellStyle name="Comma 2 5 2 6 3 2" xfId="17325" xr:uid="{1C46AF31-3081-4C0E-9EC1-BD4E76914685}"/>
    <cellStyle name="Comma 2 5 2 6 4" xfId="11722" xr:uid="{80980493-B22A-4C58-B48D-7A8789AC87F9}"/>
    <cellStyle name="Comma 2 5 2 7" xfId="3007" xr:uid="{DECA51EC-D827-4B97-9D03-0C7667F24E58}"/>
    <cellStyle name="Comma 2 5 2 7 2" xfId="8610" xr:uid="{4C4E897B-1E8C-431F-BE00-66A987DEFAC0}"/>
    <cellStyle name="Comma 2 5 2 7 2 2" xfId="19838" xr:uid="{77CE7E4B-C65A-4899-AFC1-B8421828D538}"/>
    <cellStyle name="Comma 2 5 2 7 3" xfId="14235" xr:uid="{E3D406BD-13C7-42CE-8D14-EF1A61F1EE35}"/>
    <cellStyle name="Comma 2 5 2 8" xfId="5822" xr:uid="{61C6B799-00B9-4B49-96D4-DF5607B2FADC}"/>
    <cellStyle name="Comma 2 5 2 8 2" xfId="17050" xr:uid="{C3C278B9-BFC1-49A7-B5D0-19BF963B4D45}"/>
    <cellStyle name="Comma 2 5 2 9" xfId="11446" xr:uid="{C28EEEF6-5A5A-4EF5-A65D-76A73C491530}"/>
    <cellStyle name="Comma 2 5 3" xfId="635" xr:uid="{00000000-0005-0000-0000-000080040000}"/>
    <cellStyle name="Comma 2 5 3 2" xfId="1173" xr:uid="{00000000-0005-0000-0000-000081040000}"/>
    <cellStyle name="Comma 2 5 3 2 2" xfId="2253" xr:uid="{00000000-0005-0000-0000-000082040000}"/>
    <cellStyle name="Comma 2 5 3 2 2 2" xfId="5042" xr:uid="{4DACC67A-882B-4D89-8F8F-5233BC97000C}"/>
    <cellStyle name="Comma 2 5 3 2 2 2 2" xfId="10645" xr:uid="{97A77D0A-885A-4642-8AB0-1F6952FD5663}"/>
    <cellStyle name="Comma 2 5 3 2 2 2 2 2" xfId="21873" xr:uid="{02A643BC-2556-4D0A-B463-94509B7380A4}"/>
    <cellStyle name="Comma 2 5 3 2 2 2 3" xfId="16270" xr:uid="{AB00B877-648A-4114-B92D-33F9E6DFF248}"/>
    <cellStyle name="Comma 2 5 3 2 2 3" xfId="7856" xr:uid="{77E80CF7-25C2-41D3-9859-5213D2A4841F}"/>
    <cellStyle name="Comma 2 5 3 2 2 3 2" xfId="19084" xr:uid="{AF0A1863-2CC8-4627-BA4C-23C69DE9A7F0}"/>
    <cellStyle name="Comma 2 5 3 2 2 4" xfId="13481" xr:uid="{1A966D48-99D1-4153-B90B-3E76C62C4222}"/>
    <cellStyle name="Comma 2 5 3 2 3" xfId="3962" xr:uid="{B304690B-1EE0-4E52-AFD0-486C341AAB30}"/>
    <cellStyle name="Comma 2 5 3 2 3 2" xfId="9565" xr:uid="{75781CF0-86E1-46CB-B790-8062000E606D}"/>
    <cellStyle name="Comma 2 5 3 2 3 2 2" xfId="20793" xr:uid="{726D52A0-1E9E-4D96-B57E-6756BC88A7F1}"/>
    <cellStyle name="Comma 2 5 3 2 3 3" xfId="15190" xr:uid="{C26349CD-8487-4F57-83B3-2363620B9E5C}"/>
    <cellStyle name="Comma 2 5 3 2 4" xfId="6776" xr:uid="{A2E7AA93-FB05-42CF-BC6F-8F2E9934A72E}"/>
    <cellStyle name="Comma 2 5 3 2 4 2" xfId="18004" xr:uid="{7D2B45B7-EE8C-4B16-9CB7-D44C2F462C28}"/>
    <cellStyle name="Comma 2 5 3 2 5" xfId="12401" xr:uid="{30EE3FD4-53E4-4FC5-A54C-E5530D23F7ED}"/>
    <cellStyle name="Comma 2 5 3 3" xfId="1715" xr:uid="{00000000-0005-0000-0000-000083040000}"/>
    <cellStyle name="Comma 2 5 3 3 2" xfId="4504" xr:uid="{CB0E5785-3429-480F-ABA6-118BBC7A69C7}"/>
    <cellStyle name="Comma 2 5 3 3 2 2" xfId="10107" xr:uid="{AF7D1E7F-DA5C-42F3-AC1B-9362D865C3A9}"/>
    <cellStyle name="Comma 2 5 3 3 2 2 2" xfId="21335" xr:uid="{1757371A-0FA8-482D-BA76-E202D32A5C14}"/>
    <cellStyle name="Comma 2 5 3 3 2 3" xfId="15732" xr:uid="{9114145C-A65A-4350-B468-65736D90A394}"/>
    <cellStyle name="Comma 2 5 3 3 3" xfId="7318" xr:uid="{D1ED0CF0-182F-495E-9322-646A3F9D637F}"/>
    <cellStyle name="Comma 2 5 3 3 3 2" xfId="18546" xr:uid="{33E38367-05C6-44C4-913A-D6B52EFEBD41}"/>
    <cellStyle name="Comma 2 5 3 3 4" xfId="12943" xr:uid="{DDE19F94-33F5-42B9-AD65-F1610D3A6A07}"/>
    <cellStyle name="Comma 2 5 3 4" xfId="3424" xr:uid="{BF44AF71-5F2A-4F9D-AAB9-A451CC1E1C51}"/>
    <cellStyle name="Comma 2 5 3 4 2" xfId="9027" xr:uid="{72C38B39-34F1-4BD9-BAFE-B43FEB932803}"/>
    <cellStyle name="Comma 2 5 3 4 2 2" xfId="20255" xr:uid="{2DB6AAB3-0DB6-413B-86B6-B5C3B81255A4}"/>
    <cellStyle name="Comma 2 5 3 4 3" xfId="14652" xr:uid="{BEAC5D4B-358B-47A5-A6DC-40057FBC6783}"/>
    <cellStyle name="Comma 2 5 3 5" xfId="6238" xr:uid="{247958A4-59F4-42DC-9A77-8105F81F61CB}"/>
    <cellStyle name="Comma 2 5 3 5 2" xfId="17466" xr:uid="{D2B802F7-334D-4E25-8569-02F59F9EEE66}"/>
    <cellStyle name="Comma 2 5 3 6" xfId="11863" xr:uid="{109C4489-F7FA-4259-BCC1-148218721EC1}"/>
    <cellStyle name="Comma 2 5 4" xfId="906" xr:uid="{00000000-0005-0000-0000-000084040000}"/>
    <cellStyle name="Comma 2 5 4 2" xfId="1986" xr:uid="{00000000-0005-0000-0000-000085040000}"/>
    <cellStyle name="Comma 2 5 4 2 2" xfId="4775" xr:uid="{E32FD680-E89F-4C21-91CA-ED30BAA80FAD}"/>
    <cellStyle name="Comma 2 5 4 2 2 2" xfId="10378" xr:uid="{0BB9D754-B895-42BD-972A-3B8FFDEDE5D8}"/>
    <cellStyle name="Comma 2 5 4 2 2 2 2" xfId="21606" xr:uid="{3A2A1409-8788-4377-8ED8-ACC79D16C449}"/>
    <cellStyle name="Comma 2 5 4 2 2 3" xfId="16003" xr:uid="{07462263-BB39-4A13-8B3D-F6F7438BC974}"/>
    <cellStyle name="Comma 2 5 4 2 3" xfId="7589" xr:uid="{C2B61C6B-7008-4C1B-8B95-7BDE24BF2E6C}"/>
    <cellStyle name="Comma 2 5 4 2 3 2" xfId="18817" xr:uid="{38529896-8925-49BE-8034-647553E73B41}"/>
    <cellStyle name="Comma 2 5 4 2 4" xfId="13214" xr:uid="{368CC846-884F-4829-A5BF-DDA55255BB14}"/>
    <cellStyle name="Comma 2 5 4 3" xfId="3695" xr:uid="{3E4ABB31-0F6A-4432-B30D-0DF8127B191F}"/>
    <cellStyle name="Comma 2 5 4 3 2" xfId="9298" xr:uid="{24A6EAFD-5056-4947-8A13-537EF4C21BC2}"/>
    <cellStyle name="Comma 2 5 4 3 2 2" xfId="20526" xr:uid="{9D666278-5C84-4570-8BEB-57224ACED991}"/>
    <cellStyle name="Comma 2 5 4 3 3" xfId="14923" xr:uid="{4C426A7C-AB63-435A-A5F9-0E548FA6B647}"/>
    <cellStyle name="Comma 2 5 4 4" xfId="6509" xr:uid="{A946C4B3-3396-4C13-BD43-462EA716D2C1}"/>
    <cellStyle name="Comma 2 5 4 4 2" xfId="17737" xr:uid="{1CFE684D-F42D-4697-BE03-D8F024D64E5A}"/>
    <cellStyle name="Comma 2 5 4 5" xfId="12134" xr:uid="{98E21BDE-CED1-4B72-B53D-68462C9C800C}"/>
    <cellStyle name="Comma 2 5 5" xfId="1448" xr:uid="{00000000-0005-0000-0000-000086040000}"/>
    <cellStyle name="Comma 2 5 5 2" xfId="4237" xr:uid="{B1DC4F92-5215-4856-B115-259B1F0D5A75}"/>
    <cellStyle name="Comma 2 5 5 2 2" xfId="9840" xr:uid="{095E8A85-9AD7-4ECE-8CB6-D96FEF7C9DA1}"/>
    <cellStyle name="Comma 2 5 5 2 2 2" xfId="21068" xr:uid="{BAF47C45-C39B-47E0-A443-DB253AB9C88C}"/>
    <cellStyle name="Comma 2 5 5 2 3" xfId="15465" xr:uid="{E02C1609-0E46-48A3-8686-24E95BD530B7}"/>
    <cellStyle name="Comma 2 5 5 3" xfId="7051" xr:uid="{C1D62284-6AAF-4BAB-8F06-FCAE0E4E0B6F}"/>
    <cellStyle name="Comma 2 5 5 3 2" xfId="18279" xr:uid="{A9781510-AF1C-424E-99BC-9760BFDAA601}"/>
    <cellStyle name="Comma 2 5 5 4" xfId="12676" xr:uid="{273FBBB6-0FD3-4FB3-B766-6339869B529B}"/>
    <cellStyle name="Comma 2 5 6" xfId="2529" xr:uid="{00000000-0005-0000-0000-000087040000}"/>
    <cellStyle name="Comma 2 5 6 2" xfId="5318" xr:uid="{760399CD-6209-4E69-949C-C1E8736B5150}"/>
    <cellStyle name="Comma 2 5 6 2 2" xfId="10921" xr:uid="{0A490ABD-C9F6-4BFC-AD9F-256CCA695440}"/>
    <cellStyle name="Comma 2 5 6 2 2 2" xfId="22149" xr:uid="{EB40008F-64C0-4D02-88F1-B3B4DCDBF61F}"/>
    <cellStyle name="Comma 2 5 6 2 3" xfId="16546" xr:uid="{7543EE91-B6EF-4CF5-AE79-A11C637987FA}"/>
    <cellStyle name="Comma 2 5 6 3" xfId="8132" xr:uid="{E169869F-766F-41C4-B430-4EDD17A93323}"/>
    <cellStyle name="Comma 2 5 6 3 2" xfId="19360" xr:uid="{4A5AF4BC-5B56-419D-A859-7125BF60A284}"/>
    <cellStyle name="Comma 2 5 6 4" xfId="13757" xr:uid="{2D7CF136-1671-4A0A-A214-3AA9A17FFB5A}"/>
    <cellStyle name="Comma 2 5 7" xfId="368" xr:uid="{00000000-0005-0000-0000-000088040000}"/>
    <cellStyle name="Comma 2 5 7 2" xfId="3157" xr:uid="{BB3B37C6-5690-474C-8DEB-84F18FC7A5C9}"/>
    <cellStyle name="Comma 2 5 7 2 2" xfId="8760" xr:uid="{D8573100-35D1-4B67-A713-D1967D9951A8}"/>
    <cellStyle name="Comma 2 5 7 2 2 2" xfId="19988" xr:uid="{BE72001E-0EA2-4CEB-B6EF-37BE1F13CB36}"/>
    <cellStyle name="Comma 2 5 7 2 3" xfId="14385" xr:uid="{514EF7A9-9E3A-40A9-8FD8-00C6EAE65793}"/>
    <cellStyle name="Comma 2 5 7 3" xfId="5971" xr:uid="{669FBF3C-EA95-47C6-85CF-F567602067A5}"/>
    <cellStyle name="Comma 2 5 7 3 2" xfId="17199" xr:uid="{F7AA03E7-1997-4790-8F8C-9D5AB4958F62}"/>
    <cellStyle name="Comma 2 5 7 4" xfId="11596" xr:uid="{762F2AA6-311A-4263-8E41-2C35C3A9FA55}"/>
    <cellStyle name="Comma 2 5 8" xfId="2881" xr:uid="{860834CC-99C8-4678-A353-1573DE063102}"/>
    <cellStyle name="Comma 2 5 8 2" xfId="8484" xr:uid="{7C9299F4-65EF-4B2A-B400-55D280EE9D21}"/>
    <cellStyle name="Comma 2 5 8 2 2" xfId="19712" xr:uid="{6EDBF687-B3C0-448C-BD27-7E6D6533154E}"/>
    <cellStyle name="Comma 2 5 8 3" xfId="14109" xr:uid="{335249C5-C8B8-4782-AA02-4E2E58DDB04F}"/>
    <cellStyle name="Comma 2 5 9" xfId="5696" xr:uid="{B31EAE84-2C2A-49EB-8804-E916F04A9D94}"/>
    <cellStyle name="Comma 2 5 9 2" xfId="16924" xr:uid="{A8F3F248-0AB0-4843-A5BF-A2B2B2A5C5E2}"/>
    <cellStyle name="Comma 2 6" xfId="150" xr:uid="{00000000-0005-0000-0000-000089040000}"/>
    <cellStyle name="Comma 2 6 2" xfId="697" xr:uid="{00000000-0005-0000-0000-00008A040000}"/>
    <cellStyle name="Comma 2 6 2 2" xfId="1235" xr:uid="{00000000-0005-0000-0000-00008B040000}"/>
    <cellStyle name="Comma 2 6 2 2 2" xfId="2315" xr:uid="{00000000-0005-0000-0000-00008C040000}"/>
    <cellStyle name="Comma 2 6 2 2 2 2" xfId="5104" xr:uid="{795ADB97-9577-4220-B8C2-7CECFBFA1BE1}"/>
    <cellStyle name="Comma 2 6 2 2 2 2 2" xfId="10707" xr:uid="{46A23324-EBF5-42B7-B6EE-6FA710CD7685}"/>
    <cellStyle name="Comma 2 6 2 2 2 2 2 2" xfId="21935" xr:uid="{499DD00B-4DD9-46AD-AA39-C5A56DEE5448}"/>
    <cellStyle name="Comma 2 6 2 2 2 2 3" xfId="16332" xr:uid="{BF7A7C89-5E1D-44D7-942D-702793085760}"/>
    <cellStyle name="Comma 2 6 2 2 2 3" xfId="7918" xr:uid="{BA5728BC-A22B-4DAD-A72B-4275BBF80ADB}"/>
    <cellStyle name="Comma 2 6 2 2 2 3 2" xfId="19146" xr:uid="{12471009-8981-4420-9E1D-9DE211EE2729}"/>
    <cellStyle name="Comma 2 6 2 2 2 4" xfId="13543" xr:uid="{21B741A7-64D5-47D5-AE61-E86BAD648B53}"/>
    <cellStyle name="Comma 2 6 2 2 3" xfId="4024" xr:uid="{E31F8E02-A9E2-4802-B5E5-E585B36E9D79}"/>
    <cellStyle name="Comma 2 6 2 2 3 2" xfId="9627" xr:uid="{D0C7424A-A890-4761-BC6D-DCEAD54AE79B}"/>
    <cellStyle name="Comma 2 6 2 2 3 2 2" xfId="20855" xr:uid="{6AB22B52-C5A1-4D92-9E4A-925E5EC383CB}"/>
    <cellStyle name="Comma 2 6 2 2 3 3" xfId="15252" xr:uid="{92D92484-572E-4A1B-9007-1AC5EE3E8B6E}"/>
    <cellStyle name="Comma 2 6 2 2 4" xfId="6838" xr:uid="{88067176-C8EB-4097-B9EC-369159030FF4}"/>
    <cellStyle name="Comma 2 6 2 2 4 2" xfId="18066" xr:uid="{B1B73368-D084-46F3-A538-D00F4480D9EF}"/>
    <cellStyle name="Comma 2 6 2 2 5" xfId="12463" xr:uid="{FE9FED55-0F9F-4662-BC60-CC005E55783E}"/>
    <cellStyle name="Comma 2 6 2 3" xfId="1777" xr:uid="{00000000-0005-0000-0000-00008D040000}"/>
    <cellStyle name="Comma 2 6 2 3 2" xfId="4566" xr:uid="{C5E41688-4BDF-42BE-8A0D-9A1A7F922372}"/>
    <cellStyle name="Comma 2 6 2 3 2 2" xfId="10169" xr:uid="{6AFA4E36-3106-4195-A466-52A7F71B7A91}"/>
    <cellStyle name="Comma 2 6 2 3 2 2 2" xfId="21397" xr:uid="{3A5D12E9-5293-411E-870F-E61277AB7AB4}"/>
    <cellStyle name="Comma 2 6 2 3 2 3" xfId="15794" xr:uid="{2A3BA153-FB26-495B-98B0-1441017C7C0D}"/>
    <cellStyle name="Comma 2 6 2 3 3" xfId="7380" xr:uid="{36EAFD0A-BFD1-4A8F-BDAD-4A44F1E808FA}"/>
    <cellStyle name="Comma 2 6 2 3 3 2" xfId="18608" xr:uid="{CAC8483E-B6FD-45CE-83CD-BE03F09D353F}"/>
    <cellStyle name="Comma 2 6 2 3 4" xfId="13005" xr:uid="{DB1536B4-1BFC-457D-8DBC-C3FBFBE17F64}"/>
    <cellStyle name="Comma 2 6 2 4" xfId="3486" xr:uid="{6A806118-AC5E-4C41-BF30-D18A07B21259}"/>
    <cellStyle name="Comma 2 6 2 4 2" xfId="9089" xr:uid="{314FDC0E-CF46-4AE4-9ABF-314A208E7C97}"/>
    <cellStyle name="Comma 2 6 2 4 2 2" xfId="20317" xr:uid="{3338D35E-D236-4699-A86B-A9898AC24E4F}"/>
    <cellStyle name="Comma 2 6 2 4 3" xfId="14714" xr:uid="{54481DC3-4BFE-48B1-B7CC-B4BBC6EC72F2}"/>
    <cellStyle name="Comma 2 6 2 5" xfId="6300" xr:uid="{19082D9F-413E-478D-BD4D-66437708FD32}"/>
    <cellStyle name="Comma 2 6 2 5 2" xfId="17528" xr:uid="{A7EE927C-6CFF-4E72-80AC-019DD0F0538A}"/>
    <cellStyle name="Comma 2 6 2 6" xfId="11925" xr:uid="{04CC2575-B049-43FB-A14A-F65DAE270186}"/>
    <cellStyle name="Comma 2 6 3" xfId="968" xr:uid="{00000000-0005-0000-0000-00008E040000}"/>
    <cellStyle name="Comma 2 6 3 2" xfId="2048" xr:uid="{00000000-0005-0000-0000-00008F040000}"/>
    <cellStyle name="Comma 2 6 3 2 2" xfId="4837" xr:uid="{10549127-C6AA-465C-ADF1-FC235401AD20}"/>
    <cellStyle name="Comma 2 6 3 2 2 2" xfId="10440" xr:uid="{05E872DD-476E-4683-8610-7A71174520D0}"/>
    <cellStyle name="Comma 2 6 3 2 2 2 2" xfId="21668" xr:uid="{C6F0B9E9-35F5-4EC1-8A8B-BD70B02EFA25}"/>
    <cellStyle name="Comma 2 6 3 2 2 3" xfId="16065" xr:uid="{772B8000-D63C-47BE-B236-98CA8FB0B736}"/>
    <cellStyle name="Comma 2 6 3 2 3" xfId="7651" xr:uid="{17FDF4A0-3678-4174-B8FE-4627012C751B}"/>
    <cellStyle name="Comma 2 6 3 2 3 2" xfId="18879" xr:uid="{A305E235-AD9D-45D5-BBFB-819B9E9BA98A}"/>
    <cellStyle name="Comma 2 6 3 2 4" xfId="13276" xr:uid="{309D6E1B-04E1-4216-AD90-7602393AA0C1}"/>
    <cellStyle name="Comma 2 6 3 3" xfId="3757" xr:uid="{6CD4ABC7-733B-443C-847F-D62399AB19C7}"/>
    <cellStyle name="Comma 2 6 3 3 2" xfId="9360" xr:uid="{1A4CE76E-94D9-487B-B9CA-18FC8A06FE46}"/>
    <cellStyle name="Comma 2 6 3 3 2 2" xfId="20588" xr:uid="{45B0BDD9-C2AA-49DD-8165-EC96CD060006}"/>
    <cellStyle name="Comma 2 6 3 3 3" xfId="14985" xr:uid="{6112F4D9-001F-4F5D-B467-5EC80559A931}"/>
    <cellStyle name="Comma 2 6 3 4" xfId="6571" xr:uid="{207F952F-F66C-4C4D-B496-7A1C20B7D3E8}"/>
    <cellStyle name="Comma 2 6 3 4 2" xfId="17799" xr:uid="{49CE54D0-3660-41E2-8B25-05D221972547}"/>
    <cellStyle name="Comma 2 6 3 5" xfId="12196" xr:uid="{26951EB6-1037-45AB-B02B-85AC93270F1F}"/>
    <cellStyle name="Comma 2 6 4" xfId="1510" xr:uid="{00000000-0005-0000-0000-000090040000}"/>
    <cellStyle name="Comma 2 6 4 2" xfId="4299" xr:uid="{215EB7B3-8681-4C57-B91C-3393B71036E9}"/>
    <cellStyle name="Comma 2 6 4 2 2" xfId="9902" xr:uid="{3786571B-A609-4748-A01A-E3D295765BAF}"/>
    <cellStyle name="Comma 2 6 4 2 2 2" xfId="21130" xr:uid="{E10618CE-FB5E-4C78-B9AD-3AF5C747D7B7}"/>
    <cellStyle name="Comma 2 6 4 2 3" xfId="15527" xr:uid="{8947E17E-C136-45AB-9D48-A9D72D409405}"/>
    <cellStyle name="Comma 2 6 4 3" xfId="7113" xr:uid="{D04D5CC6-C9AA-48DC-8159-A7CA94FB2AA9}"/>
    <cellStyle name="Comma 2 6 4 3 2" xfId="18341" xr:uid="{C85806C3-890E-4E0A-8F9F-122FFF7BCE2E}"/>
    <cellStyle name="Comma 2 6 4 4" xfId="12738" xr:uid="{7DD8286A-5E35-4059-8F1E-4AF7CE76E19C}"/>
    <cellStyle name="Comma 2 6 5" xfId="2591" xr:uid="{00000000-0005-0000-0000-000091040000}"/>
    <cellStyle name="Comma 2 6 5 2" xfId="5380" xr:uid="{EE2E1BF0-D583-42D9-B708-F8DBFAD7F404}"/>
    <cellStyle name="Comma 2 6 5 2 2" xfId="10983" xr:uid="{62B3D027-F8B4-4D1A-904D-1010C781F8E3}"/>
    <cellStyle name="Comma 2 6 5 2 2 2" xfId="22211" xr:uid="{28EF95B6-8141-4291-8F8B-EB7F41D24A88}"/>
    <cellStyle name="Comma 2 6 5 2 3" xfId="16608" xr:uid="{A83860BB-7021-48F7-9A27-EA3911998119}"/>
    <cellStyle name="Comma 2 6 5 3" xfId="8194" xr:uid="{00ABDB10-0591-4F22-BA5D-08C6217F60FF}"/>
    <cellStyle name="Comma 2 6 5 3 2" xfId="19422" xr:uid="{7EE3B85E-2A41-4326-8D0D-9EDC648D9F62}"/>
    <cellStyle name="Comma 2 6 5 4" xfId="13819" xr:uid="{ADDC5425-410A-4226-89E1-58E7C066866E}"/>
    <cellStyle name="Comma 2 6 6" xfId="430" xr:uid="{00000000-0005-0000-0000-000092040000}"/>
    <cellStyle name="Comma 2 6 6 2" xfId="3219" xr:uid="{E9847D8C-4FA9-4BCD-A3D6-68F75351CE38}"/>
    <cellStyle name="Comma 2 6 6 2 2" xfId="8822" xr:uid="{E77A0634-B58F-4906-B11F-406BEEF8749F}"/>
    <cellStyle name="Comma 2 6 6 2 2 2" xfId="20050" xr:uid="{AC6070DC-2763-4EF2-BCC8-59FC6AF32A98}"/>
    <cellStyle name="Comma 2 6 6 2 3" xfId="14447" xr:uid="{883AD3A3-757E-410C-82CB-56C441DBB9F9}"/>
    <cellStyle name="Comma 2 6 6 3" xfId="6033" xr:uid="{C2E46799-82CB-436A-B843-D741B3F6BEC5}"/>
    <cellStyle name="Comma 2 6 6 3 2" xfId="17261" xr:uid="{E7CC97BA-47A8-41C3-97A9-E8E2EEC99848}"/>
    <cellStyle name="Comma 2 6 6 4" xfId="11658" xr:uid="{21868AD5-67A8-41CB-9584-B4211CE88EEE}"/>
    <cellStyle name="Comma 2 6 7" xfId="2943" xr:uid="{DEFA63A4-300F-4455-A705-1E04152AB296}"/>
    <cellStyle name="Comma 2 6 7 2" xfId="8546" xr:uid="{8DEFBE0B-149C-454B-9264-479983F84BE8}"/>
    <cellStyle name="Comma 2 6 7 2 2" xfId="19774" xr:uid="{E2EAA319-DE3D-4498-ADDF-DFA903E392FC}"/>
    <cellStyle name="Comma 2 6 7 3" xfId="14171" xr:uid="{1149353B-6C4F-4CE1-B917-809B5F502200}"/>
    <cellStyle name="Comma 2 6 8" xfId="5758" xr:uid="{B43B576B-5B20-462F-85EE-7EE9ED92CE7A}"/>
    <cellStyle name="Comma 2 6 8 2" xfId="16986" xr:uid="{6112ECB0-07D7-48BB-AE56-5098F9CD0FA0}"/>
    <cellStyle name="Comma 2 6 9" xfId="11382" xr:uid="{683D6CD5-3159-413A-B109-4A02839904BD}"/>
    <cellStyle name="Comma 2 7" xfId="566" xr:uid="{00000000-0005-0000-0000-000093040000}"/>
    <cellStyle name="Comma 2 7 2" xfId="1104" xr:uid="{00000000-0005-0000-0000-000094040000}"/>
    <cellStyle name="Comma 2 7 2 2" xfId="2184" xr:uid="{00000000-0005-0000-0000-000095040000}"/>
    <cellStyle name="Comma 2 7 2 2 2" xfId="4973" xr:uid="{328CB5A5-21C4-437C-A7D3-CF3281B530AD}"/>
    <cellStyle name="Comma 2 7 2 2 2 2" xfId="10576" xr:uid="{3CD22281-DC75-4A8F-8940-2208E64E4AF1}"/>
    <cellStyle name="Comma 2 7 2 2 2 2 2" xfId="21804" xr:uid="{CD32739B-A29C-4A28-8253-FD356AB09644}"/>
    <cellStyle name="Comma 2 7 2 2 2 3" xfId="16201" xr:uid="{B44C7B08-4C4E-475D-A0B9-C431AAF594B2}"/>
    <cellStyle name="Comma 2 7 2 2 3" xfId="7787" xr:uid="{02E5D90B-F0B5-4353-92B7-D0DBAF7A6523}"/>
    <cellStyle name="Comma 2 7 2 2 3 2" xfId="19015" xr:uid="{9AF82D35-22E0-4A0E-A075-F6FEC907E441}"/>
    <cellStyle name="Comma 2 7 2 2 4" xfId="13412" xr:uid="{FA13D629-CCE1-42C6-96F3-713C135D7766}"/>
    <cellStyle name="Comma 2 7 2 3" xfId="3893" xr:uid="{97A2CFDB-F2AD-4753-8A0D-54E28137F7EC}"/>
    <cellStyle name="Comma 2 7 2 3 2" xfId="9496" xr:uid="{0026B17B-8D42-45C7-83A4-F6BF17ED9716}"/>
    <cellStyle name="Comma 2 7 2 3 2 2" xfId="20724" xr:uid="{78F120E8-F0FE-4ADD-9300-9DEF0E3DDDBD}"/>
    <cellStyle name="Comma 2 7 2 3 3" xfId="15121" xr:uid="{D9405AD2-BD97-4B60-8EC2-07AF50721DAF}"/>
    <cellStyle name="Comma 2 7 2 4" xfId="6707" xr:uid="{0E52B1BF-3434-47AB-82A5-597C6E916871}"/>
    <cellStyle name="Comma 2 7 2 4 2" xfId="17935" xr:uid="{A2E94316-6EBC-4DC6-89FB-8E8CB50BFD54}"/>
    <cellStyle name="Comma 2 7 2 5" xfId="12332" xr:uid="{85325D42-BBE4-4128-BF32-7979D6B3C713}"/>
    <cellStyle name="Comma 2 7 3" xfId="1646" xr:uid="{00000000-0005-0000-0000-000096040000}"/>
    <cellStyle name="Comma 2 7 3 2" xfId="4435" xr:uid="{C8AFBE4B-8FCC-4F7E-88AB-6F5080CBD953}"/>
    <cellStyle name="Comma 2 7 3 2 2" xfId="10038" xr:uid="{AE6E0707-132D-4937-84DD-191A7D96B3EB}"/>
    <cellStyle name="Comma 2 7 3 2 2 2" xfId="21266" xr:uid="{B7F3083A-0451-41B2-B1F6-4F93F999EBB6}"/>
    <cellStyle name="Comma 2 7 3 2 3" xfId="15663" xr:uid="{F6C9208F-107B-48AF-972F-C00A31BB567C}"/>
    <cellStyle name="Comma 2 7 3 3" xfId="7249" xr:uid="{9E15A626-1B9C-4690-8AE3-447687F2F905}"/>
    <cellStyle name="Comma 2 7 3 3 2" xfId="18477" xr:uid="{C38188D6-F96D-4894-A746-A78D46F497B4}"/>
    <cellStyle name="Comma 2 7 3 4" xfId="12874" xr:uid="{E49FF451-1428-4C34-A144-26587A9C8F55}"/>
    <cellStyle name="Comma 2 7 4" xfId="3355" xr:uid="{2FFE4190-BE7A-46B5-80EF-16ADD8728202}"/>
    <cellStyle name="Comma 2 7 4 2" xfId="8958" xr:uid="{8B96299A-9B13-425F-B666-88D34EE6E5BC}"/>
    <cellStyle name="Comma 2 7 4 2 2" xfId="20186" xr:uid="{AD82698F-9ABA-48BA-A105-DB274C7F4270}"/>
    <cellStyle name="Comma 2 7 4 3" xfId="14583" xr:uid="{2B77065A-CC89-402D-9E09-E3603BB7949C}"/>
    <cellStyle name="Comma 2 7 5" xfId="6169" xr:uid="{7B2C6AB3-41E6-4523-ABBD-E9FEE7F7E06C}"/>
    <cellStyle name="Comma 2 7 5 2" xfId="17397" xr:uid="{0BCA54AA-142C-40FA-9301-557531B7936B}"/>
    <cellStyle name="Comma 2 7 6" xfId="11794" xr:uid="{B497E75B-096D-456C-A880-8235186EE2E3}"/>
    <cellStyle name="Comma 2 8" xfId="832" xr:uid="{00000000-0005-0000-0000-000097040000}"/>
    <cellStyle name="Comma 2 8 2" xfId="1370" xr:uid="{00000000-0005-0000-0000-000098040000}"/>
    <cellStyle name="Comma 2 8 2 2" xfId="2450" xr:uid="{00000000-0005-0000-0000-000099040000}"/>
    <cellStyle name="Comma 2 8 2 2 2" xfId="5239" xr:uid="{01297BFC-3996-4D31-B37B-91CD57379430}"/>
    <cellStyle name="Comma 2 8 2 2 2 2" xfId="10842" xr:uid="{DBB93018-0267-4E72-928A-C78D7915799E}"/>
    <cellStyle name="Comma 2 8 2 2 2 2 2" xfId="22070" xr:uid="{CB8B9964-0613-4007-A477-39F3294A11C2}"/>
    <cellStyle name="Comma 2 8 2 2 2 3" xfId="16467" xr:uid="{1B03D94D-D3E0-405A-BCF5-32CB8BEE7A00}"/>
    <cellStyle name="Comma 2 8 2 2 3" xfId="8053" xr:uid="{D051A94E-F901-4781-ACF4-D39B09CD218E}"/>
    <cellStyle name="Comma 2 8 2 2 3 2" xfId="19281" xr:uid="{5FF297F5-5941-430D-833C-0C5CC756A1B0}"/>
    <cellStyle name="Comma 2 8 2 2 4" xfId="13678" xr:uid="{DF39E121-6655-4FE8-B749-C7276A6D74F1}"/>
    <cellStyle name="Comma 2 8 2 3" xfId="4159" xr:uid="{131CA87B-B779-4625-8DDD-CD8EBC360FD9}"/>
    <cellStyle name="Comma 2 8 2 3 2" xfId="9762" xr:uid="{B62BE37F-BC15-4F6C-88FE-059AB0C7EFD6}"/>
    <cellStyle name="Comma 2 8 2 3 2 2" xfId="20990" xr:uid="{C225596C-1076-4818-BA82-67C86B86F81D}"/>
    <cellStyle name="Comma 2 8 2 3 3" xfId="15387" xr:uid="{6362F419-8147-441D-BE64-D20BA7896692}"/>
    <cellStyle name="Comma 2 8 2 4" xfId="6973" xr:uid="{7AF2E49C-737A-4BE2-A932-93DD074A9826}"/>
    <cellStyle name="Comma 2 8 2 4 2" xfId="18201" xr:uid="{A657F382-47CC-4C62-8988-5EA7BBACA45E}"/>
    <cellStyle name="Comma 2 8 2 5" xfId="12598" xr:uid="{DC86A45F-08A0-4A40-9694-967A10DFEDB6}"/>
    <cellStyle name="Comma 2 8 3" xfId="1912" xr:uid="{00000000-0005-0000-0000-00009A040000}"/>
    <cellStyle name="Comma 2 8 3 2" xfId="4701" xr:uid="{5E2746D7-9D77-4131-915D-6602A64CFD87}"/>
    <cellStyle name="Comma 2 8 3 2 2" xfId="10304" xr:uid="{6D2CE95F-3EF5-4595-AA70-72DC24032035}"/>
    <cellStyle name="Comma 2 8 3 2 2 2" xfId="21532" xr:uid="{CFFF3E80-9733-4A99-BC51-72FA6E2CA3E9}"/>
    <cellStyle name="Comma 2 8 3 2 3" xfId="15929" xr:uid="{7812A7C4-2E26-414B-9D6C-085D77A714EF}"/>
    <cellStyle name="Comma 2 8 3 3" xfId="7515" xr:uid="{66A41DDE-EA06-4AA7-B67C-BDB46D48463F}"/>
    <cellStyle name="Comma 2 8 3 3 2" xfId="18743" xr:uid="{5C5C3EB9-7D0A-4DB4-ADA5-8E9A6BD89E6C}"/>
    <cellStyle name="Comma 2 8 3 4" xfId="13140" xr:uid="{498F780D-73CC-4406-A78C-8248B75915B8}"/>
    <cellStyle name="Comma 2 8 4" xfId="3621" xr:uid="{C079B742-A55F-4D42-A5A2-1416F2DDF50D}"/>
    <cellStyle name="Comma 2 8 4 2" xfId="9224" xr:uid="{94EBD67F-BE27-491F-AD59-9CFF2DE92295}"/>
    <cellStyle name="Comma 2 8 4 2 2" xfId="20452" xr:uid="{A093DAB0-58C3-414E-AEC8-13BA1727E864}"/>
    <cellStyle name="Comma 2 8 4 3" xfId="14849" xr:uid="{F7F1B493-84B2-407F-BEE9-C0DB1F147B35}"/>
    <cellStyle name="Comma 2 8 5" xfId="6435" xr:uid="{3EE3A6FE-AF7C-401E-8F0A-ABE7DC79077A}"/>
    <cellStyle name="Comma 2 8 5 2" xfId="17663" xr:uid="{2E099FFB-17AF-4567-9E5F-37985C3AAAF9}"/>
    <cellStyle name="Comma 2 8 6" xfId="12060" xr:uid="{4E31A100-D200-44A8-9EF8-E2333C70FF53}"/>
    <cellStyle name="Comma 2 9" xfId="834" xr:uid="{00000000-0005-0000-0000-00009B040000}"/>
    <cellStyle name="Comma 2 9 2" xfId="1372" xr:uid="{00000000-0005-0000-0000-00009C040000}"/>
    <cellStyle name="Comma 2 9 2 2" xfId="2452" xr:uid="{00000000-0005-0000-0000-00009D040000}"/>
    <cellStyle name="Comma 2 9 2 2 2" xfId="5241" xr:uid="{C68F4D6B-C3B2-45C1-A2EB-9EF30BF7A7A3}"/>
    <cellStyle name="Comma 2 9 2 2 2 2" xfId="10844" xr:uid="{0F30A45A-B0FE-4E41-8A50-52CE13678B6D}"/>
    <cellStyle name="Comma 2 9 2 2 2 2 2" xfId="22072" xr:uid="{E3F26A9B-A837-4D28-8B36-7F3FD02C9329}"/>
    <cellStyle name="Comma 2 9 2 2 2 3" xfId="16469" xr:uid="{E8A6D785-4714-4F0C-A7DE-64042149937A}"/>
    <cellStyle name="Comma 2 9 2 2 3" xfId="8055" xr:uid="{A85641EB-B3E7-469B-9F34-4AC85E754758}"/>
    <cellStyle name="Comma 2 9 2 2 3 2" xfId="19283" xr:uid="{208D0679-9C0C-48FB-9B6D-7C47A359C0A0}"/>
    <cellStyle name="Comma 2 9 2 2 4" xfId="13680" xr:uid="{24177A16-6CF3-476F-97EA-2A82EEA001A0}"/>
    <cellStyle name="Comma 2 9 2 3" xfId="4161" xr:uid="{21E7BE50-618E-4DA7-BD76-E344B40669E7}"/>
    <cellStyle name="Comma 2 9 2 3 2" xfId="9764" xr:uid="{282700A6-4BC1-4378-8E91-484ECF412A5F}"/>
    <cellStyle name="Comma 2 9 2 3 2 2" xfId="20992" xr:uid="{6E3221B1-090B-4892-AAA7-E907720AB443}"/>
    <cellStyle name="Comma 2 9 2 3 3" xfId="15389" xr:uid="{0DC32516-374A-40BE-B0A4-B1EAFF6206B8}"/>
    <cellStyle name="Comma 2 9 2 4" xfId="6975" xr:uid="{39FBEA76-6712-4DBC-BA3F-3E7B793D3255}"/>
    <cellStyle name="Comma 2 9 2 4 2" xfId="18203" xr:uid="{253EFC64-D30E-43F3-9CC1-CCAE134EA948}"/>
    <cellStyle name="Comma 2 9 2 5" xfId="12600" xr:uid="{4100621C-263A-4EDD-8580-250A3906C610}"/>
    <cellStyle name="Comma 2 9 3" xfId="1914" xr:uid="{00000000-0005-0000-0000-00009E040000}"/>
    <cellStyle name="Comma 2 9 3 2" xfId="4703" xr:uid="{2A0F4776-B180-4EB5-BB45-9EFE10C466A5}"/>
    <cellStyle name="Comma 2 9 3 2 2" xfId="10306" xr:uid="{3A03E7B5-8292-43A6-93DB-45A43E4974BA}"/>
    <cellStyle name="Comma 2 9 3 2 2 2" xfId="21534" xr:uid="{E06A8FA0-EEB7-4678-9394-146A75187164}"/>
    <cellStyle name="Comma 2 9 3 2 3" xfId="15931" xr:uid="{73C4A9CA-B4C6-4198-BDCB-78369ECE1A40}"/>
    <cellStyle name="Comma 2 9 3 3" xfId="7517" xr:uid="{3965A163-F6EE-4EF8-B305-8DBB8502B517}"/>
    <cellStyle name="Comma 2 9 3 3 2" xfId="18745" xr:uid="{288069B7-46C3-4BE6-A0AC-8FEF8640C757}"/>
    <cellStyle name="Comma 2 9 3 4" xfId="13142" xr:uid="{EF6644CA-3654-402C-AE64-955AECAB917A}"/>
    <cellStyle name="Comma 2 9 4" xfId="3623" xr:uid="{819CED11-07E6-4606-94A1-DEC97C078FDF}"/>
    <cellStyle name="Comma 2 9 4 2" xfId="9226" xr:uid="{502B3397-14E3-4C5E-9C60-3D631B8E26F1}"/>
    <cellStyle name="Comma 2 9 4 2 2" xfId="20454" xr:uid="{A75D27EA-FBE9-490D-9B1C-891307B6431A}"/>
    <cellStyle name="Comma 2 9 4 3" xfId="14851" xr:uid="{5ED3697B-19E5-4B6E-AFE9-B91D6832808C}"/>
    <cellStyle name="Comma 2 9 5" xfId="6437" xr:uid="{1F8DB7FD-3C38-4159-A5FB-79614B709F71}"/>
    <cellStyle name="Comma 2 9 5 2" xfId="17665" xr:uid="{678C631E-0965-4EB3-98DD-26464A4B97C4}"/>
    <cellStyle name="Comma 2 9 6" xfId="12062" xr:uid="{71CB911F-5A50-482E-82E9-06C3BE701167}"/>
    <cellStyle name="Comma 20" xfId="11" xr:uid="{00000000-0005-0000-0000-00009F040000}"/>
    <cellStyle name="Comma 20 2" xfId="574" xr:uid="{00000000-0005-0000-0000-0000A0040000}"/>
    <cellStyle name="Comma 20 2 2" xfId="1112" xr:uid="{00000000-0005-0000-0000-0000A1040000}"/>
    <cellStyle name="Comma 20 2 2 2" xfId="2192" xr:uid="{00000000-0005-0000-0000-0000A2040000}"/>
    <cellStyle name="Comma 20 2 2 2 2" xfId="4981" xr:uid="{5A59848F-6826-4A05-BC80-8FAA529B9C13}"/>
    <cellStyle name="Comma 20 2 2 2 2 2" xfId="10584" xr:uid="{C432EA92-B115-40F8-8E01-7184B3EE3782}"/>
    <cellStyle name="Comma 20 2 2 2 2 2 2" xfId="21812" xr:uid="{25FC5153-4F67-4F7D-9D53-E90FA126DB02}"/>
    <cellStyle name="Comma 20 2 2 2 2 3" xfId="16209" xr:uid="{066E7437-50A4-4954-9D59-E3B3AB1252CA}"/>
    <cellStyle name="Comma 20 2 2 2 3" xfId="7795" xr:uid="{5A60AD9B-30E3-41B8-A057-0AE7E2DD76E9}"/>
    <cellStyle name="Comma 20 2 2 2 3 2" xfId="19023" xr:uid="{C364BBA3-BD72-4C6D-8BA3-56B9E598765B}"/>
    <cellStyle name="Comma 20 2 2 2 4" xfId="13420" xr:uid="{5A641816-8815-4409-8DA4-CAFA5A872F2C}"/>
    <cellStyle name="Comma 20 2 2 3" xfId="3901" xr:uid="{5F11E73A-D944-42C4-8A66-55F7D031D9F0}"/>
    <cellStyle name="Comma 20 2 2 3 2" xfId="9504" xr:uid="{19299054-0B79-4DCA-B8F9-5E719F85E8BD}"/>
    <cellStyle name="Comma 20 2 2 3 2 2" xfId="20732" xr:uid="{F97E460A-F41E-4842-9C7D-2D25C3FD68A1}"/>
    <cellStyle name="Comma 20 2 2 3 3" xfId="15129" xr:uid="{E0E12913-6251-4F66-91BA-5D44F642E658}"/>
    <cellStyle name="Comma 20 2 2 4" xfId="6715" xr:uid="{03EA2ECD-1858-45CC-A1C7-339FCD92962F}"/>
    <cellStyle name="Comma 20 2 2 4 2" xfId="17943" xr:uid="{2112EB81-C45A-48BF-B5E8-40A61A1211D2}"/>
    <cellStyle name="Comma 20 2 2 5" xfId="12340" xr:uid="{21924879-ED5A-476B-9AAF-AD2532EB9255}"/>
    <cellStyle name="Comma 20 2 3" xfId="1654" xr:uid="{00000000-0005-0000-0000-0000A3040000}"/>
    <cellStyle name="Comma 20 2 3 2" xfId="4443" xr:uid="{C9A3FBBF-658E-4558-A1EE-0879E4F00CA2}"/>
    <cellStyle name="Comma 20 2 3 2 2" xfId="10046" xr:uid="{C6EC244D-B435-4B66-8612-15E384A27B72}"/>
    <cellStyle name="Comma 20 2 3 2 2 2" xfId="21274" xr:uid="{EA334422-9B8D-462D-A858-2519F155CBFF}"/>
    <cellStyle name="Comma 20 2 3 2 3" xfId="15671" xr:uid="{26C88FDE-57B8-4E82-AED1-5A4E7E909EE4}"/>
    <cellStyle name="Comma 20 2 3 3" xfId="7257" xr:uid="{B1314609-F78E-4DFF-BCF4-DF7847E9465A}"/>
    <cellStyle name="Comma 20 2 3 3 2" xfId="18485" xr:uid="{1AB62EDB-665C-4E18-8D5D-CF7892FAD2C5}"/>
    <cellStyle name="Comma 20 2 3 4" xfId="12882" xr:uid="{2669257F-0F25-45F4-AB4D-47634F1FA41F}"/>
    <cellStyle name="Comma 20 2 4" xfId="3363" xr:uid="{B9FE93EB-4D90-4A63-BAA9-F6904EFE252F}"/>
    <cellStyle name="Comma 20 2 4 2" xfId="8966" xr:uid="{A70187B3-D606-4E61-8F84-D638BA2EC0D1}"/>
    <cellStyle name="Comma 20 2 4 2 2" xfId="20194" xr:uid="{A1851BF8-E444-4BCB-A50F-339068381204}"/>
    <cellStyle name="Comma 20 2 4 3" xfId="14591" xr:uid="{D94807CB-C8E9-4111-9A99-0ABBC7B46BC8}"/>
    <cellStyle name="Comma 20 2 5" xfId="6177" xr:uid="{B7E46ADE-DCAE-4399-97C2-4CC3A54EBB14}"/>
    <cellStyle name="Comma 20 2 5 2" xfId="17405" xr:uid="{BE4D5D61-ECAE-4B3B-8082-962A9F9E6D22}"/>
    <cellStyle name="Comma 20 2 6" xfId="11802" xr:uid="{DF139C8E-F0FF-4631-AAAC-71B36A5FEF8C}"/>
    <cellStyle name="Comma 20 3" xfId="845" xr:uid="{00000000-0005-0000-0000-0000A4040000}"/>
    <cellStyle name="Comma 20 3 2" xfId="1925" xr:uid="{00000000-0005-0000-0000-0000A5040000}"/>
    <cellStyle name="Comma 20 3 2 2" xfId="4714" xr:uid="{D30EAC36-51A4-4184-A8F9-B33B0695EEEF}"/>
    <cellStyle name="Comma 20 3 2 2 2" xfId="10317" xr:uid="{B134C349-35B1-4014-AA44-6B66E82C38F9}"/>
    <cellStyle name="Comma 20 3 2 2 2 2" xfId="21545" xr:uid="{45C48909-53F8-4FA7-9B15-A91CBFF66F1E}"/>
    <cellStyle name="Comma 20 3 2 2 3" xfId="15942" xr:uid="{27884DB1-B8F1-4DA3-9580-C7BE456B9DCA}"/>
    <cellStyle name="Comma 20 3 2 3" xfId="7528" xr:uid="{A7F7DA78-C598-4C09-AFA9-5A913EC926A3}"/>
    <cellStyle name="Comma 20 3 2 3 2" xfId="18756" xr:uid="{A7D4B808-F6F1-4F38-BF11-413C09FF811F}"/>
    <cellStyle name="Comma 20 3 2 4" xfId="13153" xr:uid="{107F2271-4FCD-41E5-9527-9E76A5AC64F7}"/>
    <cellStyle name="Comma 20 3 3" xfId="3634" xr:uid="{10F5D7C7-4CC6-4274-8621-1DD28F0FEE94}"/>
    <cellStyle name="Comma 20 3 3 2" xfId="9237" xr:uid="{D6298135-F05B-4B59-808B-5F708E874D1C}"/>
    <cellStyle name="Comma 20 3 3 2 2" xfId="20465" xr:uid="{4DD02284-AF8E-49E1-B3B8-1F9D3525A9A3}"/>
    <cellStyle name="Comma 20 3 3 3" xfId="14862" xr:uid="{5EC7D19B-9AE4-4BB6-B05A-D62072AEB962}"/>
    <cellStyle name="Comma 20 3 4" xfId="6448" xr:uid="{3F1AB32E-604A-47B4-9B62-4BB72F23BEAF}"/>
    <cellStyle name="Comma 20 3 4 2" xfId="17676" xr:uid="{D7F37059-4371-44C7-81ED-1A7F5509843D}"/>
    <cellStyle name="Comma 20 3 5" xfId="12073" xr:uid="{9488C03A-2FA2-4CCF-87A6-1E6C5DAFDAE4}"/>
    <cellStyle name="Comma 20 4" xfId="1387" xr:uid="{00000000-0005-0000-0000-0000A6040000}"/>
    <cellStyle name="Comma 20 4 2" xfId="4176" xr:uid="{DAD2E71B-31B8-4523-BDA9-59FBCEF65EA2}"/>
    <cellStyle name="Comma 20 4 2 2" xfId="9779" xr:uid="{D8DA3CD2-4E6E-4B2B-B0EA-803C9F9BA48E}"/>
    <cellStyle name="Comma 20 4 2 2 2" xfId="21007" xr:uid="{2C94E1CD-210F-43D7-B8E7-3EEE612103AC}"/>
    <cellStyle name="Comma 20 4 2 3" xfId="15404" xr:uid="{E9DFD62C-F2D4-4E61-A289-7576A333A7A4}"/>
    <cellStyle name="Comma 20 4 3" xfId="6990" xr:uid="{49CD6287-804C-4262-8122-28B70A86535C}"/>
    <cellStyle name="Comma 20 4 3 2" xfId="18218" xr:uid="{49E4BAF8-641D-4CC1-865F-C63A4B565968}"/>
    <cellStyle name="Comma 20 4 4" xfId="12615" xr:uid="{205545E3-4930-46BA-B1AB-F26A7C936D9E}"/>
    <cellStyle name="Comma 20 5" xfId="2468" xr:uid="{00000000-0005-0000-0000-0000A7040000}"/>
    <cellStyle name="Comma 20 5 2" xfId="5257" xr:uid="{744B7263-FDC5-44A9-962A-AAECC23B8ADA}"/>
    <cellStyle name="Comma 20 5 2 2" xfId="10860" xr:uid="{AA560903-FB38-4C9B-BA7A-D910F8E1F417}"/>
    <cellStyle name="Comma 20 5 2 2 2" xfId="22088" xr:uid="{0CE32A65-0C7E-4540-8182-E3BE01BC9962}"/>
    <cellStyle name="Comma 20 5 2 3" xfId="16485" xr:uid="{AFC48E56-3066-4948-A1FA-968CD6F81512}"/>
    <cellStyle name="Comma 20 5 3" xfId="8071" xr:uid="{F013AE42-5F25-489E-907E-ABF06DBBF1B6}"/>
    <cellStyle name="Comma 20 5 3 2" xfId="19299" xr:uid="{921EF3E0-2E8B-4FD5-8C29-EF05C5FE264D}"/>
    <cellStyle name="Comma 20 5 4" xfId="13696" xr:uid="{845F039B-EE3D-4466-88FF-E2B419B77427}"/>
    <cellStyle name="Comma 20 6" xfId="307" xr:uid="{00000000-0005-0000-0000-0000A8040000}"/>
    <cellStyle name="Comma 20 6 2" xfId="3096" xr:uid="{898F2BB6-0DEA-42C4-8B03-E51BFC24479E}"/>
    <cellStyle name="Comma 20 6 2 2" xfId="8699" xr:uid="{69095078-0283-40F4-AEE7-F68721C23701}"/>
    <cellStyle name="Comma 20 6 2 2 2" xfId="19927" xr:uid="{7CFE1C88-FCB0-4AE1-B00B-332A60D0242F}"/>
    <cellStyle name="Comma 20 6 2 3" xfId="14324" xr:uid="{71FDB2A8-5FBD-4DAE-ABF4-26C58C3799FD}"/>
    <cellStyle name="Comma 20 6 3" xfId="5910" xr:uid="{75445CFC-D795-41AC-B1A6-CD530A6A8B02}"/>
    <cellStyle name="Comma 20 6 3 2" xfId="17138" xr:uid="{5FBDDE45-D0BE-4020-9672-1165A13EDC54}"/>
    <cellStyle name="Comma 20 6 4" xfId="11535" xr:uid="{4D81F1BD-C8AB-4F5E-823C-9472E59B0834}"/>
    <cellStyle name="Comma 20 7" xfId="2820" xr:uid="{BCE4EE9C-E80C-4793-97A4-DF325FD1CBD7}"/>
    <cellStyle name="Comma 20 7 2" xfId="8423" xr:uid="{6CFB2810-A2B8-41D6-BE16-70B8A6086AC8}"/>
    <cellStyle name="Comma 20 7 2 2" xfId="19651" xr:uid="{B10A3363-7D12-4ACA-AB2D-7C8F9146FC01}"/>
    <cellStyle name="Comma 20 7 3" xfId="14048" xr:uid="{93B8CEA9-3D89-4E73-9B07-6AB0780C35FF}"/>
    <cellStyle name="Comma 20 8" xfId="5635" xr:uid="{3617DD45-03C3-4615-9AD9-00CEFAA37C37}"/>
    <cellStyle name="Comma 20 8 2" xfId="16863" xr:uid="{E911C0DB-42A0-455B-BABE-10550367F880}"/>
    <cellStyle name="Comma 20 9" xfId="11259" xr:uid="{CCE46EBC-A2FC-4E1B-BAC3-89441D6979EE}"/>
    <cellStyle name="Comma 21" xfId="281" xr:uid="{00000000-0005-0000-0000-0000A9040000}"/>
    <cellStyle name="Comma 21 2" xfId="827" xr:uid="{00000000-0005-0000-0000-0000AA040000}"/>
    <cellStyle name="Comma 21 2 2" xfId="1365" xr:uid="{00000000-0005-0000-0000-0000AB040000}"/>
    <cellStyle name="Comma 21 2 2 2" xfId="2445" xr:uid="{00000000-0005-0000-0000-0000AC040000}"/>
    <cellStyle name="Comma 21 2 2 2 2" xfId="5234" xr:uid="{4576EB3F-3754-418B-A4EA-8B0F9CAE057A}"/>
    <cellStyle name="Comma 21 2 2 2 2 2" xfId="10837" xr:uid="{435067AA-A924-44AE-A40F-263AEA7DBBEC}"/>
    <cellStyle name="Comma 21 2 2 2 2 2 2" xfId="22065" xr:uid="{32952883-7472-4976-A917-CA9E9B93FA59}"/>
    <cellStyle name="Comma 21 2 2 2 2 3" xfId="16462" xr:uid="{06BA7800-B89F-4247-8F9E-5462CA91450A}"/>
    <cellStyle name="Comma 21 2 2 2 3" xfId="8048" xr:uid="{6F9274AF-8AF8-40F4-AD26-D4E196528475}"/>
    <cellStyle name="Comma 21 2 2 2 3 2" xfId="19276" xr:uid="{0C99619D-6B99-4948-AC16-6E2A83C89C27}"/>
    <cellStyle name="Comma 21 2 2 2 4" xfId="13673" xr:uid="{C1992061-33F6-4957-8947-1E0459636976}"/>
    <cellStyle name="Comma 21 2 2 3" xfId="4154" xr:uid="{0C337198-5B18-431E-902A-4B30E8E0A4D2}"/>
    <cellStyle name="Comma 21 2 2 3 2" xfId="9757" xr:uid="{5FC33F7B-255F-417F-B2C2-E5BF03485A86}"/>
    <cellStyle name="Comma 21 2 2 3 2 2" xfId="20985" xr:uid="{6544657C-59C6-48C8-9431-E9234B80C51A}"/>
    <cellStyle name="Comma 21 2 2 3 3" xfId="15382" xr:uid="{5456479B-5A29-4B43-BB23-0F34682FBA1B}"/>
    <cellStyle name="Comma 21 2 2 4" xfId="6968" xr:uid="{48E911A6-25D5-4193-9078-2177A4C93C8B}"/>
    <cellStyle name="Comma 21 2 2 4 2" xfId="18196" xr:uid="{C099E46A-C75C-4845-9DAB-0BB7672CCB3E}"/>
    <cellStyle name="Comma 21 2 2 5" xfId="12593" xr:uid="{8E07BF07-8DF3-415A-87A0-4ED19192ECB3}"/>
    <cellStyle name="Comma 21 2 3" xfId="1907" xr:uid="{00000000-0005-0000-0000-0000AD040000}"/>
    <cellStyle name="Comma 21 2 3 2" xfId="4696" xr:uid="{4629F424-D459-4C0B-B084-435A520A437B}"/>
    <cellStyle name="Comma 21 2 3 2 2" xfId="10299" xr:uid="{77A6759C-8362-4CE2-B37C-F6E0812F2222}"/>
    <cellStyle name="Comma 21 2 3 2 2 2" xfId="21527" xr:uid="{20F02B49-5263-47E6-BD59-D8167515D5EA}"/>
    <cellStyle name="Comma 21 2 3 2 3" xfId="15924" xr:uid="{9DF9C21D-AB17-48D3-ADF3-CFDF63CE9480}"/>
    <cellStyle name="Comma 21 2 3 3" xfId="7510" xr:uid="{323CDF59-0FF2-40A3-A32A-7DCDFB7AB8A9}"/>
    <cellStyle name="Comma 21 2 3 3 2" xfId="18738" xr:uid="{4C8470F4-579F-4135-88F8-3BF2C097472B}"/>
    <cellStyle name="Comma 21 2 3 4" xfId="13135" xr:uid="{945B9607-BA53-433A-AD4F-CB7672D1288D}"/>
    <cellStyle name="Comma 21 2 4" xfId="3616" xr:uid="{872BB73B-47A9-4A08-A41D-76084E869FA3}"/>
    <cellStyle name="Comma 21 2 4 2" xfId="9219" xr:uid="{306C419A-EC6F-4DE4-A2D9-6A056C749768}"/>
    <cellStyle name="Comma 21 2 4 2 2" xfId="20447" xr:uid="{3FAC7979-796D-4DA4-82B1-363C2E20C976}"/>
    <cellStyle name="Comma 21 2 4 3" xfId="14844" xr:uid="{1A012708-C31E-4174-A6C5-A584D6F79DFB}"/>
    <cellStyle name="Comma 21 2 5" xfId="6430" xr:uid="{08463685-FECF-47F5-98C2-0C60E2C9FA75}"/>
    <cellStyle name="Comma 21 2 5 2" xfId="17658" xr:uid="{37041576-5040-4E89-9626-8635C68187C5}"/>
    <cellStyle name="Comma 21 2 6" xfId="12055" xr:uid="{A94716C3-F9DC-4AC0-96C6-E237EF87CE5B}"/>
    <cellStyle name="Comma 21 3" xfId="1098" xr:uid="{00000000-0005-0000-0000-0000AE040000}"/>
    <cellStyle name="Comma 21 3 2" xfId="2178" xr:uid="{00000000-0005-0000-0000-0000AF040000}"/>
    <cellStyle name="Comma 21 3 2 2" xfId="4967" xr:uid="{E94A164F-3C80-4C4E-B145-47FECEB1F95F}"/>
    <cellStyle name="Comma 21 3 2 2 2" xfId="10570" xr:uid="{8441823C-4D0C-4BF0-9238-B463F5E7F45B}"/>
    <cellStyle name="Comma 21 3 2 2 2 2" xfId="21798" xr:uid="{F59CA1FC-2FA2-4334-A615-8A6D7BFAAA09}"/>
    <cellStyle name="Comma 21 3 2 2 3" xfId="16195" xr:uid="{BE86F8DF-2A2E-4764-8690-D63B2454B17A}"/>
    <cellStyle name="Comma 21 3 2 3" xfId="7781" xr:uid="{7D698AEF-EE29-4626-A533-8A38326421A5}"/>
    <cellStyle name="Comma 21 3 2 3 2" xfId="19009" xr:uid="{8ED680D6-DBE1-4088-8167-EEF6EC69F203}"/>
    <cellStyle name="Comma 21 3 2 4" xfId="13406" xr:uid="{9C4ED8E9-B44F-45E7-9041-2B5F57B5A057}"/>
    <cellStyle name="Comma 21 3 3" xfId="3887" xr:uid="{60E53625-9D7D-4242-9C2C-54C08A17A1AF}"/>
    <cellStyle name="Comma 21 3 3 2" xfId="9490" xr:uid="{07B7E80F-DB1D-405C-BBAE-FA25CCAEFE5D}"/>
    <cellStyle name="Comma 21 3 3 2 2" xfId="20718" xr:uid="{553CAED5-EAF0-4DA8-85DF-5E1A042A6F1D}"/>
    <cellStyle name="Comma 21 3 3 3" xfId="15115" xr:uid="{19A7DCB9-6844-4F1C-BEA8-3AD37235BE00}"/>
    <cellStyle name="Comma 21 3 4" xfId="6701" xr:uid="{83FAF8FD-2FA8-4CD1-9353-B4B5153D5378}"/>
    <cellStyle name="Comma 21 3 4 2" xfId="17929" xr:uid="{E8B034B2-2388-444C-9096-020B76551247}"/>
    <cellStyle name="Comma 21 3 5" xfId="12326" xr:uid="{4BF4A224-C5AF-4A3B-8DD5-ED99D72CED09}"/>
    <cellStyle name="Comma 21 4" xfId="1640" xr:uid="{00000000-0005-0000-0000-0000B0040000}"/>
    <cellStyle name="Comma 21 4 2" xfId="4429" xr:uid="{089CABF1-0582-427A-8EE0-D1B08A8C46F9}"/>
    <cellStyle name="Comma 21 4 2 2" xfId="10032" xr:uid="{09F146CB-AEE6-480C-939C-9694A386F8D7}"/>
    <cellStyle name="Comma 21 4 2 2 2" xfId="21260" xr:uid="{8D199275-4131-43DC-A830-5421A31C08B7}"/>
    <cellStyle name="Comma 21 4 2 3" xfId="15657" xr:uid="{8D009F09-C6D6-4F4B-BA59-808B6A2E6674}"/>
    <cellStyle name="Comma 21 4 3" xfId="7243" xr:uid="{97D438FE-2A2D-42D3-83D1-255995C22EA3}"/>
    <cellStyle name="Comma 21 4 3 2" xfId="18471" xr:uid="{48C9B7E8-1FCA-4D8D-8D99-0B76C1D4C3C0}"/>
    <cellStyle name="Comma 21 4 4" xfId="12868" xr:uid="{44149ED6-DA3D-4317-B575-2142C9B34830}"/>
    <cellStyle name="Comma 21 5" xfId="2721" xr:uid="{00000000-0005-0000-0000-0000B1040000}"/>
    <cellStyle name="Comma 21 5 2" xfId="5510" xr:uid="{2841FB11-B17B-436F-9EE6-CD0723139DE1}"/>
    <cellStyle name="Comma 21 5 2 2" xfId="11113" xr:uid="{A9502777-0930-4F01-B351-21CFB5AA998C}"/>
    <cellStyle name="Comma 21 5 2 2 2" xfId="22341" xr:uid="{F3E13DA9-D43B-48D1-9003-9DEBD4314958}"/>
    <cellStyle name="Comma 21 5 2 3" xfId="16738" xr:uid="{E942A136-7D11-402D-B708-08E1E638CD6F}"/>
    <cellStyle name="Comma 21 5 3" xfId="8324" xr:uid="{522815E2-EE9A-430C-BB60-16C3F4B0E828}"/>
    <cellStyle name="Comma 21 5 3 2" xfId="19552" xr:uid="{3D17CC2C-5022-4977-9CCA-5AC6D069D944}"/>
    <cellStyle name="Comma 21 5 4" xfId="13949" xr:uid="{5EBD3C37-169E-448A-894B-BC5AFE9FAEF3}"/>
    <cellStyle name="Comma 21 6" xfId="560" xr:uid="{00000000-0005-0000-0000-0000B2040000}"/>
    <cellStyle name="Comma 21 6 2" xfId="3349" xr:uid="{43AB364D-157D-4407-A72A-B940EE2ED02F}"/>
    <cellStyle name="Comma 21 6 2 2" xfId="8952" xr:uid="{82D6DBA1-1BE8-454D-803E-2D0B0194DA6E}"/>
    <cellStyle name="Comma 21 6 2 2 2" xfId="20180" xr:uid="{58DBECB1-6D03-476C-AAE3-B58E1C328BBB}"/>
    <cellStyle name="Comma 21 6 2 3" xfId="14577" xr:uid="{1564E6D8-3589-460D-A9FB-67CDBFE0546C}"/>
    <cellStyle name="Comma 21 6 3" xfId="6163" xr:uid="{B42715FF-68EB-4E03-9A18-19D8C82A851C}"/>
    <cellStyle name="Comma 21 6 3 2" xfId="17391" xr:uid="{70062B95-6487-4B32-B055-57A2FD4AB567}"/>
    <cellStyle name="Comma 21 6 4" xfId="11788" xr:uid="{2CEEA277-1575-45DB-9777-FF992DD15392}"/>
    <cellStyle name="Comma 21 7" xfId="3073" xr:uid="{1F8AF154-B6B8-412A-82A3-4A88A81EB6BB}"/>
    <cellStyle name="Comma 21 7 2" xfId="8676" xr:uid="{51F95A1D-E5DF-47B8-8971-813C1BE4C46F}"/>
    <cellStyle name="Comma 21 7 2 2" xfId="19904" xr:uid="{20B229DA-743F-4287-B285-AFF6728826A0}"/>
    <cellStyle name="Comma 21 7 3" xfId="14301" xr:uid="{02EF049C-B74A-49E1-896C-641C8430C56A}"/>
    <cellStyle name="Comma 21 8" xfId="5888" xr:uid="{E920A25E-3A17-41DE-9585-504E7F0CEFCA}"/>
    <cellStyle name="Comma 21 8 2" xfId="17116" xr:uid="{94DFCE2F-A0CC-47A3-AF3F-4F146475FC94}"/>
    <cellStyle name="Comma 21 9" xfId="11512" xr:uid="{5DE2CC29-EDCA-4C1F-87E8-8134F2AF3B8E}"/>
    <cellStyle name="Comma 22" xfId="283" xr:uid="{00000000-0005-0000-0000-0000B3040000}"/>
    <cellStyle name="Comma 22 2" xfId="828" xr:uid="{00000000-0005-0000-0000-0000B4040000}"/>
    <cellStyle name="Comma 22 2 2" xfId="1366" xr:uid="{00000000-0005-0000-0000-0000B5040000}"/>
    <cellStyle name="Comma 22 2 2 2" xfId="2446" xr:uid="{00000000-0005-0000-0000-0000B6040000}"/>
    <cellStyle name="Comma 22 2 2 2 2" xfId="5235" xr:uid="{0B04F6B4-FFF0-43EA-AC6F-339DB9A0B9C9}"/>
    <cellStyle name="Comma 22 2 2 2 2 2" xfId="10838" xr:uid="{4AE4E21B-418D-4FE6-8782-B5BEF04B66FB}"/>
    <cellStyle name="Comma 22 2 2 2 2 2 2" xfId="22066" xr:uid="{D491AC55-9F34-4B75-A37D-1B23A2BB5BF4}"/>
    <cellStyle name="Comma 22 2 2 2 2 3" xfId="16463" xr:uid="{A60E261F-903F-45CF-965D-A500E7243171}"/>
    <cellStyle name="Comma 22 2 2 2 3" xfId="8049" xr:uid="{6FB5F1F7-CC12-4A6B-A6A8-D0F0A62295AC}"/>
    <cellStyle name="Comma 22 2 2 2 3 2" xfId="19277" xr:uid="{E6740C5E-89B3-4DE8-9F73-28AEBA3C040C}"/>
    <cellStyle name="Comma 22 2 2 2 4" xfId="13674" xr:uid="{EA1FA71E-4E88-418C-B2AB-F98E3DC5059C}"/>
    <cellStyle name="Comma 22 2 2 3" xfId="4155" xr:uid="{25756EAA-2B89-4ACC-98EC-34AA7933393B}"/>
    <cellStyle name="Comma 22 2 2 3 2" xfId="9758" xr:uid="{BFF0D1D8-61DD-4C74-8BA4-F95702CFB201}"/>
    <cellStyle name="Comma 22 2 2 3 2 2" xfId="20986" xr:uid="{2A44807D-2FFE-4C38-8EF9-39A559D19856}"/>
    <cellStyle name="Comma 22 2 2 3 3" xfId="15383" xr:uid="{09D00300-2DAA-4643-A9BE-C9C4BB0A9026}"/>
    <cellStyle name="Comma 22 2 2 4" xfId="6969" xr:uid="{5F14440F-F85B-4560-9344-0DB069813635}"/>
    <cellStyle name="Comma 22 2 2 4 2" xfId="18197" xr:uid="{1BB4AF6E-2C18-4697-AD45-9E5204F6ED12}"/>
    <cellStyle name="Comma 22 2 2 5" xfId="12594" xr:uid="{6C115CF6-22EB-4FA1-B6A0-4093C0EFC7C4}"/>
    <cellStyle name="Comma 22 2 3" xfId="1908" xr:uid="{00000000-0005-0000-0000-0000B7040000}"/>
    <cellStyle name="Comma 22 2 3 2" xfId="4697" xr:uid="{DFDA216A-3B3B-4A0B-92F1-6B2BBA2D5DFE}"/>
    <cellStyle name="Comma 22 2 3 2 2" xfId="10300" xr:uid="{D5E775BA-AFBF-407E-AC28-8675F58F9D67}"/>
    <cellStyle name="Comma 22 2 3 2 2 2" xfId="21528" xr:uid="{B6A95549-FC42-4E04-97B6-6853AD7E1A17}"/>
    <cellStyle name="Comma 22 2 3 2 3" xfId="15925" xr:uid="{AE687F0B-9E62-43D8-8CE0-66CC9B322B3C}"/>
    <cellStyle name="Comma 22 2 3 3" xfId="7511" xr:uid="{B971F898-533A-4E59-A0FB-EDB3ED763BD2}"/>
    <cellStyle name="Comma 22 2 3 3 2" xfId="18739" xr:uid="{C6F8B2F2-0139-450E-8F4A-AD5DCA00E614}"/>
    <cellStyle name="Comma 22 2 3 4" xfId="13136" xr:uid="{C42825FE-CD97-4F57-BB4A-5E744B82A568}"/>
    <cellStyle name="Comma 22 2 4" xfId="3617" xr:uid="{5DAB024F-1C2D-4534-87CE-E502B908A8A2}"/>
    <cellStyle name="Comma 22 2 4 2" xfId="9220" xr:uid="{46F7C1B6-F7C5-4C6A-AA65-032D041D786B}"/>
    <cellStyle name="Comma 22 2 4 2 2" xfId="20448" xr:uid="{771CD4A6-7B6D-47DE-832D-592F7E13CF91}"/>
    <cellStyle name="Comma 22 2 4 3" xfId="14845" xr:uid="{C12DFE25-2D87-4B3C-BB6F-67D4CE7A3F62}"/>
    <cellStyle name="Comma 22 2 5" xfId="6431" xr:uid="{7A3E8CBA-DBA0-4429-84BC-640632CA4831}"/>
    <cellStyle name="Comma 22 2 5 2" xfId="17659" xr:uid="{8CCADD3C-9F82-447D-B901-90CCBC9F9DF4}"/>
    <cellStyle name="Comma 22 2 6" xfId="12056" xr:uid="{7D1EC28A-4A7D-44FB-8321-4F04992AAF52}"/>
    <cellStyle name="Comma 22 3" xfId="1099" xr:uid="{00000000-0005-0000-0000-0000B8040000}"/>
    <cellStyle name="Comma 22 3 2" xfId="2179" xr:uid="{00000000-0005-0000-0000-0000B9040000}"/>
    <cellStyle name="Comma 22 3 2 2" xfId="4968" xr:uid="{8EE905D0-72A1-4113-9A98-C90FE613F389}"/>
    <cellStyle name="Comma 22 3 2 2 2" xfId="10571" xr:uid="{56EB0E22-83F5-4B15-A291-97A42380688A}"/>
    <cellStyle name="Comma 22 3 2 2 2 2" xfId="21799" xr:uid="{B42C8BB6-56AA-4127-9769-9CE7F7E127FD}"/>
    <cellStyle name="Comma 22 3 2 2 3" xfId="16196" xr:uid="{B46CA18D-B90C-409C-917D-C878D91EE5B8}"/>
    <cellStyle name="Comma 22 3 2 3" xfId="7782" xr:uid="{ED69EF7A-FE26-4E1B-969F-08FD329E1CC6}"/>
    <cellStyle name="Comma 22 3 2 3 2" xfId="19010" xr:uid="{78A4940D-793D-4691-837E-EB020E732E5F}"/>
    <cellStyle name="Comma 22 3 2 4" xfId="13407" xr:uid="{FBC62973-F1FD-43AA-BC98-9C0EE168DFF5}"/>
    <cellStyle name="Comma 22 3 3" xfId="3888" xr:uid="{2A07B4A0-A4B0-4152-A05B-19150C35A5EA}"/>
    <cellStyle name="Comma 22 3 3 2" xfId="9491" xr:uid="{3091C796-825B-4AA1-B691-45B0D75B7A51}"/>
    <cellStyle name="Comma 22 3 3 2 2" xfId="20719" xr:uid="{0BF42E4C-AB62-4A32-A5CE-F121FC50CFF7}"/>
    <cellStyle name="Comma 22 3 3 3" xfId="15116" xr:uid="{794E9D65-6200-4A72-9F66-9B1181C28C86}"/>
    <cellStyle name="Comma 22 3 4" xfId="6702" xr:uid="{E071D002-A4B6-47A8-B884-8D4CC8B0565F}"/>
    <cellStyle name="Comma 22 3 4 2" xfId="17930" xr:uid="{8B863D2C-DE8C-423B-A5B1-4D3C74207ABE}"/>
    <cellStyle name="Comma 22 3 5" xfId="12327" xr:uid="{F38600DB-BAEA-4E7A-939D-ECD663CBF3A1}"/>
    <cellStyle name="Comma 22 4" xfId="1641" xr:uid="{00000000-0005-0000-0000-0000BA040000}"/>
    <cellStyle name="Comma 22 4 2" xfId="4430" xr:uid="{D2E8AF9E-E0DF-4364-8F49-DE477BBB5F65}"/>
    <cellStyle name="Comma 22 4 2 2" xfId="10033" xr:uid="{4B31C868-681A-4EFE-9159-41000663DAA2}"/>
    <cellStyle name="Comma 22 4 2 2 2" xfId="21261" xr:uid="{7C97372F-83E6-4A0F-937B-DF3C7ED2344B}"/>
    <cellStyle name="Comma 22 4 2 3" xfId="15658" xr:uid="{010776C9-5884-4697-BC46-3E7C3C21DDF6}"/>
    <cellStyle name="Comma 22 4 3" xfId="7244" xr:uid="{08585D4A-2E27-4209-9CA8-6452D89F5436}"/>
    <cellStyle name="Comma 22 4 3 2" xfId="18472" xr:uid="{CCE8D43D-B4E4-4AA4-88BE-8736617B5158}"/>
    <cellStyle name="Comma 22 4 4" xfId="12869" xr:uid="{F3FC9E5A-0778-4D4E-A840-0F85A3D48E52}"/>
    <cellStyle name="Comma 22 5" xfId="2722" xr:uid="{00000000-0005-0000-0000-0000BB040000}"/>
    <cellStyle name="Comma 22 5 2" xfId="5511" xr:uid="{729EFE46-76E3-4CCC-AB33-16DB98EE767E}"/>
    <cellStyle name="Comma 22 5 2 2" xfId="11114" xr:uid="{373D4496-2074-48BF-8243-A78955994929}"/>
    <cellStyle name="Comma 22 5 2 2 2" xfId="22342" xr:uid="{EF2ABC4B-E7E8-4658-BF29-DBC7370CCD9D}"/>
    <cellStyle name="Comma 22 5 2 3" xfId="16739" xr:uid="{6BBF4BB0-B549-4E68-8EA0-4E2A0439EF9C}"/>
    <cellStyle name="Comma 22 5 3" xfId="8325" xr:uid="{FAB1CAAD-B17A-40CC-95FF-7B05E22AAF24}"/>
    <cellStyle name="Comma 22 5 3 2" xfId="19553" xr:uid="{2AD521F7-154F-425E-BBA4-4E4B51D91686}"/>
    <cellStyle name="Comma 22 5 4" xfId="13950" xr:uid="{036420AC-B222-4338-AFF9-79C93DA81FCC}"/>
    <cellStyle name="Comma 22 6" xfId="561" xr:uid="{00000000-0005-0000-0000-0000BC040000}"/>
    <cellStyle name="Comma 22 6 2" xfId="3350" xr:uid="{DDB66121-8613-490C-9F79-C4DA6B11160A}"/>
    <cellStyle name="Comma 22 6 2 2" xfId="8953" xr:uid="{F789F4AA-B668-42AE-A013-5FF1AA5632A5}"/>
    <cellStyle name="Comma 22 6 2 2 2" xfId="20181" xr:uid="{06F2AD98-28F8-4E2C-AD14-781933EDF702}"/>
    <cellStyle name="Comma 22 6 2 3" xfId="14578" xr:uid="{8BFFC2BA-F5C0-405F-BC5E-2D7A6FF8F46C}"/>
    <cellStyle name="Comma 22 6 3" xfId="6164" xr:uid="{55560988-0A5E-4AD1-95DF-61D2D1C26B01}"/>
    <cellStyle name="Comma 22 6 3 2" xfId="17392" xr:uid="{C096D19F-E55B-4791-94DB-9974466FEDA4}"/>
    <cellStyle name="Comma 22 6 4" xfId="11789" xr:uid="{BF7C8EDC-443D-49E3-A40A-BE7766F300C7}"/>
    <cellStyle name="Comma 22 7" xfId="3074" xr:uid="{A60D17D5-CE92-4F8E-8547-2B2FF1EC16CE}"/>
    <cellStyle name="Comma 22 7 2" xfId="8677" xr:uid="{27C3AD4D-26B0-44EB-8EAD-71ABD40AFD58}"/>
    <cellStyle name="Comma 22 7 2 2" xfId="19905" xr:uid="{6AB10488-49B6-4305-BA31-D036E3B27EF4}"/>
    <cellStyle name="Comma 22 7 3" xfId="14302" xr:uid="{0B41EED2-91D1-419E-956F-5665E07B452D}"/>
    <cellStyle name="Comma 22 8" xfId="5889" xr:uid="{520A3802-BA50-4F7E-B095-A9AB9C202554}"/>
    <cellStyle name="Comma 22 8 2" xfId="17117" xr:uid="{542755AE-A818-4DB2-9364-D15D72ACBAD6}"/>
    <cellStyle name="Comma 22 9" xfId="11514" xr:uid="{EA068141-BE54-41E6-AE28-E6A147BA5A31}"/>
    <cellStyle name="Comma 23" xfId="284" xr:uid="{00000000-0005-0000-0000-0000BD040000}"/>
    <cellStyle name="Comma 23 2" xfId="829" xr:uid="{00000000-0005-0000-0000-0000BE040000}"/>
    <cellStyle name="Comma 23 2 2" xfId="1367" xr:uid="{00000000-0005-0000-0000-0000BF040000}"/>
    <cellStyle name="Comma 23 2 2 2" xfId="2447" xr:uid="{00000000-0005-0000-0000-0000C0040000}"/>
    <cellStyle name="Comma 23 2 2 2 2" xfId="5236" xr:uid="{BFF6EB14-63EA-4D30-83D3-064F976CE18D}"/>
    <cellStyle name="Comma 23 2 2 2 2 2" xfId="10839" xr:uid="{D1994DC3-8FC9-4C46-BF67-581D98856A4B}"/>
    <cellStyle name="Comma 23 2 2 2 2 2 2" xfId="22067" xr:uid="{B7909B35-C658-471C-A317-AD1585D0B814}"/>
    <cellStyle name="Comma 23 2 2 2 2 3" xfId="16464" xr:uid="{8471E8E9-2778-4252-AD88-599745364278}"/>
    <cellStyle name="Comma 23 2 2 2 3" xfId="8050" xr:uid="{9DD97C72-9A21-4557-AB7C-F4E3DE51C244}"/>
    <cellStyle name="Comma 23 2 2 2 3 2" xfId="19278" xr:uid="{0BE83F53-A880-4BE3-826F-C42B037DFD3F}"/>
    <cellStyle name="Comma 23 2 2 2 4" xfId="13675" xr:uid="{25A508FA-DE82-4B96-B4E1-4631546CF5C9}"/>
    <cellStyle name="Comma 23 2 2 3" xfId="4156" xr:uid="{BB8EA938-2CE9-4255-97A3-DD23BAEFB047}"/>
    <cellStyle name="Comma 23 2 2 3 2" xfId="9759" xr:uid="{76E0858E-096A-4285-A11D-EB17DBA1CC03}"/>
    <cellStyle name="Comma 23 2 2 3 2 2" xfId="20987" xr:uid="{EDF5D386-DF23-40DE-947C-778382598FD8}"/>
    <cellStyle name="Comma 23 2 2 3 3" xfId="15384" xr:uid="{5CF0AAE6-2FCD-4E87-B10E-A1731BE82855}"/>
    <cellStyle name="Comma 23 2 2 4" xfId="6970" xr:uid="{0F129A80-CEFD-4219-ADFC-17B687A3FDE2}"/>
    <cellStyle name="Comma 23 2 2 4 2" xfId="18198" xr:uid="{7FA98531-C2C4-46EE-803F-E405E3749431}"/>
    <cellStyle name="Comma 23 2 2 5" xfId="12595" xr:uid="{C111E820-44A7-4938-8E46-3F80DAD9ACB7}"/>
    <cellStyle name="Comma 23 2 3" xfId="1909" xr:uid="{00000000-0005-0000-0000-0000C1040000}"/>
    <cellStyle name="Comma 23 2 3 2" xfId="4698" xr:uid="{59DC848D-5243-4E68-A472-DDB3EA61C84D}"/>
    <cellStyle name="Comma 23 2 3 2 2" xfId="10301" xr:uid="{B1AF163B-7E77-42B0-B557-5E2B0DA26F74}"/>
    <cellStyle name="Comma 23 2 3 2 2 2" xfId="21529" xr:uid="{333966BA-4D7F-4C9C-996A-264D1851AF87}"/>
    <cellStyle name="Comma 23 2 3 2 3" xfId="15926" xr:uid="{5D793C47-E7C9-47BB-AB73-9DFD5102E9EC}"/>
    <cellStyle name="Comma 23 2 3 3" xfId="7512" xr:uid="{848F6729-C802-4906-9B08-BA91D5AE6448}"/>
    <cellStyle name="Comma 23 2 3 3 2" xfId="18740" xr:uid="{1046CF83-8960-4E7B-B2F1-9D6325FE8B02}"/>
    <cellStyle name="Comma 23 2 3 4" xfId="13137" xr:uid="{940FB439-669B-449D-97E3-39220CB6404B}"/>
    <cellStyle name="Comma 23 2 4" xfId="3618" xr:uid="{F033F359-C7A0-405F-9EBC-1397FD9CE760}"/>
    <cellStyle name="Comma 23 2 4 2" xfId="9221" xr:uid="{6B594B1E-3430-426D-BDD2-EFCD4292BB02}"/>
    <cellStyle name="Comma 23 2 4 2 2" xfId="20449" xr:uid="{B6D379FF-1D6F-4E99-9541-7C36F1D0A867}"/>
    <cellStyle name="Comma 23 2 4 3" xfId="14846" xr:uid="{3044237A-BB77-4A06-A9A0-166F077D5C28}"/>
    <cellStyle name="Comma 23 2 5" xfId="6432" xr:uid="{458B3FDA-C9B4-4349-BD1F-5BB460916376}"/>
    <cellStyle name="Comma 23 2 5 2" xfId="17660" xr:uid="{0EFC8A42-088B-48D0-B006-BB1456B663BA}"/>
    <cellStyle name="Comma 23 2 6" xfId="12057" xr:uid="{8B6E12D9-737A-466E-95B5-28922F83FC03}"/>
    <cellStyle name="Comma 23 3" xfId="1100" xr:uid="{00000000-0005-0000-0000-0000C2040000}"/>
    <cellStyle name="Comma 23 3 2" xfId="2180" xr:uid="{00000000-0005-0000-0000-0000C3040000}"/>
    <cellStyle name="Comma 23 3 2 2" xfId="4969" xr:uid="{0B94D493-D9B2-4B6F-A260-9EBA51B6EE4F}"/>
    <cellStyle name="Comma 23 3 2 2 2" xfId="10572" xr:uid="{271A805B-F7DC-4567-AEB2-BED4F4A27A9C}"/>
    <cellStyle name="Comma 23 3 2 2 2 2" xfId="21800" xr:uid="{F399FA5D-9120-4458-8A80-9F3CE41301BF}"/>
    <cellStyle name="Comma 23 3 2 2 3" xfId="16197" xr:uid="{B600B83D-EEEC-472E-AE08-30B7B54FD5F6}"/>
    <cellStyle name="Comma 23 3 2 3" xfId="7783" xr:uid="{7FAA7563-3BD8-4A4A-8F7C-14A3338B95BA}"/>
    <cellStyle name="Comma 23 3 2 3 2" xfId="19011" xr:uid="{0FE20AF2-15C2-451D-9ED9-E0E214F9332A}"/>
    <cellStyle name="Comma 23 3 2 4" xfId="13408" xr:uid="{811CC400-AE92-4D98-B45A-06E45A2ABEAB}"/>
    <cellStyle name="Comma 23 3 3" xfId="3889" xr:uid="{DA7E67FA-195C-4CD4-B982-6D56FB40360B}"/>
    <cellStyle name="Comma 23 3 3 2" xfId="9492" xr:uid="{23B6A5D4-3D8D-459E-9A6F-3E3003639C37}"/>
    <cellStyle name="Comma 23 3 3 2 2" xfId="20720" xr:uid="{818E55B1-741E-4D96-AD05-6113757BF6B7}"/>
    <cellStyle name="Comma 23 3 3 3" xfId="15117" xr:uid="{D8440AD0-C82F-4E99-B71B-1E8130A5B519}"/>
    <cellStyle name="Comma 23 3 4" xfId="6703" xr:uid="{016AACD1-1681-4D44-B453-B66DE12102EE}"/>
    <cellStyle name="Comma 23 3 4 2" xfId="17931" xr:uid="{48766847-91BC-49FE-A834-57D7F7931237}"/>
    <cellStyle name="Comma 23 3 5" xfId="12328" xr:uid="{86E5F6EE-84E0-43D8-95CC-D761F8388BF4}"/>
    <cellStyle name="Comma 23 4" xfId="1642" xr:uid="{00000000-0005-0000-0000-0000C4040000}"/>
    <cellStyle name="Comma 23 4 2" xfId="4431" xr:uid="{ADA8288B-E9DA-419C-A607-114D16C04548}"/>
    <cellStyle name="Comma 23 4 2 2" xfId="10034" xr:uid="{F702183A-318E-449C-9DFD-919068EA72A9}"/>
    <cellStyle name="Comma 23 4 2 2 2" xfId="21262" xr:uid="{5E9E6FA2-2236-4C0C-A83F-FA7110C09709}"/>
    <cellStyle name="Comma 23 4 2 3" xfId="15659" xr:uid="{450019D5-89AB-4427-BA8D-A5E14629857D}"/>
    <cellStyle name="Comma 23 4 3" xfId="7245" xr:uid="{954D8887-F49D-4B7D-B12F-AFB0040900D5}"/>
    <cellStyle name="Comma 23 4 3 2" xfId="18473" xr:uid="{147EE49D-3437-4F3D-BF98-FAB62F3608F5}"/>
    <cellStyle name="Comma 23 4 4" xfId="12870" xr:uid="{3BD84DEF-2610-4E42-BAF7-A8D1C9832C0C}"/>
    <cellStyle name="Comma 23 5" xfId="2723" xr:uid="{00000000-0005-0000-0000-0000C5040000}"/>
    <cellStyle name="Comma 23 5 2" xfId="5512" xr:uid="{2558E5AC-FD3D-4FEA-94A5-36184E3CB988}"/>
    <cellStyle name="Comma 23 5 2 2" xfId="11115" xr:uid="{B38981BD-DF1C-48A2-9EB8-F9B8DAA9BA31}"/>
    <cellStyle name="Comma 23 5 2 2 2" xfId="22343" xr:uid="{6300630B-E0C2-4955-8B55-5C13D0DCA950}"/>
    <cellStyle name="Comma 23 5 2 3" xfId="16740" xr:uid="{BE361A10-74AC-4A76-A723-0E17460604B6}"/>
    <cellStyle name="Comma 23 5 3" xfId="8326" xr:uid="{32983068-309F-4CCF-B685-7CEAF463E271}"/>
    <cellStyle name="Comma 23 5 3 2" xfId="19554" xr:uid="{6D0BAC40-5A2C-4783-9E66-B72EBF71AEA8}"/>
    <cellStyle name="Comma 23 5 4" xfId="13951" xr:uid="{1141D812-235D-4654-AC24-CBF0779D65BD}"/>
    <cellStyle name="Comma 23 6" xfId="562" xr:uid="{00000000-0005-0000-0000-0000C6040000}"/>
    <cellStyle name="Comma 23 6 2" xfId="3351" xr:uid="{3B11715A-8172-417C-A8C7-CCE924DDEDDE}"/>
    <cellStyle name="Comma 23 6 2 2" xfId="8954" xr:uid="{75270180-819A-48E7-BEE4-326D783DF3A5}"/>
    <cellStyle name="Comma 23 6 2 2 2" xfId="20182" xr:uid="{15E34DA3-C04D-4D01-9378-AF87D42F1973}"/>
    <cellStyle name="Comma 23 6 2 3" xfId="14579" xr:uid="{97B5D034-4A61-45B2-A0A7-4869E6335B75}"/>
    <cellStyle name="Comma 23 6 3" xfId="6165" xr:uid="{E29939A1-12B5-42E5-A742-668D4A32E9B3}"/>
    <cellStyle name="Comma 23 6 3 2" xfId="17393" xr:uid="{AAC8C75C-A069-4290-9BDB-7347EFD9FEAA}"/>
    <cellStyle name="Comma 23 6 4" xfId="11790" xr:uid="{53CB69D2-FBEF-49F4-89FF-13385E99C9EF}"/>
    <cellStyle name="Comma 23 7" xfId="3075" xr:uid="{5B0D06AA-EAE3-495A-B17F-FFAC4475B5B0}"/>
    <cellStyle name="Comma 23 7 2" xfId="8678" xr:uid="{AEBA211D-88B8-4B95-94BF-A82F4F8F18C5}"/>
    <cellStyle name="Comma 23 7 2 2" xfId="19906" xr:uid="{3E77F915-6277-44B6-B4EE-6A59983FAAA7}"/>
    <cellStyle name="Comma 23 7 3" xfId="14303" xr:uid="{B1B5ED5D-987C-4177-AFB5-E2B5A49FA76F}"/>
    <cellStyle name="Comma 24" xfId="288" xr:uid="{00000000-0005-0000-0000-0000C7040000}"/>
    <cellStyle name="Comma 24 2" xfId="830" xr:uid="{00000000-0005-0000-0000-0000C8040000}"/>
    <cellStyle name="Comma 24 2 2" xfId="1368" xr:uid="{00000000-0005-0000-0000-0000C9040000}"/>
    <cellStyle name="Comma 24 2 2 2" xfId="2448" xr:uid="{00000000-0005-0000-0000-0000CA040000}"/>
    <cellStyle name="Comma 24 2 2 2 2" xfId="5237" xr:uid="{1CA46D0F-BCCD-4006-A8FC-A5D81455863B}"/>
    <cellStyle name="Comma 24 2 2 2 2 2" xfId="10840" xr:uid="{B217C341-8598-4FFB-BD56-2D33609F7D14}"/>
    <cellStyle name="Comma 24 2 2 2 2 2 2" xfId="22068" xr:uid="{FC31FCE2-57B4-4C44-BD23-39D978FF2618}"/>
    <cellStyle name="Comma 24 2 2 2 2 3" xfId="16465" xr:uid="{EA17B2A8-6B46-4456-810F-3DC6F737B094}"/>
    <cellStyle name="Comma 24 2 2 2 3" xfId="8051" xr:uid="{D102E9B7-23C9-4FC2-8FE7-22C1FBB8DE49}"/>
    <cellStyle name="Comma 24 2 2 2 3 2" xfId="19279" xr:uid="{972E5D0A-29B9-43B3-AB99-9BC412C0B759}"/>
    <cellStyle name="Comma 24 2 2 2 4" xfId="13676" xr:uid="{F83DE11A-5048-4B31-88BB-41AD49CC3115}"/>
    <cellStyle name="Comma 24 2 2 3" xfId="4157" xr:uid="{33FC847E-F33C-4CD1-9204-988C5A385073}"/>
    <cellStyle name="Comma 24 2 2 3 2" xfId="9760" xr:uid="{E93F79F7-4DF5-452F-90F5-D426E330DA3F}"/>
    <cellStyle name="Comma 24 2 2 3 2 2" xfId="20988" xr:uid="{3BE52377-CB94-49DA-8327-7ABF65C92955}"/>
    <cellStyle name="Comma 24 2 2 3 3" xfId="15385" xr:uid="{C78C1F2B-BD6E-4444-AC94-2904CEA806E0}"/>
    <cellStyle name="Comma 24 2 2 4" xfId="6971" xr:uid="{9AA04883-CD89-4C23-9282-7813B4B6993B}"/>
    <cellStyle name="Comma 24 2 2 4 2" xfId="18199" xr:uid="{28033201-C186-4871-B1C5-2CDE2B14D5A7}"/>
    <cellStyle name="Comma 24 2 2 5" xfId="12596" xr:uid="{D285222C-D40D-4C70-84B6-B0629F8E6EE3}"/>
    <cellStyle name="Comma 24 2 3" xfId="1910" xr:uid="{00000000-0005-0000-0000-0000CB040000}"/>
    <cellStyle name="Comma 24 2 3 2" xfId="4699" xr:uid="{6A25BFB6-EE8C-4020-8595-209DD6ACC448}"/>
    <cellStyle name="Comma 24 2 3 2 2" xfId="10302" xr:uid="{DBE97A9E-3B4B-4E2E-BA1E-0BCD43F96670}"/>
    <cellStyle name="Comma 24 2 3 2 2 2" xfId="21530" xr:uid="{A5BE438A-A400-4E32-961F-4BE8A261A064}"/>
    <cellStyle name="Comma 24 2 3 2 3" xfId="15927" xr:uid="{0CC891DD-0124-408E-A550-91EC55330546}"/>
    <cellStyle name="Comma 24 2 3 3" xfId="7513" xr:uid="{0415470B-8C05-46D6-ADEC-0826A0F8119E}"/>
    <cellStyle name="Comma 24 2 3 3 2" xfId="18741" xr:uid="{0E87E6A8-D8B2-448B-B5ED-D5A17D3EBBF7}"/>
    <cellStyle name="Comma 24 2 3 4" xfId="13138" xr:uid="{C0596C86-D309-40E4-9F78-76581CB96801}"/>
    <cellStyle name="Comma 24 2 4" xfId="3619" xr:uid="{BE233C3C-3A8D-4F6B-9AEC-B68F553F72BD}"/>
    <cellStyle name="Comma 24 2 4 2" xfId="9222" xr:uid="{3D4CA0AF-D591-40CC-B679-5CEC4C890821}"/>
    <cellStyle name="Comma 24 2 4 2 2" xfId="20450" xr:uid="{1F3D796F-8B7A-4148-8C0E-1FD6F745F5CA}"/>
    <cellStyle name="Comma 24 2 4 3" xfId="14847" xr:uid="{B36F35B2-D6EE-4E5C-9CAA-2738CDE2BBA1}"/>
    <cellStyle name="Comma 24 2 5" xfId="6433" xr:uid="{FFCA0D58-ABA0-4308-B0A8-7D2DB67D566A}"/>
    <cellStyle name="Comma 24 2 5 2" xfId="17661" xr:uid="{5FDB5D21-79D6-43B0-9796-5789AD677BD0}"/>
    <cellStyle name="Comma 24 2 6" xfId="12058" xr:uid="{F9FD9342-B002-4802-9B59-FEE92BFDCC1D}"/>
    <cellStyle name="Comma 24 3" xfId="1101" xr:uid="{00000000-0005-0000-0000-0000CC040000}"/>
    <cellStyle name="Comma 24 3 2" xfId="2181" xr:uid="{00000000-0005-0000-0000-0000CD040000}"/>
    <cellStyle name="Comma 24 3 2 2" xfId="4970" xr:uid="{886271DD-D95C-4B90-BF4C-C057D00E20CD}"/>
    <cellStyle name="Comma 24 3 2 2 2" xfId="10573" xr:uid="{88259E0F-8CF3-48D2-833E-0FC4281C2606}"/>
    <cellStyle name="Comma 24 3 2 2 2 2" xfId="21801" xr:uid="{09428279-02BE-427C-938F-194B098E1D60}"/>
    <cellStyle name="Comma 24 3 2 2 3" xfId="16198" xr:uid="{200CDA28-420D-41B9-80DF-95C7F0437F75}"/>
    <cellStyle name="Comma 24 3 2 3" xfId="7784" xr:uid="{F5827EED-6A66-44B1-B2E4-9D720A71BB5B}"/>
    <cellStyle name="Comma 24 3 2 3 2" xfId="19012" xr:uid="{FFB275D1-0D81-4348-BCBA-CA954E356043}"/>
    <cellStyle name="Comma 24 3 2 4" xfId="13409" xr:uid="{448D601E-2676-4BD4-9BE6-19486F442A09}"/>
    <cellStyle name="Comma 24 3 3" xfId="3890" xr:uid="{921C6A11-4E56-46E8-AF53-0A81D3EB3E6F}"/>
    <cellStyle name="Comma 24 3 3 2" xfId="9493" xr:uid="{B1A1198A-0159-4098-AA24-9E55235ABD6E}"/>
    <cellStyle name="Comma 24 3 3 2 2" xfId="20721" xr:uid="{10F64CAD-45C6-46AE-ACBA-9E90A375CAAC}"/>
    <cellStyle name="Comma 24 3 3 3" xfId="15118" xr:uid="{C7EC6776-1A9E-4FD4-9B28-1135CECA9894}"/>
    <cellStyle name="Comma 24 3 4" xfId="6704" xr:uid="{91E71E18-79A4-42DA-A84E-1BB1AE5E1CE5}"/>
    <cellStyle name="Comma 24 3 4 2" xfId="17932" xr:uid="{E58A0212-80E0-43DC-AF18-ED703310AB70}"/>
    <cellStyle name="Comma 24 3 5" xfId="12329" xr:uid="{67D4674D-3828-4E88-AAEC-89BF00FCD87D}"/>
    <cellStyle name="Comma 24 4" xfId="1643" xr:uid="{00000000-0005-0000-0000-0000CE040000}"/>
    <cellStyle name="Comma 24 4 2" xfId="4432" xr:uid="{C089DCA1-6359-4534-9513-C3FEC0BCF6B2}"/>
    <cellStyle name="Comma 24 4 2 2" xfId="10035" xr:uid="{A424EE6E-F915-4750-A33B-81977345BD7D}"/>
    <cellStyle name="Comma 24 4 2 2 2" xfId="21263" xr:uid="{E9BC1964-CBD3-4BD0-9B94-34DA556FAF26}"/>
    <cellStyle name="Comma 24 4 2 3" xfId="15660" xr:uid="{92A027F8-0C0A-45EB-B642-47CDD0D0AB38}"/>
    <cellStyle name="Comma 24 4 3" xfId="7246" xr:uid="{F8F83FF5-B1BD-433E-BB3F-08870329F027}"/>
    <cellStyle name="Comma 24 4 3 2" xfId="18474" xr:uid="{3FD8C6E3-B7B9-483A-9A78-04AA184823EE}"/>
    <cellStyle name="Comma 24 4 4" xfId="12871" xr:uid="{C70D9006-2FFB-4EB5-8DCF-7EA2E4CA6B91}"/>
    <cellStyle name="Comma 24 5" xfId="2725" xr:uid="{00000000-0005-0000-0000-0000CF040000}"/>
    <cellStyle name="Comma 24 5 2" xfId="5514" xr:uid="{47E7D2A6-285C-42CB-9A4E-E93ECCF4DFCE}"/>
    <cellStyle name="Comma 24 5 2 2" xfId="11117" xr:uid="{66D65CBB-6038-4442-8812-DE8A4B8A81FD}"/>
    <cellStyle name="Comma 24 5 2 2 2" xfId="22345" xr:uid="{D6136B02-F7DD-4C9C-9EFD-AF1D1A344CBD}"/>
    <cellStyle name="Comma 24 5 2 3" xfId="16742" xr:uid="{E4F1A514-F512-46DA-99EF-DE41E8164AF9}"/>
    <cellStyle name="Comma 24 5 3" xfId="8328" xr:uid="{14483ADF-83CC-4918-AB36-7D7BC7AE102D}"/>
    <cellStyle name="Comma 24 5 3 2" xfId="19556" xr:uid="{E665887B-CA37-4C6E-8A5B-7C6045A3B2F6}"/>
    <cellStyle name="Comma 24 5 4" xfId="13953" xr:uid="{5CAA5778-A6CD-4CF5-AC88-33AC602A2E2D}"/>
    <cellStyle name="Comma 24 6" xfId="563" xr:uid="{00000000-0005-0000-0000-0000D0040000}"/>
    <cellStyle name="Comma 24 6 2" xfId="3352" xr:uid="{2137A839-C86E-43E2-A05F-24506B89CF4D}"/>
    <cellStyle name="Comma 24 6 2 2" xfId="8955" xr:uid="{43481637-62A7-483C-AE86-4187DED688AA}"/>
    <cellStyle name="Comma 24 6 2 2 2" xfId="20183" xr:uid="{E253F412-8968-47DC-9B25-BFFE8C008EFF}"/>
    <cellStyle name="Comma 24 6 2 3" xfId="14580" xr:uid="{A629E392-21E6-44E3-9413-8BDE9DC35E27}"/>
    <cellStyle name="Comma 24 6 3" xfId="6166" xr:uid="{63EC20A5-8097-4DB6-99AE-70E09C765382}"/>
    <cellStyle name="Comma 24 6 3 2" xfId="17394" xr:uid="{6EB11858-9EA7-4170-85A6-F3A73CA6418D}"/>
    <cellStyle name="Comma 24 6 4" xfId="11791" xr:uid="{3F692464-F84E-45B5-A4B4-E89AD1D0B469}"/>
    <cellStyle name="Comma 24 7" xfId="3077" xr:uid="{0BD915E8-F5F3-481F-8F6A-E10C49C6C74B}"/>
    <cellStyle name="Comma 24 7 2" xfId="8680" xr:uid="{B86D8766-706C-4985-B749-B94120818BDC}"/>
    <cellStyle name="Comma 24 7 2 2" xfId="19908" xr:uid="{26D0BCD8-648B-4F90-BC7C-112DF94386EE}"/>
    <cellStyle name="Comma 24 7 3" xfId="14305" xr:uid="{D57589DE-FEBE-431F-B053-3C6BCE4CD8B4}"/>
    <cellStyle name="Comma 24 8" xfId="5891" xr:uid="{300A5665-9F52-4157-8B32-E0CA4FC66F92}"/>
    <cellStyle name="Comma 24 8 2" xfId="17119" xr:uid="{11D67D01-9E1E-4A12-B1C7-4191C215F9FD}"/>
    <cellStyle name="Comma 24 9" xfId="11516" xr:uid="{294B0FF6-7931-4B17-A69F-3766B215884D}"/>
    <cellStyle name="Comma 25" xfId="297" xr:uid="{00000000-0005-0000-0000-0000D1040000}"/>
    <cellStyle name="Comma 25 2" xfId="1103" xr:uid="{00000000-0005-0000-0000-0000D2040000}"/>
    <cellStyle name="Comma 25 2 2" xfId="2183" xr:uid="{00000000-0005-0000-0000-0000D3040000}"/>
    <cellStyle name="Comma 25 2 2 2" xfId="4972" xr:uid="{74E37BD6-F170-4812-A847-647C7F853751}"/>
    <cellStyle name="Comma 25 2 2 2 2" xfId="10575" xr:uid="{C5F74833-0A60-4AD1-AF4B-10BC1F71854D}"/>
    <cellStyle name="Comma 25 2 2 2 2 2" xfId="21803" xr:uid="{2E0326DF-33ED-4EE5-832D-EBD6A0FA7968}"/>
    <cellStyle name="Comma 25 2 2 2 3" xfId="16200" xr:uid="{AAB4A5A0-8532-4992-9769-2FA854F87907}"/>
    <cellStyle name="Comma 25 2 2 3" xfId="7786" xr:uid="{A58C9C26-B011-4A23-95DF-582BC9CD0BA6}"/>
    <cellStyle name="Comma 25 2 2 3 2" xfId="19014" xr:uid="{149791BB-9259-4262-8DC7-0E55FB1BB24A}"/>
    <cellStyle name="Comma 25 2 2 4" xfId="13411" xr:uid="{C2AC6989-2DAF-4BC5-BD3E-8153772A7360}"/>
    <cellStyle name="Comma 25 2 3" xfId="3892" xr:uid="{24790810-58DC-4041-9B2E-3F9FC0CCF194}"/>
    <cellStyle name="Comma 25 2 3 2" xfId="9495" xr:uid="{CC311EC2-4BBD-4FCA-95DB-4645BACE31F0}"/>
    <cellStyle name="Comma 25 2 3 2 2" xfId="20723" xr:uid="{275E6A33-52BE-41B1-8C1F-E9921BE64390}"/>
    <cellStyle name="Comma 25 2 3 3" xfId="15120" xr:uid="{A735D841-B687-4D5D-A4F2-4B60D32F2035}"/>
    <cellStyle name="Comma 25 2 4" xfId="6706" xr:uid="{858B4742-0A71-45F5-95B4-2E7BF052D26A}"/>
    <cellStyle name="Comma 25 2 4 2" xfId="17934" xr:uid="{E3170210-A766-4F24-9E7D-C3A299F7B77E}"/>
    <cellStyle name="Comma 25 2 5" xfId="12331" xr:uid="{5672FB93-A71C-47A2-B3A1-73859FF4DE3C}"/>
    <cellStyle name="Comma 25 3" xfId="1645" xr:uid="{00000000-0005-0000-0000-0000D4040000}"/>
    <cellStyle name="Comma 25 3 2" xfId="4434" xr:uid="{A2AAC243-E194-48D7-BCC6-AB414D78C518}"/>
    <cellStyle name="Comma 25 3 2 2" xfId="10037" xr:uid="{FC572F71-455E-48F2-A1C5-3243156E63C4}"/>
    <cellStyle name="Comma 25 3 2 2 2" xfId="21265" xr:uid="{1E026DAA-1235-4CBD-B804-2B5540F42B41}"/>
    <cellStyle name="Comma 25 3 2 3" xfId="15662" xr:uid="{32A3D58B-C67F-422D-B323-90BAF839BE9F}"/>
    <cellStyle name="Comma 25 3 3" xfId="7248" xr:uid="{DC04433D-806F-4AF2-BB5A-91F33BE85CCB}"/>
    <cellStyle name="Comma 25 3 3 2" xfId="18476" xr:uid="{10414C65-195C-440A-AE43-CB7AE49FF8A7}"/>
    <cellStyle name="Comma 25 3 4" xfId="12873" xr:uid="{3ABAEF97-06CB-4B0A-ADB0-D602177DB45F}"/>
    <cellStyle name="Comma 25 4" xfId="2459" xr:uid="{00000000-0005-0000-0000-0000D5040000}"/>
    <cellStyle name="Comma 25 4 2" xfId="5248" xr:uid="{D985D806-0ABD-421E-86BC-8EE49BB0B341}"/>
    <cellStyle name="Comma 25 4 2 2" xfId="10851" xr:uid="{9797F3C5-1B92-4A25-AA35-1EB805C74467}"/>
    <cellStyle name="Comma 25 4 2 2 2" xfId="22079" xr:uid="{B238AE80-0FB5-4186-8F9C-512FE1CDB161}"/>
    <cellStyle name="Comma 25 4 2 3" xfId="16476" xr:uid="{DB2EF3E3-0F34-421F-A36D-A3734BA1E6CC}"/>
    <cellStyle name="Comma 25 4 3" xfId="8062" xr:uid="{7293E8C3-C754-4F80-AE84-FC3EFCF7EABE}"/>
    <cellStyle name="Comma 25 4 3 2" xfId="19290" xr:uid="{33FC4FCF-5990-4D39-A4C4-EF8368077419}"/>
    <cellStyle name="Comma 25 4 4" xfId="13687" xr:uid="{955E58AA-A09F-4666-89E4-34B05848E1F2}"/>
    <cellStyle name="Comma 25 5" xfId="565" xr:uid="{00000000-0005-0000-0000-0000D6040000}"/>
    <cellStyle name="Comma 25 5 2" xfId="3354" xr:uid="{AB6CE69A-C182-4458-BA48-3102F3956FF2}"/>
    <cellStyle name="Comma 25 5 2 2" xfId="8957" xr:uid="{8DA22ABE-2AD8-4AFE-BDCB-509225CEAEF8}"/>
    <cellStyle name="Comma 25 5 2 2 2" xfId="20185" xr:uid="{3F808369-4302-46F1-A267-A4740EDF23A3}"/>
    <cellStyle name="Comma 25 5 2 3" xfId="14582" xr:uid="{00B37AC2-B429-429A-ADAA-561585F4D995}"/>
    <cellStyle name="Comma 25 5 3" xfId="6168" xr:uid="{CD092A03-0222-414F-8ADD-78E03672CB71}"/>
    <cellStyle name="Comma 25 5 3 2" xfId="17396" xr:uid="{3F5C5B1B-2512-4D50-8C9A-E6BB10D5DAE0}"/>
    <cellStyle name="Comma 25 5 4" xfId="11793" xr:uid="{3FC5E079-C760-43B5-ADC9-F5E404778D99}"/>
    <cellStyle name="Comma 25 6" xfId="3086" xr:uid="{EF5D9B37-8C5A-4699-AFA0-9939DFE9EAF6}"/>
    <cellStyle name="Comma 25 6 2" xfId="8689" xr:uid="{E97EFB7C-42B8-44ED-A73D-67D23FAB95D7}"/>
    <cellStyle name="Comma 25 6 2 2" xfId="19917" xr:uid="{41FE14A4-D0B5-46BF-BE22-026410081A6E}"/>
    <cellStyle name="Comma 25 6 3" xfId="14314" xr:uid="{B872EFAD-7CF5-40C5-BC59-FCB1F2DB4476}"/>
    <cellStyle name="Comma 25 7" xfId="5900" xr:uid="{6BA8CC0F-831E-4D2A-98B5-77D7A868BF0A}"/>
    <cellStyle name="Comma 25 7 2" xfId="17128" xr:uid="{E17066C8-E44D-40A3-ADAB-FC53A2EC59E5}"/>
    <cellStyle name="Comma 25 8" xfId="11525" xr:uid="{FC865689-E186-47BB-81CB-B0C4123FFA5A}"/>
    <cellStyle name="Comma 26" xfId="292" xr:uid="{00000000-0005-0000-0000-0000D7040000}"/>
    <cellStyle name="Comma 26 2" xfId="1102" xr:uid="{00000000-0005-0000-0000-0000D8040000}"/>
    <cellStyle name="Comma 26 2 2" xfId="2182" xr:uid="{00000000-0005-0000-0000-0000D9040000}"/>
    <cellStyle name="Comma 26 2 2 2" xfId="4971" xr:uid="{109CE285-7393-4BBD-99F2-E1FF5A531608}"/>
    <cellStyle name="Comma 26 2 2 2 2" xfId="10574" xr:uid="{75890328-6BFB-40A9-84A4-B3F9099C8070}"/>
    <cellStyle name="Comma 26 2 2 2 2 2" xfId="21802" xr:uid="{6C1F86A4-3F63-479B-BC04-FCEC58D2FEB2}"/>
    <cellStyle name="Comma 26 2 2 2 3" xfId="16199" xr:uid="{86ADF732-88F4-4B76-8070-3A9231A3891B}"/>
    <cellStyle name="Comma 26 2 2 3" xfId="7785" xr:uid="{5072D749-8BDF-4292-9808-67D775D7912B}"/>
    <cellStyle name="Comma 26 2 2 3 2" xfId="19013" xr:uid="{5643EE04-A61C-4774-B25A-293618D8904B}"/>
    <cellStyle name="Comma 26 2 2 4" xfId="13410" xr:uid="{D085E4F8-CA2E-4E98-943D-AEBE2D3BE9C7}"/>
    <cellStyle name="Comma 26 2 3" xfId="3891" xr:uid="{A7991CFD-D162-4904-8D8A-CDE84E3F1C0D}"/>
    <cellStyle name="Comma 26 2 3 2" xfId="9494" xr:uid="{EBCCE404-3645-4AF0-86E8-4DCD2A18BD34}"/>
    <cellStyle name="Comma 26 2 3 2 2" xfId="20722" xr:uid="{C2E7F3C7-41C5-48F5-9F04-ADEC0FCD4124}"/>
    <cellStyle name="Comma 26 2 3 3" xfId="15119" xr:uid="{9F1FE49B-2DBD-4D58-8C78-1ACDF248D03E}"/>
    <cellStyle name="Comma 26 2 4" xfId="6705" xr:uid="{B11CD98C-87B9-47BD-BB03-3C1BCE7C761F}"/>
    <cellStyle name="Comma 26 2 4 2" xfId="17933" xr:uid="{4ED4560E-5190-41B5-B300-49466D34A4BF}"/>
    <cellStyle name="Comma 26 2 5" xfId="12330" xr:uid="{D0736E61-9CAA-4CD7-9507-AAA36E3439BA}"/>
    <cellStyle name="Comma 26 3" xfId="1644" xr:uid="{00000000-0005-0000-0000-0000DA040000}"/>
    <cellStyle name="Comma 26 3 2" xfId="4433" xr:uid="{40C3375E-E8A8-4E7D-BCE5-DD17AD569111}"/>
    <cellStyle name="Comma 26 3 2 2" xfId="10036" xr:uid="{2A88666F-5E61-482D-B30F-E49415D67AA2}"/>
    <cellStyle name="Comma 26 3 2 2 2" xfId="21264" xr:uid="{0F722943-4F62-410C-A8D5-AF647B235ED1}"/>
    <cellStyle name="Comma 26 3 2 3" xfId="15661" xr:uid="{B126DC58-A449-4E44-933C-671C84AD9AD6}"/>
    <cellStyle name="Comma 26 3 3" xfId="7247" xr:uid="{9126BDB0-7CF9-4D89-BCF0-62FCAC0C7E47}"/>
    <cellStyle name="Comma 26 3 3 2" xfId="18475" xr:uid="{EB052244-E768-4B2B-8B3F-932CE9171D45}"/>
    <cellStyle name="Comma 26 3 4" xfId="12872" xr:uid="{7F81656D-63D0-4638-8F1E-BAF69E1E3A3D}"/>
    <cellStyle name="Comma 26 4" xfId="2729" xr:uid="{00000000-0005-0000-0000-0000DB040000}"/>
    <cellStyle name="Comma 26 4 2" xfId="5518" xr:uid="{4A690F45-BDFC-4002-ABE1-CAB58F8CBB07}"/>
    <cellStyle name="Comma 26 4 2 2" xfId="11121" xr:uid="{F3D18C77-A87D-47DF-A0C2-ECBBF17BA0F3}"/>
    <cellStyle name="Comma 26 4 2 2 2" xfId="22349" xr:uid="{DD103CB6-D65D-47CF-9EA6-AC7489F58ECE}"/>
    <cellStyle name="Comma 26 4 2 3" xfId="16746" xr:uid="{E968F37A-0E18-46A2-89F5-AA6C739E4322}"/>
    <cellStyle name="Comma 26 4 3" xfId="8332" xr:uid="{4EA6EAFD-6148-40FD-9DC7-EBC22A9C1A15}"/>
    <cellStyle name="Comma 26 4 3 2" xfId="19560" xr:uid="{8265AD10-69BF-4E61-B925-FDE2B7672B10}"/>
    <cellStyle name="Comma 26 4 4" xfId="13957" xr:uid="{0E568AB4-6834-4AAC-AC59-FF368E5F0564}"/>
    <cellStyle name="Comma 26 5" xfId="564" xr:uid="{00000000-0005-0000-0000-0000DC040000}"/>
    <cellStyle name="Comma 26 5 2" xfId="3353" xr:uid="{21C8C5AD-579E-48D1-9C73-80AEACF67808}"/>
    <cellStyle name="Comma 26 5 2 2" xfId="8956" xr:uid="{89B6750B-03B7-4592-85F2-A45EB5D94EB6}"/>
    <cellStyle name="Comma 26 5 2 2 2" xfId="20184" xr:uid="{61D1C66B-80DB-4CC7-90FE-6A2978970D4E}"/>
    <cellStyle name="Comma 26 5 2 3" xfId="14581" xr:uid="{4C73C4F5-A7E8-49F6-A2BD-1E9E931C66B7}"/>
    <cellStyle name="Comma 26 5 3" xfId="6167" xr:uid="{6E753BED-D994-4551-8B4A-7F2ACBC2C10D}"/>
    <cellStyle name="Comma 26 5 3 2" xfId="17395" xr:uid="{E18B12F2-A550-4F51-93A9-9E15E22184E9}"/>
    <cellStyle name="Comma 26 5 4" xfId="11792" xr:uid="{3736E513-B560-4D0A-996A-E43FAC1DB728}"/>
    <cellStyle name="Comma 26 6" xfId="3081" xr:uid="{2926A625-A682-491F-9690-65E2020386D7}"/>
    <cellStyle name="Comma 26 6 2" xfId="8684" xr:uid="{75CC07EA-762E-474F-B417-1A211F6858C3}"/>
    <cellStyle name="Comma 26 6 2 2" xfId="19912" xr:uid="{AD98B406-2D84-40AF-B0A1-1DC81999F16E}"/>
    <cellStyle name="Comma 26 6 3" xfId="14309" xr:uid="{0087DC34-99B6-4B07-AB34-3F256ABEB5CE}"/>
    <cellStyle name="Comma 26 7" xfId="5895" xr:uid="{D1D8DB29-5049-4C41-965F-EBACF8261EE3}"/>
    <cellStyle name="Comma 26 7 2" xfId="17123" xr:uid="{799AC4A8-14D3-4BB3-BC1B-D20288859EBE}"/>
    <cellStyle name="Comma 26 8" xfId="11520" xr:uid="{65397927-A0FB-4029-90A2-A54E5C8E0C65}"/>
    <cellStyle name="Comma 27" xfId="831" xr:uid="{00000000-0005-0000-0000-0000DD040000}"/>
    <cellStyle name="Comma 27 2" xfId="1369" xr:uid="{00000000-0005-0000-0000-0000DE040000}"/>
    <cellStyle name="Comma 27 2 2" xfId="2449" xr:uid="{00000000-0005-0000-0000-0000DF040000}"/>
    <cellStyle name="Comma 27 2 2 2" xfId="5238" xr:uid="{F0B50940-247E-488A-878A-A7FE874B9B85}"/>
    <cellStyle name="Comma 27 2 2 2 2" xfId="10841" xr:uid="{AE8A06C4-F21A-4ACE-B364-8A2D11E96473}"/>
    <cellStyle name="Comma 27 2 2 2 2 2" xfId="22069" xr:uid="{EDC5027C-7A0C-4524-B5B2-86873DC2649A}"/>
    <cellStyle name="Comma 27 2 2 2 3" xfId="16466" xr:uid="{6F8ACFBF-39A6-4E3E-BF58-1F97789895EF}"/>
    <cellStyle name="Comma 27 2 2 3" xfId="8052" xr:uid="{C4B1A665-15F9-4A99-A21B-2786C9866C0B}"/>
    <cellStyle name="Comma 27 2 2 3 2" xfId="19280" xr:uid="{F1173DD3-2A93-4722-98EB-40F0DB0896E5}"/>
    <cellStyle name="Comma 27 2 2 4" xfId="13677" xr:uid="{BC83BB2F-C9ED-4A67-AB39-8895F5434868}"/>
    <cellStyle name="Comma 27 2 3" xfId="4158" xr:uid="{3071010F-9F86-4DCA-85C6-078A3A06440F}"/>
    <cellStyle name="Comma 27 2 3 2" xfId="9761" xr:uid="{A5D71108-A967-4AC6-AA0C-D008F3184AFA}"/>
    <cellStyle name="Comma 27 2 3 2 2" xfId="20989" xr:uid="{1820A582-46B6-4B2A-BB5C-CC2299741B24}"/>
    <cellStyle name="Comma 27 2 3 3" xfId="15386" xr:uid="{A2BB8486-F589-479F-A957-8997A044FE90}"/>
    <cellStyle name="Comma 27 2 4" xfId="6972" xr:uid="{56C48DC3-9013-4E63-BFDB-D29981C417C9}"/>
    <cellStyle name="Comma 27 2 4 2" xfId="18200" xr:uid="{853279F7-1A72-4AB3-A7F6-2D84B65C018F}"/>
    <cellStyle name="Comma 27 2 5" xfId="12597" xr:uid="{1D2E35FE-4B36-4F4E-A0C0-97FADF8645E5}"/>
    <cellStyle name="Comma 27 3" xfId="1911" xr:uid="{00000000-0005-0000-0000-0000E0040000}"/>
    <cellStyle name="Comma 27 3 2" xfId="4700" xr:uid="{57E5D5AB-AE66-4CB0-8276-FEBD85DD33C1}"/>
    <cellStyle name="Comma 27 3 2 2" xfId="10303" xr:uid="{0DE3E0B9-5912-4A1F-81D5-9981EEFC2678}"/>
    <cellStyle name="Comma 27 3 2 2 2" xfId="21531" xr:uid="{DCD548E6-B92A-44D7-8D8C-083430E870D1}"/>
    <cellStyle name="Comma 27 3 2 3" xfId="15928" xr:uid="{05ACB3DF-48D7-4934-8594-C7E86A5EA66D}"/>
    <cellStyle name="Comma 27 3 3" xfId="7514" xr:uid="{18382F41-6C0F-4309-A5D7-7BCF95610242}"/>
    <cellStyle name="Comma 27 3 3 2" xfId="18742" xr:uid="{4749D95E-CA7A-4C3F-B287-3A1F4D430C6F}"/>
    <cellStyle name="Comma 27 3 4" xfId="13139" xr:uid="{2F09660F-E858-460A-A3BB-370EC59EB03C}"/>
    <cellStyle name="Comma 27 4" xfId="3620" xr:uid="{277D2D9E-0929-40E7-AFCD-D06CA9EAD67B}"/>
    <cellStyle name="Comma 27 4 2" xfId="9223" xr:uid="{CE00DE60-5FFF-4865-AC90-088BACECD2E6}"/>
    <cellStyle name="Comma 27 4 2 2" xfId="20451" xr:uid="{E16382B5-262D-4B03-BF6C-596108F8373C}"/>
    <cellStyle name="Comma 27 4 3" xfId="14848" xr:uid="{981795A2-89FC-4CD3-8717-5A72E2AFE4CC}"/>
    <cellStyle name="Comma 27 5" xfId="6434" xr:uid="{3ACF7714-D7F7-4606-AD17-927DCB46851C}"/>
    <cellStyle name="Comma 27 5 2" xfId="17662" xr:uid="{3BC52A38-60BD-4C7D-A8ED-69A18C926A57}"/>
    <cellStyle name="Comma 27 6" xfId="12059" xr:uid="{B5EAB24E-BFDA-440C-A5AF-F100BD07BC69}"/>
    <cellStyle name="Comma 28" xfId="833" xr:uid="{00000000-0005-0000-0000-0000E1040000}"/>
    <cellStyle name="Comma 28 2" xfId="1371" xr:uid="{00000000-0005-0000-0000-0000E2040000}"/>
    <cellStyle name="Comma 28 2 2" xfId="2451" xr:uid="{00000000-0005-0000-0000-0000E3040000}"/>
    <cellStyle name="Comma 28 2 2 2" xfId="5240" xr:uid="{E08FDB52-8AD5-4F22-9ABA-FB5DAF05D9B3}"/>
    <cellStyle name="Comma 28 2 2 2 2" xfId="10843" xr:uid="{1D203303-2AB7-4F64-9058-C7CED0B1ACFB}"/>
    <cellStyle name="Comma 28 2 2 2 2 2" xfId="22071" xr:uid="{4721A4C8-F493-4533-8D8F-4289B9DB7796}"/>
    <cellStyle name="Comma 28 2 2 2 3" xfId="16468" xr:uid="{F9163098-CFF2-48E4-8AB9-4D15C85B576D}"/>
    <cellStyle name="Comma 28 2 2 3" xfId="8054" xr:uid="{81A0FACA-CE89-4CFA-A48B-01F4D318CD77}"/>
    <cellStyle name="Comma 28 2 2 3 2" xfId="19282" xr:uid="{D42651AB-1CC7-450E-BA3A-678EC6ED3C9B}"/>
    <cellStyle name="Comma 28 2 2 4" xfId="13679" xr:uid="{021CC7AF-475A-4303-90E0-190E30D5F863}"/>
    <cellStyle name="Comma 28 2 3" xfId="4160" xr:uid="{ABB0A5D3-ED72-4D1F-B239-D4F7DD36C354}"/>
    <cellStyle name="Comma 28 2 3 2" xfId="9763" xr:uid="{A1874EB4-FD02-45DA-BB6B-2FC66760261E}"/>
    <cellStyle name="Comma 28 2 3 2 2" xfId="20991" xr:uid="{E203C2EB-33C5-4E14-96F7-640724228444}"/>
    <cellStyle name="Comma 28 2 3 3" xfId="15388" xr:uid="{E4212E1C-AB90-42DA-9AF0-56E188347133}"/>
    <cellStyle name="Comma 28 2 4" xfId="6974" xr:uid="{1585BE62-6BAD-4FE9-ADBE-C1037F7C4DB3}"/>
    <cellStyle name="Comma 28 2 4 2" xfId="18202" xr:uid="{4D78AC06-28C1-4BDF-8340-B5B411DBD6AD}"/>
    <cellStyle name="Comma 28 2 5" xfId="12599" xr:uid="{66FC4D6B-40BF-44C2-8497-158D5426253C}"/>
    <cellStyle name="Comma 28 3" xfId="1913" xr:uid="{00000000-0005-0000-0000-0000E4040000}"/>
    <cellStyle name="Comma 28 3 2" xfId="4702" xr:uid="{F39F6EE2-5F19-455F-B76F-8234BF2BADA9}"/>
    <cellStyle name="Comma 28 3 2 2" xfId="10305" xr:uid="{BDE3037C-F0FC-4C91-A390-638898EA01FB}"/>
    <cellStyle name="Comma 28 3 2 2 2" xfId="21533" xr:uid="{5C54A904-50CA-40BE-B710-D92173EC53A9}"/>
    <cellStyle name="Comma 28 3 2 3" xfId="15930" xr:uid="{98DA712B-1F0F-4271-A363-6CE0BCD74B7E}"/>
    <cellStyle name="Comma 28 3 3" xfId="7516" xr:uid="{8046F618-522C-4CE8-A9A7-68ECBDF7B06F}"/>
    <cellStyle name="Comma 28 3 3 2" xfId="18744" xr:uid="{BF8DF036-AEFB-41E6-9C5F-0F9040CEB333}"/>
    <cellStyle name="Comma 28 3 4" xfId="13141" xr:uid="{BAE70859-CE78-445D-925B-77AD1DBEB734}"/>
    <cellStyle name="Comma 28 4" xfId="3622" xr:uid="{47EFD479-3F31-4128-A92B-20214C1ED715}"/>
    <cellStyle name="Comma 28 4 2" xfId="9225" xr:uid="{D8B38FCE-DEA8-402B-8D78-DBFBD6D148DE}"/>
    <cellStyle name="Comma 28 4 2 2" xfId="20453" xr:uid="{4E23EE46-EAE3-4874-9BE7-A42715BDC390}"/>
    <cellStyle name="Comma 28 4 3" xfId="14850" xr:uid="{08F68D34-C72D-4EAF-A2D1-19274961B717}"/>
    <cellStyle name="Comma 28 5" xfId="6436" xr:uid="{6ABA9E73-4F27-4847-9DA3-64B85B045462}"/>
    <cellStyle name="Comma 28 5 2" xfId="17664" xr:uid="{78170D0D-DDEB-4032-8BB9-E70382176BD7}"/>
    <cellStyle name="Comma 28 6" xfId="12061" xr:uid="{4ACC9F3C-BE63-4498-8A89-591817B7BD1A}"/>
    <cellStyle name="Comma 29" xfId="287" xr:uid="{00000000-0005-0000-0000-0000E5040000}"/>
    <cellStyle name="Comma 29 2" xfId="1373" xr:uid="{00000000-0005-0000-0000-0000E6040000}"/>
    <cellStyle name="Comma 29 2 2" xfId="2453" xr:uid="{00000000-0005-0000-0000-0000E7040000}"/>
    <cellStyle name="Comma 29 2 2 2" xfId="5242" xr:uid="{6276B4BB-165E-4C56-9572-360E2DED01F3}"/>
    <cellStyle name="Comma 29 2 2 2 2" xfId="10845" xr:uid="{D0975503-9D43-4161-A83F-A961DAF44949}"/>
    <cellStyle name="Comma 29 2 2 2 2 2" xfId="22073" xr:uid="{1B5E1888-BD11-42B2-ABC0-DCBAAF5C9A76}"/>
    <cellStyle name="Comma 29 2 2 2 3" xfId="16470" xr:uid="{6F33F977-66DA-4BC4-BCF1-615D3F5626AB}"/>
    <cellStyle name="Comma 29 2 2 3" xfId="8056" xr:uid="{1D700FBC-0D9F-4ECC-89E7-1E252188A4C3}"/>
    <cellStyle name="Comma 29 2 2 3 2" xfId="19284" xr:uid="{F1323449-8531-417C-87ED-53094E3C816B}"/>
    <cellStyle name="Comma 29 2 2 4" xfId="13681" xr:uid="{57E254EC-0D65-46D6-93B5-78205FD0950F}"/>
    <cellStyle name="Comma 29 2 3" xfId="4162" xr:uid="{82357952-A4E9-4459-B49C-B58B2DD15B21}"/>
    <cellStyle name="Comma 29 2 3 2" xfId="9765" xr:uid="{9474FD39-1DA2-4A1D-BDE5-2005A7D7F538}"/>
    <cellStyle name="Comma 29 2 3 2 2" xfId="20993" xr:uid="{E36E934A-2A2D-40F0-9612-653EE0985A35}"/>
    <cellStyle name="Comma 29 2 3 3" xfId="15390" xr:uid="{4C2297FB-5CD6-4725-AECD-56A80CFAF397}"/>
    <cellStyle name="Comma 29 2 4" xfId="6976" xr:uid="{557275DE-37C5-4866-BB79-49D04E1A9D4E}"/>
    <cellStyle name="Comma 29 2 4 2" xfId="18204" xr:uid="{D93C76F4-CD93-4EF9-A2E1-D14976E0D0ED}"/>
    <cellStyle name="Comma 29 2 5" xfId="12601" xr:uid="{5C219AD7-0DEC-4DD7-A5DA-42E14D28926F}"/>
    <cellStyle name="Comma 29 3" xfId="1915" xr:uid="{00000000-0005-0000-0000-0000E8040000}"/>
    <cellStyle name="Comma 29 3 2" xfId="4704" xr:uid="{A12CDF41-B54D-4665-BD35-B5BE0E770390}"/>
    <cellStyle name="Comma 29 3 2 2" xfId="10307" xr:uid="{76538C46-4326-448C-82DB-9395E5100B0E}"/>
    <cellStyle name="Comma 29 3 2 2 2" xfId="21535" xr:uid="{1CD51255-2735-4B17-B319-98FDA9600DC5}"/>
    <cellStyle name="Comma 29 3 2 3" xfId="15932" xr:uid="{D6C8E2B1-71CA-49B9-9521-6D4CF3CC53E7}"/>
    <cellStyle name="Comma 29 3 3" xfId="7518" xr:uid="{3CFF38B2-798F-4E09-8E46-1E80249F3730}"/>
    <cellStyle name="Comma 29 3 3 2" xfId="18746" xr:uid="{682BC847-2450-4C0A-8DD2-460895AA5242}"/>
    <cellStyle name="Comma 29 3 4" xfId="13143" xr:uid="{57061E4A-364E-46FF-8307-325B85E97332}"/>
    <cellStyle name="Comma 29 4" xfId="2724" xr:uid="{00000000-0005-0000-0000-0000E9040000}"/>
    <cellStyle name="Comma 29 4 2" xfId="5513" xr:uid="{39398624-9A49-465B-85C9-1BB46387C838}"/>
    <cellStyle name="Comma 29 4 2 2" xfId="11116" xr:uid="{1895949A-CEEE-413F-9FEE-B71846B20395}"/>
    <cellStyle name="Comma 29 4 2 2 2" xfId="22344" xr:uid="{4DF50682-8D70-4FD9-9EEB-BCF0DE234584}"/>
    <cellStyle name="Comma 29 4 2 3" xfId="16741" xr:uid="{4563CC55-4E42-4306-9C0F-C5912CC057D4}"/>
    <cellStyle name="Comma 29 4 3" xfId="8327" xr:uid="{559C0A6B-178E-489E-9F5D-F30E5643B940}"/>
    <cellStyle name="Comma 29 4 3 2" xfId="19555" xr:uid="{F92F1C17-E4F0-46E5-9E05-1A4FF368FDEE}"/>
    <cellStyle name="Comma 29 4 4" xfId="13952" xr:uid="{5614402B-5C36-43A4-95DA-5CF2C97A98E9}"/>
    <cellStyle name="Comma 29 5" xfId="835" xr:uid="{00000000-0005-0000-0000-0000EA040000}"/>
    <cellStyle name="Comma 29 5 2" xfId="3624" xr:uid="{AB505831-ADE6-4DE0-8889-2439B6260443}"/>
    <cellStyle name="Comma 29 5 2 2" xfId="9227" xr:uid="{28F33661-7524-4FDF-B584-8AC56BB32C52}"/>
    <cellStyle name="Comma 29 5 2 2 2" xfId="20455" xr:uid="{14E528A5-6B90-45C4-B65E-DE97A1668A2D}"/>
    <cellStyle name="Comma 29 5 2 3" xfId="14852" xr:uid="{CEAA0DCA-6D7C-4ED5-9098-33B69DC981A3}"/>
    <cellStyle name="Comma 29 5 3" xfId="6438" xr:uid="{EAF8DA1A-84AD-4EE5-A36B-056AB50146F1}"/>
    <cellStyle name="Comma 29 5 3 2" xfId="17666" xr:uid="{E38C91C1-4E34-4342-B9ED-FBB76002AF1D}"/>
    <cellStyle name="Comma 29 5 4" xfId="12063" xr:uid="{1DCAD4C8-9BCF-4DAF-8FF6-947137BB3273}"/>
    <cellStyle name="Comma 29 6" xfId="3076" xr:uid="{3C5209D4-4993-451A-8BBC-6D3A6C06E579}"/>
    <cellStyle name="Comma 29 6 2" xfId="8679" xr:uid="{CECEAD0F-03D8-445C-B300-63A93B3A73C9}"/>
    <cellStyle name="Comma 29 6 2 2" xfId="19907" xr:uid="{879F5A7F-1D8D-42DA-8706-FE654A97CCE3}"/>
    <cellStyle name="Comma 29 6 3" xfId="14304" xr:uid="{8EE60CC0-4511-46DF-97BD-EFAE88C976EA}"/>
    <cellStyle name="Comma 29 7" xfId="5890" xr:uid="{AAA73839-D3AB-4DC4-A506-A07EAED8076F}"/>
    <cellStyle name="Comma 29 7 2" xfId="17118" xr:uid="{C83A4434-FF2F-4ACE-8042-03AB59825DEF}"/>
    <cellStyle name="Comma 29 8" xfId="11515" xr:uid="{A08B2546-CE0E-44A1-8663-9F3D8EA0EBBB}"/>
    <cellStyle name="Comma 3" xfId="19" xr:uid="{00000000-0005-0000-0000-0000EB040000}"/>
    <cellStyle name="Comma 3 10" xfId="2473" xr:uid="{00000000-0005-0000-0000-0000EC040000}"/>
    <cellStyle name="Comma 3 10 2" xfId="5262" xr:uid="{BDC925B6-B173-488C-A06B-35ECAD7F3BD2}"/>
    <cellStyle name="Comma 3 10 2 2" xfId="10865" xr:uid="{3B763946-48E0-4B0C-B2BF-542DC1F4B0D7}"/>
    <cellStyle name="Comma 3 10 2 2 2" xfId="22093" xr:uid="{2153E2CA-A617-4B8F-AB1C-6A354A44FEB3}"/>
    <cellStyle name="Comma 3 10 2 3" xfId="16490" xr:uid="{E92C80CB-967E-4154-99A1-033959ADC123}"/>
    <cellStyle name="Comma 3 10 3" xfId="8076" xr:uid="{C1AC1E2D-A339-4808-B89B-C83C9360520D}"/>
    <cellStyle name="Comma 3 10 3 2" xfId="19304" xr:uid="{7A276514-DF2A-4051-8ED5-75B046C8CA33}"/>
    <cellStyle name="Comma 3 10 4" xfId="13701" xr:uid="{F0C89173-3BA1-4FD8-A9A4-0C79491D87B1}"/>
    <cellStyle name="Comma 3 11" xfId="312" xr:uid="{00000000-0005-0000-0000-0000ED040000}"/>
    <cellStyle name="Comma 3 11 2" xfId="3101" xr:uid="{7517E077-6B17-4B7D-AEBF-013B7B93BB69}"/>
    <cellStyle name="Comma 3 11 2 2" xfId="8704" xr:uid="{377ECEC0-9F91-41CC-97A4-BC8DABEBCC84}"/>
    <cellStyle name="Comma 3 11 2 2 2" xfId="19932" xr:uid="{58FA22AB-7431-4EC3-A616-70F1F82951C0}"/>
    <cellStyle name="Comma 3 11 2 3" xfId="14329" xr:uid="{F2019817-E4E4-4568-96DF-D2CAF065C8DD}"/>
    <cellStyle name="Comma 3 11 3" xfId="5915" xr:uid="{2C91837B-EB25-4FEB-9B51-9E7B8C2DB13B}"/>
    <cellStyle name="Comma 3 11 3 2" xfId="17143" xr:uid="{9078700A-9C4E-47A3-AE48-5E2A3609BBCB}"/>
    <cellStyle name="Comma 3 11 4" xfId="11540" xr:uid="{320C6933-866E-419B-9CEF-6A88C3359ACE}"/>
    <cellStyle name="Comma 3 12" xfId="2825" xr:uid="{1F519C12-6595-436F-9179-C019AFFC0D5F}"/>
    <cellStyle name="Comma 3 12 2" xfId="8428" xr:uid="{463E4BA7-848E-4A1F-8FC3-6496D2323F12}"/>
    <cellStyle name="Comma 3 12 2 2" xfId="19656" xr:uid="{AFC46773-34CF-4C21-A857-74A1803B939E}"/>
    <cellStyle name="Comma 3 12 3" xfId="14053" xr:uid="{00E1E6E9-A0D3-4DAE-A3B0-CC76EA4D440E}"/>
    <cellStyle name="Comma 3 13" xfId="5640" xr:uid="{F7EAED3C-C405-48FC-AF25-25667F1C0CCF}"/>
    <cellStyle name="Comma 3 13 2" xfId="16868" xr:uid="{020A68FB-902D-4D89-B15B-2C59AE3D6DED}"/>
    <cellStyle name="Comma 3 14" xfId="11264" xr:uid="{E049D8E2-6C8A-4587-A019-86B53CECA1A3}"/>
    <cellStyle name="Comma 3 2" xfId="43" xr:uid="{00000000-0005-0000-0000-0000EE040000}"/>
    <cellStyle name="Comma 3 2 10" xfId="323" xr:uid="{00000000-0005-0000-0000-0000EF040000}"/>
    <cellStyle name="Comma 3 2 10 2" xfId="3112" xr:uid="{17002B79-9714-46DA-AAE8-4A2B76D37FE5}"/>
    <cellStyle name="Comma 3 2 10 2 2" xfId="8715" xr:uid="{2A784CD6-24A0-42E8-A7CA-48E8E8699DCD}"/>
    <cellStyle name="Comma 3 2 10 2 2 2" xfId="19943" xr:uid="{1BD24B72-8175-487B-9EC7-A5CD3935A365}"/>
    <cellStyle name="Comma 3 2 10 2 3" xfId="14340" xr:uid="{34A63E6E-E4CC-4C88-8585-60F05B0E5DED}"/>
    <cellStyle name="Comma 3 2 10 3" xfId="5926" xr:uid="{516CB69D-8A99-4A17-97D6-21231B0B04E1}"/>
    <cellStyle name="Comma 3 2 10 3 2" xfId="17154" xr:uid="{ECBBCAFF-9342-44ED-97A9-691D8F8FA965}"/>
    <cellStyle name="Comma 3 2 10 4" xfId="11551" xr:uid="{47BAB570-DE46-41FF-8F15-952340FE01EB}"/>
    <cellStyle name="Comma 3 2 11" xfId="2836" xr:uid="{C8D0F19F-A5BD-4C9D-BDDC-3EB5A7C6140F}"/>
    <cellStyle name="Comma 3 2 11 2" xfId="8439" xr:uid="{36891842-F909-4DDC-9C57-083BAB7F0C92}"/>
    <cellStyle name="Comma 3 2 11 2 2" xfId="19667" xr:uid="{1AE42E8E-122F-43A4-A2EA-DE72BCFC4FC0}"/>
    <cellStyle name="Comma 3 2 11 3" xfId="14064" xr:uid="{0CCA2115-B8D0-4870-823C-699EAC10F2A0}"/>
    <cellStyle name="Comma 3 2 12" xfId="5651" xr:uid="{472FBC0E-5CD9-4A7E-864E-183A22747B96}"/>
    <cellStyle name="Comma 3 2 12 2" xfId="16879" xr:uid="{0BEBEF88-A76D-4136-BCD3-7CC56796BEDB}"/>
    <cellStyle name="Comma 3 2 13" xfId="11275" xr:uid="{0F727186-F182-4CAD-87D3-B9B4A2FAE154}"/>
    <cellStyle name="Comma 3 2 2" xfId="56" xr:uid="{00000000-0005-0000-0000-0000F0040000}"/>
    <cellStyle name="Comma 3 2 2 10" xfId="2849" xr:uid="{8C8168A5-3A07-45BF-B170-FD69345F6D63}"/>
    <cellStyle name="Comma 3 2 2 10 2" xfId="8452" xr:uid="{CF4600EB-6E3F-4582-90F3-84D6B25AE512}"/>
    <cellStyle name="Comma 3 2 2 10 2 2" xfId="19680" xr:uid="{F22777DC-FB1A-4DCF-BBC0-493B6E3D98AD}"/>
    <cellStyle name="Comma 3 2 2 10 3" xfId="14077" xr:uid="{732C81A4-F864-4CEA-B04B-469151B9CC4E}"/>
    <cellStyle name="Comma 3 2 2 11" xfId="5664" xr:uid="{33DE8344-B0FD-4F79-A2B5-1C180DA08C36}"/>
    <cellStyle name="Comma 3 2 2 11 2" xfId="16892" xr:uid="{1F904EED-5004-4F78-BF60-A61A0D8FDDB2}"/>
    <cellStyle name="Comma 3 2 2 12" xfId="11288" xr:uid="{4EADDA53-52EA-4474-851F-60455414A939}"/>
    <cellStyle name="Comma 3 2 2 2" xfId="85" xr:uid="{00000000-0005-0000-0000-0000F1040000}"/>
    <cellStyle name="Comma 3 2 2 2 10" xfId="5693" xr:uid="{5BDC6D19-F098-47D8-A6F0-FFF85F8E15B0}"/>
    <cellStyle name="Comma 3 2 2 2 10 2" xfId="16921" xr:uid="{A85FE584-5FF2-43B4-A385-E7E473FE0DB2}"/>
    <cellStyle name="Comma 3 2 2 2 11" xfId="11317" xr:uid="{F6B1BC2F-A69B-4022-8210-1E5E64C2F002}"/>
    <cellStyle name="Comma 3 2 2 2 2" xfId="147" xr:uid="{00000000-0005-0000-0000-0000F2040000}"/>
    <cellStyle name="Comma 3 2 2 2 2 10" xfId="11379" xr:uid="{FE2501AB-A923-487D-A8DA-FE0994DBF2BE}"/>
    <cellStyle name="Comma 3 2 2 2 2 2" xfId="274" xr:uid="{00000000-0005-0000-0000-0000F3040000}"/>
    <cellStyle name="Comma 3 2 2 2 2 2 2" xfId="821" xr:uid="{00000000-0005-0000-0000-0000F4040000}"/>
    <cellStyle name="Comma 3 2 2 2 2 2 2 2" xfId="1359" xr:uid="{00000000-0005-0000-0000-0000F5040000}"/>
    <cellStyle name="Comma 3 2 2 2 2 2 2 2 2" xfId="2439" xr:uid="{00000000-0005-0000-0000-0000F6040000}"/>
    <cellStyle name="Comma 3 2 2 2 2 2 2 2 2 2" xfId="5228" xr:uid="{46150F4A-0AD8-416B-97B7-F228D4618636}"/>
    <cellStyle name="Comma 3 2 2 2 2 2 2 2 2 2 2" xfId="10831" xr:uid="{FB4E6DA3-8982-4226-AFD0-07A700F82A22}"/>
    <cellStyle name="Comma 3 2 2 2 2 2 2 2 2 2 2 2" xfId="22059" xr:uid="{DAA99787-CFAA-4A83-ABF2-94D068CE7C64}"/>
    <cellStyle name="Comma 3 2 2 2 2 2 2 2 2 2 3" xfId="16456" xr:uid="{F05CDFCF-A649-46FC-A6F3-97EB93D0987C}"/>
    <cellStyle name="Comma 3 2 2 2 2 2 2 2 2 3" xfId="8042" xr:uid="{3D6E07BE-BCE2-4FB1-87A9-3BA1C17F7D84}"/>
    <cellStyle name="Comma 3 2 2 2 2 2 2 2 2 3 2" xfId="19270" xr:uid="{3E665BD5-9F5F-4D90-B7AE-3AA081441EBD}"/>
    <cellStyle name="Comma 3 2 2 2 2 2 2 2 2 4" xfId="13667" xr:uid="{98E62AF7-EE4F-44AE-B279-EA5ED80D8AFE}"/>
    <cellStyle name="Comma 3 2 2 2 2 2 2 2 3" xfId="4148" xr:uid="{E6545266-96BB-4BBE-B9FD-B6C79C0B06AF}"/>
    <cellStyle name="Comma 3 2 2 2 2 2 2 2 3 2" xfId="9751" xr:uid="{6CCE9E92-B573-485B-8DD6-437BA0D19BA9}"/>
    <cellStyle name="Comma 3 2 2 2 2 2 2 2 3 2 2" xfId="20979" xr:uid="{98BAFCAB-680E-41E8-B511-E47FA1399C9F}"/>
    <cellStyle name="Comma 3 2 2 2 2 2 2 2 3 3" xfId="15376" xr:uid="{F466F13B-964B-4933-9440-8AAE56C58AEE}"/>
    <cellStyle name="Comma 3 2 2 2 2 2 2 2 4" xfId="6962" xr:uid="{986211D0-955C-464A-9F7E-CDCEFA6800A8}"/>
    <cellStyle name="Comma 3 2 2 2 2 2 2 2 4 2" xfId="18190" xr:uid="{9C824815-41BA-4FDF-8FF4-B189E6659A01}"/>
    <cellStyle name="Comma 3 2 2 2 2 2 2 2 5" xfId="12587" xr:uid="{D4D09714-16DA-497F-AA4D-2C171E548F18}"/>
    <cellStyle name="Comma 3 2 2 2 2 2 2 3" xfId="1901" xr:uid="{00000000-0005-0000-0000-0000F7040000}"/>
    <cellStyle name="Comma 3 2 2 2 2 2 2 3 2" xfId="4690" xr:uid="{7EC04990-14D9-4024-B32D-55DF666D3ACA}"/>
    <cellStyle name="Comma 3 2 2 2 2 2 2 3 2 2" xfId="10293" xr:uid="{43097439-B73A-4CCA-9889-EA2CA38901B8}"/>
    <cellStyle name="Comma 3 2 2 2 2 2 2 3 2 2 2" xfId="21521" xr:uid="{4CD1705B-FE12-4A6B-B06B-B27CE386A98E}"/>
    <cellStyle name="Comma 3 2 2 2 2 2 2 3 2 3" xfId="15918" xr:uid="{E03D9615-E5DA-46F0-B248-B0A9218C2628}"/>
    <cellStyle name="Comma 3 2 2 2 2 2 2 3 3" xfId="7504" xr:uid="{6D379577-453F-4F3C-9185-776D56E242A7}"/>
    <cellStyle name="Comma 3 2 2 2 2 2 2 3 3 2" xfId="18732" xr:uid="{6BF7365E-9371-428F-9562-B4D232AC61E1}"/>
    <cellStyle name="Comma 3 2 2 2 2 2 2 3 4" xfId="13129" xr:uid="{64206B30-1C97-4260-A20A-DE6B0A9C4860}"/>
    <cellStyle name="Comma 3 2 2 2 2 2 2 4" xfId="3610" xr:uid="{3DB48F9C-DB59-4722-9B45-5A59037CA9E2}"/>
    <cellStyle name="Comma 3 2 2 2 2 2 2 4 2" xfId="9213" xr:uid="{A7C431B3-4475-471E-AC5E-959D55CA659D}"/>
    <cellStyle name="Comma 3 2 2 2 2 2 2 4 2 2" xfId="20441" xr:uid="{9380035E-539E-45E8-9050-B5349AD3A9EE}"/>
    <cellStyle name="Comma 3 2 2 2 2 2 2 4 3" xfId="14838" xr:uid="{D8778525-FE72-4136-B749-54E07A61FEB8}"/>
    <cellStyle name="Comma 3 2 2 2 2 2 2 5" xfId="6424" xr:uid="{871279A8-741E-4FDD-AB62-EB4197F315D9}"/>
    <cellStyle name="Comma 3 2 2 2 2 2 2 5 2" xfId="17652" xr:uid="{5DE7782A-8E54-4B21-AAF7-0EA1ABFA94BD}"/>
    <cellStyle name="Comma 3 2 2 2 2 2 2 6" xfId="12049" xr:uid="{313A9861-0A5D-4CD9-AE11-15159A74095B}"/>
    <cellStyle name="Comma 3 2 2 2 2 2 3" xfId="1092" xr:uid="{00000000-0005-0000-0000-0000F8040000}"/>
    <cellStyle name="Comma 3 2 2 2 2 2 3 2" xfId="2172" xr:uid="{00000000-0005-0000-0000-0000F9040000}"/>
    <cellStyle name="Comma 3 2 2 2 2 2 3 2 2" xfId="4961" xr:uid="{69B51C1D-CDEF-4FD7-B8F8-62D12D85A23F}"/>
    <cellStyle name="Comma 3 2 2 2 2 2 3 2 2 2" xfId="10564" xr:uid="{0C676325-11D7-4FA7-A918-97ACABBE4920}"/>
    <cellStyle name="Comma 3 2 2 2 2 2 3 2 2 2 2" xfId="21792" xr:uid="{CC294797-9238-4D4C-BB16-607BDAF15D37}"/>
    <cellStyle name="Comma 3 2 2 2 2 2 3 2 2 3" xfId="16189" xr:uid="{2A733521-3543-49EF-B26B-376138E35AF0}"/>
    <cellStyle name="Comma 3 2 2 2 2 2 3 2 3" xfId="7775" xr:uid="{666ACEB5-DC77-4794-BC34-06053A5C79AF}"/>
    <cellStyle name="Comma 3 2 2 2 2 2 3 2 3 2" xfId="19003" xr:uid="{02952CF3-B5F9-405B-AEE1-8350B31FDAF8}"/>
    <cellStyle name="Comma 3 2 2 2 2 2 3 2 4" xfId="13400" xr:uid="{DF741E69-770E-49BE-90F5-94306C10A6AC}"/>
    <cellStyle name="Comma 3 2 2 2 2 2 3 3" xfId="3881" xr:uid="{C718DF0B-FE81-4E18-80D8-4F2D8AACE522}"/>
    <cellStyle name="Comma 3 2 2 2 2 2 3 3 2" xfId="9484" xr:uid="{8AEBE2A4-FCD5-4650-A116-3DF54B65B5ED}"/>
    <cellStyle name="Comma 3 2 2 2 2 2 3 3 2 2" xfId="20712" xr:uid="{1ED34204-A6DF-45AC-9950-2EEBC23F12F7}"/>
    <cellStyle name="Comma 3 2 2 2 2 2 3 3 3" xfId="15109" xr:uid="{3F48F345-1766-4A0B-961E-DB92552B3921}"/>
    <cellStyle name="Comma 3 2 2 2 2 2 3 4" xfId="6695" xr:uid="{164F3277-7D53-42CA-8DCF-E5E2FD0ECD83}"/>
    <cellStyle name="Comma 3 2 2 2 2 2 3 4 2" xfId="17923" xr:uid="{64DCDAC6-A9E1-4043-87C0-98EDA616EFB2}"/>
    <cellStyle name="Comma 3 2 2 2 2 2 3 5" xfId="12320" xr:uid="{208B4C44-85E7-4563-AF8F-463E6C386624}"/>
    <cellStyle name="Comma 3 2 2 2 2 2 4" xfId="1634" xr:uid="{00000000-0005-0000-0000-0000FA040000}"/>
    <cellStyle name="Comma 3 2 2 2 2 2 4 2" xfId="4423" xr:uid="{A343C69F-6DED-4279-AF0F-0CCEE3D1C49D}"/>
    <cellStyle name="Comma 3 2 2 2 2 2 4 2 2" xfId="10026" xr:uid="{1A6BBCF1-B71B-4241-98D6-1D94CD1FAB9F}"/>
    <cellStyle name="Comma 3 2 2 2 2 2 4 2 2 2" xfId="21254" xr:uid="{1CCB7166-5E62-43BF-A409-D5E15CB4C2C3}"/>
    <cellStyle name="Comma 3 2 2 2 2 2 4 2 3" xfId="15651" xr:uid="{02AD3AD7-4415-47DA-8D42-FB5A06E1B569}"/>
    <cellStyle name="Comma 3 2 2 2 2 2 4 3" xfId="7237" xr:uid="{DD625DC2-3A4C-47A2-BCDB-502D556E76A8}"/>
    <cellStyle name="Comma 3 2 2 2 2 2 4 3 2" xfId="18465" xr:uid="{2EC35952-795F-4C07-9426-953D64AB23B7}"/>
    <cellStyle name="Comma 3 2 2 2 2 2 4 4" xfId="12862" xr:uid="{A856183C-1F04-45F1-9203-3B2AFA2E47AA}"/>
    <cellStyle name="Comma 3 2 2 2 2 2 5" xfId="2715" xr:uid="{00000000-0005-0000-0000-0000FB040000}"/>
    <cellStyle name="Comma 3 2 2 2 2 2 5 2" xfId="5504" xr:uid="{9D11EC55-AAE5-4756-9A77-96EDDF7A9639}"/>
    <cellStyle name="Comma 3 2 2 2 2 2 5 2 2" xfId="11107" xr:uid="{5DE3940D-083E-4D27-A3A2-2906D481A6B6}"/>
    <cellStyle name="Comma 3 2 2 2 2 2 5 2 2 2" xfId="22335" xr:uid="{AE211520-DEA9-42BD-BDFB-AA38B5CDF11C}"/>
    <cellStyle name="Comma 3 2 2 2 2 2 5 2 3" xfId="16732" xr:uid="{F1F413FB-9AF2-453A-87D4-D39601F25936}"/>
    <cellStyle name="Comma 3 2 2 2 2 2 5 3" xfId="8318" xr:uid="{46AB5424-DE6A-4817-BE87-9EBFA1CC720D}"/>
    <cellStyle name="Comma 3 2 2 2 2 2 5 3 2" xfId="19546" xr:uid="{4B593E82-5DD0-48C2-B5DD-8E6F60D90692}"/>
    <cellStyle name="Comma 3 2 2 2 2 2 5 4" xfId="13943" xr:uid="{F2FEB122-A281-470F-9D51-EE22A60DBEC4}"/>
    <cellStyle name="Comma 3 2 2 2 2 2 6" xfId="554" xr:uid="{00000000-0005-0000-0000-0000FC040000}"/>
    <cellStyle name="Comma 3 2 2 2 2 2 6 2" xfId="3343" xr:uid="{23294FAD-D99E-4BF4-B2DE-4C75451248A9}"/>
    <cellStyle name="Comma 3 2 2 2 2 2 6 2 2" xfId="8946" xr:uid="{F1036451-A05C-4801-9E36-D8BF3AC9E375}"/>
    <cellStyle name="Comma 3 2 2 2 2 2 6 2 2 2" xfId="20174" xr:uid="{0C2644C6-18E7-4B0B-8FD3-90295517D1C5}"/>
    <cellStyle name="Comma 3 2 2 2 2 2 6 2 3" xfId="14571" xr:uid="{BB3F1734-12E9-4468-B254-7099C3FA9A00}"/>
    <cellStyle name="Comma 3 2 2 2 2 2 6 3" xfId="6157" xr:uid="{4811BE92-1891-41DF-96E8-56C4FBEB1861}"/>
    <cellStyle name="Comma 3 2 2 2 2 2 6 3 2" xfId="17385" xr:uid="{233523EC-C97E-44A5-95A7-B1C369AC4D50}"/>
    <cellStyle name="Comma 3 2 2 2 2 2 6 4" xfId="11782" xr:uid="{C5842266-1F5C-408A-9BA9-CB3ABB8A5C6D}"/>
    <cellStyle name="Comma 3 2 2 2 2 2 7" xfId="3067" xr:uid="{DDDF56F8-09C5-4952-9D60-9895104AD5C3}"/>
    <cellStyle name="Comma 3 2 2 2 2 2 7 2" xfId="8670" xr:uid="{8076F01C-AE6C-4566-A380-2B0C54A0ABC5}"/>
    <cellStyle name="Comma 3 2 2 2 2 2 7 2 2" xfId="19898" xr:uid="{0EE1B101-D354-4074-845A-F793902A2D25}"/>
    <cellStyle name="Comma 3 2 2 2 2 2 7 3" xfId="14295" xr:uid="{8F0257E0-E821-4312-B79E-0568D9141B91}"/>
    <cellStyle name="Comma 3 2 2 2 2 2 8" xfId="5882" xr:uid="{18E5D9F4-10E4-495E-984A-3396B6E4D3F5}"/>
    <cellStyle name="Comma 3 2 2 2 2 2 8 2" xfId="17110" xr:uid="{86A176A0-8118-4440-8E75-1B909E0A718F}"/>
    <cellStyle name="Comma 3 2 2 2 2 2 9" xfId="11506" xr:uid="{374DD5A0-473B-4314-81D7-FADC6E13FB5B}"/>
    <cellStyle name="Comma 3 2 2 2 2 3" xfId="694" xr:uid="{00000000-0005-0000-0000-0000FD040000}"/>
    <cellStyle name="Comma 3 2 2 2 2 3 2" xfId="1232" xr:uid="{00000000-0005-0000-0000-0000FE040000}"/>
    <cellStyle name="Comma 3 2 2 2 2 3 2 2" xfId="2312" xr:uid="{00000000-0005-0000-0000-0000FF040000}"/>
    <cellStyle name="Comma 3 2 2 2 2 3 2 2 2" xfId="5101" xr:uid="{95C113EB-361E-449A-848C-DD058B9B66AE}"/>
    <cellStyle name="Comma 3 2 2 2 2 3 2 2 2 2" xfId="10704" xr:uid="{48685F33-63D6-464C-A59F-FC0DB5146E45}"/>
    <cellStyle name="Comma 3 2 2 2 2 3 2 2 2 2 2" xfId="21932" xr:uid="{F3E6DA87-32C5-403C-9EF9-9B0C3B397B86}"/>
    <cellStyle name="Comma 3 2 2 2 2 3 2 2 2 3" xfId="16329" xr:uid="{EF8253D3-7B7A-46AF-9A38-31D62F306832}"/>
    <cellStyle name="Comma 3 2 2 2 2 3 2 2 3" xfId="7915" xr:uid="{01545CD1-FEEE-48E5-AD30-9CAC63E6E0BB}"/>
    <cellStyle name="Comma 3 2 2 2 2 3 2 2 3 2" xfId="19143" xr:uid="{A88354BB-AA4B-4A72-A603-E7EBF194AEDB}"/>
    <cellStyle name="Comma 3 2 2 2 2 3 2 2 4" xfId="13540" xr:uid="{7EF7DFCA-1B42-4994-8736-FEB6E6A19FB2}"/>
    <cellStyle name="Comma 3 2 2 2 2 3 2 3" xfId="4021" xr:uid="{6DAD2ADA-2B99-4383-B5D8-8714AD23A286}"/>
    <cellStyle name="Comma 3 2 2 2 2 3 2 3 2" xfId="9624" xr:uid="{9B196E7C-651C-4A47-BB93-55D3E0348055}"/>
    <cellStyle name="Comma 3 2 2 2 2 3 2 3 2 2" xfId="20852" xr:uid="{EDCD3A04-438D-4C7A-BFC1-D9D6A52203CC}"/>
    <cellStyle name="Comma 3 2 2 2 2 3 2 3 3" xfId="15249" xr:uid="{6F3F5C94-7373-4B4B-B62D-AD567FC03C62}"/>
    <cellStyle name="Comma 3 2 2 2 2 3 2 4" xfId="6835" xr:uid="{C544796B-8F30-4420-A41C-2239190B73A4}"/>
    <cellStyle name="Comma 3 2 2 2 2 3 2 4 2" xfId="18063" xr:uid="{AD63AAB0-7A74-4DAA-913E-6571FEE94B37}"/>
    <cellStyle name="Comma 3 2 2 2 2 3 2 5" xfId="12460" xr:uid="{173FBB4F-645F-441E-8CFA-45293D0D8D23}"/>
    <cellStyle name="Comma 3 2 2 2 2 3 3" xfId="1774" xr:uid="{00000000-0005-0000-0000-000000050000}"/>
    <cellStyle name="Comma 3 2 2 2 2 3 3 2" xfId="4563" xr:uid="{4ABAB870-B657-498E-9C2C-CA7852B80B45}"/>
    <cellStyle name="Comma 3 2 2 2 2 3 3 2 2" xfId="10166" xr:uid="{EBEDE272-03C5-4324-964A-8925B90F5969}"/>
    <cellStyle name="Comma 3 2 2 2 2 3 3 2 2 2" xfId="21394" xr:uid="{E13C1E85-0CF9-43EB-BCF0-6F2C11FD3223}"/>
    <cellStyle name="Comma 3 2 2 2 2 3 3 2 3" xfId="15791" xr:uid="{65A3C928-705D-4AB7-A0F7-1BB14F41D445}"/>
    <cellStyle name="Comma 3 2 2 2 2 3 3 3" xfId="7377" xr:uid="{FE63E052-AC51-4DA0-BDAC-9B104E265522}"/>
    <cellStyle name="Comma 3 2 2 2 2 3 3 3 2" xfId="18605" xr:uid="{DFDE81FC-65AB-48C7-8768-14CF6B51421B}"/>
    <cellStyle name="Comma 3 2 2 2 2 3 3 4" xfId="13002" xr:uid="{B452C16F-DD76-474A-BBDA-EE3A32096B50}"/>
    <cellStyle name="Comma 3 2 2 2 2 3 4" xfId="3483" xr:uid="{BF433D5D-8472-4CE5-BB99-8CD3020683E7}"/>
    <cellStyle name="Comma 3 2 2 2 2 3 4 2" xfId="9086" xr:uid="{E7D09E21-21AD-4EA3-9A3B-0C7385673971}"/>
    <cellStyle name="Comma 3 2 2 2 2 3 4 2 2" xfId="20314" xr:uid="{044111AE-9F88-46CE-A33B-A9E33473074A}"/>
    <cellStyle name="Comma 3 2 2 2 2 3 4 3" xfId="14711" xr:uid="{1E5FDE42-50DA-40A4-BA88-3F128BE1856A}"/>
    <cellStyle name="Comma 3 2 2 2 2 3 5" xfId="6297" xr:uid="{405F0585-845D-4BAF-8BA4-1FF8264257F0}"/>
    <cellStyle name="Comma 3 2 2 2 2 3 5 2" xfId="17525" xr:uid="{CA4C1F8B-495E-4602-A77D-AE9E042915A7}"/>
    <cellStyle name="Comma 3 2 2 2 2 3 6" xfId="11922" xr:uid="{D2488359-231F-4F1E-9BD0-588212A09091}"/>
    <cellStyle name="Comma 3 2 2 2 2 4" xfId="965" xr:uid="{00000000-0005-0000-0000-000001050000}"/>
    <cellStyle name="Comma 3 2 2 2 2 4 2" xfId="2045" xr:uid="{00000000-0005-0000-0000-000002050000}"/>
    <cellStyle name="Comma 3 2 2 2 2 4 2 2" xfId="4834" xr:uid="{7C30F390-2142-48A1-A0B7-C2B3F6044390}"/>
    <cellStyle name="Comma 3 2 2 2 2 4 2 2 2" xfId="10437" xr:uid="{545E206B-D0F1-436D-A1E2-93C6F3316EC2}"/>
    <cellStyle name="Comma 3 2 2 2 2 4 2 2 2 2" xfId="21665" xr:uid="{5936294D-E01A-4C3E-A3A6-D3F711044D43}"/>
    <cellStyle name="Comma 3 2 2 2 2 4 2 2 3" xfId="16062" xr:uid="{E2759277-C811-40D7-95C1-9A94C4F64810}"/>
    <cellStyle name="Comma 3 2 2 2 2 4 2 3" xfId="7648" xr:uid="{2936299B-0799-4E6A-84D5-3709F579AC26}"/>
    <cellStyle name="Comma 3 2 2 2 2 4 2 3 2" xfId="18876" xr:uid="{BC30D527-A569-4CA1-85C7-9D6C3CF9FC2D}"/>
    <cellStyle name="Comma 3 2 2 2 2 4 2 4" xfId="13273" xr:uid="{BC4E217B-1E0B-4C5E-8D00-1E3CE2A00368}"/>
    <cellStyle name="Comma 3 2 2 2 2 4 3" xfId="3754" xr:uid="{D76EED3C-44B4-4C03-8C4D-9F3C444AF7F5}"/>
    <cellStyle name="Comma 3 2 2 2 2 4 3 2" xfId="9357" xr:uid="{3F1453FD-0BD7-4498-A858-CA9D7A65A2B0}"/>
    <cellStyle name="Comma 3 2 2 2 2 4 3 2 2" xfId="20585" xr:uid="{0799C052-3BE9-49E0-A681-ED44A4491536}"/>
    <cellStyle name="Comma 3 2 2 2 2 4 3 3" xfId="14982" xr:uid="{458431E5-70BB-475F-9CB7-4F3FF7DADF56}"/>
    <cellStyle name="Comma 3 2 2 2 2 4 4" xfId="6568" xr:uid="{62A967E7-2E35-4015-BB5D-18CE189C9152}"/>
    <cellStyle name="Comma 3 2 2 2 2 4 4 2" xfId="17796" xr:uid="{3D0C058C-1C6F-4030-939C-6291D37EEC62}"/>
    <cellStyle name="Comma 3 2 2 2 2 4 5" xfId="12193" xr:uid="{B7F437ED-28FD-45F9-B8F4-A1CFAAA89721}"/>
    <cellStyle name="Comma 3 2 2 2 2 5" xfId="1507" xr:uid="{00000000-0005-0000-0000-000003050000}"/>
    <cellStyle name="Comma 3 2 2 2 2 5 2" xfId="4296" xr:uid="{7D2DEAF4-2B82-4057-9E27-7F9AB83CEB7A}"/>
    <cellStyle name="Comma 3 2 2 2 2 5 2 2" xfId="9899" xr:uid="{BCFFA3E5-F5CE-402D-B9CD-8428909D326C}"/>
    <cellStyle name="Comma 3 2 2 2 2 5 2 2 2" xfId="21127" xr:uid="{335536F4-9D55-4506-9D78-9C727EF1F79B}"/>
    <cellStyle name="Comma 3 2 2 2 2 5 2 3" xfId="15524" xr:uid="{BADE7E0D-0132-43FF-8506-9B3BD2113A70}"/>
    <cellStyle name="Comma 3 2 2 2 2 5 3" xfId="7110" xr:uid="{24E66BCC-2473-42A3-A8A6-6B1359EC9F61}"/>
    <cellStyle name="Comma 3 2 2 2 2 5 3 2" xfId="18338" xr:uid="{355D09D4-4C38-4FF2-A23E-5811E0A35C62}"/>
    <cellStyle name="Comma 3 2 2 2 2 5 4" xfId="12735" xr:uid="{53040691-2303-42D3-9FEF-1839B60C415F}"/>
    <cellStyle name="Comma 3 2 2 2 2 6" xfId="2588" xr:uid="{00000000-0005-0000-0000-000004050000}"/>
    <cellStyle name="Comma 3 2 2 2 2 6 2" xfId="5377" xr:uid="{EB506895-640C-4772-A609-16D17539ABFD}"/>
    <cellStyle name="Comma 3 2 2 2 2 6 2 2" xfId="10980" xr:uid="{1C191930-170E-4201-A8A2-0FF220EB2B3E}"/>
    <cellStyle name="Comma 3 2 2 2 2 6 2 2 2" xfId="22208" xr:uid="{AEA1EED3-E9C7-435C-A347-FDAAC0AFFFC5}"/>
    <cellStyle name="Comma 3 2 2 2 2 6 2 3" xfId="16605" xr:uid="{3CBCE1DC-BD59-451E-8AD0-0495C1DE4282}"/>
    <cellStyle name="Comma 3 2 2 2 2 6 3" xfId="8191" xr:uid="{8903C9AC-4373-4A23-9453-57532D6498CB}"/>
    <cellStyle name="Comma 3 2 2 2 2 6 3 2" xfId="19419" xr:uid="{BC824D2C-87BB-4A8A-9E61-4290D4FF5B0A}"/>
    <cellStyle name="Comma 3 2 2 2 2 6 4" xfId="13816" xr:uid="{3AC9E700-571E-42CE-BCE3-4EB459022B1B}"/>
    <cellStyle name="Comma 3 2 2 2 2 7" xfId="427" xr:uid="{00000000-0005-0000-0000-000005050000}"/>
    <cellStyle name="Comma 3 2 2 2 2 7 2" xfId="3216" xr:uid="{F145A420-2274-4276-9F31-875906D72C49}"/>
    <cellStyle name="Comma 3 2 2 2 2 7 2 2" xfId="8819" xr:uid="{B477CF9A-6C00-4705-BDE4-951F4882C010}"/>
    <cellStyle name="Comma 3 2 2 2 2 7 2 2 2" xfId="20047" xr:uid="{5405D96A-05C4-4048-BAFE-82E57B79463A}"/>
    <cellStyle name="Comma 3 2 2 2 2 7 2 3" xfId="14444" xr:uid="{B0395EF6-8C3E-4346-B65E-B928AF2BE56E}"/>
    <cellStyle name="Comma 3 2 2 2 2 7 3" xfId="6030" xr:uid="{B3D1C2A7-DBE5-462F-A807-0475148B6A44}"/>
    <cellStyle name="Comma 3 2 2 2 2 7 3 2" xfId="17258" xr:uid="{A8FCFC37-2BF8-489F-B58F-9E836B822F96}"/>
    <cellStyle name="Comma 3 2 2 2 2 7 4" xfId="11655" xr:uid="{0E7815F2-72FE-451C-9BDD-3BAD6195547E}"/>
    <cellStyle name="Comma 3 2 2 2 2 8" xfId="2940" xr:uid="{B747C018-B491-4AFD-BA85-1A35684CBACC}"/>
    <cellStyle name="Comma 3 2 2 2 2 8 2" xfId="8543" xr:uid="{096202C7-0695-4CD0-B092-C603598F4DCA}"/>
    <cellStyle name="Comma 3 2 2 2 2 8 2 2" xfId="19771" xr:uid="{9EFAE044-8990-465E-ACE5-B61EAE53AC7B}"/>
    <cellStyle name="Comma 3 2 2 2 2 8 3" xfId="14168" xr:uid="{72C1EDD9-8E3D-4783-B03A-7330ED48A1EB}"/>
    <cellStyle name="Comma 3 2 2 2 2 9" xfId="5755" xr:uid="{1EC1B075-244F-478D-8F30-1B8398487347}"/>
    <cellStyle name="Comma 3 2 2 2 2 9 2" xfId="16983" xr:uid="{697246E2-562C-4984-802A-AF4646011D46}"/>
    <cellStyle name="Comma 3 2 2 2 3" xfId="210" xr:uid="{00000000-0005-0000-0000-000006050000}"/>
    <cellStyle name="Comma 3 2 2 2 3 2" xfId="757" xr:uid="{00000000-0005-0000-0000-000007050000}"/>
    <cellStyle name="Comma 3 2 2 2 3 2 2" xfId="1295" xr:uid="{00000000-0005-0000-0000-000008050000}"/>
    <cellStyle name="Comma 3 2 2 2 3 2 2 2" xfId="2375" xr:uid="{00000000-0005-0000-0000-000009050000}"/>
    <cellStyle name="Comma 3 2 2 2 3 2 2 2 2" xfId="5164" xr:uid="{D42B492A-7B4C-439A-BF33-DFBA56368135}"/>
    <cellStyle name="Comma 3 2 2 2 3 2 2 2 2 2" xfId="10767" xr:uid="{7F53D934-FF67-4E8F-8B86-96FB47FC6FBA}"/>
    <cellStyle name="Comma 3 2 2 2 3 2 2 2 2 2 2" xfId="21995" xr:uid="{FFE71950-A9CB-4C7B-AFC5-8E5B63FA38A9}"/>
    <cellStyle name="Comma 3 2 2 2 3 2 2 2 2 3" xfId="16392" xr:uid="{AB2A761E-1C28-4D8F-A11B-238F71942EEB}"/>
    <cellStyle name="Comma 3 2 2 2 3 2 2 2 3" xfId="7978" xr:uid="{4C8E84C8-D771-4FD6-897B-142FA8B427C4}"/>
    <cellStyle name="Comma 3 2 2 2 3 2 2 2 3 2" xfId="19206" xr:uid="{5B32CB7D-9102-4438-818F-8F106B8659ED}"/>
    <cellStyle name="Comma 3 2 2 2 3 2 2 2 4" xfId="13603" xr:uid="{6A24C043-C138-4F19-8331-561BEB16B511}"/>
    <cellStyle name="Comma 3 2 2 2 3 2 2 3" xfId="4084" xr:uid="{46CE2466-0471-4E52-AD8D-C7D5BA3AF562}"/>
    <cellStyle name="Comma 3 2 2 2 3 2 2 3 2" xfId="9687" xr:uid="{D048B1D6-AD3D-4B47-9ACF-C264D0BE878F}"/>
    <cellStyle name="Comma 3 2 2 2 3 2 2 3 2 2" xfId="20915" xr:uid="{639F5FB3-6442-4946-82CB-C30F7C24A67B}"/>
    <cellStyle name="Comma 3 2 2 2 3 2 2 3 3" xfId="15312" xr:uid="{6F594CAF-BB16-4F7B-81CB-7D6382E5A747}"/>
    <cellStyle name="Comma 3 2 2 2 3 2 2 4" xfId="6898" xr:uid="{846CCA65-77CB-4D57-AE3D-6D0B54382E4F}"/>
    <cellStyle name="Comma 3 2 2 2 3 2 2 4 2" xfId="18126" xr:uid="{1EEF6983-C821-4341-AFDE-46F88D56D5F5}"/>
    <cellStyle name="Comma 3 2 2 2 3 2 2 5" xfId="12523" xr:uid="{F72F184F-29A5-4649-8D98-CBA9A5D207B1}"/>
    <cellStyle name="Comma 3 2 2 2 3 2 3" xfId="1837" xr:uid="{00000000-0005-0000-0000-00000A050000}"/>
    <cellStyle name="Comma 3 2 2 2 3 2 3 2" xfId="4626" xr:uid="{4E56D9F5-AD4E-4020-B6F7-139A67EC76D3}"/>
    <cellStyle name="Comma 3 2 2 2 3 2 3 2 2" xfId="10229" xr:uid="{FC5972FB-39F1-4A2E-8483-DC9DCB09B0C9}"/>
    <cellStyle name="Comma 3 2 2 2 3 2 3 2 2 2" xfId="21457" xr:uid="{41A79FAB-4B77-4DDD-92E8-FA4C75756CC9}"/>
    <cellStyle name="Comma 3 2 2 2 3 2 3 2 3" xfId="15854" xr:uid="{50E4824E-607D-4423-88EB-88CB2E975CE5}"/>
    <cellStyle name="Comma 3 2 2 2 3 2 3 3" xfId="7440" xr:uid="{AF269AAE-C723-48AE-A356-7E7BBA7C7CEE}"/>
    <cellStyle name="Comma 3 2 2 2 3 2 3 3 2" xfId="18668" xr:uid="{E84E048E-1B03-404F-A46D-08895D114529}"/>
    <cellStyle name="Comma 3 2 2 2 3 2 3 4" xfId="13065" xr:uid="{A89043B2-5C36-47B1-AAE4-463D5ED92A97}"/>
    <cellStyle name="Comma 3 2 2 2 3 2 4" xfId="3546" xr:uid="{42945B33-53FD-4F43-B89E-9C73CC2EB7B3}"/>
    <cellStyle name="Comma 3 2 2 2 3 2 4 2" xfId="9149" xr:uid="{BEC70178-94C2-40A4-908A-DE1A7790ABF7}"/>
    <cellStyle name="Comma 3 2 2 2 3 2 4 2 2" xfId="20377" xr:uid="{0BAD618D-40AE-4D02-A2CA-4757ECF3FA61}"/>
    <cellStyle name="Comma 3 2 2 2 3 2 4 3" xfId="14774" xr:uid="{29976368-E8A3-486A-86E6-BB3C626A7A6B}"/>
    <cellStyle name="Comma 3 2 2 2 3 2 5" xfId="6360" xr:uid="{539264BC-0E00-4B4C-9525-9582CB909358}"/>
    <cellStyle name="Comma 3 2 2 2 3 2 5 2" xfId="17588" xr:uid="{983DDB30-FC3E-450D-9872-84246D4B794B}"/>
    <cellStyle name="Comma 3 2 2 2 3 2 6" xfId="11985" xr:uid="{23FAFC72-E1D0-4409-9AE1-62F6AB2B7A80}"/>
    <cellStyle name="Comma 3 2 2 2 3 3" xfId="1028" xr:uid="{00000000-0005-0000-0000-00000B050000}"/>
    <cellStyle name="Comma 3 2 2 2 3 3 2" xfId="2108" xr:uid="{00000000-0005-0000-0000-00000C050000}"/>
    <cellStyle name="Comma 3 2 2 2 3 3 2 2" xfId="4897" xr:uid="{F9940AB3-05A0-4B23-9159-C60E0BDD9DEE}"/>
    <cellStyle name="Comma 3 2 2 2 3 3 2 2 2" xfId="10500" xr:uid="{0052C663-A395-4E27-B4A6-03974239B4A2}"/>
    <cellStyle name="Comma 3 2 2 2 3 3 2 2 2 2" xfId="21728" xr:uid="{C3AA75FE-7DE8-41DE-83AC-235D72427E03}"/>
    <cellStyle name="Comma 3 2 2 2 3 3 2 2 3" xfId="16125" xr:uid="{6F181E30-C4A5-49E1-8399-04676B209BF1}"/>
    <cellStyle name="Comma 3 2 2 2 3 3 2 3" xfId="7711" xr:uid="{2A731992-066F-47D0-A2C4-8D99DD979FBF}"/>
    <cellStyle name="Comma 3 2 2 2 3 3 2 3 2" xfId="18939" xr:uid="{A5371B5F-1C5C-43F2-B189-A8E71A9D2BDE}"/>
    <cellStyle name="Comma 3 2 2 2 3 3 2 4" xfId="13336" xr:uid="{030C5D95-8F30-437D-88B6-33943EA05DCF}"/>
    <cellStyle name="Comma 3 2 2 2 3 3 3" xfId="3817" xr:uid="{B417A67A-CC43-4D9B-9556-3386C6AA4827}"/>
    <cellStyle name="Comma 3 2 2 2 3 3 3 2" xfId="9420" xr:uid="{0655696D-2601-4999-A942-EBECB14EDEF2}"/>
    <cellStyle name="Comma 3 2 2 2 3 3 3 2 2" xfId="20648" xr:uid="{FDCAF7AA-1F81-47CE-9F35-9325104A8E0B}"/>
    <cellStyle name="Comma 3 2 2 2 3 3 3 3" xfId="15045" xr:uid="{9748DE20-2C4C-43C6-B24A-DA99CF95D65F}"/>
    <cellStyle name="Comma 3 2 2 2 3 3 4" xfId="6631" xr:uid="{F55569C5-46BF-433F-8D2C-C1652178A31B}"/>
    <cellStyle name="Comma 3 2 2 2 3 3 4 2" xfId="17859" xr:uid="{B313340D-F570-4E76-B0F3-6C775992C4DA}"/>
    <cellStyle name="Comma 3 2 2 2 3 3 5" xfId="12256" xr:uid="{F97CE098-1206-4B97-BC39-A1F81387E5B2}"/>
    <cellStyle name="Comma 3 2 2 2 3 4" xfId="1570" xr:uid="{00000000-0005-0000-0000-00000D050000}"/>
    <cellStyle name="Comma 3 2 2 2 3 4 2" xfId="4359" xr:uid="{AE926055-42BC-483B-9C6C-368CDC55F7E6}"/>
    <cellStyle name="Comma 3 2 2 2 3 4 2 2" xfId="9962" xr:uid="{F09FC8CE-B6B2-452F-978F-5200EB600044}"/>
    <cellStyle name="Comma 3 2 2 2 3 4 2 2 2" xfId="21190" xr:uid="{E8ED8047-E3AE-4575-A7EE-17D7FC267D62}"/>
    <cellStyle name="Comma 3 2 2 2 3 4 2 3" xfId="15587" xr:uid="{786E8F49-7D18-4483-BAC8-D89E7AFBFF8E}"/>
    <cellStyle name="Comma 3 2 2 2 3 4 3" xfId="7173" xr:uid="{92BC36CE-F669-4B0D-8B60-13E7FF95542B}"/>
    <cellStyle name="Comma 3 2 2 2 3 4 3 2" xfId="18401" xr:uid="{2600431C-8834-4B95-8F1D-1D5830142480}"/>
    <cellStyle name="Comma 3 2 2 2 3 4 4" xfId="12798" xr:uid="{06B656EC-12C4-414A-B519-5FD023259C0E}"/>
    <cellStyle name="Comma 3 2 2 2 3 5" xfId="2651" xr:uid="{00000000-0005-0000-0000-00000E050000}"/>
    <cellStyle name="Comma 3 2 2 2 3 5 2" xfId="5440" xr:uid="{9BF6DC09-2001-4425-AC84-6C8C87ACFB65}"/>
    <cellStyle name="Comma 3 2 2 2 3 5 2 2" xfId="11043" xr:uid="{3D6208D0-60FB-484E-AF45-E675D98F8369}"/>
    <cellStyle name="Comma 3 2 2 2 3 5 2 2 2" xfId="22271" xr:uid="{788B9823-7F69-4BF6-9356-604A5BF9D50F}"/>
    <cellStyle name="Comma 3 2 2 2 3 5 2 3" xfId="16668" xr:uid="{222441EB-C01C-4782-85BF-17BE77E0D6CC}"/>
    <cellStyle name="Comma 3 2 2 2 3 5 3" xfId="8254" xr:uid="{D1E2FA06-F806-4AE9-8685-14810EF9EE42}"/>
    <cellStyle name="Comma 3 2 2 2 3 5 3 2" xfId="19482" xr:uid="{9988AA48-EF67-4779-A590-290E8DCBA27C}"/>
    <cellStyle name="Comma 3 2 2 2 3 5 4" xfId="13879" xr:uid="{DE0BC2E6-894A-4D0A-9946-D75DB9E5054B}"/>
    <cellStyle name="Comma 3 2 2 2 3 6" xfId="490" xr:uid="{00000000-0005-0000-0000-00000F050000}"/>
    <cellStyle name="Comma 3 2 2 2 3 6 2" xfId="3279" xr:uid="{127F6B37-DCCE-411E-9BD7-1530300D4C27}"/>
    <cellStyle name="Comma 3 2 2 2 3 6 2 2" xfId="8882" xr:uid="{75DC9E74-9DB8-42CC-88F4-42DD0E858564}"/>
    <cellStyle name="Comma 3 2 2 2 3 6 2 2 2" xfId="20110" xr:uid="{12A86A25-FF26-42C4-97FA-F71458B03F39}"/>
    <cellStyle name="Comma 3 2 2 2 3 6 2 3" xfId="14507" xr:uid="{AD8F312B-26BA-4215-B535-44BB5BD481FC}"/>
    <cellStyle name="Comma 3 2 2 2 3 6 3" xfId="6093" xr:uid="{7115586B-7564-4E1B-9090-0FA67858EF09}"/>
    <cellStyle name="Comma 3 2 2 2 3 6 3 2" xfId="17321" xr:uid="{606B3ABC-8991-49CF-8693-FEE12B791C24}"/>
    <cellStyle name="Comma 3 2 2 2 3 6 4" xfId="11718" xr:uid="{FDF2D63A-D271-4267-BB32-417986C58C81}"/>
    <cellStyle name="Comma 3 2 2 2 3 7" xfId="3003" xr:uid="{6E0C4843-6978-4E52-B239-55B4521DA23D}"/>
    <cellStyle name="Comma 3 2 2 2 3 7 2" xfId="8606" xr:uid="{55ACCEC5-F77B-4F04-8E7B-AD476B33417E}"/>
    <cellStyle name="Comma 3 2 2 2 3 7 2 2" xfId="19834" xr:uid="{D240469A-5A0F-4738-8E96-B11BFEB03DE7}"/>
    <cellStyle name="Comma 3 2 2 2 3 7 3" xfId="14231" xr:uid="{EADA2D26-1A1B-4F46-9545-911488094E99}"/>
    <cellStyle name="Comma 3 2 2 2 3 8" xfId="5818" xr:uid="{3171614A-FAF9-4C66-8D43-562458F93B34}"/>
    <cellStyle name="Comma 3 2 2 2 3 8 2" xfId="17046" xr:uid="{66465619-56B9-4FB1-8B13-B43534E9A501}"/>
    <cellStyle name="Comma 3 2 2 2 3 9" xfId="11442" xr:uid="{23A97570-798C-48C2-A850-463FEEDA8F30}"/>
    <cellStyle name="Comma 3 2 2 2 4" xfId="632" xr:uid="{00000000-0005-0000-0000-000010050000}"/>
    <cellStyle name="Comma 3 2 2 2 4 2" xfId="1170" xr:uid="{00000000-0005-0000-0000-000011050000}"/>
    <cellStyle name="Comma 3 2 2 2 4 2 2" xfId="2250" xr:uid="{00000000-0005-0000-0000-000012050000}"/>
    <cellStyle name="Comma 3 2 2 2 4 2 2 2" xfId="5039" xr:uid="{35E782F9-71C5-4269-BFDB-CCCE4AD36B95}"/>
    <cellStyle name="Comma 3 2 2 2 4 2 2 2 2" xfId="10642" xr:uid="{C2A86608-98FE-47A8-91F8-3F180CB2267D}"/>
    <cellStyle name="Comma 3 2 2 2 4 2 2 2 2 2" xfId="21870" xr:uid="{BDF9644D-4EB7-4A39-97B6-D72CC60F64F2}"/>
    <cellStyle name="Comma 3 2 2 2 4 2 2 2 3" xfId="16267" xr:uid="{7383D52B-395E-4EA8-A368-30B9F38E7F01}"/>
    <cellStyle name="Comma 3 2 2 2 4 2 2 3" xfId="7853" xr:uid="{E8EA5193-8CE7-411E-90E1-74620FD12EC1}"/>
    <cellStyle name="Comma 3 2 2 2 4 2 2 3 2" xfId="19081" xr:uid="{AD01E345-F89C-42E7-B642-A85A34638E8A}"/>
    <cellStyle name="Comma 3 2 2 2 4 2 2 4" xfId="13478" xr:uid="{B189A17A-6CF9-40C7-89A7-1548D891A634}"/>
    <cellStyle name="Comma 3 2 2 2 4 2 3" xfId="3959" xr:uid="{AF5F3539-9261-4C16-9A17-18CC5604CCAE}"/>
    <cellStyle name="Comma 3 2 2 2 4 2 3 2" xfId="9562" xr:uid="{344CA152-83B1-4282-95F0-E8EC197AFE27}"/>
    <cellStyle name="Comma 3 2 2 2 4 2 3 2 2" xfId="20790" xr:uid="{EF034708-B069-4166-B434-D2DCBF82856A}"/>
    <cellStyle name="Comma 3 2 2 2 4 2 3 3" xfId="15187" xr:uid="{0B34AD39-3D1F-4958-8D42-7457B7B42108}"/>
    <cellStyle name="Comma 3 2 2 2 4 2 4" xfId="6773" xr:uid="{6BF2BFAD-4991-47A6-987C-F4DAD76C9F8E}"/>
    <cellStyle name="Comma 3 2 2 2 4 2 4 2" xfId="18001" xr:uid="{6446E613-7FC3-4122-B2B6-8A915B62627B}"/>
    <cellStyle name="Comma 3 2 2 2 4 2 5" xfId="12398" xr:uid="{A25EE4EB-C0AF-49C2-B261-679E2559FBF4}"/>
    <cellStyle name="Comma 3 2 2 2 4 3" xfId="1712" xr:uid="{00000000-0005-0000-0000-000013050000}"/>
    <cellStyle name="Comma 3 2 2 2 4 3 2" xfId="4501" xr:uid="{A31A5A61-3A09-498D-85A9-FB2BB9DDD3BA}"/>
    <cellStyle name="Comma 3 2 2 2 4 3 2 2" xfId="10104" xr:uid="{45DFB6EB-8D2C-4249-9C54-6F88A6BC7D8C}"/>
    <cellStyle name="Comma 3 2 2 2 4 3 2 2 2" xfId="21332" xr:uid="{7AEB5994-ADEC-42ED-9DEF-DE46F7A19A9F}"/>
    <cellStyle name="Comma 3 2 2 2 4 3 2 3" xfId="15729" xr:uid="{F1BB2041-D1AB-47E6-B042-5D60251BA92B}"/>
    <cellStyle name="Comma 3 2 2 2 4 3 3" xfId="7315" xr:uid="{E21EA657-63A9-412D-84BE-C72FF37466AB}"/>
    <cellStyle name="Comma 3 2 2 2 4 3 3 2" xfId="18543" xr:uid="{C9FBAE3A-99A2-4451-88DE-969951E7A957}"/>
    <cellStyle name="Comma 3 2 2 2 4 3 4" xfId="12940" xr:uid="{972EE611-B6EF-4E9F-8519-95FA1A90EF60}"/>
    <cellStyle name="Comma 3 2 2 2 4 4" xfId="3421" xr:uid="{E0F41571-C380-4B6F-8513-D2C9D08A50B0}"/>
    <cellStyle name="Comma 3 2 2 2 4 4 2" xfId="9024" xr:uid="{3CC6A312-B246-479D-A2B1-DD4AEB3F7D11}"/>
    <cellStyle name="Comma 3 2 2 2 4 4 2 2" xfId="20252" xr:uid="{FB8D867D-8334-4422-85F0-6B5742B773CA}"/>
    <cellStyle name="Comma 3 2 2 2 4 4 3" xfId="14649" xr:uid="{186A1DA4-8D2B-4F7D-A017-3C6BDFB40AEC}"/>
    <cellStyle name="Comma 3 2 2 2 4 5" xfId="6235" xr:uid="{0CB9FFEB-D8A7-4570-AFD3-9D476ECA8A93}"/>
    <cellStyle name="Comma 3 2 2 2 4 5 2" xfId="17463" xr:uid="{3C631CE4-1362-4200-A452-DB8EEDA34753}"/>
    <cellStyle name="Comma 3 2 2 2 4 6" xfId="11860" xr:uid="{149338CB-6E3E-4A26-A7BC-4D9483C5AD5F}"/>
    <cellStyle name="Comma 3 2 2 2 5" xfId="903" xr:uid="{00000000-0005-0000-0000-000014050000}"/>
    <cellStyle name="Comma 3 2 2 2 5 2" xfId="1983" xr:uid="{00000000-0005-0000-0000-000015050000}"/>
    <cellStyle name="Comma 3 2 2 2 5 2 2" xfId="4772" xr:uid="{4E4C2D64-79B5-4B84-9D19-AE54E9D56E8D}"/>
    <cellStyle name="Comma 3 2 2 2 5 2 2 2" xfId="10375" xr:uid="{F573FE9F-66CA-4EE2-86C8-3F779CB4136E}"/>
    <cellStyle name="Comma 3 2 2 2 5 2 2 2 2" xfId="21603" xr:uid="{B0D6AAC0-1D37-42C9-AA73-9F5DA62E84E5}"/>
    <cellStyle name="Comma 3 2 2 2 5 2 2 3" xfId="16000" xr:uid="{91096C6E-29B7-49D8-8109-D2FD03D96927}"/>
    <cellStyle name="Comma 3 2 2 2 5 2 3" xfId="7586" xr:uid="{04062F4C-3578-4887-ABB0-1C7549DF9925}"/>
    <cellStyle name="Comma 3 2 2 2 5 2 3 2" xfId="18814" xr:uid="{3315482D-7958-4609-829E-39D7A24A166D}"/>
    <cellStyle name="Comma 3 2 2 2 5 2 4" xfId="13211" xr:uid="{1FBE2465-8E85-4517-8B3A-E7EB42172B02}"/>
    <cellStyle name="Comma 3 2 2 2 5 3" xfId="3692" xr:uid="{A964F4CE-EC27-41D4-9732-38E9F0BF3EFF}"/>
    <cellStyle name="Comma 3 2 2 2 5 3 2" xfId="9295" xr:uid="{883CBF4B-ABBA-4F58-B500-D7C3F383A227}"/>
    <cellStyle name="Comma 3 2 2 2 5 3 2 2" xfId="20523" xr:uid="{BC747E67-CABD-43A0-AB3F-5199DA336492}"/>
    <cellStyle name="Comma 3 2 2 2 5 3 3" xfId="14920" xr:uid="{37EEB304-9E8D-4D95-AB3C-865414C08B24}"/>
    <cellStyle name="Comma 3 2 2 2 5 4" xfId="6506" xr:uid="{F556E3E3-53FC-4ECB-B7D6-F48C0E6BD428}"/>
    <cellStyle name="Comma 3 2 2 2 5 4 2" xfId="17734" xr:uid="{1805DF73-6F55-47DE-9C3D-CFEE2F52D128}"/>
    <cellStyle name="Comma 3 2 2 2 5 5" xfId="12131" xr:uid="{BC669CEC-1111-45F2-8959-DBBCB72D3113}"/>
    <cellStyle name="Comma 3 2 2 2 6" xfId="1445" xr:uid="{00000000-0005-0000-0000-000016050000}"/>
    <cellStyle name="Comma 3 2 2 2 6 2" xfId="4234" xr:uid="{1B9D7E2B-2F7B-4DC9-AF81-3377FC401CE8}"/>
    <cellStyle name="Comma 3 2 2 2 6 2 2" xfId="9837" xr:uid="{64AFF0A2-1E45-46FF-8F14-4890A373FA0F}"/>
    <cellStyle name="Comma 3 2 2 2 6 2 2 2" xfId="21065" xr:uid="{2A5FF612-1416-4E1B-8432-1A1E6CB34ADA}"/>
    <cellStyle name="Comma 3 2 2 2 6 2 3" xfId="15462" xr:uid="{791C62BA-8B69-4DA2-84FE-09793C6AC2DD}"/>
    <cellStyle name="Comma 3 2 2 2 6 3" xfId="7048" xr:uid="{96012277-69F6-4955-B73A-EB001BE61931}"/>
    <cellStyle name="Comma 3 2 2 2 6 3 2" xfId="18276" xr:uid="{B7EC6E5F-248A-4157-8D37-8C9BFECE139A}"/>
    <cellStyle name="Comma 3 2 2 2 6 4" xfId="12673" xr:uid="{4BA4F47B-4F1D-4002-9F67-DC9B3C6CCA22}"/>
    <cellStyle name="Comma 3 2 2 2 7" xfId="2526" xr:uid="{00000000-0005-0000-0000-000017050000}"/>
    <cellStyle name="Comma 3 2 2 2 7 2" xfId="5315" xr:uid="{918565FE-52C6-4D0A-991A-7914E4998C85}"/>
    <cellStyle name="Comma 3 2 2 2 7 2 2" xfId="10918" xr:uid="{39D70C67-1D40-44B4-AA0D-EEC71B83C6FA}"/>
    <cellStyle name="Comma 3 2 2 2 7 2 2 2" xfId="22146" xr:uid="{AAA874A6-2169-4D0C-9925-EFB7696E18EB}"/>
    <cellStyle name="Comma 3 2 2 2 7 2 3" xfId="16543" xr:uid="{35E5182A-B46E-4BE3-9A9D-F9188C8C61CF}"/>
    <cellStyle name="Comma 3 2 2 2 7 3" xfId="8129" xr:uid="{C2FAD545-FE6D-4538-931E-A19F2661104D}"/>
    <cellStyle name="Comma 3 2 2 2 7 3 2" xfId="19357" xr:uid="{09326DAB-1413-4437-AAB0-6AD002B5FA72}"/>
    <cellStyle name="Comma 3 2 2 2 7 4" xfId="13754" xr:uid="{7A9A7590-F17A-4D18-A980-40DA93700270}"/>
    <cellStyle name="Comma 3 2 2 2 8" xfId="365" xr:uid="{00000000-0005-0000-0000-000018050000}"/>
    <cellStyle name="Comma 3 2 2 2 8 2" xfId="3154" xr:uid="{590C4F91-1757-4E9B-8695-0DC1E5163DD7}"/>
    <cellStyle name="Comma 3 2 2 2 8 2 2" xfId="8757" xr:uid="{289E43FC-3DA1-49D3-B616-A29D7441C372}"/>
    <cellStyle name="Comma 3 2 2 2 8 2 2 2" xfId="19985" xr:uid="{5623EBEF-C710-4952-9EDA-B9B1C95B119A}"/>
    <cellStyle name="Comma 3 2 2 2 8 2 3" xfId="14382" xr:uid="{6C36B53B-6296-49B7-BB47-DE82D3BA12EF}"/>
    <cellStyle name="Comma 3 2 2 2 8 3" xfId="5968" xr:uid="{00BCF77C-961C-4095-8A76-AA9008EA22FC}"/>
    <cellStyle name="Comma 3 2 2 2 8 3 2" xfId="17196" xr:uid="{2DF70AF1-8258-449D-B0CC-AB81C2545C93}"/>
    <cellStyle name="Comma 3 2 2 2 8 4" xfId="11593" xr:uid="{2F06A7A2-27BA-4C8F-81C5-66851A56F2BB}"/>
    <cellStyle name="Comma 3 2 2 2 9" xfId="2878" xr:uid="{B7A78ECC-FBF4-4715-A98D-37E2493D7011}"/>
    <cellStyle name="Comma 3 2 2 2 9 2" xfId="8481" xr:uid="{9EC1456D-A461-4C2A-8BB3-E52DA541F608}"/>
    <cellStyle name="Comma 3 2 2 2 9 2 2" xfId="19709" xr:uid="{BBE69497-861F-4755-AFB1-81EF5F09C663}"/>
    <cellStyle name="Comma 3 2 2 2 9 3" xfId="14106" xr:uid="{F979CD17-8236-4489-8037-45A40E5A0D73}"/>
    <cellStyle name="Comma 3 2 2 3" xfId="116" xr:uid="{00000000-0005-0000-0000-000019050000}"/>
    <cellStyle name="Comma 3 2 2 3 10" xfId="11348" xr:uid="{474EA1DD-6AE0-41AC-91B8-BC5B631553E9}"/>
    <cellStyle name="Comma 3 2 2 3 2" xfId="242" xr:uid="{00000000-0005-0000-0000-00001A050000}"/>
    <cellStyle name="Comma 3 2 2 3 2 2" xfId="789" xr:uid="{00000000-0005-0000-0000-00001B050000}"/>
    <cellStyle name="Comma 3 2 2 3 2 2 2" xfId="1327" xr:uid="{00000000-0005-0000-0000-00001C050000}"/>
    <cellStyle name="Comma 3 2 2 3 2 2 2 2" xfId="2407" xr:uid="{00000000-0005-0000-0000-00001D050000}"/>
    <cellStyle name="Comma 3 2 2 3 2 2 2 2 2" xfId="5196" xr:uid="{E5F7760D-7966-4B26-A75B-86EDE3518688}"/>
    <cellStyle name="Comma 3 2 2 3 2 2 2 2 2 2" xfId="10799" xr:uid="{7FEC7C1D-B918-49B8-9E2D-3744153A447C}"/>
    <cellStyle name="Comma 3 2 2 3 2 2 2 2 2 2 2" xfId="22027" xr:uid="{FE8F2C01-E63F-4D54-9B1B-1B77F75F0C27}"/>
    <cellStyle name="Comma 3 2 2 3 2 2 2 2 2 3" xfId="16424" xr:uid="{FE8AC185-A5C4-48D2-82D1-0060CF9B6F79}"/>
    <cellStyle name="Comma 3 2 2 3 2 2 2 2 3" xfId="8010" xr:uid="{57092080-7B1D-4774-866D-DFD3D118BA34}"/>
    <cellStyle name="Comma 3 2 2 3 2 2 2 2 3 2" xfId="19238" xr:uid="{CFEEB8DB-70D6-43AA-A6FA-10693DBFA1CC}"/>
    <cellStyle name="Comma 3 2 2 3 2 2 2 2 4" xfId="13635" xr:uid="{E2439F85-73DE-48C7-88A5-46545AEB33B7}"/>
    <cellStyle name="Comma 3 2 2 3 2 2 2 3" xfId="4116" xr:uid="{D2ED3410-655A-40D9-873D-E54332AD9916}"/>
    <cellStyle name="Comma 3 2 2 3 2 2 2 3 2" xfId="9719" xr:uid="{07E567AF-1C9B-48AA-821A-CE016C3744E4}"/>
    <cellStyle name="Comma 3 2 2 3 2 2 2 3 2 2" xfId="20947" xr:uid="{05615AF1-CA60-4928-B3AF-1D9DA884D85E}"/>
    <cellStyle name="Comma 3 2 2 3 2 2 2 3 3" xfId="15344" xr:uid="{3DBCF714-7066-48BC-A844-3F59EAC333F8}"/>
    <cellStyle name="Comma 3 2 2 3 2 2 2 4" xfId="6930" xr:uid="{8ED38F1A-2318-4FFD-ADB9-87F5E4A6EB2F}"/>
    <cellStyle name="Comma 3 2 2 3 2 2 2 4 2" xfId="18158" xr:uid="{888F13B6-5FC1-4753-9028-68C1A884B357}"/>
    <cellStyle name="Comma 3 2 2 3 2 2 2 5" xfId="12555" xr:uid="{C3E2C661-75F9-48C9-9FFA-7B3C2C6663D8}"/>
    <cellStyle name="Comma 3 2 2 3 2 2 3" xfId="1869" xr:uid="{00000000-0005-0000-0000-00001E050000}"/>
    <cellStyle name="Comma 3 2 2 3 2 2 3 2" xfId="4658" xr:uid="{1445B7B4-DE0E-4522-9099-CA15B5739295}"/>
    <cellStyle name="Comma 3 2 2 3 2 2 3 2 2" xfId="10261" xr:uid="{B3A773F5-2033-4A8E-B6AA-642C47384829}"/>
    <cellStyle name="Comma 3 2 2 3 2 2 3 2 2 2" xfId="21489" xr:uid="{F33247A0-E678-43FC-99C8-417FF01D4A3F}"/>
    <cellStyle name="Comma 3 2 2 3 2 2 3 2 3" xfId="15886" xr:uid="{F52130CC-8C3D-4602-9986-DF5EC67E1D17}"/>
    <cellStyle name="Comma 3 2 2 3 2 2 3 3" xfId="7472" xr:uid="{F7D3EDE3-A707-4B4A-B2D1-0B93B245956B}"/>
    <cellStyle name="Comma 3 2 2 3 2 2 3 3 2" xfId="18700" xr:uid="{E5D69CD7-65A7-481F-9DCA-C5F4C2427737}"/>
    <cellStyle name="Comma 3 2 2 3 2 2 3 4" xfId="13097" xr:uid="{A67ED56E-F80B-4009-8715-83030C97A717}"/>
    <cellStyle name="Comma 3 2 2 3 2 2 4" xfId="3578" xr:uid="{D9ACE2DE-2087-434E-A3ED-148CD5568610}"/>
    <cellStyle name="Comma 3 2 2 3 2 2 4 2" xfId="9181" xr:uid="{2DA15834-BA02-4BB0-95C7-397263D80A9E}"/>
    <cellStyle name="Comma 3 2 2 3 2 2 4 2 2" xfId="20409" xr:uid="{FB40C55D-6CAA-4B73-A1B3-92870A5B2308}"/>
    <cellStyle name="Comma 3 2 2 3 2 2 4 3" xfId="14806" xr:uid="{F8686957-EED1-428B-81C5-C58A1FBF76BB}"/>
    <cellStyle name="Comma 3 2 2 3 2 2 5" xfId="6392" xr:uid="{3F3C69DC-0677-4A90-8811-09CCD4873AC5}"/>
    <cellStyle name="Comma 3 2 2 3 2 2 5 2" xfId="17620" xr:uid="{88787B51-58F7-42DD-A452-8FA20B46C787}"/>
    <cellStyle name="Comma 3 2 2 3 2 2 6" xfId="12017" xr:uid="{955E695F-2EFC-4EE4-B189-C96DADA997D3}"/>
    <cellStyle name="Comma 3 2 2 3 2 3" xfId="1060" xr:uid="{00000000-0005-0000-0000-00001F050000}"/>
    <cellStyle name="Comma 3 2 2 3 2 3 2" xfId="2140" xr:uid="{00000000-0005-0000-0000-000020050000}"/>
    <cellStyle name="Comma 3 2 2 3 2 3 2 2" xfId="4929" xr:uid="{C286E88D-2ADB-49AF-8C68-14C32F6EE268}"/>
    <cellStyle name="Comma 3 2 2 3 2 3 2 2 2" xfId="10532" xr:uid="{84F9993D-18B6-4461-85FB-1F5A30EB2A51}"/>
    <cellStyle name="Comma 3 2 2 3 2 3 2 2 2 2" xfId="21760" xr:uid="{EC39DE93-C50E-4F2F-B946-F468D5E4729C}"/>
    <cellStyle name="Comma 3 2 2 3 2 3 2 2 3" xfId="16157" xr:uid="{67367FEA-C9D1-464B-BC28-BBEAC5C84450}"/>
    <cellStyle name="Comma 3 2 2 3 2 3 2 3" xfId="7743" xr:uid="{D1BC7642-FF4D-4DF0-A6F9-B5D0C8EC207E}"/>
    <cellStyle name="Comma 3 2 2 3 2 3 2 3 2" xfId="18971" xr:uid="{F205D375-AB9B-411E-99E8-592D7B0D992E}"/>
    <cellStyle name="Comma 3 2 2 3 2 3 2 4" xfId="13368" xr:uid="{A37C76E6-1A41-40FB-B50C-2339F767D61A}"/>
    <cellStyle name="Comma 3 2 2 3 2 3 3" xfId="3849" xr:uid="{0E8F01DB-5361-4F40-AD93-A58A1CD09B03}"/>
    <cellStyle name="Comma 3 2 2 3 2 3 3 2" xfId="9452" xr:uid="{D7CBCF73-D80E-46C0-A24E-77F8879C3F29}"/>
    <cellStyle name="Comma 3 2 2 3 2 3 3 2 2" xfId="20680" xr:uid="{C0E1F1F1-A76F-4B8E-B686-1A64DADA01C7}"/>
    <cellStyle name="Comma 3 2 2 3 2 3 3 3" xfId="15077" xr:uid="{CFCA4A2C-DD57-4DA4-AD09-5A24C6A7C22D}"/>
    <cellStyle name="Comma 3 2 2 3 2 3 4" xfId="6663" xr:uid="{A9872FA5-C4F1-4E0F-A8C4-F97B3FEDFA1F}"/>
    <cellStyle name="Comma 3 2 2 3 2 3 4 2" xfId="17891" xr:uid="{D2B95633-EF69-4D27-9B27-0C5133E6EE51}"/>
    <cellStyle name="Comma 3 2 2 3 2 3 5" xfId="12288" xr:uid="{79FBBF9E-A36F-4D4F-9C12-996486E6D774}"/>
    <cellStyle name="Comma 3 2 2 3 2 4" xfId="1602" xr:uid="{00000000-0005-0000-0000-000021050000}"/>
    <cellStyle name="Comma 3 2 2 3 2 4 2" xfId="4391" xr:uid="{50796872-440A-4E20-B868-E11C50425D51}"/>
    <cellStyle name="Comma 3 2 2 3 2 4 2 2" xfId="9994" xr:uid="{4E1CFD07-E022-44B1-8004-50382CB6B282}"/>
    <cellStyle name="Comma 3 2 2 3 2 4 2 2 2" xfId="21222" xr:uid="{CB595149-7323-49C7-BDEF-A143CCD6E13D}"/>
    <cellStyle name="Comma 3 2 2 3 2 4 2 3" xfId="15619" xr:uid="{A0ACDBFA-D2EA-4538-AF88-7717968BE894}"/>
    <cellStyle name="Comma 3 2 2 3 2 4 3" xfId="7205" xr:uid="{BFF3B928-9495-473A-91E1-547F9FD1CEB8}"/>
    <cellStyle name="Comma 3 2 2 3 2 4 3 2" xfId="18433" xr:uid="{4285AB06-86FE-4A5B-B8F6-148D172784BA}"/>
    <cellStyle name="Comma 3 2 2 3 2 4 4" xfId="12830" xr:uid="{759B6EF0-3368-4735-B202-47FD1150B0E0}"/>
    <cellStyle name="Comma 3 2 2 3 2 5" xfId="2683" xr:uid="{00000000-0005-0000-0000-000022050000}"/>
    <cellStyle name="Comma 3 2 2 3 2 5 2" xfId="5472" xr:uid="{4D0BC89B-338E-4030-9090-012865C22DB2}"/>
    <cellStyle name="Comma 3 2 2 3 2 5 2 2" xfId="11075" xr:uid="{7323892C-357E-43DF-8E2B-6E55BF6C1BC2}"/>
    <cellStyle name="Comma 3 2 2 3 2 5 2 2 2" xfId="22303" xr:uid="{DA57A939-715F-4C9D-ADCA-B1A8FE4990DE}"/>
    <cellStyle name="Comma 3 2 2 3 2 5 2 3" xfId="16700" xr:uid="{E34159FF-CDD4-463B-AB01-58F4DE0024E0}"/>
    <cellStyle name="Comma 3 2 2 3 2 5 3" xfId="8286" xr:uid="{0095ACAA-F31F-4FE4-BB13-D75B8B7255A8}"/>
    <cellStyle name="Comma 3 2 2 3 2 5 3 2" xfId="19514" xr:uid="{A2C8ECFC-AB85-4298-9F46-FABB72337F31}"/>
    <cellStyle name="Comma 3 2 2 3 2 5 4" xfId="13911" xr:uid="{086DFD36-AC73-469B-8F5A-D62529E1980F}"/>
    <cellStyle name="Comma 3 2 2 3 2 6" xfId="522" xr:uid="{00000000-0005-0000-0000-000023050000}"/>
    <cellStyle name="Comma 3 2 2 3 2 6 2" xfId="3311" xr:uid="{735ED9B6-2559-4702-A362-12BECF711134}"/>
    <cellStyle name="Comma 3 2 2 3 2 6 2 2" xfId="8914" xr:uid="{B466DD3E-FDD1-4DA7-BBF1-108085686952}"/>
    <cellStyle name="Comma 3 2 2 3 2 6 2 2 2" xfId="20142" xr:uid="{78C9A751-2D7A-4D8E-9068-2DD75D0E3F19}"/>
    <cellStyle name="Comma 3 2 2 3 2 6 2 3" xfId="14539" xr:uid="{A22C6F80-6423-49B8-AA47-23171062E9CE}"/>
    <cellStyle name="Comma 3 2 2 3 2 6 3" xfId="6125" xr:uid="{9B7B742F-1ECC-42AB-974B-00B19C58E077}"/>
    <cellStyle name="Comma 3 2 2 3 2 6 3 2" xfId="17353" xr:uid="{EA44C01F-B96E-4142-ABB9-14D5A43E2638}"/>
    <cellStyle name="Comma 3 2 2 3 2 6 4" xfId="11750" xr:uid="{43A06C7F-DA1F-4572-A113-EF9340726247}"/>
    <cellStyle name="Comma 3 2 2 3 2 7" xfId="3035" xr:uid="{F855B4FA-1744-4501-8957-16725C712556}"/>
    <cellStyle name="Comma 3 2 2 3 2 7 2" xfId="8638" xr:uid="{BFA2A552-02A1-4A87-BAFB-226C47C23F75}"/>
    <cellStyle name="Comma 3 2 2 3 2 7 2 2" xfId="19866" xr:uid="{563C9292-FDCF-4A85-A4DE-08AEDE8C59B6}"/>
    <cellStyle name="Comma 3 2 2 3 2 7 3" xfId="14263" xr:uid="{083944C0-9702-48C9-9BF6-879C3BFDD412}"/>
    <cellStyle name="Comma 3 2 2 3 2 8" xfId="5850" xr:uid="{0FE9C044-E051-47BC-99F4-B012C52C46AF}"/>
    <cellStyle name="Comma 3 2 2 3 2 8 2" xfId="17078" xr:uid="{E9A6C480-DC50-4E1F-AAC3-F7D9079E851A}"/>
    <cellStyle name="Comma 3 2 2 3 2 9" xfId="11474" xr:uid="{79F4F259-A1E2-4D78-B615-0CA25281C283}"/>
    <cellStyle name="Comma 3 2 2 3 3" xfId="663" xr:uid="{00000000-0005-0000-0000-000024050000}"/>
    <cellStyle name="Comma 3 2 2 3 3 2" xfId="1201" xr:uid="{00000000-0005-0000-0000-000025050000}"/>
    <cellStyle name="Comma 3 2 2 3 3 2 2" xfId="2281" xr:uid="{00000000-0005-0000-0000-000026050000}"/>
    <cellStyle name="Comma 3 2 2 3 3 2 2 2" xfId="5070" xr:uid="{EB61A8A3-E696-4C0D-B406-AA754E1F8090}"/>
    <cellStyle name="Comma 3 2 2 3 3 2 2 2 2" xfId="10673" xr:uid="{33A25C20-93A5-4AE1-82CD-F88E41C4CBA2}"/>
    <cellStyle name="Comma 3 2 2 3 3 2 2 2 2 2" xfId="21901" xr:uid="{B5937956-DB12-4D3B-B2E3-70E205363C60}"/>
    <cellStyle name="Comma 3 2 2 3 3 2 2 2 3" xfId="16298" xr:uid="{68B4FCB7-4B05-4A08-AC50-0E43AA319203}"/>
    <cellStyle name="Comma 3 2 2 3 3 2 2 3" xfId="7884" xr:uid="{ABD7047B-FDBF-4014-9661-99F5B1725AE5}"/>
    <cellStyle name="Comma 3 2 2 3 3 2 2 3 2" xfId="19112" xr:uid="{6464DFD1-96C4-4B48-9839-AACBA111F641}"/>
    <cellStyle name="Comma 3 2 2 3 3 2 2 4" xfId="13509" xr:uid="{47E38BE9-D6E1-4C7C-ABA8-6E3AA4D7FF58}"/>
    <cellStyle name="Comma 3 2 2 3 3 2 3" xfId="3990" xr:uid="{B4CCE9C1-30A9-45F0-9B5E-E538764289F6}"/>
    <cellStyle name="Comma 3 2 2 3 3 2 3 2" xfId="9593" xr:uid="{9AB70F9D-DD84-4434-800B-256EF61C46DF}"/>
    <cellStyle name="Comma 3 2 2 3 3 2 3 2 2" xfId="20821" xr:uid="{2BF52CC7-4630-4638-B94B-52807FFF26BC}"/>
    <cellStyle name="Comma 3 2 2 3 3 2 3 3" xfId="15218" xr:uid="{32BC06D0-B3C7-4F2C-A6E1-B71F74358A10}"/>
    <cellStyle name="Comma 3 2 2 3 3 2 4" xfId="6804" xr:uid="{BEA0AFED-6D55-4368-A57B-E49F264AF4B3}"/>
    <cellStyle name="Comma 3 2 2 3 3 2 4 2" xfId="18032" xr:uid="{D7A6DC85-D9EE-4C9A-90C1-6ACAE518A1C8}"/>
    <cellStyle name="Comma 3 2 2 3 3 2 5" xfId="12429" xr:uid="{8475E80A-7B7C-4E1D-9244-0695B888F03F}"/>
    <cellStyle name="Comma 3 2 2 3 3 3" xfId="1743" xr:uid="{00000000-0005-0000-0000-000027050000}"/>
    <cellStyle name="Comma 3 2 2 3 3 3 2" xfId="4532" xr:uid="{7E5EEB24-D358-4A71-B313-28DD9BCC7C31}"/>
    <cellStyle name="Comma 3 2 2 3 3 3 2 2" xfId="10135" xr:uid="{9EDEF38A-D2D7-469F-A603-D1A175C4FAB4}"/>
    <cellStyle name="Comma 3 2 2 3 3 3 2 2 2" xfId="21363" xr:uid="{7D9B6659-0B80-4C05-9654-C8C7B77898C3}"/>
    <cellStyle name="Comma 3 2 2 3 3 3 2 3" xfId="15760" xr:uid="{5886E531-1ACB-4755-AFDD-80638E8B37CF}"/>
    <cellStyle name="Comma 3 2 2 3 3 3 3" xfId="7346" xr:uid="{7261F402-9469-4968-B521-01C74548A47C}"/>
    <cellStyle name="Comma 3 2 2 3 3 3 3 2" xfId="18574" xr:uid="{19415B67-C9B7-448A-ACA2-E3F47CE644F0}"/>
    <cellStyle name="Comma 3 2 2 3 3 3 4" xfId="12971" xr:uid="{AC1EFBF7-A4E4-44AD-B46A-40D2DA743DCB}"/>
    <cellStyle name="Comma 3 2 2 3 3 4" xfId="3452" xr:uid="{6DFECC4A-E394-4D8B-AC73-97A3BD391C9E}"/>
    <cellStyle name="Comma 3 2 2 3 3 4 2" xfId="9055" xr:uid="{25A80356-291D-443E-8F5A-DD1C4090C998}"/>
    <cellStyle name="Comma 3 2 2 3 3 4 2 2" xfId="20283" xr:uid="{39930718-41BF-4FAC-BDAA-DC6EA56D441C}"/>
    <cellStyle name="Comma 3 2 2 3 3 4 3" xfId="14680" xr:uid="{A4305191-D656-4033-A05F-C3226F0EB608}"/>
    <cellStyle name="Comma 3 2 2 3 3 5" xfId="6266" xr:uid="{A78A1F85-4E64-456D-8BF5-D6F4AF31FA8B}"/>
    <cellStyle name="Comma 3 2 2 3 3 5 2" xfId="17494" xr:uid="{C9790236-291C-4A70-AACA-0CDEF10164D9}"/>
    <cellStyle name="Comma 3 2 2 3 3 6" xfId="11891" xr:uid="{9B3C991C-D4E9-4507-A4EF-AAA879B66677}"/>
    <cellStyle name="Comma 3 2 2 3 4" xfId="934" xr:uid="{00000000-0005-0000-0000-000028050000}"/>
    <cellStyle name="Comma 3 2 2 3 4 2" xfId="2014" xr:uid="{00000000-0005-0000-0000-000029050000}"/>
    <cellStyle name="Comma 3 2 2 3 4 2 2" xfId="4803" xr:uid="{8884F580-032F-4462-A3D5-CC715EA323B7}"/>
    <cellStyle name="Comma 3 2 2 3 4 2 2 2" xfId="10406" xr:uid="{C3E5183F-04BB-4761-A11F-6857186C640A}"/>
    <cellStyle name="Comma 3 2 2 3 4 2 2 2 2" xfId="21634" xr:uid="{0797E6DC-2EF6-45AC-982C-46E811CED96A}"/>
    <cellStyle name="Comma 3 2 2 3 4 2 2 3" xfId="16031" xr:uid="{76217231-49AF-48FE-954B-9AFAAE3694FA}"/>
    <cellStyle name="Comma 3 2 2 3 4 2 3" xfId="7617" xr:uid="{150C5C3A-10A0-42A1-BC64-0281AC49145D}"/>
    <cellStyle name="Comma 3 2 2 3 4 2 3 2" xfId="18845" xr:uid="{D164C79B-494C-4FDE-BEA8-A845232C0E17}"/>
    <cellStyle name="Comma 3 2 2 3 4 2 4" xfId="13242" xr:uid="{1DB460B7-6516-438C-B1C8-2721A48B5F1D}"/>
    <cellStyle name="Comma 3 2 2 3 4 3" xfId="3723" xr:uid="{42B7978E-9199-4D64-A214-346EABA882C3}"/>
    <cellStyle name="Comma 3 2 2 3 4 3 2" xfId="9326" xr:uid="{A6E17E2B-6403-4A45-82B2-A3B2EE354D88}"/>
    <cellStyle name="Comma 3 2 2 3 4 3 2 2" xfId="20554" xr:uid="{73BF0E25-CD50-41FE-8C65-9CFF48CBDBBF}"/>
    <cellStyle name="Comma 3 2 2 3 4 3 3" xfId="14951" xr:uid="{4471AE31-0E86-4E2F-AB1D-2A522595AE27}"/>
    <cellStyle name="Comma 3 2 2 3 4 4" xfId="6537" xr:uid="{4B45FBAF-9009-4175-9462-95FCC4C945EE}"/>
    <cellStyle name="Comma 3 2 2 3 4 4 2" xfId="17765" xr:uid="{87D5726D-5379-4AC2-AD29-0FA75F001CAA}"/>
    <cellStyle name="Comma 3 2 2 3 4 5" xfId="12162" xr:uid="{8530435C-2F31-4478-B707-5E866EA212F8}"/>
    <cellStyle name="Comma 3 2 2 3 5" xfId="1476" xr:uid="{00000000-0005-0000-0000-00002A050000}"/>
    <cellStyle name="Comma 3 2 2 3 5 2" xfId="4265" xr:uid="{A1F2F702-8810-4725-AE9D-A740BD8C2020}"/>
    <cellStyle name="Comma 3 2 2 3 5 2 2" xfId="9868" xr:uid="{5D86AF71-3003-4F17-A4B5-D44488CCDA8A}"/>
    <cellStyle name="Comma 3 2 2 3 5 2 2 2" xfId="21096" xr:uid="{F7DB60C9-F6C6-4631-921D-6F52A5FAFEB3}"/>
    <cellStyle name="Comma 3 2 2 3 5 2 3" xfId="15493" xr:uid="{6F9DC4EE-35E6-4CD9-BD45-6D7F686D441A}"/>
    <cellStyle name="Comma 3 2 2 3 5 3" xfId="7079" xr:uid="{C29C5021-9237-4D97-AEA2-0C084D18E686}"/>
    <cellStyle name="Comma 3 2 2 3 5 3 2" xfId="18307" xr:uid="{B0A903D1-0DDE-447C-8E29-FDC1F80B3796}"/>
    <cellStyle name="Comma 3 2 2 3 5 4" xfId="12704" xr:uid="{C91900FA-C284-4324-B978-DF3C696F8F16}"/>
    <cellStyle name="Comma 3 2 2 3 6" xfId="2557" xr:uid="{00000000-0005-0000-0000-00002B050000}"/>
    <cellStyle name="Comma 3 2 2 3 6 2" xfId="5346" xr:uid="{97047F31-F847-4EC2-ADF2-B9B207CA737F}"/>
    <cellStyle name="Comma 3 2 2 3 6 2 2" xfId="10949" xr:uid="{C8AAEE1E-860B-4F91-BBEC-94CD5E094C79}"/>
    <cellStyle name="Comma 3 2 2 3 6 2 2 2" xfId="22177" xr:uid="{A7825AFB-A0F4-4ABC-B134-596A53E13669}"/>
    <cellStyle name="Comma 3 2 2 3 6 2 3" xfId="16574" xr:uid="{ABD10C54-071C-404C-B3F6-F620CFFB1B7F}"/>
    <cellStyle name="Comma 3 2 2 3 6 3" xfId="8160" xr:uid="{372B27B2-C4D9-4491-979E-695C425BB550}"/>
    <cellStyle name="Comma 3 2 2 3 6 3 2" xfId="19388" xr:uid="{F687A884-26C2-4988-A8E3-FD6248F1B505}"/>
    <cellStyle name="Comma 3 2 2 3 6 4" xfId="13785" xr:uid="{749368D8-F3D7-4100-8597-CB790E39FD5E}"/>
    <cellStyle name="Comma 3 2 2 3 7" xfId="396" xr:uid="{00000000-0005-0000-0000-00002C050000}"/>
    <cellStyle name="Comma 3 2 2 3 7 2" xfId="3185" xr:uid="{118ED538-F55D-4DFF-A3C8-528844AA4748}"/>
    <cellStyle name="Comma 3 2 2 3 7 2 2" xfId="8788" xr:uid="{2925B357-AF84-4D5D-A54F-FB41ACD60019}"/>
    <cellStyle name="Comma 3 2 2 3 7 2 2 2" xfId="20016" xr:uid="{87F63656-AF43-4354-906A-49FA03A75519}"/>
    <cellStyle name="Comma 3 2 2 3 7 2 3" xfId="14413" xr:uid="{53B99CE3-7BF6-4C10-8ED6-2B6105A7234C}"/>
    <cellStyle name="Comma 3 2 2 3 7 3" xfId="5999" xr:uid="{C75069F4-5FE7-4AF5-84C7-10FDB00F9EFC}"/>
    <cellStyle name="Comma 3 2 2 3 7 3 2" xfId="17227" xr:uid="{9FAF1F00-A32E-48E6-89A4-297A1DD806B1}"/>
    <cellStyle name="Comma 3 2 2 3 7 4" xfId="11624" xr:uid="{DF393297-017C-4B9B-B6D2-68AC723B8520}"/>
    <cellStyle name="Comma 3 2 2 3 8" xfId="2909" xr:uid="{0D8CA164-A6EB-4337-9A14-B5037B076C12}"/>
    <cellStyle name="Comma 3 2 2 3 8 2" xfId="8512" xr:uid="{E1BADA73-A6AF-479A-BB65-D6120736EADC}"/>
    <cellStyle name="Comma 3 2 2 3 8 2 2" xfId="19740" xr:uid="{4A037E72-1DC9-4770-AC61-0B9CCFE971AA}"/>
    <cellStyle name="Comma 3 2 2 3 8 3" xfId="14137" xr:uid="{C671FFD7-8474-471C-82F9-4A7CEFB0F02C}"/>
    <cellStyle name="Comma 3 2 2 3 9" xfId="5724" xr:uid="{6114636E-4C8E-40E2-A036-78B7F11D502D}"/>
    <cellStyle name="Comma 3 2 2 3 9 2" xfId="16952" xr:uid="{3DFECCA1-12FD-4301-BD56-74A6D5B764F3}"/>
    <cellStyle name="Comma 3 2 2 4" xfId="178" xr:uid="{00000000-0005-0000-0000-00002D050000}"/>
    <cellStyle name="Comma 3 2 2 4 2" xfId="725" xr:uid="{00000000-0005-0000-0000-00002E050000}"/>
    <cellStyle name="Comma 3 2 2 4 2 2" xfId="1263" xr:uid="{00000000-0005-0000-0000-00002F050000}"/>
    <cellStyle name="Comma 3 2 2 4 2 2 2" xfId="2343" xr:uid="{00000000-0005-0000-0000-000030050000}"/>
    <cellStyle name="Comma 3 2 2 4 2 2 2 2" xfId="5132" xr:uid="{3F30F5D8-7C15-4A9B-93DD-C24202C1B878}"/>
    <cellStyle name="Comma 3 2 2 4 2 2 2 2 2" xfId="10735" xr:uid="{FBE5BCDC-F044-4146-AC5E-4432C810B2E3}"/>
    <cellStyle name="Comma 3 2 2 4 2 2 2 2 2 2" xfId="21963" xr:uid="{AD6D9457-25E1-4C50-BD2E-0A5423507C8D}"/>
    <cellStyle name="Comma 3 2 2 4 2 2 2 2 3" xfId="16360" xr:uid="{607AF4D3-58CF-42C7-9F3F-84A99F554041}"/>
    <cellStyle name="Comma 3 2 2 4 2 2 2 3" xfId="7946" xr:uid="{9B398D34-67D2-45E4-85F3-128F146A1F73}"/>
    <cellStyle name="Comma 3 2 2 4 2 2 2 3 2" xfId="19174" xr:uid="{77FA0F25-2ED1-4533-A2AD-F3C3CB90BE94}"/>
    <cellStyle name="Comma 3 2 2 4 2 2 2 4" xfId="13571" xr:uid="{DF264F27-F504-4A25-BE59-E6AA8DB652C4}"/>
    <cellStyle name="Comma 3 2 2 4 2 2 3" xfId="4052" xr:uid="{377E5B17-1319-4E66-9D05-97059275B116}"/>
    <cellStyle name="Comma 3 2 2 4 2 2 3 2" xfId="9655" xr:uid="{2FCAF97E-735C-4D48-A0BD-F64BCAC056D6}"/>
    <cellStyle name="Comma 3 2 2 4 2 2 3 2 2" xfId="20883" xr:uid="{E6706304-4FBF-4731-9926-5C4C92258116}"/>
    <cellStyle name="Comma 3 2 2 4 2 2 3 3" xfId="15280" xr:uid="{5B8CE3D7-A7DC-444B-BAA8-2CEF7CA8D236}"/>
    <cellStyle name="Comma 3 2 2 4 2 2 4" xfId="6866" xr:uid="{62A50484-68A8-4352-A8E9-38A27C055444}"/>
    <cellStyle name="Comma 3 2 2 4 2 2 4 2" xfId="18094" xr:uid="{54F10ACF-5028-4A7D-B755-F0860F739134}"/>
    <cellStyle name="Comma 3 2 2 4 2 2 5" xfId="12491" xr:uid="{7F737E8F-4712-4F76-B11D-7100613CA190}"/>
    <cellStyle name="Comma 3 2 2 4 2 3" xfId="1805" xr:uid="{00000000-0005-0000-0000-000031050000}"/>
    <cellStyle name="Comma 3 2 2 4 2 3 2" xfId="4594" xr:uid="{472C820F-F590-414F-8C6D-1539B821EEB3}"/>
    <cellStyle name="Comma 3 2 2 4 2 3 2 2" xfId="10197" xr:uid="{CDE461D0-5D8C-49E6-9137-D6B4A1AE4223}"/>
    <cellStyle name="Comma 3 2 2 4 2 3 2 2 2" xfId="21425" xr:uid="{76EADA16-720E-4059-89C8-9A3738EB928F}"/>
    <cellStyle name="Comma 3 2 2 4 2 3 2 3" xfId="15822" xr:uid="{016280BB-2172-40BD-8F80-3B4312A8A798}"/>
    <cellStyle name="Comma 3 2 2 4 2 3 3" xfId="7408" xr:uid="{A5C50CAD-3B47-4DF1-9498-E77BE0E763B3}"/>
    <cellStyle name="Comma 3 2 2 4 2 3 3 2" xfId="18636" xr:uid="{2BCF7D1D-7A9A-4331-8713-CC097C850720}"/>
    <cellStyle name="Comma 3 2 2 4 2 3 4" xfId="13033" xr:uid="{CEBBDFEE-0022-4299-BB2D-4544019A344F}"/>
    <cellStyle name="Comma 3 2 2 4 2 4" xfId="3514" xr:uid="{1A9FB6A3-3019-47D0-8F39-6CA0F1B2A0A7}"/>
    <cellStyle name="Comma 3 2 2 4 2 4 2" xfId="9117" xr:uid="{BB6090FD-2A37-4BFC-B2AC-BFDC7C327390}"/>
    <cellStyle name="Comma 3 2 2 4 2 4 2 2" xfId="20345" xr:uid="{32588A2F-3A34-4B66-937F-A6EE371CDA45}"/>
    <cellStyle name="Comma 3 2 2 4 2 4 3" xfId="14742" xr:uid="{34CB455B-9966-4F00-9A50-871DB52F5351}"/>
    <cellStyle name="Comma 3 2 2 4 2 5" xfId="6328" xr:uid="{9E357CF6-E4FC-42E2-B7F8-80AFE18226EF}"/>
    <cellStyle name="Comma 3 2 2 4 2 5 2" xfId="17556" xr:uid="{AFC9F0C2-3599-4150-914F-FF060DDC2797}"/>
    <cellStyle name="Comma 3 2 2 4 2 6" xfId="11953" xr:uid="{0BC7FF59-3EFD-47C0-B1A5-CECB8D144B8C}"/>
    <cellStyle name="Comma 3 2 2 4 3" xfId="996" xr:uid="{00000000-0005-0000-0000-000032050000}"/>
    <cellStyle name="Comma 3 2 2 4 3 2" xfId="2076" xr:uid="{00000000-0005-0000-0000-000033050000}"/>
    <cellStyle name="Comma 3 2 2 4 3 2 2" xfId="4865" xr:uid="{90FE39B1-C8E8-4E09-AA3B-F7C49ED22055}"/>
    <cellStyle name="Comma 3 2 2 4 3 2 2 2" xfId="10468" xr:uid="{2DD7D9BF-0FDC-4497-B33E-16EFD23866FC}"/>
    <cellStyle name="Comma 3 2 2 4 3 2 2 2 2" xfId="21696" xr:uid="{9DDC6408-6538-4371-B53F-AA01797FD240}"/>
    <cellStyle name="Comma 3 2 2 4 3 2 2 3" xfId="16093" xr:uid="{9315EA36-C269-41BF-9C78-6179C3F388F5}"/>
    <cellStyle name="Comma 3 2 2 4 3 2 3" xfId="7679" xr:uid="{59C526EB-BDEF-430B-AE77-D9BF3A576BD5}"/>
    <cellStyle name="Comma 3 2 2 4 3 2 3 2" xfId="18907" xr:uid="{65BB76EC-84AF-49F1-9A11-C1DF7DB54698}"/>
    <cellStyle name="Comma 3 2 2 4 3 2 4" xfId="13304" xr:uid="{9976B096-EFE7-4426-9958-B4296293850A}"/>
    <cellStyle name="Comma 3 2 2 4 3 3" xfId="3785" xr:uid="{D13BFC87-5EFB-4BEA-999D-D086B8E564D8}"/>
    <cellStyle name="Comma 3 2 2 4 3 3 2" xfId="9388" xr:uid="{09ABF409-3B01-4B55-BA49-8C3460F77C17}"/>
    <cellStyle name="Comma 3 2 2 4 3 3 2 2" xfId="20616" xr:uid="{8F75BB49-0F05-46FF-A52B-8C02B9960AC5}"/>
    <cellStyle name="Comma 3 2 2 4 3 3 3" xfId="15013" xr:uid="{915E08AF-D805-4FB4-AA84-9279C87DB730}"/>
    <cellStyle name="Comma 3 2 2 4 3 4" xfId="6599" xr:uid="{6925C737-58FD-4699-855E-1374A09FD05B}"/>
    <cellStyle name="Comma 3 2 2 4 3 4 2" xfId="17827" xr:uid="{FE2856FB-09CB-451A-BC19-36D43EFD09CA}"/>
    <cellStyle name="Comma 3 2 2 4 3 5" xfId="12224" xr:uid="{C11CA612-ACC7-4FB8-AE93-0362C0E02944}"/>
    <cellStyle name="Comma 3 2 2 4 4" xfId="1538" xr:uid="{00000000-0005-0000-0000-000034050000}"/>
    <cellStyle name="Comma 3 2 2 4 4 2" xfId="4327" xr:uid="{CE75149F-477A-4511-8C57-FA9D27065384}"/>
    <cellStyle name="Comma 3 2 2 4 4 2 2" xfId="9930" xr:uid="{F1DFF42D-D9B4-47F1-BA49-7F431B881DE8}"/>
    <cellStyle name="Comma 3 2 2 4 4 2 2 2" xfId="21158" xr:uid="{70EB08D7-80C7-491A-8AAF-187F6BEE91B3}"/>
    <cellStyle name="Comma 3 2 2 4 4 2 3" xfId="15555" xr:uid="{6A0F06FE-225A-444F-B570-0AE4664F6758}"/>
    <cellStyle name="Comma 3 2 2 4 4 3" xfId="7141" xr:uid="{AC401FAF-4EF8-4B46-AE8C-1C2C6141C4A3}"/>
    <cellStyle name="Comma 3 2 2 4 4 3 2" xfId="18369" xr:uid="{784320D4-AF4C-4250-9D80-83F7A4A4E90B}"/>
    <cellStyle name="Comma 3 2 2 4 4 4" xfId="12766" xr:uid="{7BE18AD7-0CE8-490D-9475-4972511611A5}"/>
    <cellStyle name="Comma 3 2 2 4 5" xfId="2619" xr:uid="{00000000-0005-0000-0000-000035050000}"/>
    <cellStyle name="Comma 3 2 2 4 5 2" xfId="5408" xr:uid="{FD235597-FEF3-40A9-B794-0AF5CADEA4B4}"/>
    <cellStyle name="Comma 3 2 2 4 5 2 2" xfId="11011" xr:uid="{D93DE24C-E457-43A0-A775-4599C44AB74A}"/>
    <cellStyle name="Comma 3 2 2 4 5 2 2 2" xfId="22239" xr:uid="{789E6505-C182-4B7C-8743-42F79504232B}"/>
    <cellStyle name="Comma 3 2 2 4 5 2 3" xfId="16636" xr:uid="{E3B5491C-F7A5-45A3-BE2B-7EE6D30029A2}"/>
    <cellStyle name="Comma 3 2 2 4 5 3" xfId="8222" xr:uid="{4095B3F6-37A7-4E47-B698-32D981CBBE37}"/>
    <cellStyle name="Comma 3 2 2 4 5 3 2" xfId="19450" xr:uid="{257CD3CC-F896-4280-AFE3-E7477B7EDED9}"/>
    <cellStyle name="Comma 3 2 2 4 5 4" xfId="13847" xr:uid="{0032F0F7-3446-4536-9479-7829B81E02EC}"/>
    <cellStyle name="Comma 3 2 2 4 6" xfId="458" xr:uid="{00000000-0005-0000-0000-000036050000}"/>
    <cellStyle name="Comma 3 2 2 4 6 2" xfId="3247" xr:uid="{AA4BBB39-B4A8-43A6-A6AC-BC67695ABB99}"/>
    <cellStyle name="Comma 3 2 2 4 6 2 2" xfId="8850" xr:uid="{AD5F51EA-82A4-4051-855D-1338B16BBCE5}"/>
    <cellStyle name="Comma 3 2 2 4 6 2 2 2" xfId="20078" xr:uid="{87FC0A32-948E-4B80-A47E-4CCD770E57E2}"/>
    <cellStyle name="Comma 3 2 2 4 6 2 3" xfId="14475" xr:uid="{81721F07-8194-45D5-A512-6D334F42EDB8}"/>
    <cellStyle name="Comma 3 2 2 4 6 3" xfId="6061" xr:uid="{C62A0DD8-41AD-4E6A-A4A3-F4F643999A8D}"/>
    <cellStyle name="Comma 3 2 2 4 6 3 2" xfId="17289" xr:uid="{8D6D7456-D079-4D01-B530-4560C8BBDE7F}"/>
    <cellStyle name="Comma 3 2 2 4 6 4" xfId="11686" xr:uid="{2C6BE690-CD3E-45A5-B73E-C8EF2D5BC092}"/>
    <cellStyle name="Comma 3 2 2 4 7" xfId="2971" xr:uid="{F123482B-CBDA-4F97-8714-C778E996AE30}"/>
    <cellStyle name="Comma 3 2 2 4 7 2" xfId="8574" xr:uid="{2749081A-20E1-4001-8BF4-A20EFDE5FB45}"/>
    <cellStyle name="Comma 3 2 2 4 7 2 2" xfId="19802" xr:uid="{DDB95363-02D5-40AA-8292-AFFED10D1853}"/>
    <cellStyle name="Comma 3 2 2 4 7 3" xfId="14199" xr:uid="{5DEE4E98-9EE5-4158-ABDE-09634CC30949}"/>
    <cellStyle name="Comma 3 2 2 4 8" xfId="5786" xr:uid="{2B5AA52F-0B48-4992-AB29-4402D4E4E572}"/>
    <cellStyle name="Comma 3 2 2 4 8 2" xfId="17014" xr:uid="{FC8F732D-A852-40CB-83CD-AA6387A74A39}"/>
    <cellStyle name="Comma 3 2 2 4 9" xfId="11410" xr:uid="{665E3F0B-8852-4AAC-B67A-CB8C8E9940BC}"/>
    <cellStyle name="Comma 3 2 2 5" xfId="603" xr:uid="{00000000-0005-0000-0000-000037050000}"/>
    <cellStyle name="Comma 3 2 2 5 2" xfId="1141" xr:uid="{00000000-0005-0000-0000-000038050000}"/>
    <cellStyle name="Comma 3 2 2 5 2 2" xfId="2221" xr:uid="{00000000-0005-0000-0000-000039050000}"/>
    <cellStyle name="Comma 3 2 2 5 2 2 2" xfId="5010" xr:uid="{0FE32CBF-6B98-4C1F-BBC6-C917D8DED3CC}"/>
    <cellStyle name="Comma 3 2 2 5 2 2 2 2" xfId="10613" xr:uid="{E16B3AB8-9745-4242-A351-4E695BE89085}"/>
    <cellStyle name="Comma 3 2 2 5 2 2 2 2 2" xfId="21841" xr:uid="{5F055B2C-E4ED-4A13-AEC2-E33E2EE718C0}"/>
    <cellStyle name="Comma 3 2 2 5 2 2 2 3" xfId="16238" xr:uid="{A3AB8F05-80AD-4050-97FD-09D4D42FA143}"/>
    <cellStyle name="Comma 3 2 2 5 2 2 3" xfId="7824" xr:uid="{7AE19F01-1F59-47C5-AE5C-C5D583AB05C1}"/>
    <cellStyle name="Comma 3 2 2 5 2 2 3 2" xfId="19052" xr:uid="{DF5ABC9F-C9EF-4515-9B15-E6BEF8AB989C}"/>
    <cellStyle name="Comma 3 2 2 5 2 2 4" xfId="13449" xr:uid="{41498FB6-7180-41C1-9F8A-20B9CE7D12FE}"/>
    <cellStyle name="Comma 3 2 2 5 2 3" xfId="3930" xr:uid="{7B02F9DC-8098-4837-A8D5-8038ACBAA073}"/>
    <cellStyle name="Comma 3 2 2 5 2 3 2" xfId="9533" xr:uid="{1FB924D8-208D-407B-9923-ECA65B123BA7}"/>
    <cellStyle name="Comma 3 2 2 5 2 3 2 2" xfId="20761" xr:uid="{78D0238E-2E96-40CC-83F9-32818EBBB841}"/>
    <cellStyle name="Comma 3 2 2 5 2 3 3" xfId="15158" xr:uid="{E4AF043D-1202-47BF-B134-74FBE6ECAB94}"/>
    <cellStyle name="Comma 3 2 2 5 2 4" xfId="6744" xr:uid="{9E1180E8-622E-4905-BBA3-439ED8E79E95}"/>
    <cellStyle name="Comma 3 2 2 5 2 4 2" xfId="17972" xr:uid="{4D1339C7-3910-4986-A6F5-FDE9F55A5EC3}"/>
    <cellStyle name="Comma 3 2 2 5 2 5" xfId="12369" xr:uid="{53C1355C-1560-4FE4-A1A7-9A2231370C1E}"/>
    <cellStyle name="Comma 3 2 2 5 3" xfId="1683" xr:uid="{00000000-0005-0000-0000-00003A050000}"/>
    <cellStyle name="Comma 3 2 2 5 3 2" xfId="4472" xr:uid="{80DF7BC4-17A5-4A21-85AE-9A95B62420F4}"/>
    <cellStyle name="Comma 3 2 2 5 3 2 2" xfId="10075" xr:uid="{E544C0EB-62B9-4B40-A660-5664E4135AE5}"/>
    <cellStyle name="Comma 3 2 2 5 3 2 2 2" xfId="21303" xr:uid="{9BC0AB8F-CDBA-4120-9209-6B4C47113BBB}"/>
    <cellStyle name="Comma 3 2 2 5 3 2 3" xfId="15700" xr:uid="{9732AD15-4FCF-45CD-8E31-4BD7655DDD04}"/>
    <cellStyle name="Comma 3 2 2 5 3 3" xfId="7286" xr:uid="{EF8AAF66-FADB-4D88-B4B4-F831AB1A582F}"/>
    <cellStyle name="Comma 3 2 2 5 3 3 2" xfId="18514" xr:uid="{A622D6C5-1CE9-479C-91D6-66161D57FDDE}"/>
    <cellStyle name="Comma 3 2 2 5 3 4" xfId="12911" xr:uid="{067D94A7-7DA0-49AA-8A6C-652E8ACB7A81}"/>
    <cellStyle name="Comma 3 2 2 5 4" xfId="3392" xr:uid="{12772407-7C74-4400-9C42-DC04AB4E6D7D}"/>
    <cellStyle name="Comma 3 2 2 5 4 2" xfId="8995" xr:uid="{48BA2E31-7596-4E7E-96FD-0D82E0D21F07}"/>
    <cellStyle name="Comma 3 2 2 5 4 2 2" xfId="20223" xr:uid="{5B5DE89B-48F9-45F4-B475-D75D48DA3123}"/>
    <cellStyle name="Comma 3 2 2 5 4 3" xfId="14620" xr:uid="{8515B26E-5884-4936-8A16-7616288CC1D5}"/>
    <cellStyle name="Comma 3 2 2 5 5" xfId="6206" xr:uid="{FCA58ABA-4A13-4727-910E-FDD94D6F6EFA}"/>
    <cellStyle name="Comma 3 2 2 5 5 2" xfId="17434" xr:uid="{425C7A15-CB0A-4F3D-9A3A-4304B132417A}"/>
    <cellStyle name="Comma 3 2 2 5 6" xfId="11831" xr:uid="{611F8F5A-63AC-46AE-8BC6-5C7FB6757C03}"/>
    <cellStyle name="Comma 3 2 2 6" xfId="874" xr:uid="{00000000-0005-0000-0000-00003B050000}"/>
    <cellStyle name="Comma 3 2 2 6 2" xfId="1954" xr:uid="{00000000-0005-0000-0000-00003C050000}"/>
    <cellStyle name="Comma 3 2 2 6 2 2" xfId="4743" xr:uid="{A051E200-5AE7-4353-A81C-9C9DB2288B55}"/>
    <cellStyle name="Comma 3 2 2 6 2 2 2" xfId="10346" xr:uid="{995B26F0-3BE6-442F-9E44-E627B394092F}"/>
    <cellStyle name="Comma 3 2 2 6 2 2 2 2" xfId="21574" xr:uid="{35ED4680-BE9E-4BE1-8753-458845246665}"/>
    <cellStyle name="Comma 3 2 2 6 2 2 3" xfId="15971" xr:uid="{D8342466-4029-44F8-BC69-2B6F3163413E}"/>
    <cellStyle name="Comma 3 2 2 6 2 3" xfId="7557" xr:uid="{ED5FFA40-8E7A-4D8A-BDCE-E152F83EB6A7}"/>
    <cellStyle name="Comma 3 2 2 6 2 3 2" xfId="18785" xr:uid="{27843EBA-4392-4AED-A103-D86CE23F505F}"/>
    <cellStyle name="Comma 3 2 2 6 2 4" xfId="13182" xr:uid="{50F33E87-D3F5-4944-909D-204176BD2F52}"/>
    <cellStyle name="Comma 3 2 2 6 3" xfId="3663" xr:uid="{39734894-3E55-4FFE-B41C-640B2A832008}"/>
    <cellStyle name="Comma 3 2 2 6 3 2" xfId="9266" xr:uid="{D5888060-E13E-470F-AE8F-6ADA3B14DD42}"/>
    <cellStyle name="Comma 3 2 2 6 3 2 2" xfId="20494" xr:uid="{90B2DA51-A4DA-4855-8959-C8D6F7735327}"/>
    <cellStyle name="Comma 3 2 2 6 3 3" xfId="14891" xr:uid="{79BD38BB-C569-4E0D-8768-38B6B0438F7C}"/>
    <cellStyle name="Comma 3 2 2 6 4" xfId="6477" xr:uid="{D9340A03-1DD5-4E36-A81F-D4F2048A5EB7}"/>
    <cellStyle name="Comma 3 2 2 6 4 2" xfId="17705" xr:uid="{48E2DCFE-7537-4A5C-BCFE-11D39E8B4E0C}"/>
    <cellStyle name="Comma 3 2 2 6 5" xfId="12102" xr:uid="{81F2BF21-BE4D-43BD-9D46-A9DDF68CBD69}"/>
    <cellStyle name="Comma 3 2 2 7" xfId="1416" xr:uid="{00000000-0005-0000-0000-00003D050000}"/>
    <cellStyle name="Comma 3 2 2 7 2" xfId="4205" xr:uid="{52871249-DE65-4247-B8A9-7A6A233B7763}"/>
    <cellStyle name="Comma 3 2 2 7 2 2" xfId="9808" xr:uid="{BB12FCCA-55E1-4D4B-8A12-511EBA30B818}"/>
    <cellStyle name="Comma 3 2 2 7 2 2 2" xfId="21036" xr:uid="{A9C5511D-71D5-47B6-9A71-DB721B13FE68}"/>
    <cellStyle name="Comma 3 2 2 7 2 3" xfId="15433" xr:uid="{2D5A7EF0-64BA-4281-83EB-21CCACA39EF1}"/>
    <cellStyle name="Comma 3 2 2 7 3" xfId="7019" xr:uid="{0E75252D-CA93-4A52-BB04-943FE02870AC}"/>
    <cellStyle name="Comma 3 2 2 7 3 2" xfId="18247" xr:uid="{CB9CA44B-97D8-4BD3-BC25-231EB77ACAF9}"/>
    <cellStyle name="Comma 3 2 2 7 4" xfId="12644" xr:uid="{777B80CD-3CB7-477E-A7CA-1C3AC16670EF}"/>
    <cellStyle name="Comma 3 2 2 8" xfId="2497" xr:uid="{00000000-0005-0000-0000-00003E050000}"/>
    <cellStyle name="Comma 3 2 2 8 2" xfId="5286" xr:uid="{7E4EFAB2-0F0D-4CBB-A40C-E0192B653A9D}"/>
    <cellStyle name="Comma 3 2 2 8 2 2" xfId="10889" xr:uid="{CA417174-F14B-448B-8D52-721C8A3840FB}"/>
    <cellStyle name="Comma 3 2 2 8 2 2 2" xfId="22117" xr:uid="{B41E5712-1010-449A-B638-0695609CBAEE}"/>
    <cellStyle name="Comma 3 2 2 8 2 3" xfId="16514" xr:uid="{E71D0C22-10D7-4A0E-BD32-855C39965CF2}"/>
    <cellStyle name="Comma 3 2 2 8 3" xfId="8100" xr:uid="{C10610BC-B23C-42E5-98F0-E2DAA0902A85}"/>
    <cellStyle name="Comma 3 2 2 8 3 2" xfId="19328" xr:uid="{8826E4E0-1368-43CB-80F4-AC469C358CFA}"/>
    <cellStyle name="Comma 3 2 2 8 4" xfId="13725" xr:uid="{23473E0B-AED3-496D-94E4-3172CB43FB01}"/>
    <cellStyle name="Comma 3 2 2 9" xfId="336" xr:uid="{00000000-0005-0000-0000-00003F050000}"/>
    <cellStyle name="Comma 3 2 2 9 2" xfId="3125" xr:uid="{E8D6CA95-E773-4EEA-A1F0-6373FB45B954}"/>
    <cellStyle name="Comma 3 2 2 9 2 2" xfId="8728" xr:uid="{6F9EF189-6C5F-4873-9B22-75C27CD13697}"/>
    <cellStyle name="Comma 3 2 2 9 2 2 2" xfId="19956" xr:uid="{1C8AB3C8-11C4-478E-AE5C-4418486CC78E}"/>
    <cellStyle name="Comma 3 2 2 9 2 3" xfId="14353" xr:uid="{A207D43D-E710-4686-9A96-140674161849}"/>
    <cellStyle name="Comma 3 2 2 9 3" xfId="5939" xr:uid="{39E744C1-7250-4064-9949-22123994265F}"/>
    <cellStyle name="Comma 3 2 2 9 3 2" xfId="17167" xr:uid="{4CBFCBD1-5EA1-4064-9F2D-B16CF56AB2E3}"/>
    <cellStyle name="Comma 3 2 2 9 4" xfId="11564" xr:uid="{6F536839-E277-4D1F-B551-327F61F4343A}"/>
    <cellStyle name="Comma 3 2 3" xfId="71" xr:uid="{00000000-0005-0000-0000-000040050000}"/>
    <cellStyle name="Comma 3 2 3 10" xfId="5679" xr:uid="{61EA33FE-4437-46BA-8C56-5311D8BFB5E9}"/>
    <cellStyle name="Comma 3 2 3 10 2" xfId="16907" xr:uid="{380E8458-6403-40E5-A5F2-8919F77E2FA4}"/>
    <cellStyle name="Comma 3 2 3 11" xfId="11303" xr:uid="{882E8960-95CB-4A9C-90A3-56A1F9257FF7}"/>
    <cellStyle name="Comma 3 2 3 2" xfId="133" xr:uid="{00000000-0005-0000-0000-000041050000}"/>
    <cellStyle name="Comma 3 2 3 2 10" xfId="11365" xr:uid="{A7CB350E-3693-4DBB-83DF-C76CE8FD8785}"/>
    <cellStyle name="Comma 3 2 3 2 2" xfId="259" xr:uid="{00000000-0005-0000-0000-000042050000}"/>
    <cellStyle name="Comma 3 2 3 2 2 2" xfId="806" xr:uid="{00000000-0005-0000-0000-000043050000}"/>
    <cellStyle name="Comma 3 2 3 2 2 2 2" xfId="1344" xr:uid="{00000000-0005-0000-0000-000044050000}"/>
    <cellStyle name="Comma 3 2 3 2 2 2 2 2" xfId="2424" xr:uid="{00000000-0005-0000-0000-000045050000}"/>
    <cellStyle name="Comma 3 2 3 2 2 2 2 2 2" xfId="5213" xr:uid="{A0B0564F-7EB0-4F83-8B0E-4A952BEE4CDC}"/>
    <cellStyle name="Comma 3 2 3 2 2 2 2 2 2 2" xfId="10816" xr:uid="{62B773C4-2155-4019-AD55-E593EF8BD98B}"/>
    <cellStyle name="Comma 3 2 3 2 2 2 2 2 2 2 2" xfId="22044" xr:uid="{BE4D7CEC-ACE4-4D65-943F-D12057386379}"/>
    <cellStyle name="Comma 3 2 3 2 2 2 2 2 2 3" xfId="16441" xr:uid="{AACCB382-8920-438A-A70D-9EA1CC09A7A5}"/>
    <cellStyle name="Comma 3 2 3 2 2 2 2 2 3" xfId="8027" xr:uid="{6B3FE95D-9E5D-47BC-AA6B-47C1D7C5E0B4}"/>
    <cellStyle name="Comma 3 2 3 2 2 2 2 2 3 2" xfId="19255" xr:uid="{48AAC1DB-040A-4188-A80A-8834F5CFC322}"/>
    <cellStyle name="Comma 3 2 3 2 2 2 2 2 4" xfId="13652" xr:uid="{64F75E30-672C-47A5-AC27-5E37570DA590}"/>
    <cellStyle name="Comma 3 2 3 2 2 2 2 3" xfId="4133" xr:uid="{907B4952-CB2B-4641-AE78-14997FB31585}"/>
    <cellStyle name="Comma 3 2 3 2 2 2 2 3 2" xfId="9736" xr:uid="{B17BBA6B-9D22-4C0C-9194-FC04D6278D83}"/>
    <cellStyle name="Comma 3 2 3 2 2 2 2 3 2 2" xfId="20964" xr:uid="{0707CA08-7168-45D0-A76F-1C08140E5CB5}"/>
    <cellStyle name="Comma 3 2 3 2 2 2 2 3 3" xfId="15361" xr:uid="{13AC487A-AB33-48B9-80F6-07398B676527}"/>
    <cellStyle name="Comma 3 2 3 2 2 2 2 4" xfId="6947" xr:uid="{CA6C2252-8E0F-47D2-BA71-42AB052B450C}"/>
    <cellStyle name="Comma 3 2 3 2 2 2 2 4 2" xfId="18175" xr:uid="{469A1B83-C95F-4491-9711-992D1C15BBD3}"/>
    <cellStyle name="Comma 3 2 3 2 2 2 2 5" xfId="12572" xr:uid="{954C4E09-63DB-48B8-B106-10F571E71DDD}"/>
    <cellStyle name="Comma 3 2 3 2 2 2 3" xfId="1886" xr:uid="{00000000-0005-0000-0000-000046050000}"/>
    <cellStyle name="Comma 3 2 3 2 2 2 3 2" xfId="4675" xr:uid="{27ADA1B5-1C29-48DA-B459-D8277D74B789}"/>
    <cellStyle name="Comma 3 2 3 2 2 2 3 2 2" xfId="10278" xr:uid="{013E5EBC-6B2A-4D42-A043-06B77E595DEC}"/>
    <cellStyle name="Comma 3 2 3 2 2 2 3 2 2 2" xfId="21506" xr:uid="{E787FEE4-8A87-4E4B-8E4E-A9092F6DA912}"/>
    <cellStyle name="Comma 3 2 3 2 2 2 3 2 3" xfId="15903" xr:uid="{04B7BAFE-E32A-4D4E-8813-DF0625289523}"/>
    <cellStyle name="Comma 3 2 3 2 2 2 3 3" xfId="7489" xr:uid="{FEF9BFF0-8339-4819-A5F3-4F0FB12BDD56}"/>
    <cellStyle name="Comma 3 2 3 2 2 2 3 3 2" xfId="18717" xr:uid="{5DFFE67B-1F12-4710-8D6B-4D6B8DA0B009}"/>
    <cellStyle name="Comma 3 2 3 2 2 2 3 4" xfId="13114" xr:uid="{160B2FF2-E8F8-4E20-A078-7C8A07D1BA1E}"/>
    <cellStyle name="Comma 3 2 3 2 2 2 4" xfId="3595" xr:uid="{99806E8C-9938-429B-8878-CB91653D3E76}"/>
    <cellStyle name="Comma 3 2 3 2 2 2 4 2" xfId="9198" xr:uid="{3D997AEF-F3C9-4392-A166-CDACAB6766C0}"/>
    <cellStyle name="Comma 3 2 3 2 2 2 4 2 2" xfId="20426" xr:uid="{DC7ECEEA-A134-485E-80A8-B75D472B3548}"/>
    <cellStyle name="Comma 3 2 3 2 2 2 4 3" xfId="14823" xr:uid="{8DF8B324-DA87-4220-94E5-5E8F213AF6D7}"/>
    <cellStyle name="Comma 3 2 3 2 2 2 5" xfId="6409" xr:uid="{E796B072-9566-4C23-8193-695F309E7F63}"/>
    <cellStyle name="Comma 3 2 3 2 2 2 5 2" xfId="17637" xr:uid="{18269F90-9B38-45D9-96F7-7E00D490993B}"/>
    <cellStyle name="Comma 3 2 3 2 2 2 6" xfId="12034" xr:uid="{7CDF3690-A48F-42F2-BFBE-EECE3F2FF646}"/>
    <cellStyle name="Comma 3 2 3 2 2 3" xfId="1077" xr:uid="{00000000-0005-0000-0000-000047050000}"/>
    <cellStyle name="Comma 3 2 3 2 2 3 2" xfId="2157" xr:uid="{00000000-0005-0000-0000-000048050000}"/>
    <cellStyle name="Comma 3 2 3 2 2 3 2 2" xfId="4946" xr:uid="{36F1B6DF-18E9-4FF7-83F2-D9B6FE8307E9}"/>
    <cellStyle name="Comma 3 2 3 2 2 3 2 2 2" xfId="10549" xr:uid="{FE2B680A-9E3D-491C-8569-04E4F78407A1}"/>
    <cellStyle name="Comma 3 2 3 2 2 3 2 2 2 2" xfId="21777" xr:uid="{42C38FA6-4A81-4898-821A-0D67EFD8E392}"/>
    <cellStyle name="Comma 3 2 3 2 2 3 2 2 3" xfId="16174" xr:uid="{C10B5DF4-8FDA-4A1F-9699-C80264537998}"/>
    <cellStyle name="Comma 3 2 3 2 2 3 2 3" xfId="7760" xr:uid="{4119400D-25F7-4B9C-A9A6-2A0227C98DBB}"/>
    <cellStyle name="Comma 3 2 3 2 2 3 2 3 2" xfId="18988" xr:uid="{A8028DBB-1D95-4F0C-AFA4-06BE1EA43E64}"/>
    <cellStyle name="Comma 3 2 3 2 2 3 2 4" xfId="13385" xr:uid="{18BD4618-8451-4423-B0E2-5A464A0FE5A6}"/>
    <cellStyle name="Comma 3 2 3 2 2 3 3" xfId="3866" xr:uid="{87352DC9-59F2-46A3-9254-25BC0CA4A9DD}"/>
    <cellStyle name="Comma 3 2 3 2 2 3 3 2" xfId="9469" xr:uid="{A8108285-7645-4209-B585-B935EE15C354}"/>
    <cellStyle name="Comma 3 2 3 2 2 3 3 2 2" xfId="20697" xr:uid="{9AC446A2-6933-420A-B3F3-9484D63EEC61}"/>
    <cellStyle name="Comma 3 2 3 2 2 3 3 3" xfId="15094" xr:uid="{8B06DA0A-F6E1-4F93-9D2D-CDEADF1F6D1E}"/>
    <cellStyle name="Comma 3 2 3 2 2 3 4" xfId="6680" xr:uid="{BBEF3478-71FD-4993-8A95-70BB0CFFDFDF}"/>
    <cellStyle name="Comma 3 2 3 2 2 3 4 2" xfId="17908" xr:uid="{5F535457-10C6-4941-9DD5-5A98CB8B9C66}"/>
    <cellStyle name="Comma 3 2 3 2 2 3 5" xfId="12305" xr:uid="{1E7C2FFB-10D6-40E5-B073-C5E50C47F0D4}"/>
    <cellStyle name="Comma 3 2 3 2 2 4" xfId="1619" xr:uid="{00000000-0005-0000-0000-000049050000}"/>
    <cellStyle name="Comma 3 2 3 2 2 4 2" xfId="4408" xr:uid="{A3E45B55-7ABF-476E-9760-9DE2A03C11EC}"/>
    <cellStyle name="Comma 3 2 3 2 2 4 2 2" xfId="10011" xr:uid="{4240D098-B840-45D6-9BB4-05A1CF7E5084}"/>
    <cellStyle name="Comma 3 2 3 2 2 4 2 2 2" xfId="21239" xr:uid="{228B4532-5D3D-458E-800E-22BA55AFEF9B}"/>
    <cellStyle name="Comma 3 2 3 2 2 4 2 3" xfId="15636" xr:uid="{8C3C4864-BE43-484B-A36D-A2494F177797}"/>
    <cellStyle name="Comma 3 2 3 2 2 4 3" xfId="7222" xr:uid="{191960A4-3611-466D-AEDC-81B10B32ED3A}"/>
    <cellStyle name="Comma 3 2 3 2 2 4 3 2" xfId="18450" xr:uid="{F2948550-5A61-4BAC-872F-D50736FC9196}"/>
    <cellStyle name="Comma 3 2 3 2 2 4 4" xfId="12847" xr:uid="{B579009C-0E56-439B-9112-7F8CBC3BC68E}"/>
    <cellStyle name="Comma 3 2 3 2 2 5" xfId="2700" xr:uid="{00000000-0005-0000-0000-00004A050000}"/>
    <cellStyle name="Comma 3 2 3 2 2 5 2" xfId="5489" xr:uid="{5674592B-1FBE-4B19-86F9-CBF1CDF8B91B}"/>
    <cellStyle name="Comma 3 2 3 2 2 5 2 2" xfId="11092" xr:uid="{2E878F02-2C0C-4465-A5FB-B648DFD00C33}"/>
    <cellStyle name="Comma 3 2 3 2 2 5 2 2 2" xfId="22320" xr:uid="{3469192E-D1D9-40D7-813B-8F18DA9EC568}"/>
    <cellStyle name="Comma 3 2 3 2 2 5 2 3" xfId="16717" xr:uid="{97956F06-1304-4E63-B505-A9041992B4BD}"/>
    <cellStyle name="Comma 3 2 3 2 2 5 3" xfId="8303" xr:uid="{68255881-5AE2-44CF-9E2D-4C1D978BF73E}"/>
    <cellStyle name="Comma 3 2 3 2 2 5 3 2" xfId="19531" xr:uid="{9EBDB7B0-0759-4353-A3C1-605795518716}"/>
    <cellStyle name="Comma 3 2 3 2 2 5 4" xfId="13928" xr:uid="{410E238A-64D4-4991-BFDE-0361F0E5B8EB}"/>
    <cellStyle name="Comma 3 2 3 2 2 6" xfId="539" xr:uid="{00000000-0005-0000-0000-00004B050000}"/>
    <cellStyle name="Comma 3 2 3 2 2 6 2" xfId="3328" xr:uid="{2452B357-E00A-482A-BD82-7D332C96C714}"/>
    <cellStyle name="Comma 3 2 3 2 2 6 2 2" xfId="8931" xr:uid="{96882323-6911-4508-BD30-919E105CD328}"/>
    <cellStyle name="Comma 3 2 3 2 2 6 2 2 2" xfId="20159" xr:uid="{F5CD4D64-5905-4090-B552-C570FB718F69}"/>
    <cellStyle name="Comma 3 2 3 2 2 6 2 3" xfId="14556" xr:uid="{725F9556-3F53-40A7-834C-87D3D36350BF}"/>
    <cellStyle name="Comma 3 2 3 2 2 6 3" xfId="6142" xr:uid="{7C35223E-AF6C-4E10-BFF7-CDAB346D5D5D}"/>
    <cellStyle name="Comma 3 2 3 2 2 6 3 2" xfId="17370" xr:uid="{47FBE516-7494-4BCE-B417-40A9D7ED8FF8}"/>
    <cellStyle name="Comma 3 2 3 2 2 6 4" xfId="11767" xr:uid="{556F1DD9-2D1D-4A16-B84F-F8352E440098}"/>
    <cellStyle name="Comma 3 2 3 2 2 7" xfId="3052" xr:uid="{06D09CFB-3D8F-454B-ADA4-2E25EBD420E1}"/>
    <cellStyle name="Comma 3 2 3 2 2 7 2" xfId="8655" xr:uid="{6CA749D8-2122-4F98-9FCB-E5F8058AC4D1}"/>
    <cellStyle name="Comma 3 2 3 2 2 7 2 2" xfId="19883" xr:uid="{36949703-9424-47C2-8EEA-6BFA460BD94E}"/>
    <cellStyle name="Comma 3 2 3 2 2 7 3" xfId="14280" xr:uid="{E9B753C7-3D37-4706-996E-4985A24BA90D}"/>
    <cellStyle name="Comma 3 2 3 2 2 8" xfId="5867" xr:uid="{E8011779-52C9-4ECD-84F8-817FAA926008}"/>
    <cellStyle name="Comma 3 2 3 2 2 8 2" xfId="17095" xr:uid="{9D7E9B7B-2CFF-4D2B-957C-1FDCD5E47D43}"/>
    <cellStyle name="Comma 3 2 3 2 2 9" xfId="11491" xr:uid="{FF5C47D9-DA61-4C89-89F1-D76EBBBAD73B}"/>
    <cellStyle name="Comma 3 2 3 2 3" xfId="680" xr:uid="{00000000-0005-0000-0000-00004C050000}"/>
    <cellStyle name="Comma 3 2 3 2 3 2" xfId="1218" xr:uid="{00000000-0005-0000-0000-00004D050000}"/>
    <cellStyle name="Comma 3 2 3 2 3 2 2" xfId="2298" xr:uid="{00000000-0005-0000-0000-00004E050000}"/>
    <cellStyle name="Comma 3 2 3 2 3 2 2 2" xfId="5087" xr:uid="{9675B9F9-47E4-44A4-BAFD-F986A799ACE9}"/>
    <cellStyle name="Comma 3 2 3 2 3 2 2 2 2" xfId="10690" xr:uid="{B8773838-5A00-4213-8983-FA4B35520F0B}"/>
    <cellStyle name="Comma 3 2 3 2 3 2 2 2 2 2" xfId="21918" xr:uid="{620577D9-9843-460B-84CB-BFF884A65C50}"/>
    <cellStyle name="Comma 3 2 3 2 3 2 2 2 3" xfId="16315" xr:uid="{91CCD609-3AD7-4AC5-ACE7-0A3A2EEE49C9}"/>
    <cellStyle name="Comma 3 2 3 2 3 2 2 3" xfId="7901" xr:uid="{105C48A9-9A46-4E37-A0B2-56D288C0E93D}"/>
    <cellStyle name="Comma 3 2 3 2 3 2 2 3 2" xfId="19129" xr:uid="{BADA3AA2-CD89-4C14-8557-4FE1EF6D2C1C}"/>
    <cellStyle name="Comma 3 2 3 2 3 2 2 4" xfId="13526" xr:uid="{84F1FB04-240F-48AE-A919-DA9C21C60852}"/>
    <cellStyle name="Comma 3 2 3 2 3 2 3" xfId="4007" xr:uid="{E13AF799-AFF2-4DE8-8569-F8411DF67CAD}"/>
    <cellStyle name="Comma 3 2 3 2 3 2 3 2" xfId="9610" xr:uid="{2631B73A-0180-46ED-BA16-8A4E008E5282}"/>
    <cellStyle name="Comma 3 2 3 2 3 2 3 2 2" xfId="20838" xr:uid="{B26954A8-B913-49A1-AB58-3A09EF118796}"/>
    <cellStyle name="Comma 3 2 3 2 3 2 3 3" xfId="15235" xr:uid="{E4DDD263-2D6C-40EF-B3C0-FCE0ADAFC28A}"/>
    <cellStyle name="Comma 3 2 3 2 3 2 4" xfId="6821" xr:uid="{9FC09533-0C26-4D0B-8BA9-B88BF4F70BD0}"/>
    <cellStyle name="Comma 3 2 3 2 3 2 4 2" xfId="18049" xr:uid="{451D9A2C-98C3-45B2-AA46-39FD527A20D2}"/>
    <cellStyle name="Comma 3 2 3 2 3 2 5" xfId="12446" xr:uid="{A2514EAC-98C2-40EC-BD05-A1ED697F9299}"/>
    <cellStyle name="Comma 3 2 3 2 3 3" xfId="1760" xr:uid="{00000000-0005-0000-0000-00004F050000}"/>
    <cellStyle name="Comma 3 2 3 2 3 3 2" xfId="4549" xr:uid="{674A50F7-FA47-418C-8F34-83B155E99E43}"/>
    <cellStyle name="Comma 3 2 3 2 3 3 2 2" xfId="10152" xr:uid="{BBF97A5D-A003-4DC8-BE9A-0E2BE6DFE678}"/>
    <cellStyle name="Comma 3 2 3 2 3 3 2 2 2" xfId="21380" xr:uid="{A47F20D5-98AF-4B73-9333-8460FE88521E}"/>
    <cellStyle name="Comma 3 2 3 2 3 3 2 3" xfId="15777" xr:uid="{83FB33CE-4CB5-47ED-9D19-A8104E9283DD}"/>
    <cellStyle name="Comma 3 2 3 2 3 3 3" xfId="7363" xr:uid="{8F53DF06-1554-4636-8F40-A682C52AB7C9}"/>
    <cellStyle name="Comma 3 2 3 2 3 3 3 2" xfId="18591" xr:uid="{2662E2AB-5111-4D8A-8F3C-D018E0BE13C7}"/>
    <cellStyle name="Comma 3 2 3 2 3 3 4" xfId="12988" xr:uid="{3E32D311-5316-4B44-BEBC-3AA6278BDC1C}"/>
    <cellStyle name="Comma 3 2 3 2 3 4" xfId="3469" xr:uid="{08017940-67B9-4C10-8949-C13D73F12AE5}"/>
    <cellStyle name="Comma 3 2 3 2 3 4 2" xfId="9072" xr:uid="{EE0A602F-B1E0-4414-A51E-D2CE8A23D94D}"/>
    <cellStyle name="Comma 3 2 3 2 3 4 2 2" xfId="20300" xr:uid="{36EF6342-A722-4041-BC9A-E2AD4020A915}"/>
    <cellStyle name="Comma 3 2 3 2 3 4 3" xfId="14697" xr:uid="{5B4C832E-7BF5-4F26-9366-536926568B85}"/>
    <cellStyle name="Comma 3 2 3 2 3 5" xfId="6283" xr:uid="{21EB8976-06D6-454A-91B2-8614C041333A}"/>
    <cellStyle name="Comma 3 2 3 2 3 5 2" xfId="17511" xr:uid="{5A71F4DB-9B61-49D6-9360-CAF3F71D69E7}"/>
    <cellStyle name="Comma 3 2 3 2 3 6" xfId="11908" xr:uid="{7B2CE5FF-BE9F-4CA4-B27C-7C06BA5C8DEE}"/>
    <cellStyle name="Comma 3 2 3 2 4" xfId="951" xr:uid="{00000000-0005-0000-0000-000050050000}"/>
    <cellStyle name="Comma 3 2 3 2 4 2" xfId="2031" xr:uid="{00000000-0005-0000-0000-000051050000}"/>
    <cellStyle name="Comma 3 2 3 2 4 2 2" xfId="4820" xr:uid="{E6F02D82-A15C-499D-9CE0-1F01F5AD3701}"/>
    <cellStyle name="Comma 3 2 3 2 4 2 2 2" xfId="10423" xr:uid="{F53B961B-52D3-4D67-9D85-E9C6A01D1E67}"/>
    <cellStyle name="Comma 3 2 3 2 4 2 2 2 2" xfId="21651" xr:uid="{262265BA-DF76-4FB9-AE43-A7B31A1C5819}"/>
    <cellStyle name="Comma 3 2 3 2 4 2 2 3" xfId="16048" xr:uid="{A3EED69C-CB87-4510-BE14-D4D1970EA0A8}"/>
    <cellStyle name="Comma 3 2 3 2 4 2 3" xfId="7634" xr:uid="{B360551F-8893-4BD5-82EF-D7DC201B31B5}"/>
    <cellStyle name="Comma 3 2 3 2 4 2 3 2" xfId="18862" xr:uid="{78522A36-E8B4-4A46-A717-039E28F00EE7}"/>
    <cellStyle name="Comma 3 2 3 2 4 2 4" xfId="13259" xr:uid="{B3739484-574F-47F2-89C5-89DB0E714939}"/>
    <cellStyle name="Comma 3 2 3 2 4 3" xfId="3740" xr:uid="{58D3A8E6-805D-4F69-8AB5-90AB90B37E05}"/>
    <cellStyle name="Comma 3 2 3 2 4 3 2" xfId="9343" xr:uid="{36457AEF-3DC2-41DE-94AC-7D6C4BAA3196}"/>
    <cellStyle name="Comma 3 2 3 2 4 3 2 2" xfId="20571" xr:uid="{A986D3C4-AD09-48D2-931D-D264AE0D77B6}"/>
    <cellStyle name="Comma 3 2 3 2 4 3 3" xfId="14968" xr:uid="{E4EA9843-F28E-4E0F-B1ED-C9F30AC18E1C}"/>
    <cellStyle name="Comma 3 2 3 2 4 4" xfId="6554" xr:uid="{1E7F35E8-4B0A-44C7-B861-A384F163899B}"/>
    <cellStyle name="Comma 3 2 3 2 4 4 2" xfId="17782" xr:uid="{5B643809-60AE-4FD6-BA7E-1C2B2C35B281}"/>
    <cellStyle name="Comma 3 2 3 2 4 5" xfId="12179" xr:uid="{FFD61F01-8572-462E-B878-4BBB1EBA60EE}"/>
    <cellStyle name="Comma 3 2 3 2 5" xfId="1493" xr:uid="{00000000-0005-0000-0000-000052050000}"/>
    <cellStyle name="Comma 3 2 3 2 5 2" xfId="4282" xr:uid="{D9AE038C-66A1-4A38-948E-CF65D2AE86C0}"/>
    <cellStyle name="Comma 3 2 3 2 5 2 2" xfId="9885" xr:uid="{68FCCEAD-3ED5-4982-904F-1D9801FB8832}"/>
    <cellStyle name="Comma 3 2 3 2 5 2 2 2" xfId="21113" xr:uid="{AAA5B69E-62D1-4EB8-89BB-FE6F438034D5}"/>
    <cellStyle name="Comma 3 2 3 2 5 2 3" xfId="15510" xr:uid="{A26199B5-5E83-4BC1-8492-348BEF1F5801}"/>
    <cellStyle name="Comma 3 2 3 2 5 3" xfId="7096" xr:uid="{9ACD7062-8C3D-4132-A3E2-446B56EB23C6}"/>
    <cellStyle name="Comma 3 2 3 2 5 3 2" xfId="18324" xr:uid="{93123EEA-C4DE-4625-A5D9-8E4D06D186DD}"/>
    <cellStyle name="Comma 3 2 3 2 5 4" xfId="12721" xr:uid="{0B873EC9-86AB-471F-A774-1BCD0A3A9037}"/>
    <cellStyle name="Comma 3 2 3 2 6" xfId="2574" xr:uid="{00000000-0005-0000-0000-000053050000}"/>
    <cellStyle name="Comma 3 2 3 2 6 2" xfId="5363" xr:uid="{DAEF2051-D6A1-493E-94F1-70AEB4998CE0}"/>
    <cellStyle name="Comma 3 2 3 2 6 2 2" xfId="10966" xr:uid="{F17B5B8B-9428-40E1-89A2-803826CEA106}"/>
    <cellStyle name="Comma 3 2 3 2 6 2 2 2" xfId="22194" xr:uid="{40E8D741-F971-4300-99FC-02E0FF28C1EC}"/>
    <cellStyle name="Comma 3 2 3 2 6 2 3" xfId="16591" xr:uid="{F7255BE6-C639-47C3-B6C9-942A3AB381D7}"/>
    <cellStyle name="Comma 3 2 3 2 6 3" xfId="8177" xr:uid="{1FCCB0BF-A760-4A55-A6A8-470E51C30D42}"/>
    <cellStyle name="Comma 3 2 3 2 6 3 2" xfId="19405" xr:uid="{3E9B5276-828C-45CF-8F2E-4B8351CE7E8F}"/>
    <cellStyle name="Comma 3 2 3 2 6 4" xfId="13802" xr:uid="{35B9625E-A6E8-4C6F-A2AF-FA29497067F9}"/>
    <cellStyle name="Comma 3 2 3 2 7" xfId="413" xr:uid="{00000000-0005-0000-0000-000054050000}"/>
    <cellStyle name="Comma 3 2 3 2 7 2" xfId="3202" xr:uid="{16906439-DC3D-4B3A-8E58-792DC6AD5788}"/>
    <cellStyle name="Comma 3 2 3 2 7 2 2" xfId="8805" xr:uid="{AB3F3E6B-E249-4A54-AD45-8D090A967BEF}"/>
    <cellStyle name="Comma 3 2 3 2 7 2 2 2" xfId="20033" xr:uid="{27BD5897-57EC-48B8-BD44-16B54FBB5178}"/>
    <cellStyle name="Comma 3 2 3 2 7 2 3" xfId="14430" xr:uid="{A62DAE1F-4F44-4232-9688-3C2014C8F552}"/>
    <cellStyle name="Comma 3 2 3 2 7 3" xfId="6016" xr:uid="{AA452F9B-9736-4612-ABF6-96F72F452322}"/>
    <cellStyle name="Comma 3 2 3 2 7 3 2" xfId="17244" xr:uid="{F4C8F99C-93AE-491E-BA60-00F330808BDA}"/>
    <cellStyle name="Comma 3 2 3 2 7 4" xfId="11641" xr:uid="{A8EF0BB7-353A-4CB7-965D-3978079071A6}"/>
    <cellStyle name="Comma 3 2 3 2 8" xfId="2926" xr:uid="{971DCF2D-3426-4656-BDC1-BDF7CE4937C9}"/>
    <cellStyle name="Comma 3 2 3 2 8 2" xfId="8529" xr:uid="{F7790A69-F177-41AC-968E-EB419A6BA401}"/>
    <cellStyle name="Comma 3 2 3 2 8 2 2" xfId="19757" xr:uid="{9224E4B6-CC41-4484-A5FB-6DD0D7F3AE85}"/>
    <cellStyle name="Comma 3 2 3 2 8 3" xfId="14154" xr:uid="{B8EEF93B-F1C9-4909-A923-088B6E52A2C7}"/>
    <cellStyle name="Comma 3 2 3 2 9" xfId="5741" xr:uid="{30BA19B5-B05D-4994-8EDB-07E5DF1F82CF}"/>
    <cellStyle name="Comma 3 2 3 2 9 2" xfId="16969" xr:uid="{1B19C9EB-C159-4318-846F-F1D18E885260}"/>
    <cellStyle name="Comma 3 2 3 3" xfId="195" xr:uid="{00000000-0005-0000-0000-000055050000}"/>
    <cellStyle name="Comma 3 2 3 3 2" xfId="742" xr:uid="{00000000-0005-0000-0000-000056050000}"/>
    <cellStyle name="Comma 3 2 3 3 2 2" xfId="1280" xr:uid="{00000000-0005-0000-0000-000057050000}"/>
    <cellStyle name="Comma 3 2 3 3 2 2 2" xfId="2360" xr:uid="{00000000-0005-0000-0000-000058050000}"/>
    <cellStyle name="Comma 3 2 3 3 2 2 2 2" xfId="5149" xr:uid="{C386CBD2-E7DD-433B-845B-066CB51A2BCA}"/>
    <cellStyle name="Comma 3 2 3 3 2 2 2 2 2" xfId="10752" xr:uid="{3415BEE9-5763-4421-8362-FD52E76FC288}"/>
    <cellStyle name="Comma 3 2 3 3 2 2 2 2 2 2" xfId="21980" xr:uid="{240BE2AA-214A-475A-B441-27639882699A}"/>
    <cellStyle name="Comma 3 2 3 3 2 2 2 2 3" xfId="16377" xr:uid="{96437521-23E5-415C-A5FE-784A607199EF}"/>
    <cellStyle name="Comma 3 2 3 3 2 2 2 3" xfId="7963" xr:uid="{93B65592-C3FE-404F-B03A-53F0F0D75156}"/>
    <cellStyle name="Comma 3 2 3 3 2 2 2 3 2" xfId="19191" xr:uid="{8CC8D322-8994-478E-A662-428A0220C715}"/>
    <cellStyle name="Comma 3 2 3 3 2 2 2 4" xfId="13588" xr:uid="{837B06CE-C221-4541-8E63-BE49981400DF}"/>
    <cellStyle name="Comma 3 2 3 3 2 2 3" xfId="4069" xr:uid="{1EF92AB1-9BB6-44A2-B14D-3561DD21417D}"/>
    <cellStyle name="Comma 3 2 3 3 2 2 3 2" xfId="9672" xr:uid="{23973ED0-2D66-43DB-BB3B-DFDB10D56F97}"/>
    <cellStyle name="Comma 3 2 3 3 2 2 3 2 2" xfId="20900" xr:uid="{140A1303-BB46-4F81-A2C6-94D73D36CFFA}"/>
    <cellStyle name="Comma 3 2 3 3 2 2 3 3" xfId="15297" xr:uid="{A06A703F-582B-49AF-AACD-4325CFFAA44A}"/>
    <cellStyle name="Comma 3 2 3 3 2 2 4" xfId="6883" xr:uid="{67344EF2-45EC-493B-A1A4-00578F8FAE4D}"/>
    <cellStyle name="Comma 3 2 3 3 2 2 4 2" xfId="18111" xr:uid="{BFFD2848-382D-4117-803B-35012591C004}"/>
    <cellStyle name="Comma 3 2 3 3 2 2 5" xfId="12508" xr:uid="{9EA3BD7B-CACD-4914-A90D-CE1255C6BA12}"/>
    <cellStyle name="Comma 3 2 3 3 2 3" xfId="1822" xr:uid="{00000000-0005-0000-0000-000059050000}"/>
    <cellStyle name="Comma 3 2 3 3 2 3 2" xfId="4611" xr:uid="{8FB11171-D9BF-4960-B829-F3381DF4D34A}"/>
    <cellStyle name="Comma 3 2 3 3 2 3 2 2" xfId="10214" xr:uid="{D93D53D6-9F1F-483A-910B-FB169DEF1CDC}"/>
    <cellStyle name="Comma 3 2 3 3 2 3 2 2 2" xfId="21442" xr:uid="{10B5DB6B-4377-46BC-8AB4-A324F618CD40}"/>
    <cellStyle name="Comma 3 2 3 3 2 3 2 3" xfId="15839" xr:uid="{9B93213D-73FA-429C-8BA8-BAECE80491DD}"/>
    <cellStyle name="Comma 3 2 3 3 2 3 3" xfId="7425" xr:uid="{09BBAA5E-7951-4840-8ED5-C9417A9C77E2}"/>
    <cellStyle name="Comma 3 2 3 3 2 3 3 2" xfId="18653" xr:uid="{8E1C4519-20EF-4660-B049-6D881DA3449B}"/>
    <cellStyle name="Comma 3 2 3 3 2 3 4" xfId="13050" xr:uid="{F924CCC2-9ECD-417E-9ED8-72BC2E17F2BC}"/>
    <cellStyle name="Comma 3 2 3 3 2 4" xfId="3531" xr:uid="{4C228B45-0265-4E1A-B8D8-D3CEB55331AE}"/>
    <cellStyle name="Comma 3 2 3 3 2 4 2" xfId="9134" xr:uid="{247B64CA-4D36-41A8-A71B-8D02B80D0A48}"/>
    <cellStyle name="Comma 3 2 3 3 2 4 2 2" xfId="20362" xr:uid="{CE648616-2F6D-40A2-9A4F-45DFC10E967A}"/>
    <cellStyle name="Comma 3 2 3 3 2 4 3" xfId="14759" xr:uid="{55A082DA-2930-455F-8565-8950C4FA0DE4}"/>
    <cellStyle name="Comma 3 2 3 3 2 5" xfId="6345" xr:uid="{D785E1B4-38F1-4131-9BB2-6C85FC2A5CE3}"/>
    <cellStyle name="Comma 3 2 3 3 2 5 2" xfId="17573" xr:uid="{2D0BB693-6E15-4E1A-A3CD-E5CBFF515D7F}"/>
    <cellStyle name="Comma 3 2 3 3 2 6" xfId="11970" xr:uid="{5730AAC5-A9E6-4C8D-A472-D821B4E58AF7}"/>
    <cellStyle name="Comma 3 2 3 3 3" xfId="1013" xr:uid="{00000000-0005-0000-0000-00005A050000}"/>
    <cellStyle name="Comma 3 2 3 3 3 2" xfId="2093" xr:uid="{00000000-0005-0000-0000-00005B050000}"/>
    <cellStyle name="Comma 3 2 3 3 3 2 2" xfId="4882" xr:uid="{4A794621-224A-41D7-8AD5-CC15A1B70E72}"/>
    <cellStyle name="Comma 3 2 3 3 3 2 2 2" xfId="10485" xr:uid="{F33C33B4-11F3-40C6-A777-2C8CA2CBB916}"/>
    <cellStyle name="Comma 3 2 3 3 3 2 2 2 2" xfId="21713" xr:uid="{5E587666-9B0E-48BE-A057-A3DFFFF65711}"/>
    <cellStyle name="Comma 3 2 3 3 3 2 2 3" xfId="16110" xr:uid="{5A47CE74-E61A-4474-90EE-9F74CF68BE06}"/>
    <cellStyle name="Comma 3 2 3 3 3 2 3" xfId="7696" xr:uid="{6BA54BED-1341-4D02-A795-60F511C03950}"/>
    <cellStyle name="Comma 3 2 3 3 3 2 3 2" xfId="18924" xr:uid="{7D6296E1-01CC-48AB-A7C3-F75EF3FAF332}"/>
    <cellStyle name="Comma 3 2 3 3 3 2 4" xfId="13321" xr:uid="{CB660676-A98F-4D5C-8966-133DF10007F0}"/>
    <cellStyle name="Comma 3 2 3 3 3 3" xfId="3802" xr:uid="{CF41D1F7-78D6-4DD3-A9F7-C7AF87A03940}"/>
    <cellStyle name="Comma 3 2 3 3 3 3 2" xfId="9405" xr:uid="{600591EB-D834-45CD-A044-D494387F4874}"/>
    <cellStyle name="Comma 3 2 3 3 3 3 2 2" xfId="20633" xr:uid="{41B6EDE6-6BBA-4CE1-B77D-C83B53E73717}"/>
    <cellStyle name="Comma 3 2 3 3 3 3 3" xfId="15030" xr:uid="{6134F541-BD62-4B26-A314-34819F46A292}"/>
    <cellStyle name="Comma 3 2 3 3 3 4" xfId="6616" xr:uid="{0F9CEB13-01F1-4E5C-92C9-0CF28D4FD8C9}"/>
    <cellStyle name="Comma 3 2 3 3 3 4 2" xfId="17844" xr:uid="{FA18465A-BBD7-43F4-8B29-1D6DF9D90A63}"/>
    <cellStyle name="Comma 3 2 3 3 3 5" xfId="12241" xr:uid="{89AFA4BD-3967-4DDD-B3A1-968AE9B01712}"/>
    <cellStyle name="Comma 3 2 3 3 4" xfId="1555" xr:uid="{00000000-0005-0000-0000-00005C050000}"/>
    <cellStyle name="Comma 3 2 3 3 4 2" xfId="4344" xr:uid="{0E67F4EA-664A-4443-BA8E-D23C761AFD02}"/>
    <cellStyle name="Comma 3 2 3 3 4 2 2" xfId="9947" xr:uid="{665CD953-0146-419E-B790-80843591629C}"/>
    <cellStyle name="Comma 3 2 3 3 4 2 2 2" xfId="21175" xr:uid="{CBFC2B01-D585-4DF7-BDC7-5995F685D737}"/>
    <cellStyle name="Comma 3 2 3 3 4 2 3" xfId="15572" xr:uid="{60645A1E-21B4-48E6-93EF-6D33059615C4}"/>
    <cellStyle name="Comma 3 2 3 3 4 3" xfId="7158" xr:uid="{B77E84B0-CBB1-4574-99FB-0225D7854431}"/>
    <cellStyle name="Comma 3 2 3 3 4 3 2" xfId="18386" xr:uid="{2508261C-C62F-4022-948B-88213710BE6B}"/>
    <cellStyle name="Comma 3 2 3 3 4 4" xfId="12783" xr:uid="{C49559A3-3D00-4234-98EC-1CFAF9FA0F43}"/>
    <cellStyle name="Comma 3 2 3 3 5" xfId="2636" xr:uid="{00000000-0005-0000-0000-00005D050000}"/>
    <cellStyle name="Comma 3 2 3 3 5 2" xfId="5425" xr:uid="{AA08D35B-3641-45AE-93F7-575223FFC39D}"/>
    <cellStyle name="Comma 3 2 3 3 5 2 2" xfId="11028" xr:uid="{BB97171E-A55D-4617-99C2-723B93573200}"/>
    <cellStyle name="Comma 3 2 3 3 5 2 2 2" xfId="22256" xr:uid="{B6AADF3D-0F0B-4FAC-93C0-6E70B24D910F}"/>
    <cellStyle name="Comma 3 2 3 3 5 2 3" xfId="16653" xr:uid="{B4005C90-DAD8-4CCC-858B-30890790DA68}"/>
    <cellStyle name="Comma 3 2 3 3 5 3" xfId="8239" xr:uid="{8D8C464B-8CCE-4AC9-B781-5B463B82CDDC}"/>
    <cellStyle name="Comma 3 2 3 3 5 3 2" xfId="19467" xr:uid="{AEFA7013-084F-44EC-80BD-CA70F076CA62}"/>
    <cellStyle name="Comma 3 2 3 3 5 4" xfId="13864" xr:uid="{AFD0A793-5EBE-4571-9819-E46966ABF40F}"/>
    <cellStyle name="Comma 3 2 3 3 6" xfId="475" xr:uid="{00000000-0005-0000-0000-00005E050000}"/>
    <cellStyle name="Comma 3 2 3 3 6 2" xfId="3264" xr:uid="{BDEDCC9D-F640-4399-91D7-AA81BA78AF32}"/>
    <cellStyle name="Comma 3 2 3 3 6 2 2" xfId="8867" xr:uid="{FDF529C8-2E56-4437-9726-AA3B81DE5602}"/>
    <cellStyle name="Comma 3 2 3 3 6 2 2 2" xfId="20095" xr:uid="{9F0FF6D5-F16F-4C13-8A85-AA8A355F28D6}"/>
    <cellStyle name="Comma 3 2 3 3 6 2 3" xfId="14492" xr:uid="{B14C96CA-8FB8-494B-9CD6-B096A68DEFD0}"/>
    <cellStyle name="Comma 3 2 3 3 6 3" xfId="6078" xr:uid="{CBD939C2-AF76-49E6-86C3-5B63234003E9}"/>
    <cellStyle name="Comma 3 2 3 3 6 3 2" xfId="17306" xr:uid="{6AD8CA96-040B-480E-86EF-F85526E49E9A}"/>
    <cellStyle name="Comma 3 2 3 3 6 4" xfId="11703" xr:uid="{7B3D4C50-4AB8-449D-B086-B34B532285A1}"/>
    <cellStyle name="Comma 3 2 3 3 7" xfId="2988" xr:uid="{EA5DD850-7925-4113-863C-A841DA68F867}"/>
    <cellStyle name="Comma 3 2 3 3 7 2" xfId="8591" xr:uid="{5D1C88F4-ED1E-4119-AB72-46D136C03C77}"/>
    <cellStyle name="Comma 3 2 3 3 7 2 2" xfId="19819" xr:uid="{7692FD72-9512-4EB5-A233-AEF0DF11AAF2}"/>
    <cellStyle name="Comma 3 2 3 3 7 3" xfId="14216" xr:uid="{31289370-8637-4249-95A7-49283382D3BC}"/>
    <cellStyle name="Comma 3 2 3 3 8" xfId="5803" xr:uid="{A833BB93-3080-417B-A178-E82946613E51}"/>
    <cellStyle name="Comma 3 2 3 3 8 2" xfId="17031" xr:uid="{8770AE1D-BE8F-4E3B-8BC5-748DD24F5F03}"/>
    <cellStyle name="Comma 3 2 3 3 9" xfId="11427" xr:uid="{4D56E708-874C-479E-AAD7-4F0DB3819937}"/>
    <cellStyle name="Comma 3 2 3 4" xfId="618" xr:uid="{00000000-0005-0000-0000-00005F050000}"/>
    <cellStyle name="Comma 3 2 3 4 2" xfId="1156" xr:uid="{00000000-0005-0000-0000-000060050000}"/>
    <cellStyle name="Comma 3 2 3 4 2 2" xfId="2236" xr:uid="{00000000-0005-0000-0000-000061050000}"/>
    <cellStyle name="Comma 3 2 3 4 2 2 2" xfId="5025" xr:uid="{E967785E-89B9-40C2-811F-3F099302526A}"/>
    <cellStyle name="Comma 3 2 3 4 2 2 2 2" xfId="10628" xr:uid="{52BB5251-738D-4A3B-95CC-02AD7914C0D6}"/>
    <cellStyle name="Comma 3 2 3 4 2 2 2 2 2" xfId="21856" xr:uid="{0130EEB5-11CE-4C1B-98F5-A5FC28DB1B03}"/>
    <cellStyle name="Comma 3 2 3 4 2 2 2 3" xfId="16253" xr:uid="{43DCD174-640D-43E9-BDAD-2248530F30AC}"/>
    <cellStyle name="Comma 3 2 3 4 2 2 3" xfId="7839" xr:uid="{C3E749F6-53B5-4E17-9BE8-359841174442}"/>
    <cellStyle name="Comma 3 2 3 4 2 2 3 2" xfId="19067" xr:uid="{1B2E2225-86B0-480E-B744-576E71722EFA}"/>
    <cellStyle name="Comma 3 2 3 4 2 2 4" xfId="13464" xr:uid="{1BC819CC-D341-4AE7-86A6-3DEF364F1125}"/>
    <cellStyle name="Comma 3 2 3 4 2 3" xfId="3945" xr:uid="{F527BCBB-B329-414B-BC47-C81F8CF92BF0}"/>
    <cellStyle name="Comma 3 2 3 4 2 3 2" xfId="9548" xr:uid="{EDF74136-FD14-4D09-B551-ED4D20094852}"/>
    <cellStyle name="Comma 3 2 3 4 2 3 2 2" xfId="20776" xr:uid="{C9F29144-91FF-4030-B540-4105CEC83B16}"/>
    <cellStyle name="Comma 3 2 3 4 2 3 3" xfId="15173" xr:uid="{9F86A28D-B641-4038-84BC-1F4F6B4B88BB}"/>
    <cellStyle name="Comma 3 2 3 4 2 4" xfId="6759" xr:uid="{3EA6B080-39F3-4A4D-AA76-409938EE35B5}"/>
    <cellStyle name="Comma 3 2 3 4 2 4 2" xfId="17987" xr:uid="{0B40FC10-EBC8-4408-8ACD-3686142FB9FB}"/>
    <cellStyle name="Comma 3 2 3 4 2 5" xfId="12384" xr:uid="{E8F869A4-0E21-42C8-9CE8-6C6E6856F5A8}"/>
    <cellStyle name="Comma 3 2 3 4 3" xfId="1698" xr:uid="{00000000-0005-0000-0000-000062050000}"/>
    <cellStyle name="Comma 3 2 3 4 3 2" xfId="4487" xr:uid="{B21C7472-D642-41DF-82EF-CC0F14239B61}"/>
    <cellStyle name="Comma 3 2 3 4 3 2 2" xfId="10090" xr:uid="{2316AEE6-951F-490A-BF83-69ACA4D262E7}"/>
    <cellStyle name="Comma 3 2 3 4 3 2 2 2" xfId="21318" xr:uid="{F9EF5BCC-77D2-491E-918F-0A639F94EEAD}"/>
    <cellStyle name="Comma 3 2 3 4 3 2 3" xfId="15715" xr:uid="{D348767C-0B97-4D13-A17A-1757CFE94CBC}"/>
    <cellStyle name="Comma 3 2 3 4 3 3" xfId="7301" xr:uid="{562AF94B-AB4E-47B3-958F-D734DDD499D7}"/>
    <cellStyle name="Comma 3 2 3 4 3 3 2" xfId="18529" xr:uid="{FF27B5E2-690B-425A-879E-8B31A4D210B8}"/>
    <cellStyle name="Comma 3 2 3 4 3 4" xfId="12926" xr:uid="{EB0A69AF-7EA2-4989-A0B8-D974E78DFAB7}"/>
    <cellStyle name="Comma 3 2 3 4 4" xfId="3407" xr:uid="{00A6A2E4-0AF8-44C7-90AD-B39CD87E7B75}"/>
    <cellStyle name="Comma 3 2 3 4 4 2" xfId="9010" xr:uid="{AF05E855-C9B6-4FB4-8CA3-5A6A9B887CB4}"/>
    <cellStyle name="Comma 3 2 3 4 4 2 2" xfId="20238" xr:uid="{CF22C842-3B8C-4277-B667-3D388B4C483C}"/>
    <cellStyle name="Comma 3 2 3 4 4 3" xfId="14635" xr:uid="{C4A73DA7-B983-438A-B872-5C80924455FD}"/>
    <cellStyle name="Comma 3 2 3 4 5" xfId="6221" xr:uid="{A093B803-D0BA-44D6-8D9F-8C729BED3374}"/>
    <cellStyle name="Comma 3 2 3 4 5 2" xfId="17449" xr:uid="{BA0970DF-DB92-44DD-B1FD-041B261B7550}"/>
    <cellStyle name="Comma 3 2 3 4 6" xfId="11846" xr:uid="{6C23396F-45FC-42DE-89F4-1934D1BB9DD7}"/>
    <cellStyle name="Comma 3 2 3 5" xfId="889" xr:uid="{00000000-0005-0000-0000-000063050000}"/>
    <cellStyle name="Comma 3 2 3 5 2" xfId="1969" xr:uid="{00000000-0005-0000-0000-000064050000}"/>
    <cellStyle name="Comma 3 2 3 5 2 2" xfId="4758" xr:uid="{C438FA9A-12EC-4680-B07A-4D0F99BD31C0}"/>
    <cellStyle name="Comma 3 2 3 5 2 2 2" xfId="10361" xr:uid="{DDC42193-429F-41A2-9193-F9A3316E942C}"/>
    <cellStyle name="Comma 3 2 3 5 2 2 2 2" xfId="21589" xr:uid="{3C2C9740-2545-4B5D-94E3-26771183F520}"/>
    <cellStyle name="Comma 3 2 3 5 2 2 3" xfId="15986" xr:uid="{1CA5DA03-8F33-436C-848E-5FB0B7A56FA0}"/>
    <cellStyle name="Comma 3 2 3 5 2 3" xfId="7572" xr:uid="{F54C8C57-E765-4DF3-8B92-8D29815B90E7}"/>
    <cellStyle name="Comma 3 2 3 5 2 3 2" xfId="18800" xr:uid="{D21D7594-0B8B-4EA5-939D-BF21197A9540}"/>
    <cellStyle name="Comma 3 2 3 5 2 4" xfId="13197" xr:uid="{0DEFFEA9-F4DE-4F40-B956-4518081A83D0}"/>
    <cellStyle name="Comma 3 2 3 5 3" xfId="3678" xr:uid="{B5CCDC3F-EE52-416D-A0B9-664BC239850B}"/>
    <cellStyle name="Comma 3 2 3 5 3 2" xfId="9281" xr:uid="{135889AC-ED02-4288-B1F2-8924D1B1A431}"/>
    <cellStyle name="Comma 3 2 3 5 3 2 2" xfId="20509" xr:uid="{FA53AB32-45DF-43D2-9A18-14290A5A23AC}"/>
    <cellStyle name="Comma 3 2 3 5 3 3" xfId="14906" xr:uid="{5FB29655-2514-429B-8094-5DFD6F00D5F1}"/>
    <cellStyle name="Comma 3 2 3 5 4" xfId="6492" xr:uid="{72767C63-E899-4159-9547-720A27C94BF3}"/>
    <cellStyle name="Comma 3 2 3 5 4 2" xfId="17720" xr:uid="{A22193A0-7A6F-4BFD-B710-77FE170E9EB1}"/>
    <cellStyle name="Comma 3 2 3 5 5" xfId="12117" xr:uid="{33282F9D-55CF-4DA5-B7B0-6EBD1D63B3B7}"/>
    <cellStyle name="Comma 3 2 3 6" xfId="1431" xr:uid="{00000000-0005-0000-0000-000065050000}"/>
    <cellStyle name="Comma 3 2 3 6 2" xfId="4220" xr:uid="{E07C08AE-A0C3-4A53-97D4-B1F95E2C6BD5}"/>
    <cellStyle name="Comma 3 2 3 6 2 2" xfId="9823" xr:uid="{4922EEA0-C85B-4580-B1D5-EAD8C810F0A0}"/>
    <cellStyle name="Comma 3 2 3 6 2 2 2" xfId="21051" xr:uid="{4FE9E9B2-D682-4108-925B-5EB6770EE5B7}"/>
    <cellStyle name="Comma 3 2 3 6 2 3" xfId="15448" xr:uid="{674FDC4D-0098-4139-84BF-3D64808A267A}"/>
    <cellStyle name="Comma 3 2 3 6 3" xfId="7034" xr:uid="{A2FA2065-0535-4997-80DC-70F9EA70A435}"/>
    <cellStyle name="Comma 3 2 3 6 3 2" xfId="18262" xr:uid="{04B46FDB-8702-457D-834F-96DDDAE739E4}"/>
    <cellStyle name="Comma 3 2 3 6 4" xfId="12659" xr:uid="{C1915509-69DC-491E-980C-E84DA4ACCBAC}"/>
    <cellStyle name="Comma 3 2 3 7" xfId="2512" xr:uid="{00000000-0005-0000-0000-000066050000}"/>
    <cellStyle name="Comma 3 2 3 7 2" xfId="5301" xr:uid="{D39F31DC-6EDF-4F3C-AE11-90DE466ECB7B}"/>
    <cellStyle name="Comma 3 2 3 7 2 2" xfId="10904" xr:uid="{DD64C934-1C0E-4552-BAEF-4ABE8836EA5A}"/>
    <cellStyle name="Comma 3 2 3 7 2 2 2" xfId="22132" xr:uid="{BD9334E3-9A9C-4AE0-8AB9-D13BC8243C4A}"/>
    <cellStyle name="Comma 3 2 3 7 2 3" xfId="16529" xr:uid="{7F750F19-234A-4F16-B6EA-38285B43F107}"/>
    <cellStyle name="Comma 3 2 3 7 3" xfId="8115" xr:uid="{47FEE25D-93F9-45C5-942D-AA0291929480}"/>
    <cellStyle name="Comma 3 2 3 7 3 2" xfId="19343" xr:uid="{F998EE7B-8862-4574-B2F0-74A6C64677EA}"/>
    <cellStyle name="Comma 3 2 3 7 4" xfId="13740" xr:uid="{943F6EB7-75BE-4727-A090-229ED5A24536}"/>
    <cellStyle name="Comma 3 2 3 8" xfId="351" xr:uid="{00000000-0005-0000-0000-000067050000}"/>
    <cellStyle name="Comma 3 2 3 8 2" xfId="3140" xr:uid="{14340387-BC31-4ED8-9F53-8D9B77378A74}"/>
    <cellStyle name="Comma 3 2 3 8 2 2" xfId="8743" xr:uid="{176D4C54-6686-4A2C-B6ED-B819CEFDE912}"/>
    <cellStyle name="Comma 3 2 3 8 2 2 2" xfId="19971" xr:uid="{9F1291BA-FA9F-4949-ABBB-A06810C14D5E}"/>
    <cellStyle name="Comma 3 2 3 8 2 3" xfId="14368" xr:uid="{CC56DC81-D185-4BD3-9CF3-8D052BF95E00}"/>
    <cellStyle name="Comma 3 2 3 8 3" xfId="5954" xr:uid="{83A00F59-C51A-490E-BE46-F24F819041D0}"/>
    <cellStyle name="Comma 3 2 3 8 3 2" xfId="17182" xr:uid="{6A8DF701-D53B-4444-8CCC-57869FCDEFA9}"/>
    <cellStyle name="Comma 3 2 3 8 4" xfId="11579" xr:uid="{5952CFE2-947E-4C49-B1F1-7615CF7A3BB6}"/>
    <cellStyle name="Comma 3 2 3 9" xfId="2864" xr:uid="{C4B5EE8E-0798-406F-B9BD-DDAEE7C7993C}"/>
    <cellStyle name="Comma 3 2 3 9 2" xfId="8467" xr:uid="{51152090-0A16-41E5-B800-DF5A14D3FD0F}"/>
    <cellStyle name="Comma 3 2 3 9 2 2" xfId="19695" xr:uid="{B1ACFD00-B555-4C94-AC98-54FBE4EB6925}"/>
    <cellStyle name="Comma 3 2 3 9 3" xfId="14092" xr:uid="{C4492158-DEEA-48A0-9EE8-59DCB8BAF9A6}"/>
    <cellStyle name="Comma 3 2 4" xfId="101" xr:uid="{00000000-0005-0000-0000-000068050000}"/>
    <cellStyle name="Comma 3 2 4 10" xfId="11333" xr:uid="{A27105BB-980B-48E8-8A97-711F0A439833}"/>
    <cellStyle name="Comma 3 2 4 2" xfId="227" xr:uid="{00000000-0005-0000-0000-000069050000}"/>
    <cellStyle name="Comma 3 2 4 2 2" xfId="774" xr:uid="{00000000-0005-0000-0000-00006A050000}"/>
    <cellStyle name="Comma 3 2 4 2 2 2" xfId="1312" xr:uid="{00000000-0005-0000-0000-00006B050000}"/>
    <cellStyle name="Comma 3 2 4 2 2 2 2" xfId="2392" xr:uid="{00000000-0005-0000-0000-00006C050000}"/>
    <cellStyle name="Comma 3 2 4 2 2 2 2 2" xfId="5181" xr:uid="{FE39CB8B-24A2-4A2B-AFB0-6B6EC4767BE2}"/>
    <cellStyle name="Comma 3 2 4 2 2 2 2 2 2" xfId="10784" xr:uid="{9642F85F-CEB7-4618-88B7-F32BA67ABBA8}"/>
    <cellStyle name="Comma 3 2 4 2 2 2 2 2 2 2" xfId="22012" xr:uid="{149251DE-6D18-4F5B-9517-BC152FEFEB4F}"/>
    <cellStyle name="Comma 3 2 4 2 2 2 2 2 3" xfId="16409" xr:uid="{B44D5BD8-1AD1-47F3-9F61-5098A4FFE9F0}"/>
    <cellStyle name="Comma 3 2 4 2 2 2 2 3" xfId="7995" xr:uid="{3835B215-9B43-4251-9C75-A8932403AC62}"/>
    <cellStyle name="Comma 3 2 4 2 2 2 2 3 2" xfId="19223" xr:uid="{36183C1B-4F32-4D67-B372-83AA4F791EB9}"/>
    <cellStyle name="Comma 3 2 4 2 2 2 2 4" xfId="13620" xr:uid="{66A022F3-C790-4036-A717-F2DEAB3C10C2}"/>
    <cellStyle name="Comma 3 2 4 2 2 2 3" xfId="4101" xr:uid="{4DFDE64E-B0E0-4D96-9678-4F55045ADC27}"/>
    <cellStyle name="Comma 3 2 4 2 2 2 3 2" xfId="9704" xr:uid="{F73D2E5D-FD57-4FD4-8945-20FFDEE8C002}"/>
    <cellStyle name="Comma 3 2 4 2 2 2 3 2 2" xfId="20932" xr:uid="{F8A90AC0-E36E-48D9-9499-2D84B8C18C25}"/>
    <cellStyle name="Comma 3 2 4 2 2 2 3 3" xfId="15329" xr:uid="{7E431739-D906-4218-8B35-7EC4BB54BF98}"/>
    <cellStyle name="Comma 3 2 4 2 2 2 4" xfId="6915" xr:uid="{33846F9E-4BD4-427E-989A-22FFF0632E2A}"/>
    <cellStyle name="Comma 3 2 4 2 2 2 4 2" xfId="18143" xr:uid="{B3D3E38B-7709-46E1-B1D7-238461C8BFBA}"/>
    <cellStyle name="Comma 3 2 4 2 2 2 5" xfId="12540" xr:uid="{19FFD66A-AB25-4C3F-AC9E-2FF44841EC9D}"/>
    <cellStyle name="Comma 3 2 4 2 2 3" xfId="1854" xr:uid="{00000000-0005-0000-0000-00006D050000}"/>
    <cellStyle name="Comma 3 2 4 2 2 3 2" xfId="4643" xr:uid="{A9DA829D-2199-4DA6-9A69-925E838EDE11}"/>
    <cellStyle name="Comma 3 2 4 2 2 3 2 2" xfId="10246" xr:uid="{4B63EB4E-F493-40F7-899F-F2F08C0902AF}"/>
    <cellStyle name="Comma 3 2 4 2 2 3 2 2 2" xfId="21474" xr:uid="{892A0D17-E3B8-40C5-BD70-B06E5C87AE69}"/>
    <cellStyle name="Comma 3 2 4 2 2 3 2 3" xfId="15871" xr:uid="{17166F71-8FF3-452E-B03E-317F1673BBE1}"/>
    <cellStyle name="Comma 3 2 4 2 2 3 3" xfId="7457" xr:uid="{A49E5DFC-1F88-4D59-8CEF-7FB9217E6031}"/>
    <cellStyle name="Comma 3 2 4 2 2 3 3 2" xfId="18685" xr:uid="{4228DFE8-5306-4C2A-AA5B-3BF33A3AC73F}"/>
    <cellStyle name="Comma 3 2 4 2 2 3 4" xfId="13082" xr:uid="{79E6B7C3-696E-4A75-BCBB-CFD15DC81481}"/>
    <cellStyle name="Comma 3 2 4 2 2 4" xfId="3563" xr:uid="{0398E798-D8FD-4F31-96BB-CC8489758C35}"/>
    <cellStyle name="Comma 3 2 4 2 2 4 2" xfId="9166" xr:uid="{2C4BCB12-E549-4B80-8794-D4A51F866C34}"/>
    <cellStyle name="Comma 3 2 4 2 2 4 2 2" xfId="20394" xr:uid="{0A231F64-32DD-471B-B8F7-5934CDDD226D}"/>
    <cellStyle name="Comma 3 2 4 2 2 4 3" xfId="14791" xr:uid="{6F295115-9DDA-4909-A93E-469C8E0F4283}"/>
    <cellStyle name="Comma 3 2 4 2 2 5" xfId="6377" xr:uid="{D6D3FA16-D000-4E7F-95E5-6B010CD5A9B5}"/>
    <cellStyle name="Comma 3 2 4 2 2 5 2" xfId="17605" xr:uid="{6745CE4A-7FFE-4F94-81D7-4016B23C09EE}"/>
    <cellStyle name="Comma 3 2 4 2 2 6" xfId="12002" xr:uid="{0373072D-C5AE-47E5-87D1-435ECDB18BEB}"/>
    <cellStyle name="Comma 3 2 4 2 3" xfId="1045" xr:uid="{00000000-0005-0000-0000-00006E050000}"/>
    <cellStyle name="Comma 3 2 4 2 3 2" xfId="2125" xr:uid="{00000000-0005-0000-0000-00006F050000}"/>
    <cellStyle name="Comma 3 2 4 2 3 2 2" xfId="4914" xr:uid="{46A78B15-4047-4917-9243-541B50358CAA}"/>
    <cellStyle name="Comma 3 2 4 2 3 2 2 2" xfId="10517" xr:uid="{1D94D3C1-6F2C-4B13-A5CC-7648380A76BE}"/>
    <cellStyle name="Comma 3 2 4 2 3 2 2 2 2" xfId="21745" xr:uid="{043A7422-ADDA-4404-8A28-E6BE4BF3391D}"/>
    <cellStyle name="Comma 3 2 4 2 3 2 2 3" xfId="16142" xr:uid="{EB58BC9C-6D51-4052-96CB-376371AB73A2}"/>
    <cellStyle name="Comma 3 2 4 2 3 2 3" xfId="7728" xr:uid="{67D0EE32-087F-4378-9441-EBFC35F8E344}"/>
    <cellStyle name="Comma 3 2 4 2 3 2 3 2" xfId="18956" xr:uid="{FCCBD1A4-73B7-4DBD-B62B-22F922CFE0F0}"/>
    <cellStyle name="Comma 3 2 4 2 3 2 4" xfId="13353" xr:uid="{59F42DF5-3F69-4538-9033-7D51C5155AC3}"/>
    <cellStyle name="Comma 3 2 4 2 3 3" xfId="3834" xr:uid="{DD719800-E771-4AB5-8A45-591EFBAFE547}"/>
    <cellStyle name="Comma 3 2 4 2 3 3 2" xfId="9437" xr:uid="{D2EE0C54-91D6-4F0D-96F3-B1C6C40B0B83}"/>
    <cellStyle name="Comma 3 2 4 2 3 3 2 2" xfId="20665" xr:uid="{5FF7B303-F477-44E3-83D0-57B1B7BF5829}"/>
    <cellStyle name="Comma 3 2 4 2 3 3 3" xfId="15062" xr:uid="{81499ACA-34E1-4E27-94B1-BCFEE6D4A6C1}"/>
    <cellStyle name="Comma 3 2 4 2 3 4" xfId="6648" xr:uid="{B9EABADA-E1BF-4CD9-AE88-160DB5312036}"/>
    <cellStyle name="Comma 3 2 4 2 3 4 2" xfId="17876" xr:uid="{C848FDD0-08C0-40DD-AFC3-35E341DCF326}"/>
    <cellStyle name="Comma 3 2 4 2 3 5" xfId="12273" xr:uid="{E9B3BC62-3E2D-483F-8E0D-E8C0F7CB4088}"/>
    <cellStyle name="Comma 3 2 4 2 4" xfId="1587" xr:uid="{00000000-0005-0000-0000-000070050000}"/>
    <cellStyle name="Comma 3 2 4 2 4 2" xfId="4376" xr:uid="{9AEB145D-ECE7-417A-866C-647D2465A9BA}"/>
    <cellStyle name="Comma 3 2 4 2 4 2 2" xfId="9979" xr:uid="{F35028E2-D705-47CA-99D6-ACCEB0DA4FC2}"/>
    <cellStyle name="Comma 3 2 4 2 4 2 2 2" xfId="21207" xr:uid="{E8537A46-0608-4CC1-BA49-E67DE6923766}"/>
    <cellStyle name="Comma 3 2 4 2 4 2 3" xfId="15604" xr:uid="{0483051A-388D-4A16-AEA1-E115C8F39653}"/>
    <cellStyle name="Comma 3 2 4 2 4 3" xfId="7190" xr:uid="{AEE850F8-301C-4EFD-AD18-F8560EA860CA}"/>
    <cellStyle name="Comma 3 2 4 2 4 3 2" xfId="18418" xr:uid="{95F503F7-F14F-4C89-B2F4-CA6E58431C75}"/>
    <cellStyle name="Comma 3 2 4 2 4 4" xfId="12815" xr:uid="{D9F97B39-9E10-488D-A1ED-54F3CA34EA02}"/>
    <cellStyle name="Comma 3 2 4 2 5" xfId="2668" xr:uid="{00000000-0005-0000-0000-000071050000}"/>
    <cellStyle name="Comma 3 2 4 2 5 2" xfId="5457" xr:uid="{A4CEDF85-1CE1-42D7-B0F1-86B6A617DFE5}"/>
    <cellStyle name="Comma 3 2 4 2 5 2 2" xfId="11060" xr:uid="{93AC6EEC-7971-4CFA-B901-09CDF790A7C0}"/>
    <cellStyle name="Comma 3 2 4 2 5 2 2 2" xfId="22288" xr:uid="{3A9E80AA-B271-4EBF-A9A0-CCD9AFABF30E}"/>
    <cellStyle name="Comma 3 2 4 2 5 2 3" xfId="16685" xr:uid="{5D57FC07-9980-4DDC-9BB4-8BEB41C7A9AA}"/>
    <cellStyle name="Comma 3 2 4 2 5 3" xfId="8271" xr:uid="{48F6B08A-3216-41E4-8F1C-A86B6863C88C}"/>
    <cellStyle name="Comma 3 2 4 2 5 3 2" xfId="19499" xr:uid="{8BBA3F22-DCE4-4A03-B2F9-55408A494477}"/>
    <cellStyle name="Comma 3 2 4 2 5 4" xfId="13896" xr:uid="{FE3215DD-F55E-4EE9-9EFF-77D19452EA4D}"/>
    <cellStyle name="Comma 3 2 4 2 6" xfId="507" xr:uid="{00000000-0005-0000-0000-000072050000}"/>
    <cellStyle name="Comma 3 2 4 2 6 2" xfId="3296" xr:uid="{434125EF-B7AB-494A-88D9-E8CBB59C4E2C}"/>
    <cellStyle name="Comma 3 2 4 2 6 2 2" xfId="8899" xr:uid="{7A0A71AC-549D-4BF1-A884-F1CDBE269237}"/>
    <cellStyle name="Comma 3 2 4 2 6 2 2 2" xfId="20127" xr:uid="{609C6957-C9D0-41D8-889E-CFC0B378F38F}"/>
    <cellStyle name="Comma 3 2 4 2 6 2 3" xfId="14524" xr:uid="{52665E24-26E2-46F8-AC53-A8B047B58B5C}"/>
    <cellStyle name="Comma 3 2 4 2 6 3" xfId="6110" xr:uid="{1D89F45C-CF2A-46E2-BAC3-EEE8FE7CFB74}"/>
    <cellStyle name="Comma 3 2 4 2 6 3 2" xfId="17338" xr:uid="{53AC707A-945F-4517-A555-914FB5F456D5}"/>
    <cellStyle name="Comma 3 2 4 2 6 4" xfId="11735" xr:uid="{CFE0F94B-2DA6-4533-9046-BEA5D8551A21}"/>
    <cellStyle name="Comma 3 2 4 2 7" xfId="3020" xr:uid="{57696AD5-33DC-404E-87E4-AFEDF320FE4C}"/>
    <cellStyle name="Comma 3 2 4 2 7 2" xfId="8623" xr:uid="{0CDFFADF-E362-4E9A-AE8B-165288D7E86C}"/>
    <cellStyle name="Comma 3 2 4 2 7 2 2" xfId="19851" xr:uid="{DC6A735F-9E98-4B50-A283-76E97E73D4FE}"/>
    <cellStyle name="Comma 3 2 4 2 7 3" xfId="14248" xr:uid="{7ED7B602-EC26-43C2-94C3-609C1BC465C6}"/>
    <cellStyle name="Comma 3 2 4 2 8" xfId="5835" xr:uid="{7DE9D9F7-C85B-48D1-B1D7-D8C0D818029F}"/>
    <cellStyle name="Comma 3 2 4 2 8 2" xfId="17063" xr:uid="{8EFE0979-3F97-42CC-9FA6-D16382594E0B}"/>
    <cellStyle name="Comma 3 2 4 2 9" xfId="11459" xr:uid="{B2589691-FE5E-4E91-BAD1-F137838F6D39}"/>
    <cellStyle name="Comma 3 2 4 3" xfId="648" xr:uid="{00000000-0005-0000-0000-000073050000}"/>
    <cellStyle name="Comma 3 2 4 3 2" xfId="1186" xr:uid="{00000000-0005-0000-0000-000074050000}"/>
    <cellStyle name="Comma 3 2 4 3 2 2" xfId="2266" xr:uid="{00000000-0005-0000-0000-000075050000}"/>
    <cellStyle name="Comma 3 2 4 3 2 2 2" xfId="5055" xr:uid="{BCFC4054-0607-46F1-BEC8-CBA400768B82}"/>
    <cellStyle name="Comma 3 2 4 3 2 2 2 2" xfId="10658" xr:uid="{031C82E3-A85F-4A1A-90A2-4DDD6A841D8C}"/>
    <cellStyle name="Comma 3 2 4 3 2 2 2 2 2" xfId="21886" xr:uid="{8D5624D7-1695-44F0-BA30-4DE21CD087DE}"/>
    <cellStyle name="Comma 3 2 4 3 2 2 2 3" xfId="16283" xr:uid="{29BC35EC-60E4-4D3A-929B-8E56D2593335}"/>
    <cellStyle name="Comma 3 2 4 3 2 2 3" xfId="7869" xr:uid="{7CFC74A4-F7CE-40B2-A6FE-3A0F2BF71C87}"/>
    <cellStyle name="Comma 3 2 4 3 2 2 3 2" xfId="19097" xr:uid="{A2D1FD3F-E3E0-4970-8A98-33CEDA9A0DF2}"/>
    <cellStyle name="Comma 3 2 4 3 2 2 4" xfId="13494" xr:uid="{ADA54F85-45D0-4B3D-BA6B-2535881A663E}"/>
    <cellStyle name="Comma 3 2 4 3 2 3" xfId="3975" xr:uid="{A044818B-8FAB-4B78-8476-3220685C2A6C}"/>
    <cellStyle name="Comma 3 2 4 3 2 3 2" xfId="9578" xr:uid="{315951B9-817C-46A5-A48D-E712CADD29AC}"/>
    <cellStyle name="Comma 3 2 4 3 2 3 2 2" xfId="20806" xr:uid="{77578C3D-3388-4D3E-ACCD-0D1634FEC772}"/>
    <cellStyle name="Comma 3 2 4 3 2 3 3" xfId="15203" xr:uid="{F3928BC2-A50D-4F77-9A96-A3B9D9911679}"/>
    <cellStyle name="Comma 3 2 4 3 2 4" xfId="6789" xr:uid="{D186B8B4-5CC5-42CE-8D11-C509D92C3F79}"/>
    <cellStyle name="Comma 3 2 4 3 2 4 2" xfId="18017" xr:uid="{AD60A2A8-9417-4137-9156-61229DCE655C}"/>
    <cellStyle name="Comma 3 2 4 3 2 5" xfId="12414" xr:uid="{68800AA9-E73A-4BBF-9686-5FCCD0CDFAAF}"/>
    <cellStyle name="Comma 3 2 4 3 3" xfId="1728" xr:uid="{00000000-0005-0000-0000-000076050000}"/>
    <cellStyle name="Comma 3 2 4 3 3 2" xfId="4517" xr:uid="{646B5283-F93F-4320-BA95-7E808CA83977}"/>
    <cellStyle name="Comma 3 2 4 3 3 2 2" xfId="10120" xr:uid="{5260551E-B340-44AE-9C63-C8ED3A290F14}"/>
    <cellStyle name="Comma 3 2 4 3 3 2 2 2" xfId="21348" xr:uid="{0284A0B0-866C-4169-B0F9-397AC79B8649}"/>
    <cellStyle name="Comma 3 2 4 3 3 2 3" xfId="15745" xr:uid="{256C7087-EBDF-4E59-92D9-58C1FFC37CD3}"/>
    <cellStyle name="Comma 3 2 4 3 3 3" xfId="7331" xr:uid="{CF83D164-6813-481C-ADDB-13C0B23F2DAE}"/>
    <cellStyle name="Comma 3 2 4 3 3 3 2" xfId="18559" xr:uid="{C8E54532-ED63-448C-AD43-463345EDFBCA}"/>
    <cellStyle name="Comma 3 2 4 3 3 4" xfId="12956" xr:uid="{0A17B081-662E-4769-9486-3E0312F341CF}"/>
    <cellStyle name="Comma 3 2 4 3 4" xfId="3437" xr:uid="{F10767A1-F28C-4075-89B6-6226CDF0CB9A}"/>
    <cellStyle name="Comma 3 2 4 3 4 2" xfId="9040" xr:uid="{0115E30D-9472-4E4F-BF0F-8EFF043CD4EA}"/>
    <cellStyle name="Comma 3 2 4 3 4 2 2" xfId="20268" xr:uid="{28277B98-3B7F-46C8-94E6-101DC10C4B2E}"/>
    <cellStyle name="Comma 3 2 4 3 4 3" xfId="14665" xr:uid="{E4CE0531-49E4-4B6E-B318-0C99E927314A}"/>
    <cellStyle name="Comma 3 2 4 3 5" xfId="6251" xr:uid="{802FE9A0-DD8C-4B51-80B0-EAAD91BE2E0E}"/>
    <cellStyle name="Comma 3 2 4 3 5 2" xfId="17479" xr:uid="{AED3A2FD-B627-44C5-95BC-7125F7CC055E}"/>
    <cellStyle name="Comma 3 2 4 3 6" xfId="11876" xr:uid="{81DF1B0B-7809-416A-A5CD-2EBE113212B7}"/>
    <cellStyle name="Comma 3 2 4 4" xfId="919" xr:uid="{00000000-0005-0000-0000-000077050000}"/>
    <cellStyle name="Comma 3 2 4 4 2" xfId="1999" xr:uid="{00000000-0005-0000-0000-000078050000}"/>
    <cellStyle name="Comma 3 2 4 4 2 2" xfId="4788" xr:uid="{62D73C2B-9A37-4758-A27B-50F1CCC4ABCC}"/>
    <cellStyle name="Comma 3 2 4 4 2 2 2" xfId="10391" xr:uid="{6F57C7ED-FD09-41A2-904E-02AD38A5770E}"/>
    <cellStyle name="Comma 3 2 4 4 2 2 2 2" xfId="21619" xr:uid="{C4B6669A-0B34-4A58-BFA6-C2B3F7951589}"/>
    <cellStyle name="Comma 3 2 4 4 2 2 3" xfId="16016" xr:uid="{5FFEC6B7-8A6B-46CB-92E4-23427A2036F1}"/>
    <cellStyle name="Comma 3 2 4 4 2 3" xfId="7602" xr:uid="{050501D0-AB0B-4264-A6DE-378A09480158}"/>
    <cellStyle name="Comma 3 2 4 4 2 3 2" xfId="18830" xr:uid="{ABCD55FD-3CFB-498F-9979-D47551AB6A6F}"/>
    <cellStyle name="Comma 3 2 4 4 2 4" xfId="13227" xr:uid="{43FD911B-3020-45C8-BAB5-6BC063891DCB}"/>
    <cellStyle name="Comma 3 2 4 4 3" xfId="3708" xr:uid="{8527FF0E-8646-464D-AF7A-4B02A385574B}"/>
    <cellStyle name="Comma 3 2 4 4 3 2" xfId="9311" xr:uid="{170B973F-1829-49C7-94F8-EA20223DE7E6}"/>
    <cellStyle name="Comma 3 2 4 4 3 2 2" xfId="20539" xr:uid="{DF93C41E-237E-4DC9-B915-E485FCE976D4}"/>
    <cellStyle name="Comma 3 2 4 4 3 3" xfId="14936" xr:uid="{D9475AA9-BFDD-448B-88E7-E663769D98E2}"/>
    <cellStyle name="Comma 3 2 4 4 4" xfId="6522" xr:uid="{4C01F359-3102-4DC2-905B-64BFF061C8E8}"/>
    <cellStyle name="Comma 3 2 4 4 4 2" xfId="17750" xr:uid="{8F9E7FA6-3352-46F7-B4A2-9C456D60164A}"/>
    <cellStyle name="Comma 3 2 4 4 5" xfId="12147" xr:uid="{60432E7C-F031-4199-A88A-2A9952D55794}"/>
    <cellStyle name="Comma 3 2 4 5" xfId="1461" xr:uid="{00000000-0005-0000-0000-000079050000}"/>
    <cellStyle name="Comma 3 2 4 5 2" xfId="4250" xr:uid="{ABCF28AA-2C6D-427A-A130-34264EEB485D}"/>
    <cellStyle name="Comma 3 2 4 5 2 2" xfId="9853" xr:uid="{E653EAA4-76BE-4CDB-9FEC-EB82EEB00B8A}"/>
    <cellStyle name="Comma 3 2 4 5 2 2 2" xfId="21081" xr:uid="{1BA4B2CE-3842-470C-893F-07C085AE4A8B}"/>
    <cellStyle name="Comma 3 2 4 5 2 3" xfId="15478" xr:uid="{61098417-C771-49D6-AC80-0CF0B4059A4F}"/>
    <cellStyle name="Comma 3 2 4 5 3" xfId="7064" xr:uid="{20CBBA18-7932-4734-985C-FD8C45F9CD04}"/>
    <cellStyle name="Comma 3 2 4 5 3 2" xfId="18292" xr:uid="{65689924-2084-4934-8632-A38B4F174696}"/>
    <cellStyle name="Comma 3 2 4 5 4" xfId="12689" xr:uid="{FA9782A2-ADA0-4C4A-9052-1416730B19C0}"/>
    <cellStyle name="Comma 3 2 4 6" xfId="2542" xr:uid="{00000000-0005-0000-0000-00007A050000}"/>
    <cellStyle name="Comma 3 2 4 6 2" xfId="5331" xr:uid="{2AD12E28-DE06-4551-84EB-A8D5E0BA4817}"/>
    <cellStyle name="Comma 3 2 4 6 2 2" xfId="10934" xr:uid="{A8BC9DC8-8351-442B-868B-E8A3E3F4D25F}"/>
    <cellStyle name="Comma 3 2 4 6 2 2 2" xfId="22162" xr:uid="{B03B860E-D8D9-4389-9E1D-F90B11E8B10B}"/>
    <cellStyle name="Comma 3 2 4 6 2 3" xfId="16559" xr:uid="{5C293F45-9A83-4D1C-A860-93C1929FFA46}"/>
    <cellStyle name="Comma 3 2 4 6 3" xfId="8145" xr:uid="{E922FFFA-4B8D-4E9D-B9AA-EF4A7C4602CE}"/>
    <cellStyle name="Comma 3 2 4 6 3 2" xfId="19373" xr:uid="{968D9C6E-10E0-4A7C-8C65-46D3473649C3}"/>
    <cellStyle name="Comma 3 2 4 6 4" xfId="13770" xr:uid="{CBCDF98D-E29F-4B70-8245-A4B608D28834}"/>
    <cellStyle name="Comma 3 2 4 7" xfId="381" xr:uid="{00000000-0005-0000-0000-00007B050000}"/>
    <cellStyle name="Comma 3 2 4 7 2" xfId="3170" xr:uid="{FE1E7CDC-2B89-4264-8966-D379262E954E}"/>
    <cellStyle name="Comma 3 2 4 7 2 2" xfId="8773" xr:uid="{2338EE7F-8485-476E-BBAE-871540B2A916}"/>
    <cellStyle name="Comma 3 2 4 7 2 2 2" xfId="20001" xr:uid="{CC20F5DB-D14A-49D0-9DF7-9F27A58E9F65}"/>
    <cellStyle name="Comma 3 2 4 7 2 3" xfId="14398" xr:uid="{C660C670-7EE7-497B-B8E3-7A65B78C35FA}"/>
    <cellStyle name="Comma 3 2 4 7 3" xfId="5984" xr:uid="{C215B063-9C96-422A-8D90-16B890690B43}"/>
    <cellStyle name="Comma 3 2 4 7 3 2" xfId="17212" xr:uid="{69029F9B-E7C9-4154-B552-B599FB73418F}"/>
    <cellStyle name="Comma 3 2 4 7 4" xfId="11609" xr:uid="{FEE3BBDC-4788-4E47-9C5D-65A9B1AFE92A}"/>
    <cellStyle name="Comma 3 2 4 8" xfId="2894" xr:uid="{1E3B6807-04D8-4932-8CB4-577F061445D6}"/>
    <cellStyle name="Comma 3 2 4 8 2" xfId="8497" xr:uid="{5E0BBC11-FBF0-44A3-90F2-4B8E83324F0F}"/>
    <cellStyle name="Comma 3 2 4 8 2 2" xfId="19725" xr:uid="{6121BD24-81E3-46C1-BC15-2E7C394A0DE3}"/>
    <cellStyle name="Comma 3 2 4 8 3" xfId="14122" xr:uid="{4E999993-C30A-4552-9265-182539A76CD7}"/>
    <cellStyle name="Comma 3 2 4 9" xfId="5709" xr:uid="{F167E419-EFB9-439E-8A1E-CC495A49E4B4}"/>
    <cellStyle name="Comma 3 2 4 9 2" xfId="16937" xr:uid="{5F8365F8-B3E5-4192-9808-6F34994B9722}"/>
    <cellStyle name="Comma 3 2 5" xfId="163" xr:uid="{00000000-0005-0000-0000-00007C050000}"/>
    <cellStyle name="Comma 3 2 5 2" xfId="710" xr:uid="{00000000-0005-0000-0000-00007D050000}"/>
    <cellStyle name="Comma 3 2 5 2 2" xfId="1248" xr:uid="{00000000-0005-0000-0000-00007E050000}"/>
    <cellStyle name="Comma 3 2 5 2 2 2" xfId="2328" xr:uid="{00000000-0005-0000-0000-00007F050000}"/>
    <cellStyle name="Comma 3 2 5 2 2 2 2" xfId="5117" xr:uid="{FE534597-512E-48C3-B5D3-68CA35CD2435}"/>
    <cellStyle name="Comma 3 2 5 2 2 2 2 2" xfId="10720" xr:uid="{52754D8F-E093-49F3-BF48-EFA85E1ABC92}"/>
    <cellStyle name="Comma 3 2 5 2 2 2 2 2 2" xfId="21948" xr:uid="{A88CCD72-CD28-4A89-8B05-75A4C0ADBF6F}"/>
    <cellStyle name="Comma 3 2 5 2 2 2 2 3" xfId="16345" xr:uid="{BD67C39E-2501-4199-8504-6D8AC4B9F064}"/>
    <cellStyle name="Comma 3 2 5 2 2 2 3" xfId="7931" xr:uid="{3AB985E9-0B18-4AE4-BB27-5C25C3BB687A}"/>
    <cellStyle name="Comma 3 2 5 2 2 2 3 2" xfId="19159" xr:uid="{22F67776-7995-4B23-8C7F-118A0924FAEF}"/>
    <cellStyle name="Comma 3 2 5 2 2 2 4" xfId="13556" xr:uid="{E4BA2A2C-3B76-4C16-B5B8-13F67B670F6E}"/>
    <cellStyle name="Comma 3 2 5 2 2 3" xfId="4037" xr:uid="{46041A75-3CA1-47C9-AD0D-9362B9EDE7CA}"/>
    <cellStyle name="Comma 3 2 5 2 2 3 2" xfId="9640" xr:uid="{4C892F7B-CCD3-4B47-9DE5-40DDD1FA37C1}"/>
    <cellStyle name="Comma 3 2 5 2 2 3 2 2" xfId="20868" xr:uid="{16E01F03-C9B3-4421-BD89-FC5CDFCCDD37}"/>
    <cellStyle name="Comma 3 2 5 2 2 3 3" xfId="15265" xr:uid="{37E720F4-9A39-45E6-8D0A-D66A7C49E1B1}"/>
    <cellStyle name="Comma 3 2 5 2 2 4" xfId="6851" xr:uid="{4C452743-71A8-42CC-AFD1-B6E6C6F9DB54}"/>
    <cellStyle name="Comma 3 2 5 2 2 4 2" xfId="18079" xr:uid="{E0305C5F-EBEA-4E5A-9D7E-610875CB75A0}"/>
    <cellStyle name="Comma 3 2 5 2 2 5" xfId="12476" xr:uid="{C6E012B8-1878-4FE2-BB6A-E2577416C14F}"/>
    <cellStyle name="Comma 3 2 5 2 3" xfId="1790" xr:uid="{00000000-0005-0000-0000-000080050000}"/>
    <cellStyle name="Comma 3 2 5 2 3 2" xfId="4579" xr:uid="{CEC5BB33-EEA9-4883-839D-4BB022CC1EAB}"/>
    <cellStyle name="Comma 3 2 5 2 3 2 2" xfId="10182" xr:uid="{E118ECA7-BBD2-4D44-929C-1F4AB2CC6BBF}"/>
    <cellStyle name="Comma 3 2 5 2 3 2 2 2" xfId="21410" xr:uid="{60065925-3217-4C7A-B796-F59F493B4483}"/>
    <cellStyle name="Comma 3 2 5 2 3 2 3" xfId="15807" xr:uid="{16F8B6F2-825C-4730-93BB-FE01E0EC907F}"/>
    <cellStyle name="Comma 3 2 5 2 3 3" xfId="7393" xr:uid="{11169E9D-D0D8-41A9-8759-6831976FA3ED}"/>
    <cellStyle name="Comma 3 2 5 2 3 3 2" xfId="18621" xr:uid="{7E767280-10A0-4C4B-B5AE-1055D785D3FF}"/>
    <cellStyle name="Comma 3 2 5 2 3 4" xfId="13018" xr:uid="{7B6CC776-138F-4596-BBF2-E5FB4C59A2F5}"/>
    <cellStyle name="Comma 3 2 5 2 4" xfId="3499" xr:uid="{7A988B83-2F5F-4087-9F40-6F1B3F14382C}"/>
    <cellStyle name="Comma 3 2 5 2 4 2" xfId="9102" xr:uid="{02CF1ED6-7FF7-4E64-9D45-9BE60AAF9384}"/>
    <cellStyle name="Comma 3 2 5 2 4 2 2" xfId="20330" xr:uid="{6738CDB0-F29C-44AC-A18A-D5BA4B5D76A6}"/>
    <cellStyle name="Comma 3 2 5 2 4 3" xfId="14727" xr:uid="{6F674F66-2D43-4757-88A8-AB7FA7CA054E}"/>
    <cellStyle name="Comma 3 2 5 2 5" xfId="6313" xr:uid="{0E60195A-0920-4070-93DA-C2EF4D1AC791}"/>
    <cellStyle name="Comma 3 2 5 2 5 2" xfId="17541" xr:uid="{F89BB5F7-956A-4AFF-9EDB-A8E55CD95AED}"/>
    <cellStyle name="Comma 3 2 5 2 6" xfId="11938" xr:uid="{17000909-E9A5-4CA9-8967-C80EAB8DC59D}"/>
    <cellStyle name="Comma 3 2 5 3" xfId="981" xr:uid="{00000000-0005-0000-0000-000081050000}"/>
    <cellStyle name="Comma 3 2 5 3 2" xfId="2061" xr:uid="{00000000-0005-0000-0000-000082050000}"/>
    <cellStyle name="Comma 3 2 5 3 2 2" xfId="4850" xr:uid="{C0A87CB6-7D60-4C3A-8E5D-C4F02A4D9A2F}"/>
    <cellStyle name="Comma 3 2 5 3 2 2 2" xfId="10453" xr:uid="{52EBC5EA-AB60-4C03-8BE9-2E7C1ACDAD4E}"/>
    <cellStyle name="Comma 3 2 5 3 2 2 2 2" xfId="21681" xr:uid="{176103EA-71CD-4A07-92D7-9C11CAC5288E}"/>
    <cellStyle name="Comma 3 2 5 3 2 2 3" xfId="16078" xr:uid="{E262BA49-0259-4E31-860F-8371BAC78BED}"/>
    <cellStyle name="Comma 3 2 5 3 2 3" xfId="7664" xr:uid="{C1FB6611-BD28-4E3F-80C1-64934DBE68ED}"/>
    <cellStyle name="Comma 3 2 5 3 2 3 2" xfId="18892" xr:uid="{E42F29BE-FB64-44C3-A96C-6D62FBECCC6C}"/>
    <cellStyle name="Comma 3 2 5 3 2 4" xfId="13289" xr:uid="{3D3E600D-74F7-4F2B-A2CD-3DF7CF05ADEF}"/>
    <cellStyle name="Comma 3 2 5 3 3" xfId="3770" xr:uid="{21413F86-20D3-4F7C-8D98-A6FF8C706FF9}"/>
    <cellStyle name="Comma 3 2 5 3 3 2" xfId="9373" xr:uid="{9EF01E0A-8BF0-4D10-B17F-B17B936ED50E}"/>
    <cellStyle name="Comma 3 2 5 3 3 2 2" xfId="20601" xr:uid="{03BBFE57-B1B3-41EC-9C94-954F012CF7C6}"/>
    <cellStyle name="Comma 3 2 5 3 3 3" xfId="14998" xr:uid="{AFC1DB99-BEC4-40ED-BF07-E7C49C5DED30}"/>
    <cellStyle name="Comma 3 2 5 3 4" xfId="6584" xr:uid="{6476EA9A-9140-4032-ACC9-219F245D6438}"/>
    <cellStyle name="Comma 3 2 5 3 4 2" xfId="17812" xr:uid="{7AC57F40-E5E9-46DD-A94C-21E2A3062DF8}"/>
    <cellStyle name="Comma 3 2 5 3 5" xfId="12209" xr:uid="{C0A23ED7-6575-4CEF-B660-F806E3D33D4E}"/>
    <cellStyle name="Comma 3 2 5 4" xfId="1523" xr:uid="{00000000-0005-0000-0000-000083050000}"/>
    <cellStyle name="Comma 3 2 5 4 2" xfId="4312" xr:uid="{61B77A8B-F4B2-4FAA-9B30-2CC9A92628E4}"/>
    <cellStyle name="Comma 3 2 5 4 2 2" xfId="9915" xr:uid="{8A16E2BB-9508-46BE-9447-1FEBC488C550}"/>
    <cellStyle name="Comma 3 2 5 4 2 2 2" xfId="21143" xr:uid="{4255E3A8-5B79-41D0-B651-E9BCACF1E986}"/>
    <cellStyle name="Comma 3 2 5 4 2 3" xfId="15540" xr:uid="{94A1D54B-47AA-4B93-975C-4EA615A4DDE3}"/>
    <cellStyle name="Comma 3 2 5 4 3" xfId="7126" xr:uid="{F653A973-764B-4ACB-94EA-F877D929D3A0}"/>
    <cellStyle name="Comma 3 2 5 4 3 2" xfId="18354" xr:uid="{E0C68157-944A-4A59-BCA5-3AF2944E1091}"/>
    <cellStyle name="Comma 3 2 5 4 4" xfId="12751" xr:uid="{904B7EC1-FD08-44AB-9929-3474E3479F43}"/>
    <cellStyle name="Comma 3 2 5 5" xfId="2604" xr:uid="{00000000-0005-0000-0000-000084050000}"/>
    <cellStyle name="Comma 3 2 5 5 2" xfId="5393" xr:uid="{808D12BD-C3C9-488F-9B2E-BE249B1533A3}"/>
    <cellStyle name="Comma 3 2 5 5 2 2" xfId="10996" xr:uid="{538742CA-B5B1-46E1-81F4-05B0B0FE6BEA}"/>
    <cellStyle name="Comma 3 2 5 5 2 2 2" xfId="22224" xr:uid="{56E89EB1-CA72-43BC-B3F9-DDB21D4E3797}"/>
    <cellStyle name="Comma 3 2 5 5 2 3" xfId="16621" xr:uid="{EE587D3C-F1B9-4902-A435-876D15E733A4}"/>
    <cellStyle name="Comma 3 2 5 5 3" xfId="8207" xr:uid="{1CD96DAE-D457-4E89-828D-FC103583D8A0}"/>
    <cellStyle name="Comma 3 2 5 5 3 2" xfId="19435" xr:uid="{910FCA7F-21D2-4315-A244-654072524DAF}"/>
    <cellStyle name="Comma 3 2 5 5 4" xfId="13832" xr:uid="{94368669-2D73-4B35-A725-013F10A6BEB5}"/>
    <cellStyle name="Comma 3 2 5 6" xfId="443" xr:uid="{00000000-0005-0000-0000-000085050000}"/>
    <cellStyle name="Comma 3 2 5 6 2" xfId="3232" xr:uid="{38EB4753-8F4A-4526-9DA9-23FEF9FBA669}"/>
    <cellStyle name="Comma 3 2 5 6 2 2" xfId="8835" xr:uid="{05088A29-208D-40C9-8D34-54E148283AD8}"/>
    <cellStyle name="Comma 3 2 5 6 2 2 2" xfId="20063" xr:uid="{19AA928D-04CF-4CF2-85F1-CF157ACFAA3F}"/>
    <cellStyle name="Comma 3 2 5 6 2 3" xfId="14460" xr:uid="{C46A2614-05F9-41F2-927E-3B98824E0E92}"/>
    <cellStyle name="Comma 3 2 5 6 3" xfId="6046" xr:uid="{BA692244-F7C4-4580-BF9B-F5983E6B46D8}"/>
    <cellStyle name="Comma 3 2 5 6 3 2" xfId="17274" xr:uid="{86B66707-1C75-4F0B-8280-851867234941}"/>
    <cellStyle name="Comma 3 2 5 6 4" xfId="11671" xr:uid="{4058A32E-1006-4C58-83EB-6A3D9B24EF9F}"/>
    <cellStyle name="Comma 3 2 5 7" xfId="2956" xr:uid="{EEB18A5C-8CEC-4EFC-8498-BA8C8AD84DED}"/>
    <cellStyle name="Comma 3 2 5 7 2" xfId="8559" xr:uid="{0DC5272D-1C5A-4CA3-A707-55DEE9140F53}"/>
    <cellStyle name="Comma 3 2 5 7 2 2" xfId="19787" xr:uid="{DF3471B7-893C-444D-8CBE-906003083DF8}"/>
    <cellStyle name="Comma 3 2 5 7 3" xfId="14184" xr:uid="{F9133CA8-5BF8-44EC-91FF-29B099C8B82E}"/>
    <cellStyle name="Comma 3 2 5 8" xfId="5771" xr:uid="{32A6EACF-F000-4F33-89F1-6DF39866A4AD}"/>
    <cellStyle name="Comma 3 2 5 8 2" xfId="16999" xr:uid="{1D47DA5A-C1D2-4EB0-9391-64642C43AC20}"/>
    <cellStyle name="Comma 3 2 5 9" xfId="11395" xr:uid="{61DC4466-BC39-4B6D-B15E-4A9D595A995E}"/>
    <cellStyle name="Comma 3 2 6" xfId="590" xr:uid="{00000000-0005-0000-0000-000086050000}"/>
    <cellStyle name="Comma 3 2 6 2" xfId="1128" xr:uid="{00000000-0005-0000-0000-000087050000}"/>
    <cellStyle name="Comma 3 2 6 2 2" xfId="2208" xr:uid="{00000000-0005-0000-0000-000088050000}"/>
    <cellStyle name="Comma 3 2 6 2 2 2" xfId="4997" xr:uid="{4D81828B-FAD1-48BA-B523-4C74C99CE5E8}"/>
    <cellStyle name="Comma 3 2 6 2 2 2 2" xfId="10600" xr:uid="{45277BDF-5CB5-4259-A267-EBBB8ACD0019}"/>
    <cellStyle name="Comma 3 2 6 2 2 2 2 2" xfId="21828" xr:uid="{C3B78251-A243-4BD7-A9EB-77E13FABB318}"/>
    <cellStyle name="Comma 3 2 6 2 2 2 3" xfId="16225" xr:uid="{A4680D4A-67CA-4A17-8BE1-56D7F92FE922}"/>
    <cellStyle name="Comma 3 2 6 2 2 3" xfId="7811" xr:uid="{5E9BC099-17D3-40B7-B842-4ACE6ADF073E}"/>
    <cellStyle name="Comma 3 2 6 2 2 3 2" xfId="19039" xr:uid="{B2B7C2C0-5632-4333-9730-AA141433FEFD}"/>
    <cellStyle name="Comma 3 2 6 2 2 4" xfId="13436" xr:uid="{CC00B3DB-8510-4B1F-AE14-1BDA573626FF}"/>
    <cellStyle name="Comma 3 2 6 2 3" xfId="3917" xr:uid="{B2B1E110-2693-46A8-9E29-33D785AF6CCF}"/>
    <cellStyle name="Comma 3 2 6 2 3 2" xfId="9520" xr:uid="{A29CD15F-53CF-4693-8657-9523FF907F8E}"/>
    <cellStyle name="Comma 3 2 6 2 3 2 2" xfId="20748" xr:uid="{22A69389-09DB-49DF-9A3B-BAEB1ECEDF66}"/>
    <cellStyle name="Comma 3 2 6 2 3 3" xfId="15145" xr:uid="{9BD37647-B7E9-4800-B1B6-95C87C6DDEE4}"/>
    <cellStyle name="Comma 3 2 6 2 4" xfId="6731" xr:uid="{DEEABB39-BF86-407D-9F97-21F376433862}"/>
    <cellStyle name="Comma 3 2 6 2 4 2" xfId="17959" xr:uid="{2C1B03E3-D269-4D2A-8859-444269B1F23B}"/>
    <cellStyle name="Comma 3 2 6 2 5" xfId="12356" xr:uid="{CDA73583-3234-4E2E-A9A0-915C591E393D}"/>
    <cellStyle name="Comma 3 2 6 3" xfId="1670" xr:uid="{00000000-0005-0000-0000-000089050000}"/>
    <cellStyle name="Comma 3 2 6 3 2" xfId="4459" xr:uid="{6A763C58-3BD9-4A70-8355-AF04A7FC2710}"/>
    <cellStyle name="Comma 3 2 6 3 2 2" xfId="10062" xr:uid="{F1ABD0F1-FD9B-4A1E-AB96-C0C06B3C9BB0}"/>
    <cellStyle name="Comma 3 2 6 3 2 2 2" xfId="21290" xr:uid="{FBB6542B-F873-44B7-AFF8-4BDEAE587E00}"/>
    <cellStyle name="Comma 3 2 6 3 2 3" xfId="15687" xr:uid="{E634829C-6120-48CF-BD1A-8F2B6F1E0111}"/>
    <cellStyle name="Comma 3 2 6 3 3" xfId="7273" xr:uid="{130F2C93-9B72-4030-80CF-29936A223D6D}"/>
    <cellStyle name="Comma 3 2 6 3 3 2" xfId="18501" xr:uid="{C90E760C-E8D6-4689-8F9F-C342AEA25CFD}"/>
    <cellStyle name="Comma 3 2 6 3 4" xfId="12898" xr:uid="{16644C2E-144C-485C-A651-364C5407E012}"/>
    <cellStyle name="Comma 3 2 6 4" xfId="3379" xr:uid="{172996E2-B89D-455C-92A8-A33B513D2356}"/>
    <cellStyle name="Comma 3 2 6 4 2" xfId="8982" xr:uid="{15E0017F-38C8-4191-8B00-E516F8D9B5C2}"/>
    <cellStyle name="Comma 3 2 6 4 2 2" xfId="20210" xr:uid="{41305BEC-D687-4A9F-8086-D6A3A1FBEB30}"/>
    <cellStyle name="Comma 3 2 6 4 3" xfId="14607" xr:uid="{729AA73E-A401-4506-A8ED-02F261E49E19}"/>
    <cellStyle name="Comma 3 2 6 5" xfId="6193" xr:uid="{5B51AF80-3F98-4D2A-BE91-97914B2E556B}"/>
    <cellStyle name="Comma 3 2 6 5 2" xfId="17421" xr:uid="{9870F499-E08D-4D47-9F22-253451F5E3A4}"/>
    <cellStyle name="Comma 3 2 6 6" xfId="11818" xr:uid="{C48515F6-8DDD-468E-808B-347E19671777}"/>
    <cellStyle name="Comma 3 2 7" xfId="861" xr:uid="{00000000-0005-0000-0000-00008A050000}"/>
    <cellStyle name="Comma 3 2 7 2" xfId="1941" xr:uid="{00000000-0005-0000-0000-00008B050000}"/>
    <cellStyle name="Comma 3 2 7 2 2" xfId="4730" xr:uid="{D6E9B98F-B470-45DA-AB3E-2C78B8C01913}"/>
    <cellStyle name="Comma 3 2 7 2 2 2" xfId="10333" xr:uid="{F9712E34-B7D0-4E19-974F-BFDBE9CE3826}"/>
    <cellStyle name="Comma 3 2 7 2 2 2 2" xfId="21561" xr:uid="{6EBDE1FB-5721-40CB-878F-48D55F3ACB9E}"/>
    <cellStyle name="Comma 3 2 7 2 2 3" xfId="15958" xr:uid="{B85A494E-15CB-4AA3-BE2B-B114B06E11BE}"/>
    <cellStyle name="Comma 3 2 7 2 3" xfId="7544" xr:uid="{0D184A67-94EF-4E93-B31E-AD9DB260083C}"/>
    <cellStyle name="Comma 3 2 7 2 3 2" xfId="18772" xr:uid="{3367E6DE-064D-42FA-9F39-C0F328E50728}"/>
    <cellStyle name="Comma 3 2 7 2 4" xfId="13169" xr:uid="{A138B434-0B3B-405F-A3D5-9838F7E3C854}"/>
    <cellStyle name="Comma 3 2 7 3" xfId="3650" xr:uid="{52A203CC-A504-4CD9-B4A6-60EA2987CFCF}"/>
    <cellStyle name="Comma 3 2 7 3 2" xfId="9253" xr:uid="{A521DBD3-C7E6-4913-A004-8AD43D6D6BF8}"/>
    <cellStyle name="Comma 3 2 7 3 2 2" xfId="20481" xr:uid="{D272412A-E74D-4FDD-A0AF-E0CFEFA25828}"/>
    <cellStyle name="Comma 3 2 7 3 3" xfId="14878" xr:uid="{20D7BD81-DF51-4248-800C-944447EF1C85}"/>
    <cellStyle name="Comma 3 2 7 4" xfId="6464" xr:uid="{5095269A-F2C7-4A5C-8387-7353DAE23486}"/>
    <cellStyle name="Comma 3 2 7 4 2" xfId="17692" xr:uid="{102BF801-2B47-4093-B737-32D7AC8F3173}"/>
    <cellStyle name="Comma 3 2 7 5" xfId="12089" xr:uid="{78757DEA-D597-4FEB-8207-7888FABB6D49}"/>
    <cellStyle name="Comma 3 2 8" xfId="1403" xr:uid="{00000000-0005-0000-0000-00008C050000}"/>
    <cellStyle name="Comma 3 2 8 2" xfId="4192" xr:uid="{B8AA6FF1-8A3D-4C22-B126-32AB8105974B}"/>
    <cellStyle name="Comma 3 2 8 2 2" xfId="9795" xr:uid="{83FABFCA-D321-493B-A3D4-3B10797D99DD}"/>
    <cellStyle name="Comma 3 2 8 2 2 2" xfId="21023" xr:uid="{06B78712-BBE3-461D-91AD-FA7C0C859C25}"/>
    <cellStyle name="Comma 3 2 8 2 3" xfId="15420" xr:uid="{7BCD8F8C-052B-440E-ABC5-3B205668FC8C}"/>
    <cellStyle name="Comma 3 2 8 3" xfId="7006" xr:uid="{B4FD2368-4445-489B-A37E-48D9784E6E95}"/>
    <cellStyle name="Comma 3 2 8 3 2" xfId="18234" xr:uid="{747BCED2-23EB-4539-B0DB-3C0CBD54B60B}"/>
    <cellStyle name="Comma 3 2 8 4" xfId="12631" xr:uid="{C924C7FD-1EF0-4D4A-8D55-6DD35DAEFC22}"/>
    <cellStyle name="Comma 3 2 9" xfId="2484" xr:uid="{00000000-0005-0000-0000-00008D050000}"/>
    <cellStyle name="Comma 3 2 9 2" xfId="5273" xr:uid="{5A91A908-C17F-49B8-8FF7-300BA0B2BFB4}"/>
    <cellStyle name="Comma 3 2 9 2 2" xfId="10876" xr:uid="{A23EC62D-374B-4CD3-A9EA-BE0FEDEEFCA8}"/>
    <cellStyle name="Comma 3 2 9 2 2 2" xfId="22104" xr:uid="{53D2EB5D-3244-4E9B-982A-AD63A46C6784}"/>
    <cellStyle name="Comma 3 2 9 2 3" xfId="16501" xr:uid="{E1398F4E-9E71-4C6D-8F84-6FA8FE3EABD3}"/>
    <cellStyle name="Comma 3 2 9 3" xfId="8087" xr:uid="{64F6C633-F58B-4F21-9119-9250D793A02F}"/>
    <cellStyle name="Comma 3 2 9 3 2" xfId="19315" xr:uid="{135A4E87-6BE9-481D-B54F-74D4DCB990A2}"/>
    <cellStyle name="Comma 3 2 9 4" xfId="13712" xr:uid="{C619E1B5-0C7C-4625-B67D-441155D724BD}"/>
    <cellStyle name="Comma 3 3" xfId="45" xr:uid="{00000000-0005-0000-0000-00008E050000}"/>
    <cellStyle name="Comma 3 3 10" xfId="2838" xr:uid="{9A5CE077-9676-44CE-9536-BA995CE8EEEC}"/>
    <cellStyle name="Comma 3 3 10 2" xfId="8441" xr:uid="{B7687DBE-A1C0-402B-A58C-51F1EC94FA97}"/>
    <cellStyle name="Comma 3 3 10 2 2" xfId="19669" xr:uid="{4886C370-C07D-429A-9B28-43A6823C2C8D}"/>
    <cellStyle name="Comma 3 3 10 3" xfId="14066" xr:uid="{43D1470B-F193-4FC8-A080-25C0A6E89332}"/>
    <cellStyle name="Comma 3 3 11" xfId="5653" xr:uid="{8BC8BD8D-6682-44C8-A3D5-AD3C2B4964CB}"/>
    <cellStyle name="Comma 3 3 11 2" xfId="16881" xr:uid="{E425E36E-0952-4615-A5E2-AEC11087E890}"/>
    <cellStyle name="Comma 3 3 12" xfId="11277" xr:uid="{ED167E11-3DE4-4B0C-9E7E-BE84B12350EC}"/>
    <cellStyle name="Comma 3 3 2" xfId="74" xr:uid="{00000000-0005-0000-0000-00008F050000}"/>
    <cellStyle name="Comma 3 3 2 10" xfId="5682" xr:uid="{50D39F8B-E387-46B6-A14D-8F86BC062267}"/>
    <cellStyle name="Comma 3 3 2 10 2" xfId="16910" xr:uid="{D94573C2-DFE4-4EE7-8949-39AEF56B1C89}"/>
    <cellStyle name="Comma 3 3 2 11" xfId="11306" xr:uid="{A5869B75-13BE-425D-BC42-0F539D2F9E3A}"/>
    <cellStyle name="Comma 3 3 2 2" xfId="136" xr:uid="{00000000-0005-0000-0000-000090050000}"/>
    <cellStyle name="Comma 3 3 2 2 10" xfId="11368" xr:uid="{E7770467-1088-4F66-835F-61309DD0B93E}"/>
    <cellStyle name="Comma 3 3 2 2 2" xfId="262" xr:uid="{00000000-0005-0000-0000-000091050000}"/>
    <cellStyle name="Comma 3 3 2 2 2 2" xfId="809" xr:uid="{00000000-0005-0000-0000-000092050000}"/>
    <cellStyle name="Comma 3 3 2 2 2 2 2" xfId="1347" xr:uid="{00000000-0005-0000-0000-000093050000}"/>
    <cellStyle name="Comma 3 3 2 2 2 2 2 2" xfId="2427" xr:uid="{00000000-0005-0000-0000-000094050000}"/>
    <cellStyle name="Comma 3 3 2 2 2 2 2 2 2" xfId="5216" xr:uid="{937016FD-600B-46E0-96A7-48202D414AF6}"/>
    <cellStyle name="Comma 3 3 2 2 2 2 2 2 2 2" xfId="10819" xr:uid="{503486A1-08FE-4F49-9246-B40B4248874F}"/>
    <cellStyle name="Comma 3 3 2 2 2 2 2 2 2 2 2" xfId="22047" xr:uid="{B053FB27-4F24-4A6F-A8D5-DDBD66FE3C71}"/>
    <cellStyle name="Comma 3 3 2 2 2 2 2 2 2 3" xfId="16444" xr:uid="{7B1E19A9-E3C2-4A82-9B78-6EFFBF6E302C}"/>
    <cellStyle name="Comma 3 3 2 2 2 2 2 2 3" xfId="8030" xr:uid="{0017AB68-C1A7-4148-9255-A44E9B51BD79}"/>
    <cellStyle name="Comma 3 3 2 2 2 2 2 2 3 2" xfId="19258" xr:uid="{5E4A3A53-60FE-4702-A909-9663769024EF}"/>
    <cellStyle name="Comma 3 3 2 2 2 2 2 2 4" xfId="13655" xr:uid="{C8300BC8-22FE-40BA-9F0B-DB20E0F4E694}"/>
    <cellStyle name="Comma 3 3 2 2 2 2 2 3" xfId="4136" xr:uid="{59E69E12-8C60-4F9A-91A6-75A15767394E}"/>
    <cellStyle name="Comma 3 3 2 2 2 2 2 3 2" xfId="9739" xr:uid="{B03176BC-C00C-4364-8DCE-55C33D2FEB81}"/>
    <cellStyle name="Comma 3 3 2 2 2 2 2 3 2 2" xfId="20967" xr:uid="{5BBF8921-F531-407F-A375-4E0E1415927E}"/>
    <cellStyle name="Comma 3 3 2 2 2 2 2 3 3" xfId="15364" xr:uid="{9E5BC77B-A649-4D60-8BAC-6AC09789895D}"/>
    <cellStyle name="Comma 3 3 2 2 2 2 2 4" xfId="6950" xr:uid="{77AF4361-AACE-4EF2-BA51-32342FF4A8A9}"/>
    <cellStyle name="Comma 3 3 2 2 2 2 2 4 2" xfId="18178" xr:uid="{9745BB55-FF93-4755-8769-7FBE57D558DC}"/>
    <cellStyle name="Comma 3 3 2 2 2 2 2 5" xfId="12575" xr:uid="{FDFF1EE6-5E90-44D2-A12B-7966A8B239B8}"/>
    <cellStyle name="Comma 3 3 2 2 2 2 3" xfId="1889" xr:uid="{00000000-0005-0000-0000-000095050000}"/>
    <cellStyle name="Comma 3 3 2 2 2 2 3 2" xfId="4678" xr:uid="{6E2591C0-8A85-45C7-898E-F6AD04D1787C}"/>
    <cellStyle name="Comma 3 3 2 2 2 2 3 2 2" xfId="10281" xr:uid="{DB22DBE4-7CF6-4B26-BFF1-48973FC86F89}"/>
    <cellStyle name="Comma 3 3 2 2 2 2 3 2 2 2" xfId="21509" xr:uid="{87C59681-A4F0-4B06-8D07-97CA3974E457}"/>
    <cellStyle name="Comma 3 3 2 2 2 2 3 2 3" xfId="15906" xr:uid="{CC8189A5-E7BF-4432-8F7F-55F0BB821DA2}"/>
    <cellStyle name="Comma 3 3 2 2 2 2 3 3" xfId="7492" xr:uid="{64883F32-C672-4649-9DE8-53820489830C}"/>
    <cellStyle name="Comma 3 3 2 2 2 2 3 3 2" xfId="18720" xr:uid="{2C48F91B-C72D-4312-9DC5-7ABF7E66BC2E}"/>
    <cellStyle name="Comma 3 3 2 2 2 2 3 4" xfId="13117" xr:uid="{2419C6DD-1581-44EE-ADB0-BD2193142498}"/>
    <cellStyle name="Comma 3 3 2 2 2 2 4" xfId="3598" xr:uid="{CA093F0D-B7FA-473D-A7DE-98E821B7805A}"/>
    <cellStyle name="Comma 3 3 2 2 2 2 4 2" xfId="9201" xr:uid="{1E52273B-8E79-4A48-A578-D85BC63E021B}"/>
    <cellStyle name="Comma 3 3 2 2 2 2 4 2 2" xfId="20429" xr:uid="{487AD6EA-5D2F-4EA1-8919-B7D3C6BD0457}"/>
    <cellStyle name="Comma 3 3 2 2 2 2 4 3" xfId="14826" xr:uid="{2CE452F9-46FE-4DAB-A387-9950BF55D84A}"/>
    <cellStyle name="Comma 3 3 2 2 2 2 5" xfId="6412" xr:uid="{3199E696-6F5B-4951-87FC-6C8F7D78F0CF}"/>
    <cellStyle name="Comma 3 3 2 2 2 2 5 2" xfId="17640" xr:uid="{182CEC02-B821-4F2C-B6E4-2B81872A5792}"/>
    <cellStyle name="Comma 3 3 2 2 2 2 6" xfId="12037" xr:uid="{4361247B-FD45-46AB-B077-359E3FC2C0FB}"/>
    <cellStyle name="Comma 3 3 2 2 2 3" xfId="1080" xr:uid="{00000000-0005-0000-0000-000096050000}"/>
    <cellStyle name="Comma 3 3 2 2 2 3 2" xfId="2160" xr:uid="{00000000-0005-0000-0000-000097050000}"/>
    <cellStyle name="Comma 3 3 2 2 2 3 2 2" xfId="4949" xr:uid="{F19AD6C5-3F63-4D54-8342-AE7A71BAD284}"/>
    <cellStyle name="Comma 3 3 2 2 2 3 2 2 2" xfId="10552" xr:uid="{213D7CD3-FB2D-4EB0-A5F7-633ADE1E18BA}"/>
    <cellStyle name="Comma 3 3 2 2 2 3 2 2 2 2" xfId="21780" xr:uid="{0A733089-DB73-491E-89E7-F8F4F254A2E1}"/>
    <cellStyle name="Comma 3 3 2 2 2 3 2 2 3" xfId="16177" xr:uid="{A45FF009-9938-49A0-B8CC-E3227EB758A5}"/>
    <cellStyle name="Comma 3 3 2 2 2 3 2 3" xfId="7763" xr:uid="{28C04CCE-566C-48F3-BB5A-62FFBF4BF7BC}"/>
    <cellStyle name="Comma 3 3 2 2 2 3 2 3 2" xfId="18991" xr:uid="{B11B3416-71F6-456D-A4F4-D40E6B9E1CDC}"/>
    <cellStyle name="Comma 3 3 2 2 2 3 2 4" xfId="13388" xr:uid="{D352CB88-ADA2-45F4-8C47-0A3C6487F7CF}"/>
    <cellStyle name="Comma 3 3 2 2 2 3 3" xfId="3869" xr:uid="{5FF4AC43-2483-4592-A0B8-797BC07F2805}"/>
    <cellStyle name="Comma 3 3 2 2 2 3 3 2" xfId="9472" xr:uid="{F7C54058-9B51-41CC-9235-AF5CC74C979F}"/>
    <cellStyle name="Comma 3 3 2 2 2 3 3 2 2" xfId="20700" xr:uid="{93447A62-B19B-491F-B270-23899DAA622F}"/>
    <cellStyle name="Comma 3 3 2 2 2 3 3 3" xfId="15097" xr:uid="{708281F7-CB93-44E5-A99C-DAE5EB2C4447}"/>
    <cellStyle name="Comma 3 3 2 2 2 3 4" xfId="6683" xr:uid="{4307AE3C-2689-4697-868C-6F5422B67532}"/>
    <cellStyle name="Comma 3 3 2 2 2 3 4 2" xfId="17911" xr:uid="{67B55E5A-5779-472D-B23D-D8E91CD53321}"/>
    <cellStyle name="Comma 3 3 2 2 2 3 5" xfId="12308" xr:uid="{48A3E04E-094C-4288-880E-B3EB70FCC590}"/>
    <cellStyle name="Comma 3 3 2 2 2 4" xfId="1622" xr:uid="{00000000-0005-0000-0000-000098050000}"/>
    <cellStyle name="Comma 3 3 2 2 2 4 2" xfId="4411" xr:uid="{32670116-8D28-4E7F-A1E0-FCA64864C881}"/>
    <cellStyle name="Comma 3 3 2 2 2 4 2 2" xfId="10014" xr:uid="{409A517D-EB16-4269-A6C9-CDEE57FFD498}"/>
    <cellStyle name="Comma 3 3 2 2 2 4 2 2 2" xfId="21242" xr:uid="{FB74CC74-A817-436A-A853-70EC7FB8570C}"/>
    <cellStyle name="Comma 3 3 2 2 2 4 2 3" xfId="15639" xr:uid="{F8B28179-26B7-4B80-A383-006B0D9912A0}"/>
    <cellStyle name="Comma 3 3 2 2 2 4 3" xfId="7225" xr:uid="{AB181299-679B-4BD5-BBAF-F2967F399FF9}"/>
    <cellStyle name="Comma 3 3 2 2 2 4 3 2" xfId="18453" xr:uid="{85CF56D0-43BC-4C12-88AE-0A5AAA73728D}"/>
    <cellStyle name="Comma 3 3 2 2 2 4 4" xfId="12850" xr:uid="{D40A3F4E-171F-4804-AE64-913D21B50374}"/>
    <cellStyle name="Comma 3 3 2 2 2 5" xfId="2703" xr:uid="{00000000-0005-0000-0000-000099050000}"/>
    <cellStyle name="Comma 3 3 2 2 2 5 2" xfId="5492" xr:uid="{D7DBF4A5-C56A-4BE3-840A-0B0A72E8A1F4}"/>
    <cellStyle name="Comma 3 3 2 2 2 5 2 2" xfId="11095" xr:uid="{065FEA26-3CAF-4272-B28F-F0A95A1AA96F}"/>
    <cellStyle name="Comma 3 3 2 2 2 5 2 2 2" xfId="22323" xr:uid="{094CA348-8587-4014-8A0A-A1B37DD9E514}"/>
    <cellStyle name="Comma 3 3 2 2 2 5 2 3" xfId="16720" xr:uid="{9A8FAEAA-B66F-4FFE-AF31-7EED8B97F01E}"/>
    <cellStyle name="Comma 3 3 2 2 2 5 3" xfId="8306" xr:uid="{75483D14-BB80-42B6-88F7-DEB118AEBE02}"/>
    <cellStyle name="Comma 3 3 2 2 2 5 3 2" xfId="19534" xr:uid="{2CF23A6E-EDE3-4370-91AE-8D6C43A8CA78}"/>
    <cellStyle name="Comma 3 3 2 2 2 5 4" xfId="13931" xr:uid="{C9894C0F-C6FA-4337-8862-FE6B34020D88}"/>
    <cellStyle name="Comma 3 3 2 2 2 6" xfId="542" xr:uid="{00000000-0005-0000-0000-00009A050000}"/>
    <cellStyle name="Comma 3 3 2 2 2 6 2" xfId="3331" xr:uid="{D06CDB63-93D0-4B0F-9416-FEED58B9085F}"/>
    <cellStyle name="Comma 3 3 2 2 2 6 2 2" xfId="8934" xr:uid="{DF6EEC1F-E6E3-4033-B51B-D8EAE7F5DE74}"/>
    <cellStyle name="Comma 3 3 2 2 2 6 2 2 2" xfId="20162" xr:uid="{442907FA-7B82-43A4-AFEA-B150A0A7F04B}"/>
    <cellStyle name="Comma 3 3 2 2 2 6 2 3" xfId="14559" xr:uid="{DE88C65A-C887-4743-8CB5-3B65A1D44AD4}"/>
    <cellStyle name="Comma 3 3 2 2 2 6 3" xfId="6145" xr:uid="{F13521CB-2E2D-4089-BA69-71D5F9BCD0B7}"/>
    <cellStyle name="Comma 3 3 2 2 2 6 3 2" xfId="17373" xr:uid="{B24A71BC-270B-4D8F-BDC9-605692D6CDD1}"/>
    <cellStyle name="Comma 3 3 2 2 2 6 4" xfId="11770" xr:uid="{E6817BC6-BA9B-4AFB-8A7B-453E98FB900F}"/>
    <cellStyle name="Comma 3 3 2 2 2 7" xfId="3055" xr:uid="{5B836FBD-9ADF-41DE-9F95-CD88BAE244C8}"/>
    <cellStyle name="Comma 3 3 2 2 2 7 2" xfId="8658" xr:uid="{CD18038F-3600-4C9D-8703-3FB93CC930B2}"/>
    <cellStyle name="Comma 3 3 2 2 2 7 2 2" xfId="19886" xr:uid="{B25DAE19-F277-41A3-9E47-99778F99510F}"/>
    <cellStyle name="Comma 3 3 2 2 2 7 3" xfId="14283" xr:uid="{EB641B97-7C9E-4BAD-9747-050F1E4A96F2}"/>
    <cellStyle name="Comma 3 3 2 2 2 8" xfId="5870" xr:uid="{41A64593-EDFA-4AA8-8D9D-625B6AE7AC8B}"/>
    <cellStyle name="Comma 3 3 2 2 2 8 2" xfId="17098" xr:uid="{D3C21DFB-594A-48F3-A3F2-A46D7472231E}"/>
    <cellStyle name="Comma 3 3 2 2 2 9" xfId="11494" xr:uid="{58FFCEFE-DE3F-4272-9143-3ACDDCDFDDD0}"/>
    <cellStyle name="Comma 3 3 2 2 3" xfId="683" xr:uid="{00000000-0005-0000-0000-00009B050000}"/>
    <cellStyle name="Comma 3 3 2 2 3 2" xfId="1221" xr:uid="{00000000-0005-0000-0000-00009C050000}"/>
    <cellStyle name="Comma 3 3 2 2 3 2 2" xfId="2301" xr:uid="{00000000-0005-0000-0000-00009D050000}"/>
    <cellStyle name="Comma 3 3 2 2 3 2 2 2" xfId="5090" xr:uid="{C10DEE1C-03B8-4FFE-9939-2E5BE386EA73}"/>
    <cellStyle name="Comma 3 3 2 2 3 2 2 2 2" xfId="10693" xr:uid="{42ADB02C-9743-463D-89DB-FFEA0AA8195A}"/>
    <cellStyle name="Comma 3 3 2 2 3 2 2 2 2 2" xfId="21921" xr:uid="{3B8DE0BF-5074-4600-B11B-B7DD6F835329}"/>
    <cellStyle name="Comma 3 3 2 2 3 2 2 2 3" xfId="16318" xr:uid="{4D840BA9-D934-4730-AA29-7D09C031DC04}"/>
    <cellStyle name="Comma 3 3 2 2 3 2 2 3" xfId="7904" xr:uid="{BA942CC0-A052-4523-BBA5-3ED2EDB84556}"/>
    <cellStyle name="Comma 3 3 2 2 3 2 2 3 2" xfId="19132" xr:uid="{1381F8D2-3126-4DFD-A7CD-05F71A6F59C3}"/>
    <cellStyle name="Comma 3 3 2 2 3 2 2 4" xfId="13529" xr:uid="{3524FD4F-948A-4B54-93E8-9BF3394C61F9}"/>
    <cellStyle name="Comma 3 3 2 2 3 2 3" xfId="4010" xr:uid="{C841FD3F-FEAE-40D3-8C6B-5B4C5B7BFD58}"/>
    <cellStyle name="Comma 3 3 2 2 3 2 3 2" xfId="9613" xr:uid="{EE5CF59A-ECD5-4533-B5D2-77498A21BFAB}"/>
    <cellStyle name="Comma 3 3 2 2 3 2 3 2 2" xfId="20841" xr:uid="{4B19D09A-866C-4732-92F1-7DCEEE7B3FB5}"/>
    <cellStyle name="Comma 3 3 2 2 3 2 3 3" xfId="15238" xr:uid="{1B7AE5A9-C7CC-402F-8378-916B860307E5}"/>
    <cellStyle name="Comma 3 3 2 2 3 2 4" xfId="6824" xr:uid="{5DBF3444-6974-46BA-86ED-A8B708DE5BF4}"/>
    <cellStyle name="Comma 3 3 2 2 3 2 4 2" xfId="18052" xr:uid="{D4A78A8C-9E9E-4D02-90B7-254941F7E37D}"/>
    <cellStyle name="Comma 3 3 2 2 3 2 5" xfId="12449" xr:uid="{219EB4FA-8548-444C-BCA4-1CD9EF7161F5}"/>
    <cellStyle name="Comma 3 3 2 2 3 3" xfId="1763" xr:uid="{00000000-0005-0000-0000-00009E050000}"/>
    <cellStyle name="Comma 3 3 2 2 3 3 2" xfId="4552" xr:uid="{4B90119B-DD85-43E8-A120-44C8AD781992}"/>
    <cellStyle name="Comma 3 3 2 2 3 3 2 2" xfId="10155" xr:uid="{7065A745-0AB9-41B1-B1B9-3F18A07486A7}"/>
    <cellStyle name="Comma 3 3 2 2 3 3 2 2 2" xfId="21383" xr:uid="{65936FA8-699F-4BE8-8A79-AA5394CFC1C8}"/>
    <cellStyle name="Comma 3 3 2 2 3 3 2 3" xfId="15780" xr:uid="{7B0016B9-EEAB-4814-A428-1DBC0053EE5D}"/>
    <cellStyle name="Comma 3 3 2 2 3 3 3" xfId="7366" xr:uid="{948657DC-B4BE-4B42-AD9A-744D53BCE317}"/>
    <cellStyle name="Comma 3 3 2 2 3 3 3 2" xfId="18594" xr:uid="{7B5DA713-FC36-4221-8F87-C55B962EA978}"/>
    <cellStyle name="Comma 3 3 2 2 3 3 4" xfId="12991" xr:uid="{CACB44F3-2116-488B-AF62-C677009630FE}"/>
    <cellStyle name="Comma 3 3 2 2 3 4" xfId="3472" xr:uid="{E94D16DF-A12C-4898-A804-8A05698000B8}"/>
    <cellStyle name="Comma 3 3 2 2 3 4 2" xfId="9075" xr:uid="{2A739A1D-F749-413A-9BED-C01F1E46F2B6}"/>
    <cellStyle name="Comma 3 3 2 2 3 4 2 2" xfId="20303" xr:uid="{441444BC-511B-4C0E-806F-0861C35BD984}"/>
    <cellStyle name="Comma 3 3 2 2 3 4 3" xfId="14700" xr:uid="{F144D514-8F94-4708-A7EA-570F8E5950EA}"/>
    <cellStyle name="Comma 3 3 2 2 3 5" xfId="6286" xr:uid="{B67072BD-0935-4421-AB0E-F45FB927506B}"/>
    <cellStyle name="Comma 3 3 2 2 3 5 2" xfId="17514" xr:uid="{7D8E0BC1-7DD7-4EB8-ACFA-57CC8FD2CB13}"/>
    <cellStyle name="Comma 3 3 2 2 3 6" xfId="11911" xr:uid="{6E0FC56E-056D-443E-8B40-B7C4C8D98B1B}"/>
    <cellStyle name="Comma 3 3 2 2 4" xfId="954" xr:uid="{00000000-0005-0000-0000-00009F050000}"/>
    <cellStyle name="Comma 3 3 2 2 4 2" xfId="2034" xr:uid="{00000000-0005-0000-0000-0000A0050000}"/>
    <cellStyle name="Comma 3 3 2 2 4 2 2" xfId="4823" xr:uid="{FC2FFD25-2A6E-4AB3-AAC3-7638B0B5742A}"/>
    <cellStyle name="Comma 3 3 2 2 4 2 2 2" xfId="10426" xr:uid="{CBEF9590-CD0F-45F5-B92A-5AB006F002C6}"/>
    <cellStyle name="Comma 3 3 2 2 4 2 2 2 2" xfId="21654" xr:uid="{79D01D00-9C51-4678-99C7-F91BE1E6375D}"/>
    <cellStyle name="Comma 3 3 2 2 4 2 2 3" xfId="16051" xr:uid="{634900E9-3EDB-4CE2-860A-F15D3D7A5572}"/>
    <cellStyle name="Comma 3 3 2 2 4 2 3" xfId="7637" xr:uid="{E7ADB214-1E1F-4696-BAE8-AA073BCE57CC}"/>
    <cellStyle name="Comma 3 3 2 2 4 2 3 2" xfId="18865" xr:uid="{0930A075-A5C0-41DB-B3A7-EFF5F6FEA361}"/>
    <cellStyle name="Comma 3 3 2 2 4 2 4" xfId="13262" xr:uid="{7C216502-78A8-43A1-8B42-5BE16577D840}"/>
    <cellStyle name="Comma 3 3 2 2 4 3" xfId="3743" xr:uid="{52B5DBDA-83E2-4F07-9576-D38DE4A2ABB1}"/>
    <cellStyle name="Comma 3 3 2 2 4 3 2" xfId="9346" xr:uid="{6965184A-F83F-4FAD-B1F7-759C4543BCF3}"/>
    <cellStyle name="Comma 3 3 2 2 4 3 2 2" xfId="20574" xr:uid="{FB67744A-BF38-4132-AC7D-EBD753690034}"/>
    <cellStyle name="Comma 3 3 2 2 4 3 3" xfId="14971" xr:uid="{D33AEDDE-6B00-4962-9D60-9D8AF6D1DB43}"/>
    <cellStyle name="Comma 3 3 2 2 4 4" xfId="6557" xr:uid="{CAC39BE2-1ECA-4820-B25F-9E100730595D}"/>
    <cellStyle name="Comma 3 3 2 2 4 4 2" xfId="17785" xr:uid="{E7726017-1137-4231-9609-25F4626AF2A1}"/>
    <cellStyle name="Comma 3 3 2 2 4 5" xfId="12182" xr:uid="{CB029701-A8D5-4CA6-A731-0EF98F7F8389}"/>
    <cellStyle name="Comma 3 3 2 2 5" xfId="1496" xr:uid="{00000000-0005-0000-0000-0000A1050000}"/>
    <cellStyle name="Comma 3 3 2 2 5 2" xfId="4285" xr:uid="{BDB4DFF7-8C62-4541-885F-CA7AC9F1A908}"/>
    <cellStyle name="Comma 3 3 2 2 5 2 2" xfId="9888" xr:uid="{9A9DBAC2-3F5A-49C4-B9AE-1DF52B0D32BB}"/>
    <cellStyle name="Comma 3 3 2 2 5 2 2 2" xfId="21116" xr:uid="{24E3EF49-E0F7-4517-811B-D3CC1670C8FA}"/>
    <cellStyle name="Comma 3 3 2 2 5 2 3" xfId="15513" xr:uid="{6B75BB39-4CB6-4A09-BEF4-9C4D770FD053}"/>
    <cellStyle name="Comma 3 3 2 2 5 3" xfId="7099" xr:uid="{772F458E-3294-4F77-8AD0-DF6F52146962}"/>
    <cellStyle name="Comma 3 3 2 2 5 3 2" xfId="18327" xr:uid="{F65AE4B3-916F-4E66-BE12-E7774FD75D62}"/>
    <cellStyle name="Comma 3 3 2 2 5 4" xfId="12724" xr:uid="{C55D17F3-F680-4990-A3D7-31EA08509F18}"/>
    <cellStyle name="Comma 3 3 2 2 6" xfId="2577" xr:uid="{00000000-0005-0000-0000-0000A2050000}"/>
    <cellStyle name="Comma 3 3 2 2 6 2" xfId="5366" xr:uid="{6ACEF832-D177-4050-AA24-B08BEE63355C}"/>
    <cellStyle name="Comma 3 3 2 2 6 2 2" xfId="10969" xr:uid="{F98A42DE-29CC-4870-8F7D-FB8A9001DFAE}"/>
    <cellStyle name="Comma 3 3 2 2 6 2 2 2" xfId="22197" xr:uid="{D17C5A19-3DE1-4832-9E7A-EFFA8C3EBA77}"/>
    <cellStyle name="Comma 3 3 2 2 6 2 3" xfId="16594" xr:uid="{0E25F112-E76A-46E7-A4C5-B0D618F04529}"/>
    <cellStyle name="Comma 3 3 2 2 6 3" xfId="8180" xr:uid="{0A237FF6-79EF-4277-85AE-75634A8BF5EA}"/>
    <cellStyle name="Comma 3 3 2 2 6 3 2" xfId="19408" xr:uid="{9D99AC7C-0BCF-43DC-B7D6-C06DC33A58EF}"/>
    <cellStyle name="Comma 3 3 2 2 6 4" xfId="13805" xr:uid="{F40C53D0-E13D-45C8-9B87-D306D8E3A4A4}"/>
    <cellStyle name="Comma 3 3 2 2 7" xfId="416" xr:uid="{00000000-0005-0000-0000-0000A3050000}"/>
    <cellStyle name="Comma 3 3 2 2 7 2" xfId="3205" xr:uid="{489B51EC-478F-4D9D-9FA2-BD039F7D48C4}"/>
    <cellStyle name="Comma 3 3 2 2 7 2 2" xfId="8808" xr:uid="{EECE5976-017B-490F-956B-F6A9C7B4C95D}"/>
    <cellStyle name="Comma 3 3 2 2 7 2 2 2" xfId="20036" xr:uid="{578BBA85-F921-418A-BF3A-4B897314E2FB}"/>
    <cellStyle name="Comma 3 3 2 2 7 2 3" xfId="14433" xr:uid="{771FF266-2D8A-4620-ADB3-3C308698BBCE}"/>
    <cellStyle name="Comma 3 3 2 2 7 3" xfId="6019" xr:uid="{E2A12CF0-373C-44B5-BA28-2F1B02A38D9B}"/>
    <cellStyle name="Comma 3 3 2 2 7 3 2" xfId="17247" xr:uid="{C6D08554-6D08-46F7-813D-3E2E0184326B}"/>
    <cellStyle name="Comma 3 3 2 2 7 4" xfId="11644" xr:uid="{F3959E45-5A76-4C22-B985-5C3EE6E6D9B0}"/>
    <cellStyle name="Comma 3 3 2 2 8" xfId="2929" xr:uid="{47E2D605-1AAA-49E0-8B65-52730C26AA09}"/>
    <cellStyle name="Comma 3 3 2 2 8 2" xfId="8532" xr:uid="{DAE57BE2-74A6-404D-B3E7-9BC05AE27F09}"/>
    <cellStyle name="Comma 3 3 2 2 8 2 2" xfId="19760" xr:uid="{2E1E4223-0AB2-4FB9-836F-28109E8BA7E5}"/>
    <cellStyle name="Comma 3 3 2 2 8 3" xfId="14157" xr:uid="{7243EE94-9DEF-4B21-AA9D-9B0373C67B81}"/>
    <cellStyle name="Comma 3 3 2 2 9" xfId="5744" xr:uid="{5B8E46A4-B847-469A-ACFB-DD621B0FF0CA}"/>
    <cellStyle name="Comma 3 3 2 2 9 2" xfId="16972" xr:uid="{2C854CE1-1A14-440E-85A4-06823F0224FF}"/>
    <cellStyle name="Comma 3 3 2 3" xfId="198" xr:uid="{00000000-0005-0000-0000-0000A4050000}"/>
    <cellStyle name="Comma 3 3 2 3 2" xfId="745" xr:uid="{00000000-0005-0000-0000-0000A5050000}"/>
    <cellStyle name="Comma 3 3 2 3 2 2" xfId="1283" xr:uid="{00000000-0005-0000-0000-0000A6050000}"/>
    <cellStyle name="Comma 3 3 2 3 2 2 2" xfId="2363" xr:uid="{00000000-0005-0000-0000-0000A7050000}"/>
    <cellStyle name="Comma 3 3 2 3 2 2 2 2" xfId="5152" xr:uid="{C6352570-1007-4F0E-8CAA-51F2BF296732}"/>
    <cellStyle name="Comma 3 3 2 3 2 2 2 2 2" xfId="10755" xr:uid="{5987D95C-BC56-48D6-91F2-2C6DDC638BC8}"/>
    <cellStyle name="Comma 3 3 2 3 2 2 2 2 2 2" xfId="21983" xr:uid="{45FCEE87-23A4-49C5-8AFB-8EF0EF3633DC}"/>
    <cellStyle name="Comma 3 3 2 3 2 2 2 2 3" xfId="16380" xr:uid="{5C2FE1FC-A512-4446-A043-DB286D9E4A93}"/>
    <cellStyle name="Comma 3 3 2 3 2 2 2 3" xfId="7966" xr:uid="{70455D9B-B89E-4E0B-B9D5-8E16AB5060B0}"/>
    <cellStyle name="Comma 3 3 2 3 2 2 2 3 2" xfId="19194" xr:uid="{DA907914-3444-463C-8A19-022D45890AE7}"/>
    <cellStyle name="Comma 3 3 2 3 2 2 2 4" xfId="13591" xr:uid="{1DD5DE1F-F68C-4FD2-91F1-1F2712E3345C}"/>
    <cellStyle name="Comma 3 3 2 3 2 2 3" xfId="4072" xr:uid="{7F66CECA-B8CD-4E33-81F9-4B207890A4D6}"/>
    <cellStyle name="Comma 3 3 2 3 2 2 3 2" xfId="9675" xr:uid="{BB1B4740-8DEF-46F7-B175-A561325D5173}"/>
    <cellStyle name="Comma 3 3 2 3 2 2 3 2 2" xfId="20903" xr:uid="{352936B2-5E28-4E3C-838D-FBF5AF077A81}"/>
    <cellStyle name="Comma 3 3 2 3 2 2 3 3" xfId="15300" xr:uid="{74B12F7F-BB65-4EB8-9FC2-664455A15629}"/>
    <cellStyle name="Comma 3 3 2 3 2 2 4" xfId="6886" xr:uid="{4902DD6E-4B5B-4DE8-ADBF-9DCEC1AD28EB}"/>
    <cellStyle name="Comma 3 3 2 3 2 2 4 2" xfId="18114" xr:uid="{A911FFC1-F91A-419C-BD0F-3BFF4E91337C}"/>
    <cellStyle name="Comma 3 3 2 3 2 2 5" xfId="12511" xr:uid="{3A0920CE-6997-4DCD-8296-1CB28EE4D672}"/>
    <cellStyle name="Comma 3 3 2 3 2 3" xfId="1825" xr:uid="{00000000-0005-0000-0000-0000A8050000}"/>
    <cellStyle name="Comma 3 3 2 3 2 3 2" xfId="4614" xr:uid="{F76C9F05-BEFA-4939-836F-6A07052BC86E}"/>
    <cellStyle name="Comma 3 3 2 3 2 3 2 2" xfId="10217" xr:uid="{0A026567-EFCF-4DC4-A143-491A4B469667}"/>
    <cellStyle name="Comma 3 3 2 3 2 3 2 2 2" xfId="21445" xr:uid="{25FE3B9F-0591-4E69-9ED1-330946B8EDF3}"/>
    <cellStyle name="Comma 3 3 2 3 2 3 2 3" xfId="15842" xr:uid="{EA526C82-B71C-40A4-ADC4-F5740D5D278E}"/>
    <cellStyle name="Comma 3 3 2 3 2 3 3" xfId="7428" xr:uid="{CCC2D21A-A4D0-4928-990B-2138A93EE41F}"/>
    <cellStyle name="Comma 3 3 2 3 2 3 3 2" xfId="18656" xr:uid="{F69033C8-56C6-48F6-81AC-8CD98BC80028}"/>
    <cellStyle name="Comma 3 3 2 3 2 3 4" xfId="13053" xr:uid="{4FC4F34F-A469-4648-9A85-53E1411CDCD4}"/>
    <cellStyle name="Comma 3 3 2 3 2 4" xfId="3534" xr:uid="{2DE47C27-2C82-4A57-8F16-14B7A5F0A653}"/>
    <cellStyle name="Comma 3 3 2 3 2 4 2" xfId="9137" xr:uid="{51187BAE-F3F5-4173-9254-08D6D1120873}"/>
    <cellStyle name="Comma 3 3 2 3 2 4 2 2" xfId="20365" xr:uid="{9D687B89-51D6-44CC-804F-54AF8FBE4F43}"/>
    <cellStyle name="Comma 3 3 2 3 2 4 3" xfId="14762" xr:uid="{ECE624E1-1CCD-46F1-AE7B-366A6C437931}"/>
    <cellStyle name="Comma 3 3 2 3 2 5" xfId="6348" xr:uid="{7A59BDBC-21E3-48E3-9FFF-6D3BB544647D}"/>
    <cellStyle name="Comma 3 3 2 3 2 5 2" xfId="17576" xr:uid="{AE84B87E-198C-4CB2-AE4A-491DB2D6F28F}"/>
    <cellStyle name="Comma 3 3 2 3 2 6" xfId="11973" xr:uid="{5C10B42E-CA5F-4C81-BE29-214ED7771F6D}"/>
    <cellStyle name="Comma 3 3 2 3 3" xfId="1016" xr:uid="{00000000-0005-0000-0000-0000A9050000}"/>
    <cellStyle name="Comma 3 3 2 3 3 2" xfId="2096" xr:uid="{00000000-0005-0000-0000-0000AA050000}"/>
    <cellStyle name="Comma 3 3 2 3 3 2 2" xfId="4885" xr:uid="{704BCFFC-91A9-4A18-88AF-36C87C7A031B}"/>
    <cellStyle name="Comma 3 3 2 3 3 2 2 2" xfId="10488" xr:uid="{E0D88126-03B3-4062-A948-562C95DC7EE3}"/>
    <cellStyle name="Comma 3 3 2 3 3 2 2 2 2" xfId="21716" xr:uid="{F0F7BAF7-CE40-4A2E-91DA-2E599C053950}"/>
    <cellStyle name="Comma 3 3 2 3 3 2 2 3" xfId="16113" xr:uid="{E287DA42-4542-42FF-A048-E72B1507DBB3}"/>
    <cellStyle name="Comma 3 3 2 3 3 2 3" xfId="7699" xr:uid="{25C6F2A8-5147-4476-B178-3791FFFAEA06}"/>
    <cellStyle name="Comma 3 3 2 3 3 2 3 2" xfId="18927" xr:uid="{8B8FBF35-00F5-45E5-8593-2AEBF0535BE1}"/>
    <cellStyle name="Comma 3 3 2 3 3 2 4" xfId="13324" xr:uid="{6202212A-143F-4751-8A66-C074101D4F38}"/>
    <cellStyle name="Comma 3 3 2 3 3 3" xfId="3805" xr:uid="{01866527-542E-434F-AB18-4FBECE0CDF39}"/>
    <cellStyle name="Comma 3 3 2 3 3 3 2" xfId="9408" xr:uid="{FD2C3936-D33E-46EE-AA1B-465832FFA4FA}"/>
    <cellStyle name="Comma 3 3 2 3 3 3 2 2" xfId="20636" xr:uid="{B36DAA71-36BA-44D3-9300-0DB53FF69DAF}"/>
    <cellStyle name="Comma 3 3 2 3 3 3 3" xfId="15033" xr:uid="{254CC08A-4D53-4350-8645-1036D2E553F0}"/>
    <cellStyle name="Comma 3 3 2 3 3 4" xfId="6619" xr:uid="{C728B49D-10CA-4FD8-8175-6F82A70FAFCE}"/>
    <cellStyle name="Comma 3 3 2 3 3 4 2" xfId="17847" xr:uid="{4038D84D-818E-4FFD-9093-DEFD704AD308}"/>
    <cellStyle name="Comma 3 3 2 3 3 5" xfId="12244" xr:uid="{968110F6-AB6B-47C6-B6CE-0A7055550C6C}"/>
    <cellStyle name="Comma 3 3 2 3 4" xfId="1558" xr:uid="{00000000-0005-0000-0000-0000AB050000}"/>
    <cellStyle name="Comma 3 3 2 3 4 2" xfId="4347" xr:uid="{29BD417F-A994-4097-87C7-86182D1C24DE}"/>
    <cellStyle name="Comma 3 3 2 3 4 2 2" xfId="9950" xr:uid="{7EF55130-6DD6-4B38-88A9-FF5741E68BB6}"/>
    <cellStyle name="Comma 3 3 2 3 4 2 2 2" xfId="21178" xr:uid="{7D57CADD-F7F7-4A5F-A394-C322659D8CFF}"/>
    <cellStyle name="Comma 3 3 2 3 4 2 3" xfId="15575" xr:uid="{331E8570-54F9-4B28-ABA6-D5190BAC92C8}"/>
    <cellStyle name="Comma 3 3 2 3 4 3" xfId="7161" xr:uid="{0ABBFC14-117D-4228-9FF0-65CD2D356C88}"/>
    <cellStyle name="Comma 3 3 2 3 4 3 2" xfId="18389" xr:uid="{A40CBD71-D9D2-4E7B-90D8-175281EB6F33}"/>
    <cellStyle name="Comma 3 3 2 3 4 4" xfId="12786" xr:uid="{A9EF1839-526A-4381-9FB7-6EF0418133B6}"/>
    <cellStyle name="Comma 3 3 2 3 5" xfId="2639" xr:uid="{00000000-0005-0000-0000-0000AC050000}"/>
    <cellStyle name="Comma 3 3 2 3 5 2" xfId="5428" xr:uid="{5A791B77-20F2-44CB-BD2E-65FD2984E02A}"/>
    <cellStyle name="Comma 3 3 2 3 5 2 2" xfId="11031" xr:uid="{71EA2F85-5CD1-4BA2-A5C6-867C766CCF54}"/>
    <cellStyle name="Comma 3 3 2 3 5 2 2 2" xfId="22259" xr:uid="{D9C46D42-3FF5-4F70-A134-BBF23A19E5FF}"/>
    <cellStyle name="Comma 3 3 2 3 5 2 3" xfId="16656" xr:uid="{2B746CD9-E824-4713-A602-A731EC729B31}"/>
    <cellStyle name="Comma 3 3 2 3 5 3" xfId="8242" xr:uid="{1C1E9728-03BC-43A3-81A2-6A301D3F0D2D}"/>
    <cellStyle name="Comma 3 3 2 3 5 3 2" xfId="19470" xr:uid="{A9A1ED36-0B10-4745-8853-EFE68BF66895}"/>
    <cellStyle name="Comma 3 3 2 3 5 4" xfId="13867" xr:uid="{947EEADA-1C61-4FB9-9D47-A2EFCD5AFF0E}"/>
    <cellStyle name="Comma 3 3 2 3 6" xfId="478" xr:uid="{00000000-0005-0000-0000-0000AD050000}"/>
    <cellStyle name="Comma 3 3 2 3 6 2" xfId="3267" xr:uid="{D379DEBC-0A41-47E1-9A63-4C99A505A016}"/>
    <cellStyle name="Comma 3 3 2 3 6 2 2" xfId="8870" xr:uid="{AAAE5382-D0CC-4F03-9BE9-D2E924AA3E20}"/>
    <cellStyle name="Comma 3 3 2 3 6 2 2 2" xfId="20098" xr:uid="{0A05A1FB-0B3F-46E1-8FC3-EBE1E5B1531C}"/>
    <cellStyle name="Comma 3 3 2 3 6 2 3" xfId="14495" xr:uid="{D6ED774E-8813-4DC6-9720-F9DDD70679F6}"/>
    <cellStyle name="Comma 3 3 2 3 6 3" xfId="6081" xr:uid="{E69F71DF-C514-4373-B8DD-B973B67A14A8}"/>
    <cellStyle name="Comma 3 3 2 3 6 3 2" xfId="17309" xr:uid="{825DAB02-39F1-47FB-87B9-A67EAE513869}"/>
    <cellStyle name="Comma 3 3 2 3 6 4" xfId="11706" xr:uid="{48F794C9-35BD-4D05-BF0A-D32F583FC5FF}"/>
    <cellStyle name="Comma 3 3 2 3 7" xfId="2991" xr:uid="{6755AFE0-F583-4A3F-96BA-9F9E9C0A6B6A}"/>
    <cellStyle name="Comma 3 3 2 3 7 2" xfId="8594" xr:uid="{A2B1D319-F2EB-4674-9B99-F9BA382C4E33}"/>
    <cellStyle name="Comma 3 3 2 3 7 2 2" xfId="19822" xr:uid="{230B1AD7-443D-4A3F-8511-074ED3618BDF}"/>
    <cellStyle name="Comma 3 3 2 3 7 3" xfId="14219" xr:uid="{1AD14784-4CDB-4016-9332-93EDB8B8B5A8}"/>
    <cellStyle name="Comma 3 3 2 3 8" xfId="5806" xr:uid="{4630107F-39E0-479A-A7FE-5FCCE81DF7DC}"/>
    <cellStyle name="Comma 3 3 2 3 8 2" xfId="17034" xr:uid="{DCD5E868-1DF7-4295-B5F7-0B5C07A5F8C0}"/>
    <cellStyle name="Comma 3 3 2 3 9" xfId="11430" xr:uid="{5B462460-AC62-4D9F-A7A2-491746A93451}"/>
    <cellStyle name="Comma 3 3 2 4" xfId="621" xr:uid="{00000000-0005-0000-0000-0000AE050000}"/>
    <cellStyle name="Comma 3 3 2 4 2" xfId="1159" xr:uid="{00000000-0005-0000-0000-0000AF050000}"/>
    <cellStyle name="Comma 3 3 2 4 2 2" xfId="2239" xr:uid="{00000000-0005-0000-0000-0000B0050000}"/>
    <cellStyle name="Comma 3 3 2 4 2 2 2" xfId="5028" xr:uid="{5608AC51-ECE7-405F-852C-BD2658EBEBA7}"/>
    <cellStyle name="Comma 3 3 2 4 2 2 2 2" xfId="10631" xr:uid="{F6E7C8CD-CE81-4F71-A039-CE110890BEE1}"/>
    <cellStyle name="Comma 3 3 2 4 2 2 2 2 2" xfId="21859" xr:uid="{F3BCDB81-2330-40B7-B0A2-ED0D9CF32C88}"/>
    <cellStyle name="Comma 3 3 2 4 2 2 2 3" xfId="16256" xr:uid="{4E61857F-7843-4405-9462-8D698661B5EB}"/>
    <cellStyle name="Comma 3 3 2 4 2 2 3" xfId="7842" xr:uid="{F822243A-4FEA-48A7-8E53-EED9EE0D31BE}"/>
    <cellStyle name="Comma 3 3 2 4 2 2 3 2" xfId="19070" xr:uid="{0E9E0B6F-1C35-4EA4-89B3-09AA2802F47F}"/>
    <cellStyle name="Comma 3 3 2 4 2 2 4" xfId="13467" xr:uid="{012EAF63-6354-4DEC-A4A9-5EA13DBE4A5E}"/>
    <cellStyle name="Comma 3 3 2 4 2 3" xfId="3948" xr:uid="{7912DB75-7BC0-4873-BFCA-7AA654B09F0A}"/>
    <cellStyle name="Comma 3 3 2 4 2 3 2" xfId="9551" xr:uid="{6C8A2201-5C7A-43F1-9A63-88118E814F40}"/>
    <cellStyle name="Comma 3 3 2 4 2 3 2 2" xfId="20779" xr:uid="{4C84EEA6-1B43-4451-9D3D-EB3D70671FA2}"/>
    <cellStyle name="Comma 3 3 2 4 2 3 3" xfId="15176" xr:uid="{658340B7-66B4-406A-B354-3150AE20ECE0}"/>
    <cellStyle name="Comma 3 3 2 4 2 4" xfId="6762" xr:uid="{37090563-BE54-4F37-BCF2-952E7F14EF97}"/>
    <cellStyle name="Comma 3 3 2 4 2 4 2" xfId="17990" xr:uid="{E145837D-99CF-4692-8A57-17C0430C7C06}"/>
    <cellStyle name="Comma 3 3 2 4 2 5" xfId="12387" xr:uid="{7E9B800E-BE55-405B-A873-DD6572E58462}"/>
    <cellStyle name="Comma 3 3 2 4 3" xfId="1701" xr:uid="{00000000-0005-0000-0000-0000B1050000}"/>
    <cellStyle name="Comma 3 3 2 4 3 2" xfId="4490" xr:uid="{9D82A017-1999-4284-930A-40980E0711E6}"/>
    <cellStyle name="Comma 3 3 2 4 3 2 2" xfId="10093" xr:uid="{2DA508F5-FD0A-4F33-965D-8D4A85693A9A}"/>
    <cellStyle name="Comma 3 3 2 4 3 2 2 2" xfId="21321" xr:uid="{43DEB6F6-5A7E-4027-9B74-EE2B317BEE8C}"/>
    <cellStyle name="Comma 3 3 2 4 3 2 3" xfId="15718" xr:uid="{75F4DCD8-A256-43F0-AA92-8F495D0B40BF}"/>
    <cellStyle name="Comma 3 3 2 4 3 3" xfId="7304" xr:uid="{DE711418-AD19-48B3-B7EC-B9B40D5EF726}"/>
    <cellStyle name="Comma 3 3 2 4 3 3 2" xfId="18532" xr:uid="{B02770EF-E351-47AB-94E3-FCD4A40525FF}"/>
    <cellStyle name="Comma 3 3 2 4 3 4" xfId="12929" xr:uid="{6F549762-7835-4CC4-8A4C-0B23F8B09041}"/>
    <cellStyle name="Comma 3 3 2 4 4" xfId="3410" xr:uid="{BAD72C71-F46F-4688-946F-94E4CE66CFBE}"/>
    <cellStyle name="Comma 3 3 2 4 4 2" xfId="9013" xr:uid="{071097F2-743C-4D8A-A985-5F5C1DB2DA49}"/>
    <cellStyle name="Comma 3 3 2 4 4 2 2" xfId="20241" xr:uid="{25F8E995-AB5D-47FE-ABDC-1F8D15CF60A0}"/>
    <cellStyle name="Comma 3 3 2 4 4 3" xfId="14638" xr:uid="{A9567152-0AB0-44A7-9B24-28F361CC0F3A}"/>
    <cellStyle name="Comma 3 3 2 4 5" xfId="6224" xr:uid="{7E31A989-9A7B-4ADF-A650-AF662E82BF0E}"/>
    <cellStyle name="Comma 3 3 2 4 5 2" xfId="17452" xr:uid="{3B53ACF7-C6E4-4159-9758-7B238502D821}"/>
    <cellStyle name="Comma 3 3 2 4 6" xfId="11849" xr:uid="{2B1492C0-4E9A-4F77-B047-9BE31268A122}"/>
    <cellStyle name="Comma 3 3 2 5" xfId="892" xr:uid="{00000000-0005-0000-0000-0000B2050000}"/>
    <cellStyle name="Comma 3 3 2 5 2" xfId="1972" xr:uid="{00000000-0005-0000-0000-0000B3050000}"/>
    <cellStyle name="Comma 3 3 2 5 2 2" xfId="4761" xr:uid="{DD59A731-A9B5-462C-90F7-FB7C583B2CAE}"/>
    <cellStyle name="Comma 3 3 2 5 2 2 2" xfId="10364" xr:uid="{F3AEA3E3-9366-46C6-BAD4-A703D0965E47}"/>
    <cellStyle name="Comma 3 3 2 5 2 2 2 2" xfId="21592" xr:uid="{EF465CA9-0733-4A7E-A2F4-BF0F743186C6}"/>
    <cellStyle name="Comma 3 3 2 5 2 2 3" xfId="15989" xr:uid="{C5971033-9DE2-495A-B12F-CC749E48C123}"/>
    <cellStyle name="Comma 3 3 2 5 2 3" xfId="7575" xr:uid="{4B85838C-0477-4F84-B5BB-03A64A8ED07E}"/>
    <cellStyle name="Comma 3 3 2 5 2 3 2" xfId="18803" xr:uid="{4757A5B1-1585-45B5-BC41-58651F160D33}"/>
    <cellStyle name="Comma 3 3 2 5 2 4" xfId="13200" xr:uid="{405E6F30-329D-4FD5-9F03-BDB71E4F0016}"/>
    <cellStyle name="Comma 3 3 2 5 3" xfId="3681" xr:uid="{974C9FC3-5E4E-42CC-B192-AFCE8B182D50}"/>
    <cellStyle name="Comma 3 3 2 5 3 2" xfId="9284" xr:uid="{B4D0A930-1CE0-4CF8-BE85-3CDE791C9CF3}"/>
    <cellStyle name="Comma 3 3 2 5 3 2 2" xfId="20512" xr:uid="{4975CE75-0214-43AF-8C2C-5909748F6663}"/>
    <cellStyle name="Comma 3 3 2 5 3 3" xfId="14909" xr:uid="{7C9AC861-9A1F-4538-A7EF-5B017EC66E33}"/>
    <cellStyle name="Comma 3 3 2 5 4" xfId="6495" xr:uid="{CFF0492D-B404-4806-8772-62C518BAA551}"/>
    <cellStyle name="Comma 3 3 2 5 4 2" xfId="17723" xr:uid="{076C8D9C-74C5-4457-BF12-61B70ABF8B36}"/>
    <cellStyle name="Comma 3 3 2 5 5" xfId="12120" xr:uid="{42F5A8A5-C55A-4D6F-993A-C6E13B2EFC77}"/>
    <cellStyle name="Comma 3 3 2 6" xfId="1434" xr:uid="{00000000-0005-0000-0000-0000B4050000}"/>
    <cellStyle name="Comma 3 3 2 6 2" xfId="4223" xr:uid="{55FDBAA8-65E7-4054-BB28-5F79DB160E6D}"/>
    <cellStyle name="Comma 3 3 2 6 2 2" xfId="9826" xr:uid="{B8D81B94-FE0B-4C8A-A0BF-67D7F16702C2}"/>
    <cellStyle name="Comma 3 3 2 6 2 2 2" xfId="21054" xr:uid="{DEA95D50-1C68-4FA8-A258-6A41C6367F73}"/>
    <cellStyle name="Comma 3 3 2 6 2 3" xfId="15451" xr:uid="{DCFDEF38-BCBF-4F21-A4E0-CA4FC0CADA65}"/>
    <cellStyle name="Comma 3 3 2 6 3" xfId="7037" xr:uid="{2933AB16-7E03-4EDF-BB13-0D6559CB830F}"/>
    <cellStyle name="Comma 3 3 2 6 3 2" xfId="18265" xr:uid="{2EB93A90-E1C7-43D8-A9D8-9D09AC496645}"/>
    <cellStyle name="Comma 3 3 2 6 4" xfId="12662" xr:uid="{6C699AE6-D65E-4B31-861E-B23658F72B86}"/>
    <cellStyle name="Comma 3 3 2 7" xfId="2515" xr:uid="{00000000-0005-0000-0000-0000B5050000}"/>
    <cellStyle name="Comma 3 3 2 7 2" xfId="5304" xr:uid="{F5E958D0-1F7E-412B-97C4-5DED3F8EF210}"/>
    <cellStyle name="Comma 3 3 2 7 2 2" xfId="10907" xr:uid="{40B6941B-6C28-4F87-A5D4-55B18E27F9A3}"/>
    <cellStyle name="Comma 3 3 2 7 2 2 2" xfId="22135" xr:uid="{5FE59B50-51C2-430E-80F8-1BA7E131FF6D}"/>
    <cellStyle name="Comma 3 3 2 7 2 3" xfId="16532" xr:uid="{F7154AE8-BF0C-412E-935E-BBABF62FE6E7}"/>
    <cellStyle name="Comma 3 3 2 7 3" xfId="8118" xr:uid="{F835AA08-8C54-4D14-95FE-F982A36C6283}"/>
    <cellStyle name="Comma 3 3 2 7 3 2" xfId="19346" xr:uid="{3C87D31B-92DE-4616-9BB1-C6BC5591307C}"/>
    <cellStyle name="Comma 3 3 2 7 4" xfId="13743" xr:uid="{5C38321C-F31F-49E7-8124-35FC8CF0413E}"/>
    <cellStyle name="Comma 3 3 2 8" xfId="354" xr:uid="{00000000-0005-0000-0000-0000B6050000}"/>
    <cellStyle name="Comma 3 3 2 8 2" xfId="3143" xr:uid="{EE27EE13-7AF8-4029-BF8B-476F408D26F9}"/>
    <cellStyle name="Comma 3 3 2 8 2 2" xfId="8746" xr:uid="{2E2BF1A7-4DFB-4849-A733-5A58AD490975}"/>
    <cellStyle name="Comma 3 3 2 8 2 2 2" xfId="19974" xr:uid="{06CBEED9-347D-4E1F-B057-4604FF10383E}"/>
    <cellStyle name="Comma 3 3 2 8 2 3" xfId="14371" xr:uid="{D13FEEAB-BBAF-4BA5-AF18-686D6B79E9AA}"/>
    <cellStyle name="Comma 3 3 2 8 3" xfId="5957" xr:uid="{8F3CB4F4-C1AC-4490-8D24-9D7113899B9F}"/>
    <cellStyle name="Comma 3 3 2 8 3 2" xfId="17185" xr:uid="{40C8597A-6F61-4987-92C0-A7B1A73EAE71}"/>
    <cellStyle name="Comma 3 3 2 8 4" xfId="11582" xr:uid="{2FE44FAE-7945-475D-A668-FB3B7026BC4D}"/>
    <cellStyle name="Comma 3 3 2 9" xfId="2867" xr:uid="{0F7616D2-E9E5-437E-B6B6-CD26759108EC}"/>
    <cellStyle name="Comma 3 3 2 9 2" xfId="8470" xr:uid="{A2D6CD91-4ECD-49BE-8033-9DCF301D7F24}"/>
    <cellStyle name="Comma 3 3 2 9 2 2" xfId="19698" xr:uid="{0AF0FB52-89C0-4A5F-A48B-7B4BC3759129}"/>
    <cellStyle name="Comma 3 3 2 9 3" xfId="14095" xr:uid="{A370858A-82EE-4A5E-9AC2-05075ED74D00}"/>
    <cellStyle name="Comma 3 3 3" xfId="104" xr:uid="{00000000-0005-0000-0000-0000B7050000}"/>
    <cellStyle name="Comma 3 3 3 10" xfId="11336" xr:uid="{7CF6BD96-B2D9-436E-B818-D05DBD545C03}"/>
    <cellStyle name="Comma 3 3 3 2" xfId="230" xr:uid="{00000000-0005-0000-0000-0000B8050000}"/>
    <cellStyle name="Comma 3 3 3 2 2" xfId="777" xr:uid="{00000000-0005-0000-0000-0000B9050000}"/>
    <cellStyle name="Comma 3 3 3 2 2 2" xfId="1315" xr:uid="{00000000-0005-0000-0000-0000BA050000}"/>
    <cellStyle name="Comma 3 3 3 2 2 2 2" xfId="2395" xr:uid="{00000000-0005-0000-0000-0000BB050000}"/>
    <cellStyle name="Comma 3 3 3 2 2 2 2 2" xfId="5184" xr:uid="{D0865A4A-AFB8-4B50-80E9-302DBB3A85CA}"/>
    <cellStyle name="Comma 3 3 3 2 2 2 2 2 2" xfId="10787" xr:uid="{2E00594E-DC33-4D10-90E4-59025F15B2E9}"/>
    <cellStyle name="Comma 3 3 3 2 2 2 2 2 2 2" xfId="22015" xr:uid="{E4E84165-2BB0-4797-A742-A9AF108390B5}"/>
    <cellStyle name="Comma 3 3 3 2 2 2 2 2 3" xfId="16412" xr:uid="{5DE67730-9172-45FE-9C42-A5BDB2EC7DAA}"/>
    <cellStyle name="Comma 3 3 3 2 2 2 2 3" xfId="7998" xr:uid="{EE456D7A-01EB-4A8E-9CD0-D0A455018BF2}"/>
    <cellStyle name="Comma 3 3 3 2 2 2 2 3 2" xfId="19226" xr:uid="{BE2B84EF-A7BF-4DAE-B9C9-43E0931A759A}"/>
    <cellStyle name="Comma 3 3 3 2 2 2 2 4" xfId="13623" xr:uid="{8A4F2852-7396-4D6E-AAAF-625B270D37DD}"/>
    <cellStyle name="Comma 3 3 3 2 2 2 3" xfId="4104" xr:uid="{87208727-67A8-4903-BF70-22793C193AB4}"/>
    <cellStyle name="Comma 3 3 3 2 2 2 3 2" xfId="9707" xr:uid="{73F154C9-07DF-4D7C-9163-F317BB9F0484}"/>
    <cellStyle name="Comma 3 3 3 2 2 2 3 2 2" xfId="20935" xr:uid="{CC5FBA8D-7F15-462B-9935-C0C06F3E4D20}"/>
    <cellStyle name="Comma 3 3 3 2 2 2 3 3" xfId="15332" xr:uid="{87382EFB-7861-4620-96BC-949A5AD48094}"/>
    <cellStyle name="Comma 3 3 3 2 2 2 4" xfId="6918" xr:uid="{FE1E7266-48BA-4F92-ACEE-1989D55F5BE7}"/>
    <cellStyle name="Comma 3 3 3 2 2 2 4 2" xfId="18146" xr:uid="{92B78352-F734-48E6-ADB8-56566C3D5BF2}"/>
    <cellStyle name="Comma 3 3 3 2 2 2 5" xfId="12543" xr:uid="{1CBF3B6F-5CB3-4401-9C08-462794D8B66A}"/>
    <cellStyle name="Comma 3 3 3 2 2 3" xfId="1857" xr:uid="{00000000-0005-0000-0000-0000BC050000}"/>
    <cellStyle name="Comma 3 3 3 2 2 3 2" xfId="4646" xr:uid="{CAA1E456-9BEA-4EBC-95DF-A52829C61FA1}"/>
    <cellStyle name="Comma 3 3 3 2 2 3 2 2" xfId="10249" xr:uid="{BE770388-DCAD-4559-B469-A48982D1C72F}"/>
    <cellStyle name="Comma 3 3 3 2 2 3 2 2 2" xfId="21477" xr:uid="{30B69AD7-9B31-4330-ABDC-C50231DBB9B9}"/>
    <cellStyle name="Comma 3 3 3 2 2 3 2 3" xfId="15874" xr:uid="{BEFB072B-A004-4F0B-B3E5-6D7C222F2AA3}"/>
    <cellStyle name="Comma 3 3 3 2 2 3 3" xfId="7460" xr:uid="{D6B0169B-FE8F-48EF-9B16-E1C461BAA644}"/>
    <cellStyle name="Comma 3 3 3 2 2 3 3 2" xfId="18688" xr:uid="{2F28A32E-05ED-453B-8EB7-0BCC8CB4073B}"/>
    <cellStyle name="Comma 3 3 3 2 2 3 4" xfId="13085" xr:uid="{510BFC30-AFDC-427B-998B-898CE8DD7855}"/>
    <cellStyle name="Comma 3 3 3 2 2 4" xfId="3566" xr:uid="{5BF19C4B-D8AC-46C5-90A0-D62D65D2F07D}"/>
    <cellStyle name="Comma 3 3 3 2 2 4 2" xfId="9169" xr:uid="{696E8B04-F6A5-46B5-A7A5-7D3D19564551}"/>
    <cellStyle name="Comma 3 3 3 2 2 4 2 2" xfId="20397" xr:uid="{6BD00121-E20F-4FE4-93A1-AD34019AFEAA}"/>
    <cellStyle name="Comma 3 3 3 2 2 4 3" xfId="14794" xr:uid="{AA34148D-4A90-4D5D-BC10-7CAC392D8C82}"/>
    <cellStyle name="Comma 3 3 3 2 2 5" xfId="6380" xr:uid="{75BA0500-4A8D-4797-A9BF-03BE83208719}"/>
    <cellStyle name="Comma 3 3 3 2 2 5 2" xfId="17608" xr:uid="{04E3A6E9-C2BF-48F8-9197-FD13B41FFBFF}"/>
    <cellStyle name="Comma 3 3 3 2 2 6" xfId="12005" xr:uid="{A8010573-8D66-4AB3-A71D-EC9C6D08C7FC}"/>
    <cellStyle name="Comma 3 3 3 2 3" xfId="1048" xr:uid="{00000000-0005-0000-0000-0000BD050000}"/>
    <cellStyle name="Comma 3 3 3 2 3 2" xfId="2128" xr:uid="{00000000-0005-0000-0000-0000BE050000}"/>
    <cellStyle name="Comma 3 3 3 2 3 2 2" xfId="4917" xr:uid="{42C55AEE-C796-466F-842A-F6F0186E97E9}"/>
    <cellStyle name="Comma 3 3 3 2 3 2 2 2" xfId="10520" xr:uid="{0891E96C-C980-448F-BA6F-75E758476B8A}"/>
    <cellStyle name="Comma 3 3 3 2 3 2 2 2 2" xfId="21748" xr:uid="{915C8C1D-08A6-41F3-B893-35D63F2D61AC}"/>
    <cellStyle name="Comma 3 3 3 2 3 2 2 3" xfId="16145" xr:uid="{C0304151-35FB-4F46-95F1-ACA65EDC7520}"/>
    <cellStyle name="Comma 3 3 3 2 3 2 3" xfId="7731" xr:uid="{1EC8A82F-9FC9-4777-8E92-3A61FD3A3E8A}"/>
    <cellStyle name="Comma 3 3 3 2 3 2 3 2" xfId="18959" xr:uid="{7BA1D82B-6087-4AEB-B9AB-678A5583743C}"/>
    <cellStyle name="Comma 3 3 3 2 3 2 4" xfId="13356" xr:uid="{A28293D7-3A08-4B44-938D-E82CB40C3DC6}"/>
    <cellStyle name="Comma 3 3 3 2 3 3" xfId="3837" xr:uid="{7E940212-A9EE-4799-91E4-4B51AABB4203}"/>
    <cellStyle name="Comma 3 3 3 2 3 3 2" xfId="9440" xr:uid="{1F4B1CA3-DFCC-4E60-B660-8451A1A652E0}"/>
    <cellStyle name="Comma 3 3 3 2 3 3 2 2" xfId="20668" xr:uid="{A213D37D-85FC-409B-9F12-B1825BA94D17}"/>
    <cellStyle name="Comma 3 3 3 2 3 3 3" xfId="15065" xr:uid="{AA507B86-0C8A-4EE4-BFBF-1A8A25831032}"/>
    <cellStyle name="Comma 3 3 3 2 3 4" xfId="6651" xr:uid="{B4C498DE-5F21-481D-BE1B-B44C8404B088}"/>
    <cellStyle name="Comma 3 3 3 2 3 4 2" xfId="17879" xr:uid="{9C52B9D1-BAD6-4316-AD38-6DA4E3B2A091}"/>
    <cellStyle name="Comma 3 3 3 2 3 5" xfId="12276" xr:uid="{3680BEB0-E10C-4518-9FB7-5E99459FE474}"/>
    <cellStyle name="Comma 3 3 3 2 4" xfId="1590" xr:uid="{00000000-0005-0000-0000-0000BF050000}"/>
    <cellStyle name="Comma 3 3 3 2 4 2" xfId="4379" xr:uid="{F2EF0ACA-A16C-47D3-A545-76D17ECA2D1D}"/>
    <cellStyle name="Comma 3 3 3 2 4 2 2" xfId="9982" xr:uid="{493943A7-CE5C-4D7F-8A57-C9AA7E4199F9}"/>
    <cellStyle name="Comma 3 3 3 2 4 2 2 2" xfId="21210" xr:uid="{1FFD5866-9198-47F4-9183-EC7D07390532}"/>
    <cellStyle name="Comma 3 3 3 2 4 2 3" xfId="15607" xr:uid="{785EB1A5-5992-4909-9DDB-4D86CECA072A}"/>
    <cellStyle name="Comma 3 3 3 2 4 3" xfId="7193" xr:uid="{AD54B08E-96C2-417B-8C08-0A4C10E1BE02}"/>
    <cellStyle name="Comma 3 3 3 2 4 3 2" xfId="18421" xr:uid="{2269B439-5161-4179-9A9D-543787CA3E84}"/>
    <cellStyle name="Comma 3 3 3 2 4 4" xfId="12818" xr:uid="{1EDD22E2-1E90-4831-AE8F-DEE83CA49612}"/>
    <cellStyle name="Comma 3 3 3 2 5" xfId="2671" xr:uid="{00000000-0005-0000-0000-0000C0050000}"/>
    <cellStyle name="Comma 3 3 3 2 5 2" xfId="5460" xr:uid="{5C52BFD7-D8D5-44CB-AFE8-4F7B60DFD190}"/>
    <cellStyle name="Comma 3 3 3 2 5 2 2" xfId="11063" xr:uid="{1EA3471F-E27B-4BFD-AD76-C9F411B36EC8}"/>
    <cellStyle name="Comma 3 3 3 2 5 2 2 2" xfId="22291" xr:uid="{7C678443-E87C-4F74-AAD1-5B18D16F672D}"/>
    <cellStyle name="Comma 3 3 3 2 5 2 3" xfId="16688" xr:uid="{8EE0D736-2D1F-4F71-9F1B-9036BA392671}"/>
    <cellStyle name="Comma 3 3 3 2 5 3" xfId="8274" xr:uid="{DED0F1B3-D92A-4FFB-A746-02B69097A8DF}"/>
    <cellStyle name="Comma 3 3 3 2 5 3 2" xfId="19502" xr:uid="{3FC2E7A8-3AD1-4AEC-9D4C-5F16D32D387A}"/>
    <cellStyle name="Comma 3 3 3 2 5 4" xfId="13899" xr:uid="{3FE571EF-C177-4A82-87C8-F24288FD8C9C}"/>
    <cellStyle name="Comma 3 3 3 2 6" xfId="510" xr:uid="{00000000-0005-0000-0000-0000C1050000}"/>
    <cellStyle name="Comma 3 3 3 2 6 2" xfId="3299" xr:uid="{FFCA3E42-F199-4C4B-82D4-F5D3252B4305}"/>
    <cellStyle name="Comma 3 3 3 2 6 2 2" xfId="8902" xr:uid="{A8FEB3A3-D6E6-4E0C-A7E5-73633AC131B1}"/>
    <cellStyle name="Comma 3 3 3 2 6 2 2 2" xfId="20130" xr:uid="{727CD071-79C7-466A-A2E7-1A6A79FB6C95}"/>
    <cellStyle name="Comma 3 3 3 2 6 2 3" xfId="14527" xr:uid="{A7D5BF99-0858-4C69-8EDE-BA23FBB085FA}"/>
    <cellStyle name="Comma 3 3 3 2 6 3" xfId="6113" xr:uid="{FA691338-133D-47A4-9FED-882335890FF5}"/>
    <cellStyle name="Comma 3 3 3 2 6 3 2" xfId="17341" xr:uid="{E05CF03E-CAEF-4262-88E0-A769B91C1411}"/>
    <cellStyle name="Comma 3 3 3 2 6 4" xfId="11738" xr:uid="{23E2EB8E-3A6A-4DC2-94D8-A8942C674175}"/>
    <cellStyle name="Comma 3 3 3 2 7" xfId="3023" xr:uid="{D251F6E5-CE15-4D19-AE1A-BEC33B9C9D35}"/>
    <cellStyle name="Comma 3 3 3 2 7 2" xfId="8626" xr:uid="{9CCB99FF-A204-4C28-8D19-470519D4C60D}"/>
    <cellStyle name="Comma 3 3 3 2 7 2 2" xfId="19854" xr:uid="{C91A2710-4A70-4DF5-B5F6-B7F662A323FA}"/>
    <cellStyle name="Comma 3 3 3 2 7 3" xfId="14251" xr:uid="{923C3EDE-1083-4196-BDF5-531F4814A827}"/>
    <cellStyle name="Comma 3 3 3 2 8" xfId="5838" xr:uid="{3B30F697-D2CC-4F61-A869-975BFC3BFB1C}"/>
    <cellStyle name="Comma 3 3 3 2 8 2" xfId="17066" xr:uid="{1D5989B1-1706-4A9C-B730-B49C4BB3408E}"/>
    <cellStyle name="Comma 3 3 3 2 9" xfId="11462" xr:uid="{631C38E0-5828-4A7C-A01C-72016043AD9D}"/>
    <cellStyle name="Comma 3 3 3 3" xfId="651" xr:uid="{00000000-0005-0000-0000-0000C2050000}"/>
    <cellStyle name="Comma 3 3 3 3 2" xfId="1189" xr:uid="{00000000-0005-0000-0000-0000C3050000}"/>
    <cellStyle name="Comma 3 3 3 3 2 2" xfId="2269" xr:uid="{00000000-0005-0000-0000-0000C4050000}"/>
    <cellStyle name="Comma 3 3 3 3 2 2 2" xfId="5058" xr:uid="{5EEB1530-142F-44E5-B8AC-FCBCCE0387D5}"/>
    <cellStyle name="Comma 3 3 3 3 2 2 2 2" xfId="10661" xr:uid="{91D626C2-CB86-49FD-B1B7-2F3141A85B8D}"/>
    <cellStyle name="Comma 3 3 3 3 2 2 2 2 2" xfId="21889" xr:uid="{F537F551-DC8E-4A2E-935E-F94B67940699}"/>
    <cellStyle name="Comma 3 3 3 3 2 2 2 3" xfId="16286" xr:uid="{C9558D0A-3C6A-4F61-8DBE-5FB39CC8BB63}"/>
    <cellStyle name="Comma 3 3 3 3 2 2 3" xfId="7872" xr:uid="{34E34AE9-9DF1-4F15-AD3B-F6CB88E37175}"/>
    <cellStyle name="Comma 3 3 3 3 2 2 3 2" xfId="19100" xr:uid="{78F0BE22-AB8B-47DF-B29F-3647C48C757F}"/>
    <cellStyle name="Comma 3 3 3 3 2 2 4" xfId="13497" xr:uid="{1293F68A-5B2A-47C3-96AA-99C5C22B3300}"/>
    <cellStyle name="Comma 3 3 3 3 2 3" xfId="3978" xr:uid="{D95407ED-5197-4BD3-8CAF-FE4F3E34E4B3}"/>
    <cellStyle name="Comma 3 3 3 3 2 3 2" xfId="9581" xr:uid="{523D8A57-2D3E-4299-B2E7-8A757784793F}"/>
    <cellStyle name="Comma 3 3 3 3 2 3 2 2" xfId="20809" xr:uid="{CD40A39F-5B4E-4C1D-B7F1-878151D6D391}"/>
    <cellStyle name="Comma 3 3 3 3 2 3 3" xfId="15206" xr:uid="{4E8A4973-A828-43D8-86F6-1F7E4CED26D4}"/>
    <cellStyle name="Comma 3 3 3 3 2 4" xfId="6792" xr:uid="{7FFFD5D6-ADF6-4E82-B207-261B1DCDD11B}"/>
    <cellStyle name="Comma 3 3 3 3 2 4 2" xfId="18020" xr:uid="{1DCD801D-BF78-4F11-A40A-75A070E3CE86}"/>
    <cellStyle name="Comma 3 3 3 3 2 5" xfId="12417" xr:uid="{36B806B0-4EDB-43D2-9884-A9FC7DDFB774}"/>
    <cellStyle name="Comma 3 3 3 3 3" xfId="1731" xr:uid="{00000000-0005-0000-0000-0000C5050000}"/>
    <cellStyle name="Comma 3 3 3 3 3 2" xfId="4520" xr:uid="{BA0DB1D6-3F36-48E6-AC74-8439CB662119}"/>
    <cellStyle name="Comma 3 3 3 3 3 2 2" xfId="10123" xr:uid="{386F10A2-21EE-4D7D-87FE-FCF62B9E5A03}"/>
    <cellStyle name="Comma 3 3 3 3 3 2 2 2" xfId="21351" xr:uid="{071159C9-757E-4257-86DF-20662AD61619}"/>
    <cellStyle name="Comma 3 3 3 3 3 2 3" xfId="15748" xr:uid="{7FA93E6F-B21F-475E-82F1-43EA1DBDF3C6}"/>
    <cellStyle name="Comma 3 3 3 3 3 3" xfId="7334" xr:uid="{EB25389B-950D-4B25-BA9B-6D6C02CB0500}"/>
    <cellStyle name="Comma 3 3 3 3 3 3 2" xfId="18562" xr:uid="{0BA21BA8-22AD-403E-8672-E6162E84735D}"/>
    <cellStyle name="Comma 3 3 3 3 3 4" xfId="12959" xr:uid="{4D75E745-2248-4CFB-B58B-9316D171D79C}"/>
    <cellStyle name="Comma 3 3 3 3 4" xfId="3440" xr:uid="{A99A2F61-AA81-4435-89E9-068CADF2D425}"/>
    <cellStyle name="Comma 3 3 3 3 4 2" xfId="9043" xr:uid="{34E06DF1-8640-4A03-A7D7-FDBA6BBC7A73}"/>
    <cellStyle name="Comma 3 3 3 3 4 2 2" xfId="20271" xr:uid="{C9C5F749-1972-482D-B81C-95F373322C0F}"/>
    <cellStyle name="Comma 3 3 3 3 4 3" xfId="14668" xr:uid="{F4A1BACA-EF0A-45CF-80E8-4D7424426E07}"/>
    <cellStyle name="Comma 3 3 3 3 5" xfId="6254" xr:uid="{1750497E-35F0-4B38-A761-64E9AC85C25E}"/>
    <cellStyle name="Comma 3 3 3 3 5 2" xfId="17482" xr:uid="{0E1573B6-0CDC-433A-A930-41C57955073C}"/>
    <cellStyle name="Comma 3 3 3 3 6" xfId="11879" xr:uid="{338EB2CA-D7EF-43C8-8422-C6005FC985CB}"/>
    <cellStyle name="Comma 3 3 3 4" xfId="922" xr:uid="{00000000-0005-0000-0000-0000C6050000}"/>
    <cellStyle name="Comma 3 3 3 4 2" xfId="2002" xr:uid="{00000000-0005-0000-0000-0000C7050000}"/>
    <cellStyle name="Comma 3 3 3 4 2 2" xfId="4791" xr:uid="{FF9C6052-DD18-47E4-9B89-B57EA7E3F7B4}"/>
    <cellStyle name="Comma 3 3 3 4 2 2 2" xfId="10394" xr:uid="{DBE43166-C950-40CE-BD3F-52EABD3F5DAC}"/>
    <cellStyle name="Comma 3 3 3 4 2 2 2 2" xfId="21622" xr:uid="{5AE4E0F4-992D-40F9-B70A-B3CAAAA12DC3}"/>
    <cellStyle name="Comma 3 3 3 4 2 2 3" xfId="16019" xr:uid="{63A19365-4D2E-4C88-A038-E9A7BA22ACA6}"/>
    <cellStyle name="Comma 3 3 3 4 2 3" xfId="7605" xr:uid="{331A560B-79F7-48B6-962D-2390BDD83349}"/>
    <cellStyle name="Comma 3 3 3 4 2 3 2" xfId="18833" xr:uid="{F2FAABDC-A26E-4E3E-8407-49FA9B4C3137}"/>
    <cellStyle name="Comma 3 3 3 4 2 4" xfId="13230" xr:uid="{673F2F44-C601-4220-A2E9-926E9CE541FF}"/>
    <cellStyle name="Comma 3 3 3 4 3" xfId="3711" xr:uid="{D9F1F90E-A75E-432C-8F7E-6E3B3B70EE91}"/>
    <cellStyle name="Comma 3 3 3 4 3 2" xfId="9314" xr:uid="{656846CC-40C0-46C5-BE14-6323A4DAC38F}"/>
    <cellStyle name="Comma 3 3 3 4 3 2 2" xfId="20542" xr:uid="{EE5800BD-67C7-4B3A-A298-8F8DF3BD68E8}"/>
    <cellStyle name="Comma 3 3 3 4 3 3" xfId="14939" xr:uid="{A78D0449-F85D-4707-A55B-6446D84FF5A6}"/>
    <cellStyle name="Comma 3 3 3 4 4" xfId="6525" xr:uid="{C8D5262A-364C-4955-BF3A-E9BA10E3E1F5}"/>
    <cellStyle name="Comma 3 3 3 4 4 2" xfId="17753" xr:uid="{A9256E37-B61B-42FC-8A3D-0C9853287DFC}"/>
    <cellStyle name="Comma 3 3 3 4 5" xfId="12150" xr:uid="{13199FA1-0D31-42D0-B2D2-321325D08614}"/>
    <cellStyle name="Comma 3 3 3 5" xfId="1464" xr:uid="{00000000-0005-0000-0000-0000C8050000}"/>
    <cellStyle name="Comma 3 3 3 5 2" xfId="4253" xr:uid="{762ACE5A-2210-4FE5-AA21-530FDE80F418}"/>
    <cellStyle name="Comma 3 3 3 5 2 2" xfId="9856" xr:uid="{C7689497-99E0-4192-B166-DFAE9DB9549B}"/>
    <cellStyle name="Comma 3 3 3 5 2 2 2" xfId="21084" xr:uid="{9BA2BC12-D354-4E0B-B178-BAFDF8A045CD}"/>
    <cellStyle name="Comma 3 3 3 5 2 3" xfId="15481" xr:uid="{F21E5021-1349-4B57-A12D-7B9302280E95}"/>
    <cellStyle name="Comma 3 3 3 5 3" xfId="7067" xr:uid="{D18C7459-3E28-464F-B877-D5ED773817A6}"/>
    <cellStyle name="Comma 3 3 3 5 3 2" xfId="18295" xr:uid="{E42C74D6-D4AD-42DE-AB73-0D82333B3CDE}"/>
    <cellStyle name="Comma 3 3 3 5 4" xfId="12692" xr:uid="{A6C7CF2F-9C82-4D0E-B950-AD466C048F80}"/>
    <cellStyle name="Comma 3 3 3 6" xfId="2545" xr:uid="{00000000-0005-0000-0000-0000C9050000}"/>
    <cellStyle name="Comma 3 3 3 6 2" xfId="5334" xr:uid="{39356B83-8AAA-45F9-869E-D3DB97E3C9E2}"/>
    <cellStyle name="Comma 3 3 3 6 2 2" xfId="10937" xr:uid="{5FA2796D-490A-454C-B9A2-723F6910599F}"/>
    <cellStyle name="Comma 3 3 3 6 2 2 2" xfId="22165" xr:uid="{C23DDB7E-20DD-49FB-B609-5105664608CA}"/>
    <cellStyle name="Comma 3 3 3 6 2 3" xfId="16562" xr:uid="{C91C5406-394B-4FA3-9B24-D5534B07C020}"/>
    <cellStyle name="Comma 3 3 3 6 3" xfId="8148" xr:uid="{1E192A76-EFF5-44A6-A59C-4A44C7EE233C}"/>
    <cellStyle name="Comma 3 3 3 6 3 2" xfId="19376" xr:uid="{901458A0-F6D4-489A-BEBC-2244D0225FDE}"/>
    <cellStyle name="Comma 3 3 3 6 4" xfId="13773" xr:uid="{07EF3C4E-5DCD-4475-8F30-C1EEBE5E283A}"/>
    <cellStyle name="Comma 3 3 3 7" xfId="384" xr:uid="{00000000-0005-0000-0000-0000CA050000}"/>
    <cellStyle name="Comma 3 3 3 7 2" xfId="3173" xr:uid="{723B151B-527B-46FB-A729-5781C32A5481}"/>
    <cellStyle name="Comma 3 3 3 7 2 2" xfId="8776" xr:uid="{92D59FA4-67AE-42CD-85BA-214A33B752A2}"/>
    <cellStyle name="Comma 3 3 3 7 2 2 2" xfId="20004" xr:uid="{C4E5B8A1-3A3D-4133-A375-43084E211165}"/>
    <cellStyle name="Comma 3 3 3 7 2 3" xfId="14401" xr:uid="{F7ED2C10-BD61-4C8D-B2E6-534CE2591095}"/>
    <cellStyle name="Comma 3 3 3 7 3" xfId="5987" xr:uid="{0A453520-4311-4B93-8690-C795A135A1DE}"/>
    <cellStyle name="Comma 3 3 3 7 3 2" xfId="17215" xr:uid="{77573847-F117-4CF7-86B5-35F65E059121}"/>
    <cellStyle name="Comma 3 3 3 7 4" xfId="11612" xr:uid="{6F27F749-4BF8-4FE6-B00A-726C68FC8293}"/>
    <cellStyle name="Comma 3 3 3 8" xfId="2897" xr:uid="{59BA2B33-64E8-4444-A01C-68EB4C7856DA}"/>
    <cellStyle name="Comma 3 3 3 8 2" xfId="8500" xr:uid="{13371226-82D2-4AD2-A5E9-A43E7048F2C5}"/>
    <cellStyle name="Comma 3 3 3 8 2 2" xfId="19728" xr:uid="{CC0AA461-8C3B-47B4-B37C-14037F9EFBE3}"/>
    <cellStyle name="Comma 3 3 3 8 3" xfId="14125" xr:uid="{58674E5E-61D9-48A7-926E-C787F9AAC3E9}"/>
    <cellStyle name="Comma 3 3 3 9" xfId="5712" xr:uid="{1D8975FE-7ABA-40CD-A4CF-CDD4E055970C}"/>
    <cellStyle name="Comma 3 3 3 9 2" xfId="16940" xr:uid="{2DD046D2-BBAD-41AC-AA90-78E8AA14CF1F}"/>
    <cellStyle name="Comma 3 3 4" xfId="166" xr:uid="{00000000-0005-0000-0000-0000CB050000}"/>
    <cellStyle name="Comma 3 3 4 2" xfId="713" xr:uid="{00000000-0005-0000-0000-0000CC050000}"/>
    <cellStyle name="Comma 3 3 4 2 2" xfId="1251" xr:uid="{00000000-0005-0000-0000-0000CD050000}"/>
    <cellStyle name="Comma 3 3 4 2 2 2" xfId="2331" xr:uid="{00000000-0005-0000-0000-0000CE050000}"/>
    <cellStyle name="Comma 3 3 4 2 2 2 2" xfId="5120" xr:uid="{E9AC6DC3-8238-415C-B9ED-F79F09D7A76D}"/>
    <cellStyle name="Comma 3 3 4 2 2 2 2 2" xfId="10723" xr:uid="{C51D22BF-5978-4910-BCE0-10427E0703AB}"/>
    <cellStyle name="Comma 3 3 4 2 2 2 2 2 2" xfId="21951" xr:uid="{F810A0FC-43EA-400C-8D3C-D21B24BD68B8}"/>
    <cellStyle name="Comma 3 3 4 2 2 2 2 3" xfId="16348" xr:uid="{C7894558-8D31-453D-B4FD-D29964375531}"/>
    <cellStyle name="Comma 3 3 4 2 2 2 3" xfId="7934" xr:uid="{421037F3-5786-4B63-842E-8526F1BB9DDD}"/>
    <cellStyle name="Comma 3 3 4 2 2 2 3 2" xfId="19162" xr:uid="{58AE6338-922E-467C-904A-50B7901885FE}"/>
    <cellStyle name="Comma 3 3 4 2 2 2 4" xfId="13559" xr:uid="{4EC72A33-9F51-4835-B74E-EB248292E6A8}"/>
    <cellStyle name="Comma 3 3 4 2 2 3" xfId="4040" xr:uid="{E2543055-4E4E-4CEA-92F3-05630BF548A5}"/>
    <cellStyle name="Comma 3 3 4 2 2 3 2" xfId="9643" xr:uid="{1C8AC52A-2128-47AE-93F3-0CE3F4973DFF}"/>
    <cellStyle name="Comma 3 3 4 2 2 3 2 2" xfId="20871" xr:uid="{D1F5FDD2-0CF9-43CC-A929-7DF18A9CC03F}"/>
    <cellStyle name="Comma 3 3 4 2 2 3 3" xfId="15268" xr:uid="{F4AFE0E1-ABBA-40AF-A370-3C9AD62373AE}"/>
    <cellStyle name="Comma 3 3 4 2 2 4" xfId="6854" xr:uid="{799150FC-597D-4890-998C-E07398EBB64F}"/>
    <cellStyle name="Comma 3 3 4 2 2 4 2" xfId="18082" xr:uid="{B1BCDBF2-C290-4FB1-AB84-A9B69A957D9A}"/>
    <cellStyle name="Comma 3 3 4 2 2 5" xfId="12479" xr:uid="{3B6E0BDA-396D-4F7F-BF1E-209575A19A82}"/>
    <cellStyle name="Comma 3 3 4 2 3" xfId="1793" xr:uid="{00000000-0005-0000-0000-0000CF050000}"/>
    <cellStyle name="Comma 3 3 4 2 3 2" xfId="4582" xr:uid="{5D7C4945-E74B-416B-812D-3F38ED4783D9}"/>
    <cellStyle name="Comma 3 3 4 2 3 2 2" xfId="10185" xr:uid="{2656F26A-3D21-41EC-984A-B4439BC67650}"/>
    <cellStyle name="Comma 3 3 4 2 3 2 2 2" xfId="21413" xr:uid="{8107B2E1-AEB4-477D-B99F-F34043E02D62}"/>
    <cellStyle name="Comma 3 3 4 2 3 2 3" xfId="15810" xr:uid="{54890116-5582-4E2F-B62F-4511BA93A8A2}"/>
    <cellStyle name="Comma 3 3 4 2 3 3" xfId="7396" xr:uid="{2F07A98C-3F2D-42CD-8C37-C4DFD5803A30}"/>
    <cellStyle name="Comma 3 3 4 2 3 3 2" xfId="18624" xr:uid="{5A978464-1C6B-44A8-8581-72FF3399943E}"/>
    <cellStyle name="Comma 3 3 4 2 3 4" xfId="13021" xr:uid="{51A64114-AE2C-4330-9A37-16B77D81D1BA}"/>
    <cellStyle name="Comma 3 3 4 2 4" xfId="3502" xr:uid="{B41283AE-4BA2-4DCD-BBE9-27D9E82B627E}"/>
    <cellStyle name="Comma 3 3 4 2 4 2" xfId="9105" xr:uid="{6710B83B-56DF-4FBF-B84C-6FC2CEC7D9E5}"/>
    <cellStyle name="Comma 3 3 4 2 4 2 2" xfId="20333" xr:uid="{8AC60956-1002-4E95-8192-FB8278D82949}"/>
    <cellStyle name="Comma 3 3 4 2 4 3" xfId="14730" xr:uid="{9FB4187E-34A5-4271-9161-9CD688846AB8}"/>
    <cellStyle name="Comma 3 3 4 2 5" xfId="6316" xr:uid="{F1CD8571-A7B6-48BE-9B5C-174D57478006}"/>
    <cellStyle name="Comma 3 3 4 2 5 2" xfId="17544" xr:uid="{96E24E24-92B1-44CF-9C0A-CF75A6B9B45D}"/>
    <cellStyle name="Comma 3 3 4 2 6" xfId="11941" xr:uid="{091A68FE-47EE-4058-A980-FEE40EDF3C4D}"/>
    <cellStyle name="Comma 3 3 4 3" xfId="984" xr:uid="{00000000-0005-0000-0000-0000D0050000}"/>
    <cellStyle name="Comma 3 3 4 3 2" xfId="2064" xr:uid="{00000000-0005-0000-0000-0000D1050000}"/>
    <cellStyle name="Comma 3 3 4 3 2 2" xfId="4853" xr:uid="{52A01DC4-00B8-4965-85C1-BE60EAE02CBE}"/>
    <cellStyle name="Comma 3 3 4 3 2 2 2" xfId="10456" xr:uid="{0F792F9C-D568-4958-AE62-0140AE300749}"/>
    <cellStyle name="Comma 3 3 4 3 2 2 2 2" xfId="21684" xr:uid="{05B0CBCF-7A32-4B07-95EF-9CE35153C959}"/>
    <cellStyle name="Comma 3 3 4 3 2 2 3" xfId="16081" xr:uid="{BC4D998C-9F61-4D87-9CCA-C713B6046D5A}"/>
    <cellStyle name="Comma 3 3 4 3 2 3" xfId="7667" xr:uid="{CBE75224-1F94-4FF8-A929-8B572210847A}"/>
    <cellStyle name="Comma 3 3 4 3 2 3 2" xfId="18895" xr:uid="{FB91F58F-144B-47B0-A3A0-62F9941928B4}"/>
    <cellStyle name="Comma 3 3 4 3 2 4" xfId="13292" xr:uid="{D5CC16B8-3829-4FC9-8435-A4F9265D0C82}"/>
    <cellStyle name="Comma 3 3 4 3 3" xfId="3773" xr:uid="{957533F3-34B8-4EF2-856D-66D79648E385}"/>
    <cellStyle name="Comma 3 3 4 3 3 2" xfId="9376" xr:uid="{FE493256-5C96-40A8-A518-4C96929713B5}"/>
    <cellStyle name="Comma 3 3 4 3 3 2 2" xfId="20604" xr:uid="{40A1D6DE-C813-46AE-A72B-353C3F69D3EC}"/>
    <cellStyle name="Comma 3 3 4 3 3 3" xfId="15001" xr:uid="{82F19353-ED89-4332-94A6-7201418469C3}"/>
    <cellStyle name="Comma 3 3 4 3 4" xfId="6587" xr:uid="{9A2D0C3C-EB40-4029-88B5-DC0A0D9D3D8F}"/>
    <cellStyle name="Comma 3 3 4 3 4 2" xfId="17815" xr:uid="{1D478071-3EBA-47AD-BCB3-5E3DF599D58E}"/>
    <cellStyle name="Comma 3 3 4 3 5" xfId="12212" xr:uid="{4349D1F5-8D85-4522-820A-0F4C9C9F0C1B}"/>
    <cellStyle name="Comma 3 3 4 4" xfId="1526" xr:uid="{00000000-0005-0000-0000-0000D2050000}"/>
    <cellStyle name="Comma 3 3 4 4 2" xfId="4315" xr:uid="{E812F0B2-B1BC-49D7-9009-6D2D54DEDD99}"/>
    <cellStyle name="Comma 3 3 4 4 2 2" xfId="9918" xr:uid="{9AE60129-B284-4A2E-80A0-B3D3B3769866}"/>
    <cellStyle name="Comma 3 3 4 4 2 2 2" xfId="21146" xr:uid="{E6A818FA-D039-47B6-AFB7-F0F3DA0FCAD7}"/>
    <cellStyle name="Comma 3 3 4 4 2 3" xfId="15543" xr:uid="{0BE5849D-22F0-4ED3-BC92-7B0FB31573BE}"/>
    <cellStyle name="Comma 3 3 4 4 3" xfId="7129" xr:uid="{459BF59C-9A35-451C-86F6-A881744A1A3F}"/>
    <cellStyle name="Comma 3 3 4 4 3 2" xfId="18357" xr:uid="{31A5D7CC-C64F-4604-9A42-0B299ED77011}"/>
    <cellStyle name="Comma 3 3 4 4 4" xfId="12754" xr:uid="{40D218D7-7B09-4D87-9046-EA0F4A9D676B}"/>
    <cellStyle name="Comma 3 3 4 5" xfId="2607" xr:uid="{00000000-0005-0000-0000-0000D3050000}"/>
    <cellStyle name="Comma 3 3 4 5 2" xfId="5396" xr:uid="{5B98A422-48EA-4014-AA56-7BFD67224F7C}"/>
    <cellStyle name="Comma 3 3 4 5 2 2" xfId="10999" xr:uid="{40679893-A186-42C5-9B60-E937D49F9BD6}"/>
    <cellStyle name="Comma 3 3 4 5 2 2 2" xfId="22227" xr:uid="{4489CE46-38A5-4599-833D-A694C3CDA4DF}"/>
    <cellStyle name="Comma 3 3 4 5 2 3" xfId="16624" xr:uid="{52B1525E-8B75-4DA8-85A8-51BABEF06659}"/>
    <cellStyle name="Comma 3 3 4 5 3" xfId="8210" xr:uid="{30CB464E-F3D3-4419-A55E-74C7EC4C7806}"/>
    <cellStyle name="Comma 3 3 4 5 3 2" xfId="19438" xr:uid="{DA0CD979-AEAE-47E7-9C78-A0AA6678FF2E}"/>
    <cellStyle name="Comma 3 3 4 5 4" xfId="13835" xr:uid="{80F51860-F2BF-4F81-BE79-2F601E234473}"/>
    <cellStyle name="Comma 3 3 4 6" xfId="446" xr:uid="{00000000-0005-0000-0000-0000D4050000}"/>
    <cellStyle name="Comma 3 3 4 6 2" xfId="3235" xr:uid="{65B0B154-D34E-4EE3-BD52-F2D3B5CF33AA}"/>
    <cellStyle name="Comma 3 3 4 6 2 2" xfId="8838" xr:uid="{759FBDBC-1874-4B4B-A89C-6D587DBBC243}"/>
    <cellStyle name="Comma 3 3 4 6 2 2 2" xfId="20066" xr:uid="{FA10D0A0-114A-4BA0-B364-27D8E73A4AB8}"/>
    <cellStyle name="Comma 3 3 4 6 2 3" xfId="14463" xr:uid="{731038A8-F307-48F8-B772-31401B11332C}"/>
    <cellStyle name="Comma 3 3 4 6 3" xfId="6049" xr:uid="{6808A053-DB2E-4AA3-ABF8-8651ED1CA3B7}"/>
    <cellStyle name="Comma 3 3 4 6 3 2" xfId="17277" xr:uid="{9175E925-024E-4467-81BB-53B3F7F5E051}"/>
    <cellStyle name="Comma 3 3 4 6 4" xfId="11674" xr:uid="{AA1BBABB-A042-4A23-8BCB-707EE297FD09}"/>
    <cellStyle name="Comma 3 3 4 7" xfId="2959" xr:uid="{744F53B3-0163-4623-9A47-479FFF151FE8}"/>
    <cellStyle name="Comma 3 3 4 7 2" xfId="8562" xr:uid="{CBD21BA8-A518-4768-BC73-1A1144EF8868}"/>
    <cellStyle name="Comma 3 3 4 7 2 2" xfId="19790" xr:uid="{AFEE68FC-1546-4668-A85C-877276EA2DFE}"/>
    <cellStyle name="Comma 3 3 4 7 3" xfId="14187" xr:uid="{C9FB292D-BE30-49CE-B6BF-86DA0B06511B}"/>
    <cellStyle name="Comma 3 3 4 8" xfId="5774" xr:uid="{68905F5B-2A31-480E-943D-E33F8200344A}"/>
    <cellStyle name="Comma 3 3 4 8 2" xfId="17002" xr:uid="{22E1145C-F14A-4A6C-B34C-66C3DA0D7C1F}"/>
    <cellStyle name="Comma 3 3 4 9" xfId="11398" xr:uid="{B8A228B7-87E3-4407-B026-4078561DDD05}"/>
    <cellStyle name="Comma 3 3 5" xfId="592" xr:uid="{00000000-0005-0000-0000-0000D5050000}"/>
    <cellStyle name="Comma 3 3 5 2" xfId="1130" xr:uid="{00000000-0005-0000-0000-0000D6050000}"/>
    <cellStyle name="Comma 3 3 5 2 2" xfId="2210" xr:uid="{00000000-0005-0000-0000-0000D7050000}"/>
    <cellStyle name="Comma 3 3 5 2 2 2" xfId="4999" xr:uid="{F0F65CD8-7BB2-4C01-A031-769ACE101CD9}"/>
    <cellStyle name="Comma 3 3 5 2 2 2 2" xfId="10602" xr:uid="{9E80C37F-EF98-4A0C-A5F5-03288EC588A0}"/>
    <cellStyle name="Comma 3 3 5 2 2 2 2 2" xfId="21830" xr:uid="{5CC1080D-F273-4F59-B67B-A21DC13D3641}"/>
    <cellStyle name="Comma 3 3 5 2 2 2 3" xfId="16227" xr:uid="{03785736-DD92-4867-87AE-8AE67A31E39C}"/>
    <cellStyle name="Comma 3 3 5 2 2 3" xfId="7813" xr:uid="{13F48093-1341-4B55-9CFB-B9888D07162A}"/>
    <cellStyle name="Comma 3 3 5 2 2 3 2" xfId="19041" xr:uid="{764B24AF-DDC2-4F98-949D-17A8798099B5}"/>
    <cellStyle name="Comma 3 3 5 2 2 4" xfId="13438" xr:uid="{7EB0F975-375E-4186-97E2-9076AB657C43}"/>
    <cellStyle name="Comma 3 3 5 2 3" xfId="3919" xr:uid="{2068EA5A-52E4-4170-A035-0C9B5E1B9EA4}"/>
    <cellStyle name="Comma 3 3 5 2 3 2" xfId="9522" xr:uid="{AD26DFAC-D1B2-4ED4-81A5-4D263A487111}"/>
    <cellStyle name="Comma 3 3 5 2 3 2 2" xfId="20750" xr:uid="{F8716575-ED39-47E5-A1CD-52169FDF97F2}"/>
    <cellStyle name="Comma 3 3 5 2 3 3" xfId="15147" xr:uid="{EA4C07A4-67DD-4D66-9166-1B0C5500432B}"/>
    <cellStyle name="Comma 3 3 5 2 4" xfId="6733" xr:uid="{C9CEB088-1F37-4BCF-84A1-0AC15CFCBCAF}"/>
    <cellStyle name="Comma 3 3 5 2 4 2" xfId="17961" xr:uid="{06E9B582-B053-4E7F-BAF7-7F75879E9F10}"/>
    <cellStyle name="Comma 3 3 5 2 5" xfId="12358" xr:uid="{0088F9FD-0061-4194-B92D-048692AB4C40}"/>
    <cellStyle name="Comma 3 3 5 3" xfId="1672" xr:uid="{00000000-0005-0000-0000-0000D8050000}"/>
    <cellStyle name="Comma 3 3 5 3 2" xfId="4461" xr:uid="{BAEE369D-E129-4CC6-84B4-8D0D6592AAFC}"/>
    <cellStyle name="Comma 3 3 5 3 2 2" xfId="10064" xr:uid="{29402F6A-3696-4F31-B432-5112FA71B1C5}"/>
    <cellStyle name="Comma 3 3 5 3 2 2 2" xfId="21292" xr:uid="{F4B6A8CA-AC4E-4EB8-BA87-9311C039EE72}"/>
    <cellStyle name="Comma 3 3 5 3 2 3" xfId="15689" xr:uid="{381F326D-780B-418E-A2E7-AD2E6BC3B8FC}"/>
    <cellStyle name="Comma 3 3 5 3 3" xfId="7275" xr:uid="{7E7D4DFA-BE48-432B-B46C-B63597B62599}"/>
    <cellStyle name="Comma 3 3 5 3 3 2" xfId="18503" xr:uid="{FF8CC0CE-571F-417E-93CA-0519B74BE197}"/>
    <cellStyle name="Comma 3 3 5 3 4" xfId="12900" xr:uid="{D62CBB2C-949A-4E98-A9E5-FBD2752306AA}"/>
    <cellStyle name="Comma 3 3 5 4" xfId="3381" xr:uid="{626FCDD8-98F8-4B14-B650-813B7CD377A7}"/>
    <cellStyle name="Comma 3 3 5 4 2" xfId="8984" xr:uid="{7251564D-9497-4363-BCE6-00280096C4F4}"/>
    <cellStyle name="Comma 3 3 5 4 2 2" xfId="20212" xr:uid="{3E2883E3-3D1B-4BBA-A783-BE32894A9254}"/>
    <cellStyle name="Comma 3 3 5 4 3" xfId="14609" xr:uid="{27A63281-B59D-4BA7-AC6C-E330595EC30B}"/>
    <cellStyle name="Comma 3 3 5 5" xfId="6195" xr:uid="{C16DCDC2-3551-434E-8777-5FF198027B95}"/>
    <cellStyle name="Comma 3 3 5 5 2" xfId="17423" xr:uid="{9776727E-3CAB-4789-A3E4-E17F4EA45DEA}"/>
    <cellStyle name="Comma 3 3 5 6" xfId="11820" xr:uid="{C4FF718E-F891-4B2E-914A-78FC9EA7DBE1}"/>
    <cellStyle name="Comma 3 3 6" xfId="863" xr:uid="{00000000-0005-0000-0000-0000D9050000}"/>
    <cellStyle name="Comma 3 3 6 2" xfId="1943" xr:uid="{00000000-0005-0000-0000-0000DA050000}"/>
    <cellStyle name="Comma 3 3 6 2 2" xfId="4732" xr:uid="{5C0939F0-6C9E-4A9C-8E5F-98F4C32117DA}"/>
    <cellStyle name="Comma 3 3 6 2 2 2" xfId="10335" xr:uid="{947A5566-8162-4A8B-8B17-62277F0A018A}"/>
    <cellStyle name="Comma 3 3 6 2 2 2 2" xfId="21563" xr:uid="{C1A6C013-0323-43C8-B5B6-80387BCF3C07}"/>
    <cellStyle name="Comma 3 3 6 2 2 3" xfId="15960" xr:uid="{4BF93065-78AE-4252-B5B4-8DB7C1C291CD}"/>
    <cellStyle name="Comma 3 3 6 2 3" xfId="7546" xr:uid="{03B8A4D1-66A7-47CA-AC10-CCF4E0A70620}"/>
    <cellStyle name="Comma 3 3 6 2 3 2" xfId="18774" xr:uid="{74EA9409-8569-4A3B-8F30-24CE585C5934}"/>
    <cellStyle name="Comma 3 3 6 2 4" xfId="13171" xr:uid="{5EE6D58F-48A3-4A02-AFEC-8DBC537C5ED7}"/>
    <cellStyle name="Comma 3 3 6 3" xfId="3652" xr:uid="{DEA55E98-E473-4AE4-8C5D-E62B0F263092}"/>
    <cellStyle name="Comma 3 3 6 3 2" xfId="9255" xr:uid="{CAB30306-BD68-4DE8-95D8-DBE9C08CCFB8}"/>
    <cellStyle name="Comma 3 3 6 3 2 2" xfId="20483" xr:uid="{84AC9E2D-8954-41FA-A9C1-BAC80D69A53E}"/>
    <cellStyle name="Comma 3 3 6 3 3" xfId="14880" xr:uid="{1788D87D-8BD6-4173-AE77-104ABAF08D6B}"/>
    <cellStyle name="Comma 3 3 6 4" xfId="6466" xr:uid="{FC673513-479C-4226-8FD3-5CE1E4C3F221}"/>
    <cellStyle name="Comma 3 3 6 4 2" xfId="17694" xr:uid="{A87B7640-5FD8-4A96-983E-55DE8DE0B2E0}"/>
    <cellStyle name="Comma 3 3 6 5" xfId="12091" xr:uid="{F4ABBA8E-CEB1-4486-80BD-07730AEC0937}"/>
    <cellStyle name="Comma 3 3 7" xfId="1405" xr:uid="{00000000-0005-0000-0000-0000DB050000}"/>
    <cellStyle name="Comma 3 3 7 2" xfId="4194" xr:uid="{C19F910A-D355-40C4-9BC2-C5F03726AAF9}"/>
    <cellStyle name="Comma 3 3 7 2 2" xfId="9797" xr:uid="{CE97A76A-A81B-4CD8-9EFC-789BC8048DCB}"/>
    <cellStyle name="Comma 3 3 7 2 2 2" xfId="21025" xr:uid="{5DE292D0-AC43-447A-A17D-AA435207666D}"/>
    <cellStyle name="Comma 3 3 7 2 3" xfId="15422" xr:uid="{2DAE1742-FE21-4C87-A2C7-411CDB8B9DC7}"/>
    <cellStyle name="Comma 3 3 7 3" xfId="7008" xr:uid="{B158A387-A9E0-4C43-9D6D-486C71490F26}"/>
    <cellStyle name="Comma 3 3 7 3 2" xfId="18236" xr:uid="{6F904DEA-AA53-4FCA-A532-1CFA91927AC9}"/>
    <cellStyle name="Comma 3 3 7 4" xfId="12633" xr:uid="{AFCDE1B1-539B-41F1-95E6-FA999F49824D}"/>
    <cellStyle name="Comma 3 3 8" xfId="2486" xr:uid="{00000000-0005-0000-0000-0000DC050000}"/>
    <cellStyle name="Comma 3 3 8 2" xfId="5275" xr:uid="{4139EC96-2A72-4319-94FD-0B4CE1F69A32}"/>
    <cellStyle name="Comma 3 3 8 2 2" xfId="10878" xr:uid="{5C5AB1BC-F67C-42A6-81B7-B6779DAD3185}"/>
    <cellStyle name="Comma 3 3 8 2 2 2" xfId="22106" xr:uid="{4DDE06CF-5600-4CA4-8E11-A41EE97BDBC2}"/>
    <cellStyle name="Comma 3 3 8 2 3" xfId="16503" xr:uid="{D0C110BB-93B2-4253-9CB5-752F89DEA661}"/>
    <cellStyle name="Comma 3 3 8 3" xfId="8089" xr:uid="{257CDC1E-EB1B-40CF-81D0-D3D229CEBC0C}"/>
    <cellStyle name="Comma 3 3 8 3 2" xfId="19317" xr:uid="{13A80BCF-3F12-4771-BFF7-7AAA2078E3EF}"/>
    <cellStyle name="Comma 3 3 8 4" xfId="13714" xr:uid="{13712F42-7F7D-4A08-B041-E687F776BC4A}"/>
    <cellStyle name="Comma 3 3 9" xfId="325" xr:uid="{00000000-0005-0000-0000-0000DD050000}"/>
    <cellStyle name="Comma 3 3 9 2" xfId="3114" xr:uid="{C60B9BE9-7B02-4D5B-BFF2-6AFB08A7A6C2}"/>
    <cellStyle name="Comma 3 3 9 2 2" xfId="8717" xr:uid="{412D531D-D73B-4BCA-A0D5-4436030D62E8}"/>
    <cellStyle name="Comma 3 3 9 2 2 2" xfId="19945" xr:uid="{2A96B8D5-44B3-43DA-A383-56024997945E}"/>
    <cellStyle name="Comma 3 3 9 2 3" xfId="14342" xr:uid="{FC97A2EA-3C83-4207-8AEC-1C7CCF043AD9}"/>
    <cellStyle name="Comma 3 3 9 3" xfId="5928" xr:uid="{5C515A50-0DEB-4EAD-B8FE-EA34C9A7EC27}"/>
    <cellStyle name="Comma 3 3 9 3 2" xfId="17156" xr:uid="{C9DB73AE-0D31-4825-B418-6B745E04DE56}"/>
    <cellStyle name="Comma 3 3 9 4" xfId="11553" xr:uid="{8F4B6C34-7CA4-46FD-88F5-17C4508CB2C3}"/>
    <cellStyle name="Comma 3 4" xfId="59" xr:uid="{00000000-0005-0000-0000-0000DE050000}"/>
    <cellStyle name="Comma 3 4 10" xfId="5667" xr:uid="{A776B303-3006-487B-B031-F2B3169C8265}"/>
    <cellStyle name="Comma 3 4 10 2" xfId="16895" xr:uid="{79742F41-A83D-471C-AD99-EF54C945F2BA}"/>
    <cellStyle name="Comma 3 4 11" xfId="11291" xr:uid="{E2F2BF1B-BD7B-418E-A691-2509445F483D}"/>
    <cellStyle name="Comma 3 4 2" xfId="121" xr:uid="{00000000-0005-0000-0000-0000DF050000}"/>
    <cellStyle name="Comma 3 4 2 10" xfId="11353" xr:uid="{528AE262-97CC-4A2B-9862-5CBCB6DC7063}"/>
    <cellStyle name="Comma 3 4 2 2" xfId="247" xr:uid="{00000000-0005-0000-0000-0000E0050000}"/>
    <cellStyle name="Comma 3 4 2 2 2" xfId="794" xr:uid="{00000000-0005-0000-0000-0000E1050000}"/>
    <cellStyle name="Comma 3 4 2 2 2 2" xfId="1332" xr:uid="{00000000-0005-0000-0000-0000E2050000}"/>
    <cellStyle name="Comma 3 4 2 2 2 2 2" xfId="2412" xr:uid="{00000000-0005-0000-0000-0000E3050000}"/>
    <cellStyle name="Comma 3 4 2 2 2 2 2 2" xfId="5201" xr:uid="{DC78CBCB-39BB-4BBA-BD4C-634FB64E4A84}"/>
    <cellStyle name="Comma 3 4 2 2 2 2 2 2 2" xfId="10804" xr:uid="{1DEB516F-D3D5-4A9D-8317-6C3EAFFE85F1}"/>
    <cellStyle name="Comma 3 4 2 2 2 2 2 2 2 2" xfId="22032" xr:uid="{81930507-7A1D-4256-84E5-71DC713A7A17}"/>
    <cellStyle name="Comma 3 4 2 2 2 2 2 2 3" xfId="16429" xr:uid="{6870FC96-454C-4AD9-863A-A521B3BA98BB}"/>
    <cellStyle name="Comma 3 4 2 2 2 2 2 3" xfId="8015" xr:uid="{01D6C951-6523-415B-A310-3C8E935EA768}"/>
    <cellStyle name="Comma 3 4 2 2 2 2 2 3 2" xfId="19243" xr:uid="{57D71139-F369-4F22-91EC-2FF46ED2496F}"/>
    <cellStyle name="Comma 3 4 2 2 2 2 2 4" xfId="13640" xr:uid="{19F955C9-14EF-49DE-BD8C-57EF74555C8F}"/>
    <cellStyle name="Comma 3 4 2 2 2 2 3" xfId="4121" xr:uid="{D8DF5BD9-D928-404E-A0C3-079054E6A446}"/>
    <cellStyle name="Comma 3 4 2 2 2 2 3 2" xfId="9724" xr:uid="{843D7711-8FFC-49B0-A968-A07589F34195}"/>
    <cellStyle name="Comma 3 4 2 2 2 2 3 2 2" xfId="20952" xr:uid="{F8AF0341-63C3-4BE6-92CC-84ADA5EA8161}"/>
    <cellStyle name="Comma 3 4 2 2 2 2 3 3" xfId="15349" xr:uid="{6FC91DBF-ABBC-414C-A19E-88FE9D05547F}"/>
    <cellStyle name="Comma 3 4 2 2 2 2 4" xfId="6935" xr:uid="{75469864-058B-4CB2-AFC0-C1BEC546BADF}"/>
    <cellStyle name="Comma 3 4 2 2 2 2 4 2" xfId="18163" xr:uid="{C982381C-E995-444A-9C0B-8CC6AEE48B1D}"/>
    <cellStyle name="Comma 3 4 2 2 2 2 5" xfId="12560" xr:uid="{0E0B681B-A5A0-4321-BF2B-3B8E347FDDD9}"/>
    <cellStyle name="Comma 3 4 2 2 2 3" xfId="1874" xr:uid="{00000000-0005-0000-0000-0000E4050000}"/>
    <cellStyle name="Comma 3 4 2 2 2 3 2" xfId="4663" xr:uid="{9F913188-A279-4E7A-91E4-7D0D4512FFE9}"/>
    <cellStyle name="Comma 3 4 2 2 2 3 2 2" xfId="10266" xr:uid="{DE9570A4-EF13-4951-B79E-680C55818889}"/>
    <cellStyle name="Comma 3 4 2 2 2 3 2 2 2" xfId="21494" xr:uid="{06F47FE2-5A2B-4F55-A81B-9563B82DCA8F}"/>
    <cellStyle name="Comma 3 4 2 2 2 3 2 3" xfId="15891" xr:uid="{C78D4D31-9B0E-462A-9FB5-5EB2CD07F5A8}"/>
    <cellStyle name="Comma 3 4 2 2 2 3 3" xfId="7477" xr:uid="{55C8FB39-3641-488B-A549-D4C52A0E84B8}"/>
    <cellStyle name="Comma 3 4 2 2 2 3 3 2" xfId="18705" xr:uid="{36F5A556-F981-40E0-9AF9-13AC3AEABC7C}"/>
    <cellStyle name="Comma 3 4 2 2 2 3 4" xfId="13102" xr:uid="{BC6B74BA-8417-462E-B8ED-30AC958D579F}"/>
    <cellStyle name="Comma 3 4 2 2 2 4" xfId="3583" xr:uid="{FDE238A1-6129-4915-8F36-F0A37943E3A7}"/>
    <cellStyle name="Comma 3 4 2 2 2 4 2" xfId="9186" xr:uid="{556D37E9-3947-4906-B0DC-D2794F826294}"/>
    <cellStyle name="Comma 3 4 2 2 2 4 2 2" xfId="20414" xr:uid="{D1CD59E5-5692-40D9-A4AC-D788D650BD24}"/>
    <cellStyle name="Comma 3 4 2 2 2 4 3" xfId="14811" xr:uid="{E7C8EDB1-62E2-41B7-9106-0DDD15A53271}"/>
    <cellStyle name="Comma 3 4 2 2 2 5" xfId="6397" xr:uid="{15D9AF5B-B0AA-49BA-AC1F-DAD405208CE5}"/>
    <cellStyle name="Comma 3 4 2 2 2 5 2" xfId="17625" xr:uid="{F02D78D8-9DB6-458D-B405-C70C18ADB294}"/>
    <cellStyle name="Comma 3 4 2 2 2 6" xfId="12022" xr:uid="{127FB702-4465-46F4-8A76-2A16F04EBCAA}"/>
    <cellStyle name="Comma 3 4 2 2 3" xfId="1065" xr:uid="{00000000-0005-0000-0000-0000E5050000}"/>
    <cellStyle name="Comma 3 4 2 2 3 2" xfId="2145" xr:uid="{00000000-0005-0000-0000-0000E6050000}"/>
    <cellStyle name="Comma 3 4 2 2 3 2 2" xfId="4934" xr:uid="{E07D09BC-F60E-4F3C-9A60-0E6CBA4D8F6A}"/>
    <cellStyle name="Comma 3 4 2 2 3 2 2 2" xfId="10537" xr:uid="{732EB38A-FFBB-4A4F-A9D8-0687DAC51946}"/>
    <cellStyle name="Comma 3 4 2 2 3 2 2 2 2" xfId="21765" xr:uid="{B4FE8B96-B0E5-494F-8F8A-E34902BCDA5D}"/>
    <cellStyle name="Comma 3 4 2 2 3 2 2 3" xfId="16162" xr:uid="{BFB5AE7E-8A96-4423-89AD-1C2B00E1241F}"/>
    <cellStyle name="Comma 3 4 2 2 3 2 3" xfId="7748" xr:uid="{F262A55D-FB03-43C6-9C2A-7179E2AD150C}"/>
    <cellStyle name="Comma 3 4 2 2 3 2 3 2" xfId="18976" xr:uid="{82D6F6CC-B300-4DEF-95BC-3113A265B7F7}"/>
    <cellStyle name="Comma 3 4 2 2 3 2 4" xfId="13373" xr:uid="{E919E1E1-1BC6-4BE7-BABD-05B350C73F49}"/>
    <cellStyle name="Comma 3 4 2 2 3 3" xfId="3854" xr:uid="{6BEF079C-FC83-4BD2-B74F-D09C89A3F3DA}"/>
    <cellStyle name="Comma 3 4 2 2 3 3 2" xfId="9457" xr:uid="{4FF8EAD0-ED8F-42C0-BF6A-050C51346F23}"/>
    <cellStyle name="Comma 3 4 2 2 3 3 2 2" xfId="20685" xr:uid="{D20742E6-22C2-49ED-B7B7-11B44CCAAB53}"/>
    <cellStyle name="Comma 3 4 2 2 3 3 3" xfId="15082" xr:uid="{7D853BFE-BFD1-491E-9F2F-C646043DC231}"/>
    <cellStyle name="Comma 3 4 2 2 3 4" xfId="6668" xr:uid="{EF2FC4B1-0AA2-4517-99BB-F4F3F90177A0}"/>
    <cellStyle name="Comma 3 4 2 2 3 4 2" xfId="17896" xr:uid="{EDA3D317-E0DB-4132-A530-C4EFA0B9713A}"/>
    <cellStyle name="Comma 3 4 2 2 3 5" xfId="12293" xr:uid="{1601848C-0C49-4992-AF19-BC91E8CE7CE2}"/>
    <cellStyle name="Comma 3 4 2 2 4" xfId="1607" xr:uid="{00000000-0005-0000-0000-0000E7050000}"/>
    <cellStyle name="Comma 3 4 2 2 4 2" xfId="4396" xr:uid="{66632F42-1898-4D90-8860-B6BBC48E71A4}"/>
    <cellStyle name="Comma 3 4 2 2 4 2 2" xfId="9999" xr:uid="{E2EDADA8-CA8A-4FC6-B285-BDA431152C4F}"/>
    <cellStyle name="Comma 3 4 2 2 4 2 2 2" xfId="21227" xr:uid="{2A47B177-1516-4570-9C08-0319C160D9C3}"/>
    <cellStyle name="Comma 3 4 2 2 4 2 3" xfId="15624" xr:uid="{88A749A8-976D-4779-87CA-E42E42D1A758}"/>
    <cellStyle name="Comma 3 4 2 2 4 3" xfId="7210" xr:uid="{6CED10C9-3F83-46DF-AA90-0A8ADDAF348E}"/>
    <cellStyle name="Comma 3 4 2 2 4 3 2" xfId="18438" xr:uid="{D5242914-4BE6-45A6-BA67-DA78241BBF82}"/>
    <cellStyle name="Comma 3 4 2 2 4 4" xfId="12835" xr:uid="{A433F654-0031-461B-BEE3-1B85710AAF42}"/>
    <cellStyle name="Comma 3 4 2 2 5" xfId="2688" xr:uid="{00000000-0005-0000-0000-0000E8050000}"/>
    <cellStyle name="Comma 3 4 2 2 5 2" xfId="5477" xr:uid="{9C55E8FB-6478-4F3C-93B4-544B357EABDB}"/>
    <cellStyle name="Comma 3 4 2 2 5 2 2" xfId="11080" xr:uid="{5F656718-E5B2-46B9-B919-DD7CCC0EE78B}"/>
    <cellStyle name="Comma 3 4 2 2 5 2 2 2" xfId="22308" xr:uid="{12E4F4AE-5BEC-45C9-B387-3399AA9E17F4}"/>
    <cellStyle name="Comma 3 4 2 2 5 2 3" xfId="16705" xr:uid="{1EECF09F-3357-4EC8-A96A-BBAB9147377C}"/>
    <cellStyle name="Comma 3 4 2 2 5 3" xfId="8291" xr:uid="{53AE408B-AC25-41C5-907A-6CA39D30E93A}"/>
    <cellStyle name="Comma 3 4 2 2 5 3 2" xfId="19519" xr:uid="{7B0694EF-4C0C-46CC-929D-B14C88E26218}"/>
    <cellStyle name="Comma 3 4 2 2 5 4" xfId="13916" xr:uid="{ED815C12-5EA3-4D12-874E-9C3DF1F5E728}"/>
    <cellStyle name="Comma 3 4 2 2 6" xfId="527" xr:uid="{00000000-0005-0000-0000-0000E9050000}"/>
    <cellStyle name="Comma 3 4 2 2 6 2" xfId="3316" xr:uid="{A67BCC2D-ECB2-41F8-AEE7-27FDF27BB870}"/>
    <cellStyle name="Comma 3 4 2 2 6 2 2" xfId="8919" xr:uid="{7E7F3AA8-60B1-4B3D-B71B-40ABA395F0B5}"/>
    <cellStyle name="Comma 3 4 2 2 6 2 2 2" xfId="20147" xr:uid="{78878C8E-6AF6-4477-A28E-CDF6190C27AA}"/>
    <cellStyle name="Comma 3 4 2 2 6 2 3" xfId="14544" xr:uid="{903FAB76-8EEA-4E3A-9FCE-F915E6E253E5}"/>
    <cellStyle name="Comma 3 4 2 2 6 3" xfId="6130" xr:uid="{7ADA9187-62C0-4496-A403-E8DB2A7999A7}"/>
    <cellStyle name="Comma 3 4 2 2 6 3 2" xfId="17358" xr:uid="{657A6E44-1DED-4D5E-A808-9BE6CA3D43EF}"/>
    <cellStyle name="Comma 3 4 2 2 6 4" xfId="11755" xr:uid="{4FBD5990-F187-4A03-BE71-D33A3BB6B1B5}"/>
    <cellStyle name="Comma 3 4 2 2 7" xfId="3040" xr:uid="{AF17D310-42E5-40E1-B56B-F9B949EC7E34}"/>
    <cellStyle name="Comma 3 4 2 2 7 2" xfId="8643" xr:uid="{ECC55683-DD06-4616-821D-351A2F6A80C6}"/>
    <cellStyle name="Comma 3 4 2 2 7 2 2" xfId="19871" xr:uid="{69C2DFA6-4BA5-4D65-BB48-6343A6018273}"/>
    <cellStyle name="Comma 3 4 2 2 7 3" xfId="14268" xr:uid="{8170B3AC-A6F2-477D-81B4-CD5B0A03CE9A}"/>
    <cellStyle name="Comma 3 4 2 2 8" xfId="5855" xr:uid="{41071D5F-3B31-4F5A-8633-3B92F9876C98}"/>
    <cellStyle name="Comma 3 4 2 2 8 2" xfId="17083" xr:uid="{78C90396-29A8-4069-8E90-F4D65DDDB593}"/>
    <cellStyle name="Comma 3 4 2 2 9" xfId="11479" xr:uid="{C1AEDAC0-618A-4C79-BE1B-EC2766D0A874}"/>
    <cellStyle name="Comma 3 4 2 3" xfId="668" xr:uid="{00000000-0005-0000-0000-0000EA050000}"/>
    <cellStyle name="Comma 3 4 2 3 2" xfId="1206" xr:uid="{00000000-0005-0000-0000-0000EB050000}"/>
    <cellStyle name="Comma 3 4 2 3 2 2" xfId="2286" xr:uid="{00000000-0005-0000-0000-0000EC050000}"/>
    <cellStyle name="Comma 3 4 2 3 2 2 2" xfId="5075" xr:uid="{B22FCC8E-30A2-4B44-BAEF-28EE7C9D66B0}"/>
    <cellStyle name="Comma 3 4 2 3 2 2 2 2" xfId="10678" xr:uid="{8153A36C-008F-4831-89F0-5056958E7C54}"/>
    <cellStyle name="Comma 3 4 2 3 2 2 2 2 2" xfId="21906" xr:uid="{6DC93BEF-0C9E-4D0A-AE80-BE61AB319B3A}"/>
    <cellStyle name="Comma 3 4 2 3 2 2 2 3" xfId="16303" xr:uid="{AAE1E455-D9ED-484B-9DB8-98AE2B9CF0E0}"/>
    <cellStyle name="Comma 3 4 2 3 2 2 3" xfId="7889" xr:uid="{E76220F8-A023-421E-9FA3-9AACA4C9D304}"/>
    <cellStyle name="Comma 3 4 2 3 2 2 3 2" xfId="19117" xr:uid="{C7CB4B56-C156-46B8-9DED-84E8CB412DAB}"/>
    <cellStyle name="Comma 3 4 2 3 2 2 4" xfId="13514" xr:uid="{CF49E6B3-D290-4D5C-B9E5-FFF30D1D409C}"/>
    <cellStyle name="Comma 3 4 2 3 2 3" xfId="3995" xr:uid="{271963CF-696C-4AAE-9A93-0FB67AF7A6E5}"/>
    <cellStyle name="Comma 3 4 2 3 2 3 2" xfId="9598" xr:uid="{9D39B84E-4F0B-4AA5-81EF-C25E27E6FD29}"/>
    <cellStyle name="Comma 3 4 2 3 2 3 2 2" xfId="20826" xr:uid="{2EE18FFE-EBD8-475F-89A1-A7752B5AD941}"/>
    <cellStyle name="Comma 3 4 2 3 2 3 3" xfId="15223" xr:uid="{FE043D51-F50B-4477-92FB-47A315ED1A44}"/>
    <cellStyle name="Comma 3 4 2 3 2 4" xfId="6809" xr:uid="{76235E8A-F79F-4796-A256-07F22DFF191B}"/>
    <cellStyle name="Comma 3 4 2 3 2 4 2" xfId="18037" xr:uid="{7A5A0AEF-2D2E-478B-8388-9E09FBE36934}"/>
    <cellStyle name="Comma 3 4 2 3 2 5" xfId="12434" xr:uid="{CEA8C17E-BE39-40C5-801F-C25FAFAC21D1}"/>
    <cellStyle name="Comma 3 4 2 3 3" xfId="1748" xr:uid="{00000000-0005-0000-0000-0000ED050000}"/>
    <cellStyle name="Comma 3 4 2 3 3 2" xfId="4537" xr:uid="{D334B4B3-4018-4A95-88CD-877142A34581}"/>
    <cellStyle name="Comma 3 4 2 3 3 2 2" xfId="10140" xr:uid="{F69BB075-1873-4C3F-BF6B-8476B0EC410E}"/>
    <cellStyle name="Comma 3 4 2 3 3 2 2 2" xfId="21368" xr:uid="{CD1EDD74-F07D-4FB0-9F64-581AD645B021}"/>
    <cellStyle name="Comma 3 4 2 3 3 2 3" xfId="15765" xr:uid="{9657428A-DCAF-4A9E-A37E-22D5D3AF9C6E}"/>
    <cellStyle name="Comma 3 4 2 3 3 3" xfId="7351" xr:uid="{2E6FA044-FE2C-489A-B3EB-773AF39297DC}"/>
    <cellStyle name="Comma 3 4 2 3 3 3 2" xfId="18579" xr:uid="{74A1E95E-2FD5-4EC4-8267-399062104CB0}"/>
    <cellStyle name="Comma 3 4 2 3 3 4" xfId="12976" xr:uid="{9BAF9C3A-0B31-440E-932A-3B59C1B05B66}"/>
    <cellStyle name="Comma 3 4 2 3 4" xfId="3457" xr:uid="{44E51AB7-6A94-42F2-9A0C-D0C4A71332E9}"/>
    <cellStyle name="Comma 3 4 2 3 4 2" xfId="9060" xr:uid="{48ED4633-A6B5-491D-9CFC-E394F7C5134D}"/>
    <cellStyle name="Comma 3 4 2 3 4 2 2" xfId="20288" xr:uid="{B9DA9AA3-8530-490E-A111-8F5888972F4D}"/>
    <cellStyle name="Comma 3 4 2 3 4 3" xfId="14685" xr:uid="{03946266-876B-4D63-AA0F-E36281451CDF}"/>
    <cellStyle name="Comma 3 4 2 3 5" xfId="6271" xr:uid="{8461DA5E-1B61-4C2F-904D-A9EBAF3CF468}"/>
    <cellStyle name="Comma 3 4 2 3 5 2" xfId="17499" xr:uid="{B1669BD7-2B4B-4CA7-AA77-78970028957D}"/>
    <cellStyle name="Comma 3 4 2 3 6" xfId="11896" xr:uid="{9A2B9D00-91B2-41CE-8F3C-A0A5B4454410}"/>
    <cellStyle name="Comma 3 4 2 4" xfId="939" xr:uid="{00000000-0005-0000-0000-0000EE050000}"/>
    <cellStyle name="Comma 3 4 2 4 2" xfId="2019" xr:uid="{00000000-0005-0000-0000-0000EF050000}"/>
    <cellStyle name="Comma 3 4 2 4 2 2" xfId="4808" xr:uid="{67FB4666-D4DF-4E0F-90ED-6E7E282B6897}"/>
    <cellStyle name="Comma 3 4 2 4 2 2 2" xfId="10411" xr:uid="{4D3B6B84-B269-4565-9AAB-9C511A539DD9}"/>
    <cellStyle name="Comma 3 4 2 4 2 2 2 2" xfId="21639" xr:uid="{4048DE07-8C7D-4192-8BAA-E15A8778BC7D}"/>
    <cellStyle name="Comma 3 4 2 4 2 2 3" xfId="16036" xr:uid="{3D49EA70-2419-49B8-B8C4-67A28476E068}"/>
    <cellStyle name="Comma 3 4 2 4 2 3" xfId="7622" xr:uid="{60E76F52-DE07-4394-848C-A7C19212583D}"/>
    <cellStyle name="Comma 3 4 2 4 2 3 2" xfId="18850" xr:uid="{AF0513B9-F4D8-493A-8825-7FAF7B48CA2A}"/>
    <cellStyle name="Comma 3 4 2 4 2 4" xfId="13247" xr:uid="{CE3856C4-D78F-4DEE-A85F-E21547D82F5B}"/>
    <cellStyle name="Comma 3 4 2 4 3" xfId="3728" xr:uid="{E5522683-555D-4C93-9EE7-FA9C72675184}"/>
    <cellStyle name="Comma 3 4 2 4 3 2" xfId="9331" xr:uid="{0F10243C-BF9B-4D58-8DFE-C0BD36C0B44D}"/>
    <cellStyle name="Comma 3 4 2 4 3 2 2" xfId="20559" xr:uid="{DB528698-5C2E-473F-ABC9-3ECA725D32FF}"/>
    <cellStyle name="Comma 3 4 2 4 3 3" xfId="14956" xr:uid="{99ED0AA3-4248-403B-9151-4AAF85CAF1EC}"/>
    <cellStyle name="Comma 3 4 2 4 4" xfId="6542" xr:uid="{CF7E9A59-F712-4E20-9EB8-F09133C48A89}"/>
    <cellStyle name="Comma 3 4 2 4 4 2" xfId="17770" xr:uid="{84365279-BE4C-41F2-B47C-112EB3179B71}"/>
    <cellStyle name="Comma 3 4 2 4 5" xfId="12167" xr:uid="{E5A8CD2D-6DF2-446C-BBEA-947361A9AF5D}"/>
    <cellStyle name="Comma 3 4 2 5" xfId="1481" xr:uid="{00000000-0005-0000-0000-0000F0050000}"/>
    <cellStyle name="Comma 3 4 2 5 2" xfId="4270" xr:uid="{8225ACD5-3586-4A54-AFE1-591420870D9F}"/>
    <cellStyle name="Comma 3 4 2 5 2 2" xfId="9873" xr:uid="{E6E2B9F1-09EC-418A-8F9D-E3A20F420CB6}"/>
    <cellStyle name="Comma 3 4 2 5 2 2 2" xfId="21101" xr:uid="{E2BC7F5C-1433-4C48-878A-6F38D947F7EC}"/>
    <cellStyle name="Comma 3 4 2 5 2 3" xfId="15498" xr:uid="{06E8A2AA-4CFA-4A65-A6A0-7701B43221A4}"/>
    <cellStyle name="Comma 3 4 2 5 3" xfId="7084" xr:uid="{61C24D84-8E99-41E1-A3C6-840301852FBB}"/>
    <cellStyle name="Comma 3 4 2 5 3 2" xfId="18312" xr:uid="{7BDBB9AC-F594-4931-9F84-7711DF51D851}"/>
    <cellStyle name="Comma 3 4 2 5 4" xfId="12709" xr:uid="{810796EC-4A24-4862-88FB-E241B5EA770E}"/>
    <cellStyle name="Comma 3 4 2 6" xfId="2562" xr:uid="{00000000-0005-0000-0000-0000F1050000}"/>
    <cellStyle name="Comma 3 4 2 6 2" xfId="5351" xr:uid="{14E6B9D1-B06F-4AD2-811E-0F116D43B6A6}"/>
    <cellStyle name="Comma 3 4 2 6 2 2" xfId="10954" xr:uid="{02A8DCBB-85F7-431B-90E5-52E7B90ADFD8}"/>
    <cellStyle name="Comma 3 4 2 6 2 2 2" xfId="22182" xr:uid="{78A7B418-3800-4A58-AD71-64B06203F34B}"/>
    <cellStyle name="Comma 3 4 2 6 2 3" xfId="16579" xr:uid="{0845557F-402F-432F-96E7-433885BBE168}"/>
    <cellStyle name="Comma 3 4 2 6 3" xfId="8165" xr:uid="{0509F3C5-AFE6-40F5-8F47-FADE3C795727}"/>
    <cellStyle name="Comma 3 4 2 6 3 2" xfId="19393" xr:uid="{25AE8B7A-DF75-48F7-968B-7686FE27855C}"/>
    <cellStyle name="Comma 3 4 2 6 4" xfId="13790" xr:uid="{22498256-19B6-4E06-A1B6-7D8E1E316DE0}"/>
    <cellStyle name="Comma 3 4 2 7" xfId="401" xr:uid="{00000000-0005-0000-0000-0000F2050000}"/>
    <cellStyle name="Comma 3 4 2 7 2" xfId="3190" xr:uid="{54A2F08D-08F3-4B66-97A7-D770A4CFBF47}"/>
    <cellStyle name="Comma 3 4 2 7 2 2" xfId="8793" xr:uid="{2F4E298F-8E2C-4A1F-97AC-0A8CF3FF8037}"/>
    <cellStyle name="Comma 3 4 2 7 2 2 2" xfId="20021" xr:uid="{98952F14-E182-4ADA-9695-8E2A9E46EF8B}"/>
    <cellStyle name="Comma 3 4 2 7 2 3" xfId="14418" xr:uid="{622AAB46-0DC5-48AD-A027-5B52776B70F7}"/>
    <cellStyle name="Comma 3 4 2 7 3" xfId="6004" xr:uid="{EC65475E-0F2F-4981-B9BA-A348F794B35C}"/>
    <cellStyle name="Comma 3 4 2 7 3 2" xfId="17232" xr:uid="{F206DED0-7D5E-453D-9891-5BF0530327A2}"/>
    <cellStyle name="Comma 3 4 2 7 4" xfId="11629" xr:uid="{02F38FC5-65A8-45FA-97B2-216E5C81EC16}"/>
    <cellStyle name="Comma 3 4 2 8" xfId="2914" xr:uid="{D37E72BD-CB2D-4B7B-B381-17C84B946DA3}"/>
    <cellStyle name="Comma 3 4 2 8 2" xfId="8517" xr:uid="{BE9B4998-03A6-46B9-883C-BD09523B38FF}"/>
    <cellStyle name="Comma 3 4 2 8 2 2" xfId="19745" xr:uid="{FBB3B55C-0A3D-43B6-9391-09BB76A5A460}"/>
    <cellStyle name="Comma 3 4 2 8 3" xfId="14142" xr:uid="{B6AD7315-0DA6-436E-A440-B964A658ED2C}"/>
    <cellStyle name="Comma 3 4 2 9" xfId="5729" xr:uid="{A19B1B28-2A06-406B-A88F-1FAF7E6272D4}"/>
    <cellStyle name="Comma 3 4 2 9 2" xfId="16957" xr:uid="{7459C219-76AB-4E61-A285-FBC6A1A49297}"/>
    <cellStyle name="Comma 3 4 3" xfId="183" xr:uid="{00000000-0005-0000-0000-0000F3050000}"/>
    <cellStyle name="Comma 3 4 3 2" xfId="730" xr:uid="{00000000-0005-0000-0000-0000F4050000}"/>
    <cellStyle name="Comma 3 4 3 2 2" xfId="1268" xr:uid="{00000000-0005-0000-0000-0000F5050000}"/>
    <cellStyle name="Comma 3 4 3 2 2 2" xfId="2348" xr:uid="{00000000-0005-0000-0000-0000F6050000}"/>
    <cellStyle name="Comma 3 4 3 2 2 2 2" xfId="5137" xr:uid="{B10768F8-D51C-4157-87B1-756A9E695C14}"/>
    <cellStyle name="Comma 3 4 3 2 2 2 2 2" xfId="10740" xr:uid="{F5559A7E-0E6C-4274-A60B-4EBE073847EF}"/>
    <cellStyle name="Comma 3 4 3 2 2 2 2 2 2" xfId="21968" xr:uid="{6EB384C2-5B84-4E7C-A547-826FE1E22FA8}"/>
    <cellStyle name="Comma 3 4 3 2 2 2 2 3" xfId="16365" xr:uid="{E98DFADA-7949-47FF-BC88-C20552E27728}"/>
    <cellStyle name="Comma 3 4 3 2 2 2 3" xfId="7951" xr:uid="{A4C00047-441A-4E9D-AA31-E6B999E1D463}"/>
    <cellStyle name="Comma 3 4 3 2 2 2 3 2" xfId="19179" xr:uid="{53768B87-6886-48E9-A778-8207186DC582}"/>
    <cellStyle name="Comma 3 4 3 2 2 2 4" xfId="13576" xr:uid="{65416508-48D9-4F79-B540-9ABABF5AEF04}"/>
    <cellStyle name="Comma 3 4 3 2 2 3" xfId="4057" xr:uid="{83408F56-0277-4440-B197-76017B0E1E31}"/>
    <cellStyle name="Comma 3 4 3 2 2 3 2" xfId="9660" xr:uid="{558D35B4-4262-4D23-842A-5F03FF64DFD4}"/>
    <cellStyle name="Comma 3 4 3 2 2 3 2 2" xfId="20888" xr:uid="{43655AF3-DDD7-4958-96DA-1E1A41BEF156}"/>
    <cellStyle name="Comma 3 4 3 2 2 3 3" xfId="15285" xr:uid="{6D2B087C-D527-4506-B617-46517146DD3E}"/>
    <cellStyle name="Comma 3 4 3 2 2 4" xfId="6871" xr:uid="{60DD8AD5-E48C-4387-8DD5-72CB67A55C96}"/>
    <cellStyle name="Comma 3 4 3 2 2 4 2" xfId="18099" xr:uid="{C11E981E-4A0C-46FB-B543-D26433C82F15}"/>
    <cellStyle name="Comma 3 4 3 2 2 5" xfId="12496" xr:uid="{21BA3BFF-DFF8-4C02-A135-A05D39E1E762}"/>
    <cellStyle name="Comma 3 4 3 2 3" xfId="1810" xr:uid="{00000000-0005-0000-0000-0000F7050000}"/>
    <cellStyle name="Comma 3 4 3 2 3 2" xfId="4599" xr:uid="{F2382591-475E-47CA-9110-A9C7A3823D91}"/>
    <cellStyle name="Comma 3 4 3 2 3 2 2" xfId="10202" xr:uid="{EA3A4900-7919-481D-8B28-D0862586D985}"/>
    <cellStyle name="Comma 3 4 3 2 3 2 2 2" xfId="21430" xr:uid="{0BC33DAF-B3AB-429C-AD1E-B3E6E6B06C20}"/>
    <cellStyle name="Comma 3 4 3 2 3 2 3" xfId="15827" xr:uid="{060EF62F-11C5-4AC7-8F70-2D87210464B3}"/>
    <cellStyle name="Comma 3 4 3 2 3 3" xfId="7413" xr:uid="{0ED6A1E8-6E58-4ABC-A236-776C942A7A1A}"/>
    <cellStyle name="Comma 3 4 3 2 3 3 2" xfId="18641" xr:uid="{D33E721B-D5D3-44D6-9A8B-7645DD627766}"/>
    <cellStyle name="Comma 3 4 3 2 3 4" xfId="13038" xr:uid="{B9403B57-8249-4305-B723-D95BC1DAA5C1}"/>
    <cellStyle name="Comma 3 4 3 2 4" xfId="3519" xr:uid="{51F3C7EF-C5DC-4234-885C-A68B37318829}"/>
    <cellStyle name="Comma 3 4 3 2 4 2" xfId="9122" xr:uid="{43D23CF6-E16E-434E-A53F-69350E371777}"/>
    <cellStyle name="Comma 3 4 3 2 4 2 2" xfId="20350" xr:uid="{8A3456CB-F257-4A02-92E5-FCC3B2CC7179}"/>
    <cellStyle name="Comma 3 4 3 2 4 3" xfId="14747" xr:uid="{47F2E2E4-20DE-4C86-80F8-BF7B316F2DE8}"/>
    <cellStyle name="Comma 3 4 3 2 5" xfId="6333" xr:uid="{58DECB28-B7A4-4BCE-AD15-4C1218EB4022}"/>
    <cellStyle name="Comma 3 4 3 2 5 2" xfId="17561" xr:uid="{80DC0FB2-7635-4F8A-B42D-2D05DB3AADFE}"/>
    <cellStyle name="Comma 3 4 3 2 6" xfId="11958" xr:uid="{F8FA829B-55CA-4A96-ADED-DD918BDEA156}"/>
    <cellStyle name="Comma 3 4 3 3" xfId="1001" xr:uid="{00000000-0005-0000-0000-0000F8050000}"/>
    <cellStyle name="Comma 3 4 3 3 2" xfId="2081" xr:uid="{00000000-0005-0000-0000-0000F9050000}"/>
    <cellStyle name="Comma 3 4 3 3 2 2" xfId="4870" xr:uid="{1921E012-A316-40BB-93CE-C41EC50A99F7}"/>
    <cellStyle name="Comma 3 4 3 3 2 2 2" xfId="10473" xr:uid="{E1D22FEF-F176-475F-9F2F-076B6116F941}"/>
    <cellStyle name="Comma 3 4 3 3 2 2 2 2" xfId="21701" xr:uid="{67BBF514-A178-46B9-AD45-063ECC21FAF7}"/>
    <cellStyle name="Comma 3 4 3 3 2 2 3" xfId="16098" xr:uid="{7CD3F6FA-B142-446D-8F22-C4D230FA712E}"/>
    <cellStyle name="Comma 3 4 3 3 2 3" xfId="7684" xr:uid="{41DD8D6D-7450-4E4A-AE5B-EFC8DF7D0417}"/>
    <cellStyle name="Comma 3 4 3 3 2 3 2" xfId="18912" xr:uid="{C0FC2364-D6DD-4FA3-8732-E730F9B21240}"/>
    <cellStyle name="Comma 3 4 3 3 2 4" xfId="13309" xr:uid="{97F255CB-6DBE-4FE3-B773-025C108EBB2B}"/>
    <cellStyle name="Comma 3 4 3 3 3" xfId="3790" xr:uid="{549C8A49-E42E-4A40-8654-B9D7755C9CDB}"/>
    <cellStyle name="Comma 3 4 3 3 3 2" xfId="9393" xr:uid="{D2145AF4-620D-4AF6-A845-4659932FA712}"/>
    <cellStyle name="Comma 3 4 3 3 3 2 2" xfId="20621" xr:uid="{1B0E3DF1-CCCE-45FA-8DF1-25305E345291}"/>
    <cellStyle name="Comma 3 4 3 3 3 3" xfId="15018" xr:uid="{A9E74907-DD99-4276-84A8-3AF2FC5970C0}"/>
    <cellStyle name="Comma 3 4 3 3 4" xfId="6604" xr:uid="{8D0E4C9F-B361-4D24-B937-F885CA443CE6}"/>
    <cellStyle name="Comma 3 4 3 3 4 2" xfId="17832" xr:uid="{8CEE539E-FB30-4A5C-8222-D21038CA9A23}"/>
    <cellStyle name="Comma 3 4 3 3 5" xfId="12229" xr:uid="{EFA43D48-4F7E-449E-8366-FB3DBEAEF0F4}"/>
    <cellStyle name="Comma 3 4 3 4" xfId="1543" xr:uid="{00000000-0005-0000-0000-0000FA050000}"/>
    <cellStyle name="Comma 3 4 3 4 2" xfId="4332" xr:uid="{F12614AC-B6F3-48D5-BAB7-4115303B6FB6}"/>
    <cellStyle name="Comma 3 4 3 4 2 2" xfId="9935" xr:uid="{E6CD53DD-4E5C-4F54-8E16-28D634E4816A}"/>
    <cellStyle name="Comma 3 4 3 4 2 2 2" xfId="21163" xr:uid="{2A401DF1-64CF-42E8-B2D9-C7889170A57C}"/>
    <cellStyle name="Comma 3 4 3 4 2 3" xfId="15560" xr:uid="{1E5FDFAA-12FA-4B10-A69F-841F0862E4CA}"/>
    <cellStyle name="Comma 3 4 3 4 3" xfId="7146" xr:uid="{BEBCD416-CFEB-4420-B738-EF63023AACBB}"/>
    <cellStyle name="Comma 3 4 3 4 3 2" xfId="18374" xr:uid="{A58012ED-40B5-47B4-8B94-7A7C3068782E}"/>
    <cellStyle name="Comma 3 4 3 4 4" xfId="12771" xr:uid="{ED224667-3E0C-4566-84A2-91AC38083519}"/>
    <cellStyle name="Comma 3 4 3 5" xfId="2624" xr:uid="{00000000-0005-0000-0000-0000FB050000}"/>
    <cellStyle name="Comma 3 4 3 5 2" xfId="5413" xr:uid="{0F6E953C-976E-44E0-9D19-F180FFDFC8D3}"/>
    <cellStyle name="Comma 3 4 3 5 2 2" xfId="11016" xr:uid="{313555DE-F8BD-4244-B494-3CEADD4A336A}"/>
    <cellStyle name="Comma 3 4 3 5 2 2 2" xfId="22244" xr:uid="{34E0EE73-C6C9-44BF-BE21-5056D0CE9C0D}"/>
    <cellStyle name="Comma 3 4 3 5 2 3" xfId="16641" xr:uid="{C91D0905-78B3-4E8F-81C4-DB44AF46857E}"/>
    <cellStyle name="Comma 3 4 3 5 3" xfId="8227" xr:uid="{D0BFE039-8D8B-433D-8C7C-C3626FE5F061}"/>
    <cellStyle name="Comma 3 4 3 5 3 2" xfId="19455" xr:uid="{4C3FE613-4804-4C41-ADB4-142F1982D665}"/>
    <cellStyle name="Comma 3 4 3 5 4" xfId="13852" xr:uid="{A07995A1-9DEE-46B6-AB10-5E77619BFDDA}"/>
    <cellStyle name="Comma 3 4 3 6" xfId="463" xr:uid="{00000000-0005-0000-0000-0000FC050000}"/>
    <cellStyle name="Comma 3 4 3 6 2" xfId="3252" xr:uid="{C0D610AC-021D-4C22-B335-DBD021C0E48D}"/>
    <cellStyle name="Comma 3 4 3 6 2 2" xfId="8855" xr:uid="{67F77D13-45CC-4E25-AF06-4AE1F061B168}"/>
    <cellStyle name="Comma 3 4 3 6 2 2 2" xfId="20083" xr:uid="{1D4A0737-0D51-4441-A48B-74DCD9B512F2}"/>
    <cellStyle name="Comma 3 4 3 6 2 3" xfId="14480" xr:uid="{1FEF077B-2A39-49DD-ACBF-EE35BB6AD35C}"/>
    <cellStyle name="Comma 3 4 3 6 3" xfId="6066" xr:uid="{42ADDCC0-FC8F-4417-A3C4-48DEC04CFC0F}"/>
    <cellStyle name="Comma 3 4 3 6 3 2" xfId="17294" xr:uid="{AE0BC10E-E0B2-4345-A687-D917EF180DA0}"/>
    <cellStyle name="Comma 3 4 3 6 4" xfId="11691" xr:uid="{786729A9-C18F-4E3A-A1E8-31DD18B6427E}"/>
    <cellStyle name="Comma 3 4 3 7" xfId="2976" xr:uid="{C2247DF1-9EDC-473B-935B-308BF2E960C1}"/>
    <cellStyle name="Comma 3 4 3 7 2" xfId="8579" xr:uid="{73BD8D21-3680-4720-9868-EA705FF0A91A}"/>
    <cellStyle name="Comma 3 4 3 7 2 2" xfId="19807" xr:uid="{BB3A9D36-7FB0-4586-B6FC-71A04ADC13C9}"/>
    <cellStyle name="Comma 3 4 3 7 3" xfId="14204" xr:uid="{9AC044C9-F1A2-4D68-AA1A-C8481C1CC11A}"/>
    <cellStyle name="Comma 3 4 3 8" xfId="5791" xr:uid="{72CFD2B9-765D-48CD-8CDB-C0CEA58DCF49}"/>
    <cellStyle name="Comma 3 4 3 8 2" xfId="17019" xr:uid="{763F8325-2E90-441D-B297-B36CF8D8ED91}"/>
    <cellStyle name="Comma 3 4 3 9" xfId="11415" xr:uid="{E87E98B5-EC50-4073-B6B3-0CE28D7235BD}"/>
    <cellStyle name="Comma 3 4 4" xfId="606" xr:uid="{00000000-0005-0000-0000-0000FD050000}"/>
    <cellStyle name="Comma 3 4 4 2" xfId="1144" xr:uid="{00000000-0005-0000-0000-0000FE050000}"/>
    <cellStyle name="Comma 3 4 4 2 2" xfId="2224" xr:uid="{00000000-0005-0000-0000-0000FF050000}"/>
    <cellStyle name="Comma 3 4 4 2 2 2" xfId="5013" xr:uid="{0CF4586C-0DCE-4786-B16A-5EBE1D4425E5}"/>
    <cellStyle name="Comma 3 4 4 2 2 2 2" xfId="10616" xr:uid="{4EE1981F-19E3-4E90-9DAD-2971F125C833}"/>
    <cellStyle name="Comma 3 4 4 2 2 2 2 2" xfId="21844" xr:uid="{80BF2D1C-B360-45CA-A11E-596ADFF95A05}"/>
    <cellStyle name="Comma 3 4 4 2 2 2 3" xfId="16241" xr:uid="{5F5C9822-2855-42B5-B6EA-C18A5317F033}"/>
    <cellStyle name="Comma 3 4 4 2 2 3" xfId="7827" xr:uid="{A160EDD8-5C4F-4F92-AFF0-A1B6218A7B89}"/>
    <cellStyle name="Comma 3 4 4 2 2 3 2" xfId="19055" xr:uid="{B5ABCB6D-37E8-43D2-9A38-F623C71D702B}"/>
    <cellStyle name="Comma 3 4 4 2 2 4" xfId="13452" xr:uid="{5AC84F13-588E-42D1-A6F4-FE1423B54C89}"/>
    <cellStyle name="Comma 3 4 4 2 3" xfId="3933" xr:uid="{12F60FDE-9858-4A96-9E6B-26A0E985FA56}"/>
    <cellStyle name="Comma 3 4 4 2 3 2" xfId="9536" xr:uid="{6E8CF175-1A27-46D5-867A-F2BC239B6F9A}"/>
    <cellStyle name="Comma 3 4 4 2 3 2 2" xfId="20764" xr:uid="{956CF0E3-3488-41D5-AC21-A3B0664876A0}"/>
    <cellStyle name="Comma 3 4 4 2 3 3" xfId="15161" xr:uid="{E6E75B1C-E690-4091-9FB5-90D7F6E4D598}"/>
    <cellStyle name="Comma 3 4 4 2 4" xfId="6747" xr:uid="{B2F509CF-B7BE-4BBD-8290-3276EB70BC24}"/>
    <cellStyle name="Comma 3 4 4 2 4 2" xfId="17975" xr:uid="{D50F6FE3-4995-4A5C-854A-9AF20BAC5B84}"/>
    <cellStyle name="Comma 3 4 4 2 5" xfId="12372" xr:uid="{7D8420B5-E496-4395-BE9E-97A6530BC5DB}"/>
    <cellStyle name="Comma 3 4 4 3" xfId="1686" xr:uid="{00000000-0005-0000-0000-000000060000}"/>
    <cellStyle name="Comma 3 4 4 3 2" xfId="4475" xr:uid="{16D65B1B-43B9-4B3E-96C4-4F9A6F2393B7}"/>
    <cellStyle name="Comma 3 4 4 3 2 2" xfId="10078" xr:uid="{6F8D3500-B876-49C7-91D0-B682E441D730}"/>
    <cellStyle name="Comma 3 4 4 3 2 2 2" xfId="21306" xr:uid="{B9AABFFC-85E6-40D9-9996-26140B333C2D}"/>
    <cellStyle name="Comma 3 4 4 3 2 3" xfId="15703" xr:uid="{39768194-2190-408B-A21F-88FBF184082E}"/>
    <cellStyle name="Comma 3 4 4 3 3" xfId="7289" xr:uid="{61213E01-AC02-4653-969E-AC7261614D43}"/>
    <cellStyle name="Comma 3 4 4 3 3 2" xfId="18517" xr:uid="{661752A6-E958-41AE-9740-163CF3E80397}"/>
    <cellStyle name="Comma 3 4 4 3 4" xfId="12914" xr:uid="{2876BA89-2462-4C58-8DDA-86439F665708}"/>
    <cellStyle name="Comma 3 4 4 4" xfId="3395" xr:uid="{14E52B1B-2ECB-4359-9EDA-AE62B99214B4}"/>
    <cellStyle name="Comma 3 4 4 4 2" xfId="8998" xr:uid="{52B6C22C-F78A-4548-A929-D33C844D5CB2}"/>
    <cellStyle name="Comma 3 4 4 4 2 2" xfId="20226" xr:uid="{D0668F90-A72D-4BFF-BD1B-D7EA76F6EF1F}"/>
    <cellStyle name="Comma 3 4 4 4 3" xfId="14623" xr:uid="{FAEA5A1F-DDA6-416A-93AD-505E1230CA9F}"/>
    <cellStyle name="Comma 3 4 4 5" xfId="6209" xr:uid="{C04F06B1-6064-4D54-9745-75BD2A9240B4}"/>
    <cellStyle name="Comma 3 4 4 5 2" xfId="17437" xr:uid="{3924C4FD-558A-42B0-9834-6D7E3B332E56}"/>
    <cellStyle name="Comma 3 4 4 6" xfId="11834" xr:uid="{3687CB8B-D855-4970-9298-243C765E3BCE}"/>
    <cellStyle name="Comma 3 4 5" xfId="877" xr:uid="{00000000-0005-0000-0000-000001060000}"/>
    <cellStyle name="Comma 3 4 5 2" xfId="1957" xr:uid="{00000000-0005-0000-0000-000002060000}"/>
    <cellStyle name="Comma 3 4 5 2 2" xfId="4746" xr:uid="{FDF5A0C9-098C-4264-872B-12EEAF76F663}"/>
    <cellStyle name="Comma 3 4 5 2 2 2" xfId="10349" xr:uid="{B9A8EB1C-5B9C-4193-8FBF-117A16142F9B}"/>
    <cellStyle name="Comma 3 4 5 2 2 2 2" xfId="21577" xr:uid="{6BD538B1-D9B4-439E-A5C0-B46468BFE113}"/>
    <cellStyle name="Comma 3 4 5 2 2 3" xfId="15974" xr:uid="{4245291B-7A99-47B6-9ECA-724078B254B8}"/>
    <cellStyle name="Comma 3 4 5 2 3" xfId="7560" xr:uid="{09ECEE1A-571E-4464-B63C-B633D81E5EAC}"/>
    <cellStyle name="Comma 3 4 5 2 3 2" xfId="18788" xr:uid="{47F7DDC0-8C09-44D0-98C6-8C823C006BA2}"/>
    <cellStyle name="Comma 3 4 5 2 4" xfId="13185" xr:uid="{1AEB1224-D8D8-45C8-8786-4605089BAF86}"/>
    <cellStyle name="Comma 3 4 5 3" xfId="3666" xr:uid="{D674FA0F-3647-4D94-BB74-9A0779256105}"/>
    <cellStyle name="Comma 3 4 5 3 2" xfId="9269" xr:uid="{85171239-20E3-4517-99EC-79DDC4DBBEEB}"/>
    <cellStyle name="Comma 3 4 5 3 2 2" xfId="20497" xr:uid="{27A53C25-F1B1-4B35-AF89-69F3CB2B0C66}"/>
    <cellStyle name="Comma 3 4 5 3 3" xfId="14894" xr:uid="{A8F89366-BFA0-43F4-A5F4-EA9914067751}"/>
    <cellStyle name="Comma 3 4 5 4" xfId="6480" xr:uid="{0A8B7FCD-3CAE-4D20-85A4-A3AB989BEA25}"/>
    <cellStyle name="Comma 3 4 5 4 2" xfId="17708" xr:uid="{7DECFD03-CA78-490E-8BF1-D85A261259D6}"/>
    <cellStyle name="Comma 3 4 5 5" xfId="12105" xr:uid="{2DC60CB9-3FE1-4CCA-A6CC-7D9056FB0801}"/>
    <cellStyle name="Comma 3 4 6" xfId="1419" xr:uid="{00000000-0005-0000-0000-000003060000}"/>
    <cellStyle name="Comma 3 4 6 2" xfId="4208" xr:uid="{ADAD3FE4-1FD4-435C-9075-CA57FC89E95A}"/>
    <cellStyle name="Comma 3 4 6 2 2" xfId="9811" xr:uid="{919FD649-2CF5-4F7B-8080-10DD8F585F24}"/>
    <cellStyle name="Comma 3 4 6 2 2 2" xfId="21039" xr:uid="{9FBABF2F-FE97-4D8E-B32C-3131081B92F9}"/>
    <cellStyle name="Comma 3 4 6 2 3" xfId="15436" xr:uid="{CFCACCC5-6489-42FF-AF3A-C10EBF428826}"/>
    <cellStyle name="Comma 3 4 6 3" xfId="7022" xr:uid="{7EFB31DA-4ABA-4BFD-8C26-665D8E20595E}"/>
    <cellStyle name="Comma 3 4 6 3 2" xfId="18250" xr:uid="{899BF59A-A50B-4C80-A2FC-20021723C8A4}"/>
    <cellStyle name="Comma 3 4 6 4" xfId="12647" xr:uid="{F6E17CFF-B2A9-4044-99D0-F87AD747083D}"/>
    <cellStyle name="Comma 3 4 7" xfId="2500" xr:uid="{00000000-0005-0000-0000-000004060000}"/>
    <cellStyle name="Comma 3 4 7 2" xfId="5289" xr:uid="{1A329CFA-BED4-4411-8F8D-AF3173365F72}"/>
    <cellStyle name="Comma 3 4 7 2 2" xfId="10892" xr:uid="{1BB0DBA4-3FE1-4C97-9142-5B5D1D5C0B7A}"/>
    <cellStyle name="Comma 3 4 7 2 2 2" xfId="22120" xr:uid="{7157EC8D-7D0A-4750-8C88-C512D06E65A4}"/>
    <cellStyle name="Comma 3 4 7 2 3" xfId="16517" xr:uid="{83747939-BF95-48AE-A602-FA3AC6008BAC}"/>
    <cellStyle name="Comma 3 4 7 3" xfId="8103" xr:uid="{6D637671-CD96-4A38-BCE2-91C545C6AFD6}"/>
    <cellStyle name="Comma 3 4 7 3 2" xfId="19331" xr:uid="{E8A67F4F-7EFF-4073-9F4D-1CF466D2E3BF}"/>
    <cellStyle name="Comma 3 4 7 4" xfId="13728" xr:uid="{F53F55AD-4FAD-4EDA-A539-4531745C8A3F}"/>
    <cellStyle name="Comma 3 4 8" xfId="339" xr:uid="{00000000-0005-0000-0000-000005060000}"/>
    <cellStyle name="Comma 3 4 8 2" xfId="3128" xr:uid="{8207A9FD-592C-4F67-BD92-44B834BD1F35}"/>
    <cellStyle name="Comma 3 4 8 2 2" xfId="8731" xr:uid="{C6EAEBA1-C84A-4925-AAF9-9C8E95644115}"/>
    <cellStyle name="Comma 3 4 8 2 2 2" xfId="19959" xr:uid="{E2E18EFB-BF5C-4E8A-9499-C74F98724051}"/>
    <cellStyle name="Comma 3 4 8 2 3" xfId="14356" xr:uid="{F792A7BA-5FBA-47C9-AF3F-666C0F86149B}"/>
    <cellStyle name="Comma 3 4 8 3" xfId="5942" xr:uid="{39A1D609-F84A-4ED9-AF67-8D74ACAD7350}"/>
    <cellStyle name="Comma 3 4 8 3 2" xfId="17170" xr:uid="{91E70006-19DF-4EBA-8108-A978BD882312}"/>
    <cellStyle name="Comma 3 4 8 4" xfId="11567" xr:uid="{B75B7AEB-75A7-4B7E-B6AD-433088E118F6}"/>
    <cellStyle name="Comma 3 4 9" xfId="2852" xr:uid="{4FF56412-3AB5-40F0-BC17-C6FE1FA91AAD}"/>
    <cellStyle name="Comma 3 4 9 2" xfId="8455" xr:uid="{5FC1CC8B-BA76-46A8-BEBF-5C19031DE93E}"/>
    <cellStyle name="Comma 3 4 9 2 2" xfId="19683" xr:uid="{37AAF515-B2DD-43E0-AC8A-C378C0830DBD}"/>
    <cellStyle name="Comma 3 4 9 3" xfId="14080" xr:uid="{42700CF4-CCA4-4085-AABF-B5D96B7A5A86}"/>
    <cellStyle name="Comma 3 5" xfId="89" xr:uid="{00000000-0005-0000-0000-000006060000}"/>
    <cellStyle name="Comma 3 5 10" xfId="11321" xr:uid="{28F79BD1-45AC-41AE-A726-AC465200B06B}"/>
    <cellStyle name="Comma 3 5 2" xfId="215" xr:uid="{00000000-0005-0000-0000-000007060000}"/>
    <cellStyle name="Comma 3 5 2 2" xfId="762" xr:uid="{00000000-0005-0000-0000-000008060000}"/>
    <cellStyle name="Comma 3 5 2 2 2" xfId="1300" xr:uid="{00000000-0005-0000-0000-000009060000}"/>
    <cellStyle name="Comma 3 5 2 2 2 2" xfId="2380" xr:uid="{00000000-0005-0000-0000-00000A060000}"/>
    <cellStyle name="Comma 3 5 2 2 2 2 2" xfId="5169" xr:uid="{56E20ADB-F4CD-4972-AEE9-328E5A7ABD09}"/>
    <cellStyle name="Comma 3 5 2 2 2 2 2 2" xfId="10772" xr:uid="{82AD959F-231D-4097-A383-302CCBF5B2A0}"/>
    <cellStyle name="Comma 3 5 2 2 2 2 2 2 2" xfId="22000" xr:uid="{3621294D-B01B-4F73-9E98-81CCFD0C72CA}"/>
    <cellStyle name="Comma 3 5 2 2 2 2 2 3" xfId="16397" xr:uid="{0516F4B4-EF02-4A12-8625-5AC88C11EE1C}"/>
    <cellStyle name="Comma 3 5 2 2 2 2 3" xfId="7983" xr:uid="{0FF2BAA9-71D2-4BF1-9B9F-FB73095366CC}"/>
    <cellStyle name="Comma 3 5 2 2 2 2 3 2" xfId="19211" xr:uid="{D7E74A24-FEEC-4715-889F-F7AE79E754DE}"/>
    <cellStyle name="Comma 3 5 2 2 2 2 4" xfId="13608" xr:uid="{F7E2EF9F-78EF-4F25-8B14-99286C491272}"/>
    <cellStyle name="Comma 3 5 2 2 2 3" xfId="4089" xr:uid="{39B0C16A-F5E2-4CB9-915A-2DF9E7C7666B}"/>
    <cellStyle name="Comma 3 5 2 2 2 3 2" xfId="9692" xr:uid="{5C4B0A48-2930-4FDA-BFB3-0152346DA506}"/>
    <cellStyle name="Comma 3 5 2 2 2 3 2 2" xfId="20920" xr:uid="{EA7AFFB5-06F6-403D-A65F-7CB2779A9D7D}"/>
    <cellStyle name="Comma 3 5 2 2 2 3 3" xfId="15317" xr:uid="{B9D08FD4-DA6E-440E-9FDB-33CBFF400ADB}"/>
    <cellStyle name="Comma 3 5 2 2 2 4" xfId="6903" xr:uid="{86FCABC9-9790-48AB-9069-AF3D9F503252}"/>
    <cellStyle name="Comma 3 5 2 2 2 4 2" xfId="18131" xr:uid="{42F8C018-C467-4103-93DA-165CCF4F77EA}"/>
    <cellStyle name="Comma 3 5 2 2 2 5" xfId="12528" xr:uid="{A436FF08-AD8E-4FFA-A087-FDD8763C2E16}"/>
    <cellStyle name="Comma 3 5 2 2 3" xfId="1842" xr:uid="{00000000-0005-0000-0000-00000B060000}"/>
    <cellStyle name="Comma 3 5 2 2 3 2" xfId="4631" xr:uid="{0F4ACECE-D585-4034-A595-AD12B7BAFA56}"/>
    <cellStyle name="Comma 3 5 2 2 3 2 2" xfId="10234" xr:uid="{7490D177-4998-4F56-BD99-4E1A98140F63}"/>
    <cellStyle name="Comma 3 5 2 2 3 2 2 2" xfId="21462" xr:uid="{D7C78793-1CAC-4CDE-9C2D-F2154316A065}"/>
    <cellStyle name="Comma 3 5 2 2 3 2 3" xfId="15859" xr:uid="{83143B35-9466-465D-9CFE-5E874A210DDE}"/>
    <cellStyle name="Comma 3 5 2 2 3 3" xfId="7445" xr:uid="{852352C4-FAD2-40E4-915A-D1F5184DCF02}"/>
    <cellStyle name="Comma 3 5 2 2 3 3 2" xfId="18673" xr:uid="{A055F395-FEA5-4848-B1D3-57F6EFB9328A}"/>
    <cellStyle name="Comma 3 5 2 2 3 4" xfId="13070" xr:uid="{4A7D66FB-371B-44EC-B655-2DCE39449F0B}"/>
    <cellStyle name="Comma 3 5 2 2 4" xfId="3551" xr:uid="{6B3CEA3A-39D2-4433-8EE8-EE2312611B24}"/>
    <cellStyle name="Comma 3 5 2 2 4 2" xfId="9154" xr:uid="{4FC9B416-95DB-49F6-A82E-A5A018332E05}"/>
    <cellStyle name="Comma 3 5 2 2 4 2 2" xfId="20382" xr:uid="{B14738AE-F936-4518-913E-499182D74671}"/>
    <cellStyle name="Comma 3 5 2 2 4 3" xfId="14779" xr:uid="{DF959B73-FEBF-4521-8BC9-790596FEA5AE}"/>
    <cellStyle name="Comma 3 5 2 2 5" xfId="6365" xr:uid="{FC73999B-9C7D-4058-9ADD-A7792EDC1B2A}"/>
    <cellStyle name="Comma 3 5 2 2 5 2" xfId="17593" xr:uid="{2A45CB4A-B728-474D-9987-AAF5AC018365}"/>
    <cellStyle name="Comma 3 5 2 2 6" xfId="11990" xr:uid="{E05539E0-4DBF-4004-9072-09145931E9A7}"/>
    <cellStyle name="Comma 3 5 2 3" xfId="1033" xr:uid="{00000000-0005-0000-0000-00000C060000}"/>
    <cellStyle name="Comma 3 5 2 3 2" xfId="2113" xr:uid="{00000000-0005-0000-0000-00000D060000}"/>
    <cellStyle name="Comma 3 5 2 3 2 2" xfId="4902" xr:uid="{5C06470A-F1E1-45A1-9B1B-307B40C668AA}"/>
    <cellStyle name="Comma 3 5 2 3 2 2 2" xfId="10505" xr:uid="{59A4CC4D-4093-45FA-9D65-98A43B02BF4B}"/>
    <cellStyle name="Comma 3 5 2 3 2 2 2 2" xfId="21733" xr:uid="{553738D2-7542-4883-AC65-F0C6FC8C1C60}"/>
    <cellStyle name="Comma 3 5 2 3 2 2 3" xfId="16130" xr:uid="{A549434C-E744-4650-988D-A23FF39DF002}"/>
    <cellStyle name="Comma 3 5 2 3 2 3" xfId="7716" xr:uid="{BDB3A9A6-5F1E-4B1F-AC5B-89F4EEA2700A}"/>
    <cellStyle name="Comma 3 5 2 3 2 3 2" xfId="18944" xr:uid="{BEF90DB8-228A-4224-9636-E74566A6B850}"/>
    <cellStyle name="Comma 3 5 2 3 2 4" xfId="13341" xr:uid="{553CD6C3-FBF6-41D1-A4D5-6C21646361C5}"/>
    <cellStyle name="Comma 3 5 2 3 3" xfId="3822" xr:uid="{61B42CAA-0F1A-4079-9BE2-9D406904B75D}"/>
    <cellStyle name="Comma 3 5 2 3 3 2" xfId="9425" xr:uid="{AC0C432B-3325-4CA5-8B42-FD6C5B12F223}"/>
    <cellStyle name="Comma 3 5 2 3 3 2 2" xfId="20653" xr:uid="{3C869163-4017-4E2A-881A-6FBF5D76C9A8}"/>
    <cellStyle name="Comma 3 5 2 3 3 3" xfId="15050" xr:uid="{0BEC1D07-5CB5-45A4-BDE0-A1B494DAA5BB}"/>
    <cellStyle name="Comma 3 5 2 3 4" xfId="6636" xr:uid="{BC5857DF-7FB8-4CA5-94D2-2AE2EBA532FE}"/>
    <cellStyle name="Comma 3 5 2 3 4 2" xfId="17864" xr:uid="{FD3967FE-0028-4CAD-B4F7-8FCBA41F6A15}"/>
    <cellStyle name="Comma 3 5 2 3 5" xfId="12261" xr:uid="{AB6CC0E5-C2C6-4EA0-94F8-811A815A6796}"/>
    <cellStyle name="Comma 3 5 2 4" xfId="1575" xr:uid="{00000000-0005-0000-0000-00000E060000}"/>
    <cellStyle name="Comma 3 5 2 4 2" xfId="4364" xr:uid="{6A3745A0-9DA2-483D-9472-D9111D3C6968}"/>
    <cellStyle name="Comma 3 5 2 4 2 2" xfId="9967" xr:uid="{16AB702E-6E36-4973-A803-712E979398C2}"/>
    <cellStyle name="Comma 3 5 2 4 2 2 2" xfId="21195" xr:uid="{3DEFDDEE-3961-438D-B843-6D5BF0B288A3}"/>
    <cellStyle name="Comma 3 5 2 4 2 3" xfId="15592" xr:uid="{B658C3CC-815C-4302-B859-A6C3F13F185F}"/>
    <cellStyle name="Comma 3 5 2 4 3" xfId="7178" xr:uid="{F397FCB3-86B6-4B8B-A1E6-10DD5E30071C}"/>
    <cellStyle name="Comma 3 5 2 4 3 2" xfId="18406" xr:uid="{1F04EFF2-42B8-4B4B-B99C-704682623228}"/>
    <cellStyle name="Comma 3 5 2 4 4" xfId="12803" xr:uid="{4411C8AF-3C99-417A-B6E6-072A6D300B3B}"/>
    <cellStyle name="Comma 3 5 2 5" xfId="2656" xr:uid="{00000000-0005-0000-0000-00000F060000}"/>
    <cellStyle name="Comma 3 5 2 5 2" xfId="5445" xr:uid="{6BCFA355-E017-4C32-8F15-53D506A3F4C1}"/>
    <cellStyle name="Comma 3 5 2 5 2 2" xfId="11048" xr:uid="{E530ECF5-BC49-4263-97FE-182AFA0A1183}"/>
    <cellStyle name="Comma 3 5 2 5 2 2 2" xfId="22276" xr:uid="{7B373084-C637-4756-AC39-BA8B813599FA}"/>
    <cellStyle name="Comma 3 5 2 5 2 3" xfId="16673" xr:uid="{D424AA41-07AC-4C74-8EAD-4F35000CFDFB}"/>
    <cellStyle name="Comma 3 5 2 5 3" xfId="8259" xr:uid="{2F450E9B-3CBC-4CF8-A75A-D7727E04099A}"/>
    <cellStyle name="Comma 3 5 2 5 3 2" xfId="19487" xr:uid="{9CA2D83E-2EDB-4B1B-B880-074DEAFA283D}"/>
    <cellStyle name="Comma 3 5 2 5 4" xfId="13884" xr:uid="{B5301FB5-67BD-4DE7-8CC1-4F2A2BF6D3D4}"/>
    <cellStyle name="Comma 3 5 2 6" xfId="495" xr:uid="{00000000-0005-0000-0000-000010060000}"/>
    <cellStyle name="Comma 3 5 2 6 2" xfId="3284" xr:uid="{B291C088-2D0D-4617-AF70-80281746472D}"/>
    <cellStyle name="Comma 3 5 2 6 2 2" xfId="8887" xr:uid="{28D14F26-3B6D-41E1-9683-B00FA9D38170}"/>
    <cellStyle name="Comma 3 5 2 6 2 2 2" xfId="20115" xr:uid="{7653DB17-BCF2-43A3-B604-702B1BE67249}"/>
    <cellStyle name="Comma 3 5 2 6 2 3" xfId="14512" xr:uid="{3D4D625C-D9F4-4018-86B6-A62786D8FAE7}"/>
    <cellStyle name="Comma 3 5 2 6 3" xfId="6098" xr:uid="{324BD10F-4BD1-46F9-8196-172FC4D94114}"/>
    <cellStyle name="Comma 3 5 2 6 3 2" xfId="17326" xr:uid="{C2B0F597-EAEB-45A7-A3E4-F20232645745}"/>
    <cellStyle name="Comma 3 5 2 6 4" xfId="11723" xr:uid="{9FBCAC6E-6D29-4D4A-BA19-8D6E4660A572}"/>
    <cellStyle name="Comma 3 5 2 7" xfId="3008" xr:uid="{25CA3080-59CB-4295-81CC-7C0603B00194}"/>
    <cellStyle name="Comma 3 5 2 7 2" xfId="8611" xr:uid="{9CB90B5A-9150-46D4-9A2E-F9EC9B7CCCF6}"/>
    <cellStyle name="Comma 3 5 2 7 2 2" xfId="19839" xr:uid="{F257A429-5E78-450D-AE50-EAA58578741C}"/>
    <cellStyle name="Comma 3 5 2 7 3" xfId="14236" xr:uid="{0EFA9AE2-DD83-4CD4-B6AA-BB915BCD2896}"/>
    <cellStyle name="Comma 3 5 2 8" xfId="5823" xr:uid="{30CE641E-5AA6-4944-8D40-5DB841041109}"/>
    <cellStyle name="Comma 3 5 2 8 2" xfId="17051" xr:uid="{B70FF329-70DD-4DCA-8CAE-84BCA78C1B39}"/>
    <cellStyle name="Comma 3 5 2 9" xfId="11447" xr:uid="{08B5673E-BA65-463F-9010-D25C4F9902F8}"/>
    <cellStyle name="Comma 3 5 3" xfId="636" xr:uid="{00000000-0005-0000-0000-000011060000}"/>
    <cellStyle name="Comma 3 5 3 2" xfId="1174" xr:uid="{00000000-0005-0000-0000-000012060000}"/>
    <cellStyle name="Comma 3 5 3 2 2" xfId="2254" xr:uid="{00000000-0005-0000-0000-000013060000}"/>
    <cellStyle name="Comma 3 5 3 2 2 2" xfId="5043" xr:uid="{D3A3CD1B-39B9-41E6-ACD1-0D7BB0507022}"/>
    <cellStyle name="Comma 3 5 3 2 2 2 2" xfId="10646" xr:uid="{D229B859-4333-49F6-9BAF-04EDBB7FD7ED}"/>
    <cellStyle name="Comma 3 5 3 2 2 2 2 2" xfId="21874" xr:uid="{3A65824E-2150-40CF-BBB5-526015BB678B}"/>
    <cellStyle name="Comma 3 5 3 2 2 2 3" xfId="16271" xr:uid="{759F2889-2C96-48E3-A020-5B1515698B24}"/>
    <cellStyle name="Comma 3 5 3 2 2 3" xfId="7857" xr:uid="{BDDBE5F7-B63E-4232-80D6-C053628D72AD}"/>
    <cellStyle name="Comma 3 5 3 2 2 3 2" xfId="19085" xr:uid="{967BE3EA-9175-44B1-A5E2-2B4C3DB8DC74}"/>
    <cellStyle name="Comma 3 5 3 2 2 4" xfId="13482" xr:uid="{6A29F891-D0BF-4296-B03F-2C134FB724B1}"/>
    <cellStyle name="Comma 3 5 3 2 3" xfId="3963" xr:uid="{7C311542-6BED-440C-8F61-A6DDE9120F0D}"/>
    <cellStyle name="Comma 3 5 3 2 3 2" xfId="9566" xr:uid="{DFBEBB8A-1AFA-458B-BFB9-7068FE94EB20}"/>
    <cellStyle name="Comma 3 5 3 2 3 2 2" xfId="20794" xr:uid="{59E11988-DF75-480A-B35F-5B340D842C1C}"/>
    <cellStyle name="Comma 3 5 3 2 3 3" xfId="15191" xr:uid="{C8AAF279-3525-45B4-9792-63AC8CA2277C}"/>
    <cellStyle name="Comma 3 5 3 2 4" xfId="6777" xr:uid="{9BE0406B-F51A-484D-96DF-7377785866AC}"/>
    <cellStyle name="Comma 3 5 3 2 4 2" xfId="18005" xr:uid="{28804749-6B43-4790-8217-57A0E3BEEB48}"/>
    <cellStyle name="Comma 3 5 3 2 5" xfId="12402" xr:uid="{D568DA65-CCF0-4ADD-8273-A4BEC1E3971E}"/>
    <cellStyle name="Comma 3 5 3 3" xfId="1716" xr:uid="{00000000-0005-0000-0000-000014060000}"/>
    <cellStyle name="Comma 3 5 3 3 2" xfId="4505" xr:uid="{2A70A1DB-EAD1-4E91-838C-10DC909E8C8B}"/>
    <cellStyle name="Comma 3 5 3 3 2 2" xfId="10108" xr:uid="{45713A96-56BD-4AFD-A0B7-192D21360407}"/>
    <cellStyle name="Comma 3 5 3 3 2 2 2" xfId="21336" xr:uid="{FCD13C6F-F8E1-4427-BFC3-9178B108AA95}"/>
    <cellStyle name="Comma 3 5 3 3 2 3" xfId="15733" xr:uid="{B49AD0F1-59CB-4301-91CE-BD0086671B92}"/>
    <cellStyle name="Comma 3 5 3 3 3" xfId="7319" xr:uid="{C9F447BB-41E5-4BD8-87D7-9AB64DFA41CD}"/>
    <cellStyle name="Comma 3 5 3 3 3 2" xfId="18547" xr:uid="{FD6BE75C-59FD-4C4D-86F0-1E222DD9E8E5}"/>
    <cellStyle name="Comma 3 5 3 3 4" xfId="12944" xr:uid="{BF131EE2-D4BB-440E-811A-447D6726D43E}"/>
    <cellStyle name="Comma 3 5 3 4" xfId="3425" xr:uid="{8737F391-A828-4427-8FF7-80CBE54AD8E3}"/>
    <cellStyle name="Comma 3 5 3 4 2" xfId="9028" xr:uid="{5A18B57A-BAC8-456A-ABAF-A533385D07AD}"/>
    <cellStyle name="Comma 3 5 3 4 2 2" xfId="20256" xr:uid="{6D4F2BD3-0D75-461C-B1A5-C0DF6BFB9633}"/>
    <cellStyle name="Comma 3 5 3 4 3" xfId="14653" xr:uid="{95A4EB25-ECD1-42B5-952C-BA1FC0F2B252}"/>
    <cellStyle name="Comma 3 5 3 5" xfId="6239" xr:uid="{0DA542D4-D014-4AC9-B827-782A5650A586}"/>
    <cellStyle name="Comma 3 5 3 5 2" xfId="17467" xr:uid="{0D41D6C7-6F94-437F-AB77-34501649229A}"/>
    <cellStyle name="Comma 3 5 3 6" xfId="11864" xr:uid="{899ACE28-2875-4240-AAB5-BA3D0067CE5A}"/>
    <cellStyle name="Comma 3 5 4" xfId="907" xr:uid="{00000000-0005-0000-0000-000015060000}"/>
    <cellStyle name="Comma 3 5 4 2" xfId="1987" xr:uid="{00000000-0005-0000-0000-000016060000}"/>
    <cellStyle name="Comma 3 5 4 2 2" xfId="4776" xr:uid="{347FD78F-5556-4684-A8C7-F58D985395A6}"/>
    <cellStyle name="Comma 3 5 4 2 2 2" xfId="10379" xr:uid="{46464AEB-2892-4A91-827B-45C8F9994E30}"/>
    <cellStyle name="Comma 3 5 4 2 2 2 2" xfId="21607" xr:uid="{7B19A782-4D46-4ED7-B05B-5038F77C6A6D}"/>
    <cellStyle name="Comma 3 5 4 2 2 3" xfId="16004" xr:uid="{DD0E5DD3-DC69-4ACC-A28F-C84ED0D0D203}"/>
    <cellStyle name="Comma 3 5 4 2 3" xfId="7590" xr:uid="{6AEEB103-7390-4F46-8CC9-D813FDDEDF5E}"/>
    <cellStyle name="Comma 3 5 4 2 3 2" xfId="18818" xr:uid="{17534651-6C60-42A2-995C-8EB4C17A7CEF}"/>
    <cellStyle name="Comma 3 5 4 2 4" xfId="13215" xr:uid="{D644590F-0695-471A-8737-3B7D64560EC8}"/>
    <cellStyle name="Comma 3 5 4 3" xfId="3696" xr:uid="{391D1FD1-3B95-492A-B1D4-53617D352C87}"/>
    <cellStyle name="Comma 3 5 4 3 2" xfId="9299" xr:uid="{B81273A0-D6EE-4AD1-BAFC-A2D715B07002}"/>
    <cellStyle name="Comma 3 5 4 3 2 2" xfId="20527" xr:uid="{CBF9AF40-285E-432E-93F3-151810EE9393}"/>
    <cellStyle name="Comma 3 5 4 3 3" xfId="14924" xr:uid="{C4605EBD-30F4-4200-A743-792751D274CC}"/>
    <cellStyle name="Comma 3 5 4 4" xfId="6510" xr:uid="{7E3F5342-0B9D-44F7-892A-5174B5AAFA7F}"/>
    <cellStyle name="Comma 3 5 4 4 2" xfId="17738" xr:uid="{D8C5D81C-6436-4A97-B96B-5DDD4E96A2C1}"/>
    <cellStyle name="Comma 3 5 4 5" xfId="12135" xr:uid="{D61CB660-ED76-4D00-B57D-A52FE576B1D7}"/>
    <cellStyle name="Comma 3 5 5" xfId="1449" xr:uid="{00000000-0005-0000-0000-000017060000}"/>
    <cellStyle name="Comma 3 5 5 2" xfId="4238" xr:uid="{85A60784-BD4F-4A19-936B-E6098550EBAC}"/>
    <cellStyle name="Comma 3 5 5 2 2" xfId="9841" xr:uid="{3E167AAD-B2C7-48AF-BC4E-C2BEFB9AE7D6}"/>
    <cellStyle name="Comma 3 5 5 2 2 2" xfId="21069" xr:uid="{C5C19275-5F9A-4B01-B7E5-1904120BAB33}"/>
    <cellStyle name="Comma 3 5 5 2 3" xfId="15466" xr:uid="{53714592-00B9-49B4-9597-AF9BD5B83129}"/>
    <cellStyle name="Comma 3 5 5 3" xfId="7052" xr:uid="{9D1CFD82-B85E-4D2F-AA39-7CEE0AAAD1D0}"/>
    <cellStyle name="Comma 3 5 5 3 2" xfId="18280" xr:uid="{5E07C801-356D-43EC-9E81-DAFC8BE6691D}"/>
    <cellStyle name="Comma 3 5 5 4" xfId="12677" xr:uid="{3907384B-E588-468D-BFF5-071BCA9F19A8}"/>
    <cellStyle name="Comma 3 5 6" xfId="2530" xr:uid="{00000000-0005-0000-0000-000018060000}"/>
    <cellStyle name="Comma 3 5 6 2" xfId="5319" xr:uid="{B5BED450-8DF8-4B80-B2F3-62D5A5F6C4B3}"/>
    <cellStyle name="Comma 3 5 6 2 2" xfId="10922" xr:uid="{B3A2F5C0-307C-48C0-825F-24B42E6374BE}"/>
    <cellStyle name="Comma 3 5 6 2 2 2" xfId="22150" xr:uid="{41246E7A-4ECA-4486-B051-00BAF07B4EF1}"/>
    <cellStyle name="Comma 3 5 6 2 3" xfId="16547" xr:uid="{65CCBB2B-3993-4B9A-A83F-FCC969F2B60F}"/>
    <cellStyle name="Comma 3 5 6 3" xfId="8133" xr:uid="{88BA69A3-7776-4768-9772-CDDA155DA358}"/>
    <cellStyle name="Comma 3 5 6 3 2" xfId="19361" xr:uid="{EB96DDC8-CF54-4C3D-A7BB-32E61CB9666C}"/>
    <cellStyle name="Comma 3 5 6 4" xfId="13758" xr:uid="{D64343A3-D1C9-4987-AD8C-1ED826606FAB}"/>
    <cellStyle name="Comma 3 5 7" xfId="369" xr:uid="{00000000-0005-0000-0000-000019060000}"/>
    <cellStyle name="Comma 3 5 7 2" xfId="3158" xr:uid="{285820D3-4B8E-4845-A32E-1DAA9957811E}"/>
    <cellStyle name="Comma 3 5 7 2 2" xfId="8761" xr:uid="{95C05081-460D-44B9-8920-1DCAD98D701F}"/>
    <cellStyle name="Comma 3 5 7 2 2 2" xfId="19989" xr:uid="{6093ED2F-A662-4EBB-B335-C1077C069270}"/>
    <cellStyle name="Comma 3 5 7 2 3" xfId="14386" xr:uid="{56D54340-7EFC-48EC-A6D7-82B18ED8816E}"/>
    <cellStyle name="Comma 3 5 7 3" xfId="5972" xr:uid="{92AF62EA-3206-44BD-B742-C74CF6B3427F}"/>
    <cellStyle name="Comma 3 5 7 3 2" xfId="17200" xr:uid="{5FA6D9E4-399C-4018-A68A-BBA0A75B88D3}"/>
    <cellStyle name="Comma 3 5 7 4" xfId="11597" xr:uid="{C44F332D-5A29-4DE9-ABE4-1336599AA724}"/>
    <cellStyle name="Comma 3 5 8" xfId="2882" xr:uid="{9B7ACB54-7230-4063-A1BA-BDDFC594F82D}"/>
    <cellStyle name="Comma 3 5 8 2" xfId="8485" xr:uid="{4B35A86B-B397-4A2C-AC2F-71F996604D35}"/>
    <cellStyle name="Comma 3 5 8 2 2" xfId="19713" xr:uid="{653CDAB8-A975-4F69-88BB-7239C09A3C83}"/>
    <cellStyle name="Comma 3 5 8 3" xfId="14110" xr:uid="{3C48F116-CA50-4FEE-A16E-FFEEFE75532C}"/>
    <cellStyle name="Comma 3 5 9" xfId="5697" xr:uid="{5B975D24-A1A6-443D-B71F-E2E82671B33B}"/>
    <cellStyle name="Comma 3 5 9 2" xfId="16925" xr:uid="{629E3D03-D456-4F38-A3E5-9017B9177F58}"/>
    <cellStyle name="Comma 3 6" xfId="151" xr:uid="{00000000-0005-0000-0000-00001A060000}"/>
    <cellStyle name="Comma 3 6 2" xfId="698" xr:uid="{00000000-0005-0000-0000-00001B060000}"/>
    <cellStyle name="Comma 3 6 2 2" xfId="1236" xr:uid="{00000000-0005-0000-0000-00001C060000}"/>
    <cellStyle name="Comma 3 6 2 2 2" xfId="2316" xr:uid="{00000000-0005-0000-0000-00001D060000}"/>
    <cellStyle name="Comma 3 6 2 2 2 2" xfId="5105" xr:uid="{9F82C792-E357-4E0D-B648-52434FF93672}"/>
    <cellStyle name="Comma 3 6 2 2 2 2 2" xfId="10708" xr:uid="{2A285010-3756-4199-993A-BC5AD9DDA49F}"/>
    <cellStyle name="Comma 3 6 2 2 2 2 2 2" xfId="21936" xr:uid="{2E936789-816E-46D2-BF05-AF3A80C87EA8}"/>
    <cellStyle name="Comma 3 6 2 2 2 2 3" xfId="16333" xr:uid="{D56A247E-814E-4E1C-B3C9-A37FA78F97A7}"/>
    <cellStyle name="Comma 3 6 2 2 2 3" xfId="7919" xr:uid="{7DEFEDA2-0B5B-4D43-A3E7-486D232CB005}"/>
    <cellStyle name="Comma 3 6 2 2 2 3 2" xfId="19147" xr:uid="{BBEB65F1-78AE-450B-A5E0-80671E1F4566}"/>
    <cellStyle name="Comma 3 6 2 2 2 4" xfId="13544" xr:uid="{345697BF-11DA-491B-BE4A-10E97EAE1BE6}"/>
    <cellStyle name="Comma 3 6 2 2 3" xfId="4025" xr:uid="{8D3F3DBA-2BC0-47B3-8DEF-38986EF9CB82}"/>
    <cellStyle name="Comma 3 6 2 2 3 2" xfId="9628" xr:uid="{17CAC089-0DA0-41FA-8FC7-2003569B19A2}"/>
    <cellStyle name="Comma 3 6 2 2 3 2 2" xfId="20856" xr:uid="{FE86086F-A9F0-40A0-88CB-2098EB250A4C}"/>
    <cellStyle name="Comma 3 6 2 2 3 3" xfId="15253" xr:uid="{7AE6DB83-2D66-4F13-B017-527F86334199}"/>
    <cellStyle name="Comma 3 6 2 2 4" xfId="6839" xr:uid="{F8C99853-0383-49BF-A36D-9B6B329F2238}"/>
    <cellStyle name="Comma 3 6 2 2 4 2" xfId="18067" xr:uid="{08DFC197-B623-455D-8106-382790EBEC2E}"/>
    <cellStyle name="Comma 3 6 2 2 5" xfId="12464" xr:uid="{A83733B8-319A-4486-90A8-00FC1C914D55}"/>
    <cellStyle name="Comma 3 6 2 3" xfId="1778" xr:uid="{00000000-0005-0000-0000-00001E060000}"/>
    <cellStyle name="Comma 3 6 2 3 2" xfId="4567" xr:uid="{ADB9CB00-140A-4403-825F-D3220ABE8FDD}"/>
    <cellStyle name="Comma 3 6 2 3 2 2" xfId="10170" xr:uid="{B0092CEF-7616-41BA-B46A-04F1A49C4F53}"/>
    <cellStyle name="Comma 3 6 2 3 2 2 2" xfId="21398" xr:uid="{0A4C45E9-4C86-4A70-9F97-58E918C376B9}"/>
    <cellStyle name="Comma 3 6 2 3 2 3" xfId="15795" xr:uid="{EEAE148B-F405-4589-A60B-6D8544EBD237}"/>
    <cellStyle name="Comma 3 6 2 3 3" xfId="7381" xr:uid="{77C1256F-744F-4034-9CD0-323E70BD451C}"/>
    <cellStyle name="Comma 3 6 2 3 3 2" xfId="18609" xr:uid="{222FEED3-E137-4F0B-9655-25790A25A571}"/>
    <cellStyle name="Comma 3 6 2 3 4" xfId="13006" xr:uid="{CCF7F4A3-B6E9-43AC-ABAD-863393C9BAC8}"/>
    <cellStyle name="Comma 3 6 2 4" xfId="3487" xr:uid="{68F3C860-8AED-4925-98D5-4C146C1F81E3}"/>
    <cellStyle name="Comma 3 6 2 4 2" xfId="9090" xr:uid="{B02DA45A-D168-400A-A043-53733DD58B61}"/>
    <cellStyle name="Comma 3 6 2 4 2 2" xfId="20318" xr:uid="{DD8EFBA1-61C7-4FDA-BF20-2D31203CDAAB}"/>
    <cellStyle name="Comma 3 6 2 4 3" xfId="14715" xr:uid="{19BF2FB4-4209-4465-819D-9F1C2AABA6B6}"/>
    <cellStyle name="Comma 3 6 2 5" xfId="6301" xr:uid="{B0BCC71C-0BFB-4186-B7C8-E2D5A33692FF}"/>
    <cellStyle name="Comma 3 6 2 5 2" xfId="17529" xr:uid="{E31EC7CE-6E70-4B5D-BCF0-05BCE54691E1}"/>
    <cellStyle name="Comma 3 6 2 6" xfId="11926" xr:uid="{71BF83F3-FE8D-4C82-A1BE-1AEA3C2F64DE}"/>
    <cellStyle name="Comma 3 6 3" xfId="969" xr:uid="{00000000-0005-0000-0000-00001F060000}"/>
    <cellStyle name="Comma 3 6 3 2" xfId="2049" xr:uid="{00000000-0005-0000-0000-000020060000}"/>
    <cellStyle name="Comma 3 6 3 2 2" xfId="4838" xr:uid="{8B0401CD-95A2-4DA1-A5D4-3121D0F5E872}"/>
    <cellStyle name="Comma 3 6 3 2 2 2" xfId="10441" xr:uid="{61D9EFE1-CB89-4979-ADCC-701FDD3AFF64}"/>
    <cellStyle name="Comma 3 6 3 2 2 2 2" xfId="21669" xr:uid="{E526C0B2-0BE6-4B0A-9446-A8AB7E2678DD}"/>
    <cellStyle name="Comma 3 6 3 2 2 3" xfId="16066" xr:uid="{97F1B858-1508-4CFE-8F5E-0B294C6A10D7}"/>
    <cellStyle name="Comma 3 6 3 2 3" xfId="7652" xr:uid="{3EB29613-7617-47C9-815D-D102CC49DF1C}"/>
    <cellStyle name="Comma 3 6 3 2 3 2" xfId="18880" xr:uid="{2A5EF84A-0123-4225-9DD8-349F05AEB260}"/>
    <cellStyle name="Comma 3 6 3 2 4" xfId="13277" xr:uid="{B2E56FEA-C7ED-41AE-AFAB-F90186A90593}"/>
    <cellStyle name="Comma 3 6 3 3" xfId="3758" xr:uid="{D3E59D74-302C-48CF-964D-FC77D74398F4}"/>
    <cellStyle name="Comma 3 6 3 3 2" xfId="9361" xr:uid="{0A72A6DC-1617-41F5-B6D8-B76432260441}"/>
    <cellStyle name="Comma 3 6 3 3 2 2" xfId="20589" xr:uid="{4D8FA469-1806-4228-9738-F9E54761A27E}"/>
    <cellStyle name="Comma 3 6 3 3 3" xfId="14986" xr:uid="{D8FF9983-F6B3-4E72-A8CE-D21C43ECFC19}"/>
    <cellStyle name="Comma 3 6 3 4" xfId="6572" xr:uid="{1AD1ECE7-2C85-40C9-9335-1904FB9CAC49}"/>
    <cellStyle name="Comma 3 6 3 4 2" xfId="17800" xr:uid="{4657FC6F-72B8-40C8-B8C0-B69E0927C966}"/>
    <cellStyle name="Comma 3 6 3 5" xfId="12197" xr:uid="{D6CBD286-3231-4B15-B3FC-2A91FC6AE0C9}"/>
    <cellStyle name="Comma 3 6 4" xfId="1511" xr:uid="{00000000-0005-0000-0000-000021060000}"/>
    <cellStyle name="Comma 3 6 4 2" xfId="4300" xr:uid="{1A9616AE-51F1-4F56-B87F-0E49092326A8}"/>
    <cellStyle name="Comma 3 6 4 2 2" xfId="9903" xr:uid="{314964EA-D6E3-47A0-B3F5-29E0BD9E08A2}"/>
    <cellStyle name="Comma 3 6 4 2 2 2" xfId="21131" xr:uid="{DFE3E0E2-9100-4AA4-94F8-386DAC30D1EE}"/>
    <cellStyle name="Comma 3 6 4 2 3" xfId="15528" xr:uid="{CE9DFE49-F767-4A3F-BCCE-742D51C940A6}"/>
    <cellStyle name="Comma 3 6 4 3" xfId="7114" xr:uid="{E2CC1EC6-5E55-4351-AF7E-66780440B214}"/>
    <cellStyle name="Comma 3 6 4 3 2" xfId="18342" xr:uid="{5316665F-AF6C-490F-9844-871629FF226E}"/>
    <cellStyle name="Comma 3 6 4 4" xfId="12739" xr:uid="{22E576A1-0412-4991-9986-9280030FC50E}"/>
    <cellStyle name="Comma 3 6 5" xfId="2592" xr:uid="{00000000-0005-0000-0000-000022060000}"/>
    <cellStyle name="Comma 3 6 5 2" xfId="5381" xr:uid="{BE179759-5EC7-4466-B34C-081E063FB648}"/>
    <cellStyle name="Comma 3 6 5 2 2" xfId="10984" xr:uid="{7A64DC84-C292-4E88-A162-F80013703B78}"/>
    <cellStyle name="Comma 3 6 5 2 2 2" xfId="22212" xr:uid="{A6D9B14A-8910-4FC1-9875-A4FE049EA1E1}"/>
    <cellStyle name="Comma 3 6 5 2 3" xfId="16609" xr:uid="{E8DAFB3C-9A7E-455A-BF8C-3F20F5FF5132}"/>
    <cellStyle name="Comma 3 6 5 3" xfId="8195" xr:uid="{675D5205-7AEB-4528-BF40-73A2FF28F772}"/>
    <cellStyle name="Comma 3 6 5 3 2" xfId="19423" xr:uid="{8E7D8EB2-F0EB-4AF8-A61F-70FBCB4DC75E}"/>
    <cellStyle name="Comma 3 6 5 4" xfId="13820" xr:uid="{E3933A62-49A3-4755-8AFA-34E4BAC09051}"/>
    <cellStyle name="Comma 3 6 6" xfId="431" xr:uid="{00000000-0005-0000-0000-000023060000}"/>
    <cellStyle name="Comma 3 6 6 2" xfId="3220" xr:uid="{BC82D9F0-B12E-4595-96A4-7C7256AF4634}"/>
    <cellStyle name="Comma 3 6 6 2 2" xfId="8823" xr:uid="{6B0C9BC9-77BB-4EA0-93BB-043C46200BE5}"/>
    <cellStyle name="Comma 3 6 6 2 2 2" xfId="20051" xr:uid="{B45E650A-8678-4DD9-96B3-9683BC62F7BE}"/>
    <cellStyle name="Comma 3 6 6 2 3" xfId="14448" xr:uid="{56F89661-9EE9-4AB9-BC8A-6881AABE6EA0}"/>
    <cellStyle name="Comma 3 6 6 3" xfId="6034" xr:uid="{C2D65C09-5250-4CD0-96E0-5CEAED75FF65}"/>
    <cellStyle name="Comma 3 6 6 3 2" xfId="17262" xr:uid="{21BA067C-F4DF-4AF9-B0F2-F39F86B28D81}"/>
    <cellStyle name="Comma 3 6 6 4" xfId="11659" xr:uid="{8FE1D888-CF9B-438E-AC41-AB4ECB80BFBC}"/>
    <cellStyle name="Comma 3 6 7" xfId="2944" xr:uid="{10C4B305-759B-481D-BAFF-A57BFB6C1BD6}"/>
    <cellStyle name="Comma 3 6 7 2" xfId="8547" xr:uid="{8D469C49-DCA3-4CCE-90C0-6C4665A9D074}"/>
    <cellStyle name="Comma 3 6 7 2 2" xfId="19775" xr:uid="{D640C9EF-3689-440B-99C8-2F0C96CF0B5A}"/>
    <cellStyle name="Comma 3 6 7 3" xfId="14172" xr:uid="{0AEA2F52-D5BF-4650-A38C-85ABCFD6DA02}"/>
    <cellStyle name="Comma 3 6 8" xfId="5759" xr:uid="{C19C6C85-7B69-4912-A7A1-1782B0BC63D1}"/>
    <cellStyle name="Comma 3 6 8 2" xfId="16987" xr:uid="{5B9C7491-685D-4BB1-BE92-BF2FA5F3EA99}"/>
    <cellStyle name="Comma 3 6 9" xfId="11383" xr:uid="{3581B961-E942-472D-9C92-F0878A5B3AF0}"/>
    <cellStyle name="Comma 3 7" xfId="579" xr:uid="{00000000-0005-0000-0000-000024060000}"/>
    <cellStyle name="Comma 3 7 2" xfId="1117" xr:uid="{00000000-0005-0000-0000-000025060000}"/>
    <cellStyle name="Comma 3 7 2 2" xfId="2197" xr:uid="{00000000-0005-0000-0000-000026060000}"/>
    <cellStyle name="Comma 3 7 2 2 2" xfId="4986" xr:uid="{72097CDC-9C0A-471D-BA84-535894C00F6F}"/>
    <cellStyle name="Comma 3 7 2 2 2 2" xfId="10589" xr:uid="{766CDC2E-6541-4E01-862A-8596BC050510}"/>
    <cellStyle name="Comma 3 7 2 2 2 2 2" xfId="21817" xr:uid="{8D48933A-4EE9-4E0D-AC56-65435A754095}"/>
    <cellStyle name="Comma 3 7 2 2 2 3" xfId="16214" xr:uid="{395E4CFA-75CD-40AC-884C-EE2C8AC05E48}"/>
    <cellStyle name="Comma 3 7 2 2 3" xfId="7800" xr:uid="{ADD6E4F5-DF7E-43A7-9E9D-3570FCD6967C}"/>
    <cellStyle name="Comma 3 7 2 2 3 2" xfId="19028" xr:uid="{2FE0AFBB-2CB3-4F40-ACAB-89526D130DB6}"/>
    <cellStyle name="Comma 3 7 2 2 4" xfId="13425" xr:uid="{B564AF4A-8B31-4729-AAD6-0B5FBDB66289}"/>
    <cellStyle name="Comma 3 7 2 3" xfId="3906" xr:uid="{D8C0F9A5-2394-4A52-BED0-1209A8BAFE0D}"/>
    <cellStyle name="Comma 3 7 2 3 2" xfId="9509" xr:uid="{0C4878CA-504C-4D25-B1F7-2752D724BDE8}"/>
    <cellStyle name="Comma 3 7 2 3 2 2" xfId="20737" xr:uid="{AB06E5D0-A0E4-4216-89BF-FA1D543418B3}"/>
    <cellStyle name="Comma 3 7 2 3 3" xfId="15134" xr:uid="{9F0455F6-3CB5-4F24-9DD1-1F463DF5B6EA}"/>
    <cellStyle name="Comma 3 7 2 4" xfId="6720" xr:uid="{E6698A6B-42D9-4E4C-A35F-9524D735DBC8}"/>
    <cellStyle name="Comma 3 7 2 4 2" xfId="17948" xr:uid="{88ECF2A5-6385-485D-B33E-4CB90B928D41}"/>
    <cellStyle name="Comma 3 7 2 5" xfId="12345" xr:uid="{3F6EA869-6866-4B4F-BF1E-A129D0E6D5E8}"/>
    <cellStyle name="Comma 3 7 3" xfId="1659" xr:uid="{00000000-0005-0000-0000-000027060000}"/>
    <cellStyle name="Comma 3 7 3 2" xfId="4448" xr:uid="{D22BAFF3-8A4F-4A9B-9543-1C4735A15304}"/>
    <cellStyle name="Comma 3 7 3 2 2" xfId="10051" xr:uid="{DCA84116-D037-4C63-BB76-449197DCE73C}"/>
    <cellStyle name="Comma 3 7 3 2 2 2" xfId="21279" xr:uid="{F5729275-F524-4DC5-A217-A48AAFCBF907}"/>
    <cellStyle name="Comma 3 7 3 2 3" xfId="15676" xr:uid="{926A8A31-8C6D-4769-8AC7-8C45A5B33199}"/>
    <cellStyle name="Comma 3 7 3 3" xfId="7262" xr:uid="{88856B64-BE07-47B3-A82C-6922F2167C06}"/>
    <cellStyle name="Comma 3 7 3 3 2" xfId="18490" xr:uid="{A4B17893-1D3D-4431-B501-F1B6B647458B}"/>
    <cellStyle name="Comma 3 7 3 4" xfId="12887" xr:uid="{45D5ABB1-1EE0-447D-A05E-B6D991B341EE}"/>
    <cellStyle name="Comma 3 7 4" xfId="3368" xr:uid="{9AC26EDD-D12F-43DF-8C16-D02323F8A339}"/>
    <cellStyle name="Comma 3 7 4 2" xfId="8971" xr:uid="{0D1FBAC1-FDC8-4A57-B8F2-C9FB247A9810}"/>
    <cellStyle name="Comma 3 7 4 2 2" xfId="20199" xr:uid="{76E27454-56D3-414E-AA9F-C039EE96FC59}"/>
    <cellStyle name="Comma 3 7 4 3" xfId="14596" xr:uid="{95660DC0-C721-4814-9FBA-67BF2179265D}"/>
    <cellStyle name="Comma 3 7 5" xfId="6182" xr:uid="{A703FD17-3E9F-4762-8666-000FC0F5905D}"/>
    <cellStyle name="Comma 3 7 5 2" xfId="17410" xr:uid="{412D35B6-AF97-44A8-AFCD-C06CC0774B8E}"/>
    <cellStyle name="Comma 3 7 6" xfId="11807" xr:uid="{EFA27C2F-3FE3-42CC-BA9C-7CBF6302E6E2}"/>
    <cellStyle name="Comma 3 8" xfId="850" xr:uid="{00000000-0005-0000-0000-000028060000}"/>
    <cellStyle name="Comma 3 8 2" xfId="1930" xr:uid="{00000000-0005-0000-0000-000029060000}"/>
    <cellStyle name="Comma 3 8 2 2" xfId="4719" xr:uid="{305F4D88-8735-4F01-9AF5-D78713FBA751}"/>
    <cellStyle name="Comma 3 8 2 2 2" xfId="10322" xr:uid="{44A9D058-15D7-4B7E-A2AC-859272766BD9}"/>
    <cellStyle name="Comma 3 8 2 2 2 2" xfId="21550" xr:uid="{410E2059-CBC4-42B6-97C8-9962C822BBC6}"/>
    <cellStyle name="Comma 3 8 2 2 3" xfId="15947" xr:uid="{B5BBD4FF-0E5D-47E2-B582-471B64A8C20F}"/>
    <cellStyle name="Comma 3 8 2 3" xfId="7533" xr:uid="{9A569F9B-67FC-484C-9870-9F30E7C2F47B}"/>
    <cellStyle name="Comma 3 8 2 3 2" xfId="18761" xr:uid="{5325F64E-FBCF-4FB9-8DA2-DA840E19F55C}"/>
    <cellStyle name="Comma 3 8 2 4" xfId="13158" xr:uid="{B2C01BF2-666B-4B36-823A-53EFAE025F5E}"/>
    <cellStyle name="Comma 3 8 3" xfId="3639" xr:uid="{CF5AEBC5-E8C2-4C1B-B64B-53775C10A164}"/>
    <cellStyle name="Comma 3 8 3 2" xfId="9242" xr:uid="{826A2A51-B1B2-4AF8-B420-278831600C46}"/>
    <cellStyle name="Comma 3 8 3 2 2" xfId="20470" xr:uid="{EAFEAFB9-EADF-49A6-BD3F-04D89BF8C014}"/>
    <cellStyle name="Comma 3 8 3 3" xfId="14867" xr:uid="{81746BC1-4DD4-4287-84B8-E92CD1F2693F}"/>
    <cellStyle name="Comma 3 8 4" xfId="6453" xr:uid="{2E263666-1DC9-4D8E-8E26-FAF3FAD8A902}"/>
    <cellStyle name="Comma 3 8 4 2" xfId="17681" xr:uid="{901EE0B8-75E4-4524-84C4-C2152176F028}"/>
    <cellStyle name="Comma 3 8 5" xfId="12078" xr:uid="{EE8A4F58-339D-43C2-A9FC-B4778DD4FF11}"/>
    <cellStyle name="Comma 3 9" xfId="1392" xr:uid="{00000000-0005-0000-0000-00002A060000}"/>
    <cellStyle name="Comma 3 9 2" xfId="4181" xr:uid="{76E42570-694D-4D98-8BAB-EC561AF4BCF0}"/>
    <cellStyle name="Comma 3 9 2 2" xfId="9784" xr:uid="{3AE4F69E-93FF-468A-A991-7846F88EFBEC}"/>
    <cellStyle name="Comma 3 9 2 2 2" xfId="21012" xr:uid="{938571A3-F54B-4C82-99F4-6A9F4115B88F}"/>
    <cellStyle name="Comma 3 9 2 3" xfId="15409" xr:uid="{6CCE889E-F045-49A0-B0D6-5F1EBB96D749}"/>
    <cellStyle name="Comma 3 9 3" xfId="6995" xr:uid="{2B55D41F-7D95-48CA-B119-E580215DB854}"/>
    <cellStyle name="Comma 3 9 3 2" xfId="18223" xr:uid="{735089AB-BB36-4C72-907D-ED820231A720}"/>
    <cellStyle name="Comma 3 9 4" xfId="12620" xr:uid="{8FB51BCF-C814-4B86-919A-C35BAD8A8C89}"/>
    <cellStyle name="Comma 30" xfId="836" xr:uid="{00000000-0005-0000-0000-00002B060000}"/>
    <cellStyle name="Comma 30 2" xfId="1916" xr:uid="{00000000-0005-0000-0000-00002C060000}"/>
    <cellStyle name="Comma 30 2 2" xfId="4705" xr:uid="{2A253634-FAD0-4CA4-B325-6CB6A37702F5}"/>
    <cellStyle name="Comma 30 2 2 2" xfId="10308" xr:uid="{A95D2830-9859-4D98-8946-CCB6526AE105}"/>
    <cellStyle name="Comma 30 2 2 2 2" xfId="21536" xr:uid="{2E1D9BDC-6FD4-4A6E-AA8E-CFF2C27DEDC4}"/>
    <cellStyle name="Comma 30 2 2 3" xfId="15933" xr:uid="{4301A10E-6651-4EAA-B789-FB488F2D0815}"/>
    <cellStyle name="Comma 30 2 3" xfId="7519" xr:uid="{5796F324-FC51-4644-A4C3-548CE1034858}"/>
    <cellStyle name="Comma 30 2 3 2" xfId="18747" xr:uid="{265A8F7C-A13B-41D6-8BCB-FFF6DFB10253}"/>
    <cellStyle name="Comma 30 2 4" xfId="13144" xr:uid="{C7270910-438B-43B6-A3D1-099816E4F03D}"/>
    <cellStyle name="Comma 30 3" xfId="3625" xr:uid="{92CDC407-7DA2-437C-A89B-1DC3E6419B9B}"/>
    <cellStyle name="Comma 30 3 2" xfId="9228" xr:uid="{3649E216-582E-4858-8AD7-932D65C00888}"/>
    <cellStyle name="Comma 30 3 2 2" xfId="20456" xr:uid="{111D9637-7691-4ADB-81F0-8D91C7964EAD}"/>
    <cellStyle name="Comma 30 3 3" xfId="14853" xr:uid="{B7E0B607-0068-46D3-BAC8-AADA7498894C}"/>
    <cellStyle name="Comma 30 4" xfId="6439" xr:uid="{8136E67D-72B3-4A1B-BD04-4391C4FB2E7A}"/>
    <cellStyle name="Comma 30 4 2" xfId="17667" xr:uid="{A3D57EFF-0875-47B5-84F4-EFCEF2C1D3FE}"/>
    <cellStyle name="Comma 30 5" xfId="12064" xr:uid="{0193F0EC-45CE-4FE9-B661-BB7585DD42F3}"/>
    <cellStyle name="Comma 31" xfId="291" xr:uid="{00000000-0005-0000-0000-00002D060000}"/>
    <cellStyle name="Comma 31 2" xfId="2454" xr:uid="{00000000-0005-0000-0000-00002E060000}"/>
    <cellStyle name="Comma 31 2 2" xfId="5243" xr:uid="{739D9DE8-0B68-4042-9FF7-DB53D8A54AA7}"/>
    <cellStyle name="Comma 31 2 2 2" xfId="10846" xr:uid="{87385B90-8998-4A0C-9371-AF0A74AC4646}"/>
    <cellStyle name="Comma 31 2 2 2 2" xfId="22074" xr:uid="{4A9ED46D-A9CA-409D-84DB-B8D31526A95C}"/>
    <cellStyle name="Comma 31 2 2 3" xfId="16471" xr:uid="{7BFC7285-2352-4EB1-A5DF-1C605E6435E0}"/>
    <cellStyle name="Comma 31 2 3" xfId="8057" xr:uid="{CE4D9EA0-C713-440E-A64C-D52F8BAF8496}"/>
    <cellStyle name="Comma 31 2 3 2" xfId="19285" xr:uid="{ECD06587-8F61-4DA9-A91D-2CABC0809A23}"/>
    <cellStyle name="Comma 31 2 4" xfId="13682" xr:uid="{EE436AF0-3BD4-40AC-9EBB-7ED97FFBFD43}"/>
    <cellStyle name="Comma 31 3" xfId="2728" xr:uid="{00000000-0005-0000-0000-00002F060000}"/>
    <cellStyle name="Comma 31 3 2" xfId="5517" xr:uid="{260C507E-7647-4C5F-A750-86F62B0BD199}"/>
    <cellStyle name="Comma 31 3 2 2" xfId="11120" xr:uid="{DC28BD91-77C0-4B67-82A4-E860050E817D}"/>
    <cellStyle name="Comma 31 3 2 2 2" xfId="22348" xr:uid="{5B01B285-0D8D-4F9F-85E5-8AA45CEFAFF3}"/>
    <cellStyle name="Comma 31 3 2 3" xfId="16745" xr:uid="{D58FD001-3CCC-4EED-99CD-FDE3B24B6E4B}"/>
    <cellStyle name="Comma 31 3 3" xfId="8331" xr:uid="{A7F76E0C-54E0-4678-9D73-69EE97A237C2}"/>
    <cellStyle name="Comma 31 3 3 2" xfId="19559" xr:uid="{A5EA8DF0-AACE-403C-BCB6-624FC7BA2D9D}"/>
    <cellStyle name="Comma 31 3 4" xfId="13956" xr:uid="{B370CF16-5EF8-4409-B0D1-96990E4A355B}"/>
    <cellStyle name="Comma 31 4" xfId="1374" xr:uid="{00000000-0005-0000-0000-000030060000}"/>
    <cellStyle name="Comma 31 4 2" xfId="4163" xr:uid="{66757E3F-8055-4855-8031-EBAB6161B3D5}"/>
    <cellStyle name="Comma 31 4 2 2" xfId="9766" xr:uid="{0D718827-F2EF-41E5-B8EE-2BEAFCF0DEBA}"/>
    <cellStyle name="Comma 31 4 2 2 2" xfId="20994" xr:uid="{F0C8C905-2BB1-4C22-9F93-5EBB304DB85E}"/>
    <cellStyle name="Comma 31 4 2 3" xfId="15391" xr:uid="{1D837643-D33C-4FF4-A58D-26718EA4C0B7}"/>
    <cellStyle name="Comma 31 4 3" xfId="6977" xr:uid="{8AF38503-4274-4A37-98B6-6448CEA11734}"/>
    <cellStyle name="Comma 31 4 3 2" xfId="18205" xr:uid="{2E5180FE-E02F-4BFA-8D9D-017A34DD5F7D}"/>
    <cellStyle name="Comma 31 4 4" xfId="12602" xr:uid="{78FD7E53-4EF4-4A10-8845-25019E2FC906}"/>
    <cellStyle name="Comma 31 5" xfId="3080" xr:uid="{9FAFC687-E774-4744-9BC7-7846A9E2D220}"/>
    <cellStyle name="Comma 31 5 2" xfId="8683" xr:uid="{AB632AD7-6FB9-46F9-A509-7595C2788653}"/>
    <cellStyle name="Comma 31 5 2 2" xfId="19911" xr:uid="{8909CE24-7275-4B6D-9B7C-9EAD9B9C11DF}"/>
    <cellStyle name="Comma 31 5 3" xfId="14308" xr:uid="{79B8C0EE-2160-4A1F-B3BD-BB0A3C5AC32A}"/>
    <cellStyle name="Comma 31 6" xfId="5894" xr:uid="{1898336E-8C8B-4DA2-BE31-C0F2D9F3D3FB}"/>
    <cellStyle name="Comma 31 6 2" xfId="17122" xr:uid="{22600562-F86E-44CE-8633-C01F678D9BDE}"/>
    <cellStyle name="Comma 31 7" xfId="11519" xr:uid="{087DDE42-3E2A-42DB-AE99-B804811EC0B4}"/>
    <cellStyle name="Comma 32" xfId="290" xr:uid="{00000000-0005-0000-0000-000031060000}"/>
    <cellStyle name="Comma 32 2" xfId="2455" xr:uid="{00000000-0005-0000-0000-000032060000}"/>
    <cellStyle name="Comma 32 2 2" xfId="5244" xr:uid="{11C5BF33-0597-4585-A2D0-E624924A0A58}"/>
    <cellStyle name="Comma 32 2 2 2" xfId="10847" xr:uid="{90585455-916E-4907-B73A-FEF4BF6A110F}"/>
    <cellStyle name="Comma 32 2 2 2 2" xfId="22075" xr:uid="{5918410D-9544-4960-9A94-CF41A9E7EED4}"/>
    <cellStyle name="Comma 32 2 2 3" xfId="16472" xr:uid="{73205E2D-3D81-40C0-8A83-EBEB7F2E583C}"/>
    <cellStyle name="Comma 32 2 3" xfId="8058" xr:uid="{B78D5E33-CAC2-4540-A739-137D601AA37D}"/>
    <cellStyle name="Comma 32 2 3 2" xfId="19286" xr:uid="{3625C6F3-2568-4AA0-B87B-B9FA4977A38D}"/>
    <cellStyle name="Comma 32 2 4" xfId="13683" xr:uid="{99C04C2F-5B6B-45EB-9B26-457FC89BCA0A}"/>
    <cellStyle name="Comma 32 3" xfId="2727" xr:uid="{00000000-0005-0000-0000-000033060000}"/>
    <cellStyle name="Comma 32 3 2" xfId="5516" xr:uid="{468AB202-8259-4DEC-88A4-184982E86F8A}"/>
    <cellStyle name="Comma 32 3 2 2" xfId="11119" xr:uid="{32201DC5-9F58-4057-9B85-DC2F87C90079}"/>
    <cellStyle name="Comma 32 3 2 2 2" xfId="22347" xr:uid="{A2EB47B0-B7A0-46C2-A18C-D7C69EDF2B9A}"/>
    <cellStyle name="Comma 32 3 2 3" xfId="16744" xr:uid="{65D487BD-C804-4864-9E95-61048F5C113C}"/>
    <cellStyle name="Comma 32 3 3" xfId="8330" xr:uid="{21365DB7-A172-45EE-A18D-E94B3E22A608}"/>
    <cellStyle name="Comma 32 3 3 2" xfId="19558" xr:uid="{B9575E37-2A21-4121-A691-21BC6668C3D7}"/>
    <cellStyle name="Comma 32 3 4" xfId="13955" xr:uid="{392A86E3-6F37-49DD-8010-D7F3C0F42CAA}"/>
    <cellStyle name="Comma 32 4" xfId="1375" xr:uid="{00000000-0005-0000-0000-000034060000}"/>
    <cellStyle name="Comma 32 4 2" xfId="4164" xr:uid="{BC9F0E6B-75BF-4A27-BDF3-F2E99CDA84F2}"/>
    <cellStyle name="Comma 32 4 2 2" xfId="9767" xr:uid="{E6261C4E-BB0A-4830-8052-01E91E524D98}"/>
    <cellStyle name="Comma 32 4 2 2 2" xfId="20995" xr:uid="{4C5403F2-E411-4A19-80B9-553E912CED89}"/>
    <cellStyle name="Comma 32 4 2 3" xfId="15392" xr:uid="{CB45A5CB-BE4C-48F4-90F9-16AE3F42D2D0}"/>
    <cellStyle name="Comma 32 4 3" xfId="6978" xr:uid="{542B9AC7-765E-4279-B267-0BEBCCA17F75}"/>
    <cellStyle name="Comma 32 4 3 2" xfId="18206" xr:uid="{CC8477CF-9BE9-4ECB-933B-289DFA41D189}"/>
    <cellStyle name="Comma 32 4 4" xfId="12603" xr:uid="{903B293A-4DE8-43CB-9896-7FAD7F18539F}"/>
    <cellStyle name="Comma 32 5" xfId="3079" xr:uid="{D9FB5166-5822-4DDA-A6C9-AD53A7A19012}"/>
    <cellStyle name="Comma 32 5 2" xfId="8682" xr:uid="{D1C0E280-D9AB-42AB-A3A7-95D1A4275EAF}"/>
    <cellStyle name="Comma 32 5 2 2" xfId="19910" xr:uid="{54688785-C2C0-410D-93B1-C3808FC078AE}"/>
    <cellStyle name="Comma 32 5 3" xfId="14307" xr:uid="{8A26D845-7BB2-4D51-A7AF-0BD6EB6C71DE}"/>
    <cellStyle name="Comma 32 6" xfId="5893" xr:uid="{74FEBFE7-60EB-4A70-9443-701EC4B076CB}"/>
    <cellStyle name="Comma 32 6 2" xfId="17121" xr:uid="{FAA3AB5B-C5C0-4905-BA96-4D7B9C9D35CB}"/>
    <cellStyle name="Comma 32 7" xfId="11518" xr:uid="{3B8F9571-14E6-4D22-8F0D-3A5B7A496801}"/>
    <cellStyle name="Comma 33" xfId="293" xr:uid="{00000000-0005-0000-0000-000035060000}"/>
    <cellStyle name="Comma 33 2" xfId="2456" xr:uid="{00000000-0005-0000-0000-000036060000}"/>
    <cellStyle name="Comma 33 2 2" xfId="5245" xr:uid="{6B3F0F0C-FABD-455B-BB13-329D1DD22A95}"/>
    <cellStyle name="Comma 33 2 2 2" xfId="10848" xr:uid="{DD6382B0-E952-45F1-BC56-08C038665737}"/>
    <cellStyle name="Comma 33 2 2 2 2" xfId="22076" xr:uid="{DE09D157-C300-414B-90B8-833B143F26BA}"/>
    <cellStyle name="Comma 33 2 2 3" xfId="16473" xr:uid="{90A9D4D1-79A5-43E3-8C31-485669033EB1}"/>
    <cellStyle name="Comma 33 2 3" xfId="8059" xr:uid="{76ACBF5F-771F-4DBC-A09F-56B63E26711A}"/>
    <cellStyle name="Comma 33 2 3 2" xfId="19287" xr:uid="{2A1EAF99-7D33-46A4-B914-89AF90604E29}"/>
    <cellStyle name="Comma 33 2 4" xfId="13684" xr:uid="{8A1C1289-30E1-49D0-9648-0BB24C2AB95E}"/>
    <cellStyle name="Comma 33 3" xfId="2730" xr:uid="{00000000-0005-0000-0000-000037060000}"/>
    <cellStyle name="Comma 33 3 2" xfId="5519" xr:uid="{0C05B90E-40CB-4516-8558-DA816B9AE806}"/>
    <cellStyle name="Comma 33 3 2 2" xfId="11122" xr:uid="{0C567C58-5605-46B6-B92A-DA3C4D27B07D}"/>
    <cellStyle name="Comma 33 3 2 2 2" xfId="22350" xr:uid="{11CE2D8D-BFB0-4119-80A1-ADB2762A7DC2}"/>
    <cellStyle name="Comma 33 3 2 3" xfId="16747" xr:uid="{C79B73A6-4DC7-46B6-BA84-2DD2E882C45E}"/>
    <cellStyle name="Comma 33 3 3" xfId="8333" xr:uid="{6CC1FF54-8C28-4B27-A01C-D8706F5AEEB7}"/>
    <cellStyle name="Comma 33 3 3 2" xfId="19561" xr:uid="{83D00D41-A022-4D5B-A7DA-C8058D6BBC28}"/>
    <cellStyle name="Comma 33 3 4" xfId="13958" xr:uid="{4E60D4BA-E534-450D-A630-595AAA2F8256}"/>
    <cellStyle name="Comma 33 4" xfId="1376" xr:uid="{00000000-0005-0000-0000-000038060000}"/>
    <cellStyle name="Comma 33 4 2" xfId="4165" xr:uid="{AD95FBCA-E120-44B1-BA3D-6A4F1E429BB7}"/>
    <cellStyle name="Comma 33 4 2 2" xfId="9768" xr:uid="{6496B028-74FB-46C6-AA67-AC150E325335}"/>
    <cellStyle name="Comma 33 4 2 2 2" xfId="20996" xr:uid="{AAF1ACC4-C01E-4537-8B6B-B4E376FA75EF}"/>
    <cellStyle name="Comma 33 4 2 3" xfId="15393" xr:uid="{F7669330-25C6-419B-AF43-F0F668FEFECC}"/>
    <cellStyle name="Comma 33 4 3" xfId="6979" xr:uid="{62859905-D85B-4378-980F-0D4E07E1779E}"/>
    <cellStyle name="Comma 33 4 3 2" xfId="18207" xr:uid="{97501F4A-CA1E-48DD-A712-9BA265D95870}"/>
    <cellStyle name="Comma 33 4 4" xfId="12604" xr:uid="{769FC509-6DDA-40D1-B838-C923014A8317}"/>
    <cellStyle name="Comma 33 5" xfId="3082" xr:uid="{D7E31AC6-1559-4C5F-97F6-BC30699B0948}"/>
    <cellStyle name="Comma 33 5 2" xfId="8685" xr:uid="{F2B0276B-75FC-4BAA-86B1-38513D93D5E2}"/>
    <cellStyle name="Comma 33 5 2 2" xfId="19913" xr:uid="{930EE881-AAEA-4EB2-9AC1-2A2D9AAAAF4C}"/>
    <cellStyle name="Comma 33 5 3" xfId="14310" xr:uid="{3B36FA88-73E8-47E1-A32F-C1AF168722F3}"/>
    <cellStyle name="Comma 33 6" xfId="5896" xr:uid="{93A23664-50EF-4074-95B0-62C8D05D0AAC}"/>
    <cellStyle name="Comma 33 6 2" xfId="17124" xr:uid="{48A9A19C-9A83-47E1-A6B1-D2D89CC61DEF}"/>
    <cellStyle name="Comma 33 7" xfId="11521" xr:uid="{D29FBC42-E767-40D6-B090-47212222C04C}"/>
    <cellStyle name="Comma 34" xfId="294" xr:uid="{00000000-0005-0000-0000-000039060000}"/>
    <cellStyle name="Comma 34 2" xfId="2731" xr:uid="{00000000-0005-0000-0000-00003A060000}"/>
    <cellStyle name="Comma 34 2 2" xfId="5520" xr:uid="{8C5CDEFC-ABC5-441B-BF04-CE5029BC3247}"/>
    <cellStyle name="Comma 34 2 2 2" xfId="11123" xr:uid="{CDF937A5-AE15-4AF4-8663-7E19B6850436}"/>
    <cellStyle name="Comma 34 2 2 2 2" xfId="22351" xr:uid="{A1D73CF4-C499-4F2A-A246-A8EC4CF14F21}"/>
    <cellStyle name="Comma 34 2 2 3" xfId="16748" xr:uid="{99C4E333-A8D5-4C3D-9E8D-8F3BE2E85289}"/>
    <cellStyle name="Comma 34 2 3" xfId="8334" xr:uid="{95CB4069-1974-461C-863D-ACD906315865}"/>
    <cellStyle name="Comma 34 2 3 2" xfId="19562" xr:uid="{2ED27C2D-9661-4670-B33F-DB9F7E5A502B}"/>
    <cellStyle name="Comma 34 2 4" xfId="13959" xr:uid="{99F3E6DA-1153-42D9-A6FA-71111E2B1F60}"/>
    <cellStyle name="Comma 34 3" xfId="1378" xr:uid="{00000000-0005-0000-0000-00003B060000}"/>
    <cellStyle name="Comma 34 3 2" xfId="4167" xr:uid="{8572B7F3-DAE8-449E-A431-BF06987AB547}"/>
    <cellStyle name="Comma 34 3 2 2" xfId="9770" xr:uid="{C6534830-F840-48FC-980C-453C90374472}"/>
    <cellStyle name="Comma 34 3 2 2 2" xfId="20998" xr:uid="{E5FFDFCA-DA82-442A-9D1E-8B7EA4F8F070}"/>
    <cellStyle name="Comma 34 3 2 3" xfId="15395" xr:uid="{19AADEB4-B058-43BE-97E3-38748B547EE2}"/>
    <cellStyle name="Comma 34 3 3" xfId="6981" xr:uid="{E7C342BF-CFDB-46C9-966E-954CBA6692B2}"/>
    <cellStyle name="Comma 34 3 3 2" xfId="18209" xr:uid="{92407A10-94F4-47CA-BD67-A89A1F677064}"/>
    <cellStyle name="Comma 34 3 4" xfId="12606" xr:uid="{05ADFF6B-B4D3-41DA-8AA3-E1ABB72BB50A}"/>
    <cellStyle name="Comma 34 4" xfId="3083" xr:uid="{F0C2E205-95AE-4131-B65E-0E5ABAA7E3DA}"/>
    <cellStyle name="Comma 34 4 2" xfId="8686" xr:uid="{CB0DA18D-0724-4961-A062-90AAF89CF25D}"/>
    <cellStyle name="Comma 34 4 2 2" xfId="19914" xr:uid="{EF602BD3-66CA-4EE1-92A4-843D3A213A7A}"/>
    <cellStyle name="Comma 34 4 3" xfId="14311" xr:uid="{6990581D-C800-4A25-BD73-2D9BA04FDB92}"/>
    <cellStyle name="Comma 34 5" xfId="5897" xr:uid="{0312DFC0-FAE7-4EC8-ACEE-A369E343E131}"/>
    <cellStyle name="Comma 34 5 2" xfId="17125" xr:uid="{252A1E66-F574-42D7-BA2B-605E500FD781}"/>
    <cellStyle name="Comma 34 6" xfId="11522" xr:uid="{871D1AEB-21FE-4700-8A90-DE65290329DD}"/>
    <cellStyle name="Comma 35" xfId="1377" xr:uid="{00000000-0005-0000-0000-00003C060000}"/>
    <cellStyle name="Comma 35 2" xfId="4166" xr:uid="{BF413C7D-1DDC-4337-BA66-1C15F658B696}"/>
    <cellStyle name="Comma 35 2 2" xfId="9769" xr:uid="{8F8DC78C-5FFD-49C2-A1AC-C453B4D474DA}"/>
    <cellStyle name="Comma 35 2 2 2" xfId="20997" xr:uid="{0BE847D7-BA3B-4AD4-8A09-795FE49069FF}"/>
    <cellStyle name="Comma 35 2 3" xfId="15394" xr:uid="{D49050D3-0DFC-44AA-A817-EA2AD432420B}"/>
    <cellStyle name="Comma 35 3" xfId="6980" xr:uid="{9FEB816C-1177-4297-BA75-71D77A1A705E}"/>
    <cellStyle name="Comma 35 3 2" xfId="18208" xr:uid="{5163AE65-E44D-4763-8882-1581DB35569D}"/>
    <cellStyle name="Comma 35 4" xfId="12605" xr:uid="{8274A8F3-2862-4DC3-BB91-63A05369E004}"/>
    <cellStyle name="Comma 36" xfId="296" xr:uid="{00000000-0005-0000-0000-00003D060000}"/>
    <cellStyle name="Comma 36 2" xfId="2457" xr:uid="{00000000-0005-0000-0000-00003E060000}"/>
    <cellStyle name="Comma 36 2 2" xfId="5246" xr:uid="{825C954B-9311-4AFB-A7E2-19D89B0D5CC6}"/>
    <cellStyle name="Comma 36 2 2 2" xfId="10849" xr:uid="{D7227285-F94A-4D9D-AC13-A1EFFB805AFA}"/>
    <cellStyle name="Comma 36 2 2 2 2" xfId="22077" xr:uid="{5174E710-D687-4826-A47B-DAF780FF3BD6}"/>
    <cellStyle name="Comma 36 2 2 3" xfId="16474" xr:uid="{622E6F4E-6501-47CA-A210-28A1F3FEAED1}"/>
    <cellStyle name="Comma 36 2 3" xfId="8060" xr:uid="{CE25E75F-F704-4304-86C0-3295770AAFA2}"/>
    <cellStyle name="Comma 36 2 3 2" xfId="19288" xr:uid="{60307F0B-948A-414D-A3BB-4E53FB95E29B}"/>
    <cellStyle name="Comma 36 2 4" xfId="13685" xr:uid="{0CA71A44-ED15-406E-9B4D-4DB6E8898876}"/>
    <cellStyle name="Comma 36 3" xfId="3085" xr:uid="{422A1D34-9FF8-4695-B6A1-886034E0F643}"/>
    <cellStyle name="Comma 36 3 2" xfId="8688" xr:uid="{013F841A-C052-48C7-ABB2-48FCD46E83B7}"/>
    <cellStyle name="Comma 36 3 2 2" xfId="19916" xr:uid="{BBDF5346-FDBF-4113-AB43-51683C24CAED}"/>
    <cellStyle name="Comma 36 3 3" xfId="14313" xr:uid="{B52FE86B-414A-43EB-9C2B-66D850A604D9}"/>
    <cellStyle name="Comma 36 4" xfId="5899" xr:uid="{A38FCC54-30B5-4C91-8824-AA268BE9DD31}"/>
    <cellStyle name="Comma 36 4 2" xfId="17127" xr:uid="{8F63CA87-46C2-4BB0-AC68-12CD0B034FDF}"/>
    <cellStyle name="Comma 36 5" xfId="11524" xr:uid="{DE8DB88F-ADDD-4A4D-A2E2-CE0AD6C17A89}"/>
    <cellStyle name="Comma 37" xfId="2458" xr:uid="{00000000-0005-0000-0000-00003F060000}"/>
    <cellStyle name="Comma 37 2" xfId="5247" xr:uid="{352D1456-4781-4862-AAAE-817CAD612BFF}"/>
    <cellStyle name="Comma 37 2 2" xfId="10850" xr:uid="{938E251D-B549-48A8-8C89-131E703DD664}"/>
    <cellStyle name="Comma 37 2 2 2" xfId="22078" xr:uid="{D7EC5DA7-8A2B-49A3-A6E4-A7DF7CD50348}"/>
    <cellStyle name="Comma 37 2 3" xfId="16475" xr:uid="{33A966D7-2586-4B3C-B5E4-8FB1C4F73D66}"/>
    <cellStyle name="Comma 37 3" xfId="8061" xr:uid="{12D85758-AA29-4C99-8080-E7C1E6A8B044}"/>
    <cellStyle name="Comma 37 3 2" xfId="19289" xr:uid="{07E1A44C-D23B-4109-B7EB-7EC1DFB5179F}"/>
    <cellStyle name="Comma 37 4" xfId="13686" xr:uid="{7F4CCA09-B2A6-4189-B50C-C44505C8B943}"/>
    <cellStyle name="Comma 38" xfId="298" xr:uid="{00000000-0005-0000-0000-000040060000}"/>
    <cellStyle name="Comma 38 2" xfId="3087" xr:uid="{82C7B53A-D791-4D6E-B2FE-9467EF2F227F}"/>
    <cellStyle name="Comma 38 2 2" xfId="8690" xr:uid="{16180318-E31D-4779-B754-FBCFFFE20AA1}"/>
    <cellStyle name="Comma 38 2 2 2" xfId="19918" xr:uid="{D31A945F-A065-4055-B889-547CAAB90755}"/>
    <cellStyle name="Comma 38 2 3" xfId="14315" xr:uid="{5143119C-CA35-4D40-BC9C-07297FAA9148}"/>
    <cellStyle name="Comma 38 3" xfId="5901" xr:uid="{F99EEFA1-B721-4536-B25A-BE0724EB531F}"/>
    <cellStyle name="Comma 38 3 2" xfId="17129" xr:uid="{66EC1815-D0F0-48C5-9DB3-DB4F5D4A984F}"/>
    <cellStyle name="Comma 38 4" xfId="11526" xr:uid="{90B96570-5E8B-4EF0-AC27-E60EF677032C}"/>
    <cellStyle name="Comma 39" xfId="2738" xr:uid="{00000000-0005-0000-0000-000041060000}"/>
    <cellStyle name="Comma 39 2" xfId="5527" xr:uid="{DD2BAC6D-99B2-4D84-9D81-72106F7EE068}"/>
    <cellStyle name="Comma 39 2 2" xfId="11130" xr:uid="{CB27D255-4973-414F-90D1-F8743D4D2958}"/>
    <cellStyle name="Comma 39 2 2 2" xfId="22358" xr:uid="{59B0F479-B226-4BBC-8A49-A2BB3A2E3280}"/>
    <cellStyle name="Comma 39 2 3" xfId="16755" xr:uid="{37A1CE88-4E00-4C05-9095-DCCB0A1CA44F}"/>
    <cellStyle name="Comma 39 3" xfId="8341" xr:uid="{B9C87D7B-6C7C-4E0A-926F-F29B57516D8B}"/>
    <cellStyle name="Comma 39 3 2" xfId="19569" xr:uid="{79FE2771-626C-4FEB-A907-FB1B20B53F79}"/>
    <cellStyle name="Comma 39 4" xfId="13966" xr:uid="{F0CD6E44-F93E-47F8-A6D6-16BB020CBD6B}"/>
    <cellStyle name="Comma 4" xfId="20" xr:uid="{00000000-0005-0000-0000-000042060000}"/>
    <cellStyle name="Comma 4 10" xfId="313" xr:uid="{00000000-0005-0000-0000-000043060000}"/>
    <cellStyle name="Comma 4 10 2" xfId="3102" xr:uid="{A38B4297-76F4-40AE-B02A-8521711420A4}"/>
    <cellStyle name="Comma 4 10 2 2" xfId="8705" xr:uid="{436ABEBF-3C30-4D72-BF1E-CF933F95CC5D}"/>
    <cellStyle name="Comma 4 10 2 2 2" xfId="19933" xr:uid="{8C3282F4-B9E1-457C-92AA-4F2EB8095FF6}"/>
    <cellStyle name="Comma 4 10 2 3" xfId="14330" xr:uid="{1E444BA4-62E1-4CB5-B9C3-D0FA8798DC80}"/>
    <cellStyle name="Comma 4 10 3" xfId="5916" xr:uid="{0AEC4E80-FF95-4166-A734-B5DBEE549092}"/>
    <cellStyle name="Comma 4 10 3 2" xfId="17144" xr:uid="{B37D84AC-AC01-4DBD-949E-F438712449F1}"/>
    <cellStyle name="Comma 4 10 4" xfId="11541" xr:uid="{42025457-B187-4D97-AD74-02FA231DF2D9}"/>
    <cellStyle name="Comma 4 11" xfId="2826" xr:uid="{A8DEEF7F-8A92-4CA5-BF48-BCA05329B362}"/>
    <cellStyle name="Comma 4 11 2" xfId="8429" xr:uid="{42385F42-0E5F-4C76-9208-F22C68F81C31}"/>
    <cellStyle name="Comma 4 11 2 2" xfId="19657" xr:uid="{3FB72D38-2AAD-454E-9337-9F8D7DB07EC3}"/>
    <cellStyle name="Comma 4 11 3" xfId="14054" xr:uid="{91994A14-CE2B-415C-91F1-136CB6BEBBA8}"/>
    <cellStyle name="Comma 4 12" xfId="5641" xr:uid="{835D4F7A-6067-4D92-8BB3-9DD298F0326B}"/>
    <cellStyle name="Comma 4 12 2" xfId="16869" xr:uid="{FA232337-8E89-4761-BBD3-D8BD3BE9FFF0}"/>
    <cellStyle name="Comma 4 13" xfId="11265" xr:uid="{EBC091C6-B03A-4989-9765-577C7A6B31F4}"/>
    <cellStyle name="Comma 4 2" xfId="46" xr:uid="{00000000-0005-0000-0000-000044060000}"/>
    <cellStyle name="Comma 4 2 10" xfId="2839" xr:uid="{D7FFE757-01E5-4088-BAB1-08CB731EE418}"/>
    <cellStyle name="Comma 4 2 10 2" xfId="8442" xr:uid="{822C52FB-9720-4913-B634-401EAD09639B}"/>
    <cellStyle name="Comma 4 2 10 2 2" xfId="19670" xr:uid="{16F3719A-3569-4FDB-A81D-02A11B74E5DE}"/>
    <cellStyle name="Comma 4 2 10 3" xfId="14067" xr:uid="{7AE0E3AC-8FCB-4341-B7BF-B3B82EA8B0B1}"/>
    <cellStyle name="Comma 4 2 11" xfId="5654" xr:uid="{DB384995-5F87-41FB-98AF-21E56D7338C7}"/>
    <cellStyle name="Comma 4 2 11 2" xfId="16882" xr:uid="{2244AEDA-7AA4-4C33-85A7-36BA62B91CD0}"/>
    <cellStyle name="Comma 4 2 12" xfId="11278" xr:uid="{C34DEDB1-1814-4F3C-8F4A-B41C8EC80821}"/>
    <cellStyle name="Comma 4 2 2" xfId="75" xr:uid="{00000000-0005-0000-0000-000045060000}"/>
    <cellStyle name="Comma 4 2 2 10" xfId="5683" xr:uid="{420AA919-CB8E-4198-A5F4-8CC664ABBA56}"/>
    <cellStyle name="Comma 4 2 2 10 2" xfId="16911" xr:uid="{1EFB6AC4-C747-44A8-9D09-FE187C96F6EE}"/>
    <cellStyle name="Comma 4 2 2 11" xfId="11307" xr:uid="{00CD90E0-9B18-4AAB-9279-0CC3F4BD285C}"/>
    <cellStyle name="Comma 4 2 2 2" xfId="137" xr:uid="{00000000-0005-0000-0000-000046060000}"/>
    <cellStyle name="Comma 4 2 2 2 10" xfId="11369" xr:uid="{81EA9A14-D42B-4298-AAFF-A6187E66D78F}"/>
    <cellStyle name="Comma 4 2 2 2 2" xfId="263" xr:uid="{00000000-0005-0000-0000-000047060000}"/>
    <cellStyle name="Comma 4 2 2 2 2 2" xfId="810" xr:uid="{00000000-0005-0000-0000-000048060000}"/>
    <cellStyle name="Comma 4 2 2 2 2 2 2" xfId="1348" xr:uid="{00000000-0005-0000-0000-000049060000}"/>
    <cellStyle name="Comma 4 2 2 2 2 2 2 2" xfId="2428" xr:uid="{00000000-0005-0000-0000-00004A060000}"/>
    <cellStyle name="Comma 4 2 2 2 2 2 2 2 2" xfId="5217" xr:uid="{6648E5D7-DC26-404D-A6ED-A06C9E008C8E}"/>
    <cellStyle name="Comma 4 2 2 2 2 2 2 2 2 2" xfId="10820" xr:uid="{67DCFEEA-1474-4AF5-BC45-EBAAA165FC4D}"/>
    <cellStyle name="Comma 4 2 2 2 2 2 2 2 2 2 2" xfId="22048" xr:uid="{7F4BB735-C5A6-4C76-8BA9-20A8288213B6}"/>
    <cellStyle name="Comma 4 2 2 2 2 2 2 2 2 3" xfId="16445" xr:uid="{A9C6FDBA-0D86-4DC1-B27A-3D7E5A59E10D}"/>
    <cellStyle name="Comma 4 2 2 2 2 2 2 2 3" xfId="8031" xr:uid="{15E5AE52-A9A0-4C66-B2F0-7C70FE654A77}"/>
    <cellStyle name="Comma 4 2 2 2 2 2 2 2 3 2" xfId="19259" xr:uid="{319A800F-5A8E-4FCA-AA23-97D539AFA7A9}"/>
    <cellStyle name="Comma 4 2 2 2 2 2 2 2 4" xfId="13656" xr:uid="{41512161-1661-4570-98F4-8F2DEFD3CAA6}"/>
    <cellStyle name="Comma 4 2 2 2 2 2 2 3" xfId="4137" xr:uid="{8A7F933F-D255-4C58-8340-BB17D528DC4D}"/>
    <cellStyle name="Comma 4 2 2 2 2 2 2 3 2" xfId="9740" xr:uid="{5F20EDA3-D1F9-4F54-B064-D012EE777776}"/>
    <cellStyle name="Comma 4 2 2 2 2 2 2 3 2 2" xfId="20968" xr:uid="{3CCCE16E-D6C8-40FD-85C5-D92CEE7E8900}"/>
    <cellStyle name="Comma 4 2 2 2 2 2 2 3 3" xfId="15365" xr:uid="{E86C49ED-7166-4E24-9376-2A8D4BFFD1C7}"/>
    <cellStyle name="Comma 4 2 2 2 2 2 2 4" xfId="6951" xr:uid="{98E75CF4-7B2B-4C94-8D74-B625B932DB6E}"/>
    <cellStyle name="Comma 4 2 2 2 2 2 2 4 2" xfId="18179" xr:uid="{16034714-632A-4307-B434-C31F4168D575}"/>
    <cellStyle name="Comma 4 2 2 2 2 2 2 5" xfId="12576" xr:uid="{63D4AE9E-C302-4E57-8222-58666102F5D4}"/>
    <cellStyle name="Comma 4 2 2 2 2 2 3" xfId="1890" xr:uid="{00000000-0005-0000-0000-00004B060000}"/>
    <cellStyle name="Comma 4 2 2 2 2 2 3 2" xfId="4679" xr:uid="{8CECC147-EE61-473D-AA27-3C3B827DF18E}"/>
    <cellStyle name="Comma 4 2 2 2 2 2 3 2 2" xfId="10282" xr:uid="{400581AD-6369-4B2A-BB96-EAF3FF51A222}"/>
    <cellStyle name="Comma 4 2 2 2 2 2 3 2 2 2" xfId="21510" xr:uid="{8C8FC3E4-D70C-4324-B6B4-5F2579730D2B}"/>
    <cellStyle name="Comma 4 2 2 2 2 2 3 2 3" xfId="15907" xr:uid="{290B89B6-3D3F-4F4D-BBF5-E31DA67B7A4C}"/>
    <cellStyle name="Comma 4 2 2 2 2 2 3 3" xfId="7493" xr:uid="{6268533F-DF2A-4163-A56F-90A826C18CC9}"/>
    <cellStyle name="Comma 4 2 2 2 2 2 3 3 2" xfId="18721" xr:uid="{CA25E447-1B2D-4DD4-969F-C24A4ACD3D3F}"/>
    <cellStyle name="Comma 4 2 2 2 2 2 3 4" xfId="13118" xr:uid="{D62DC3A1-B57A-4304-8FBE-15F9203DFABB}"/>
    <cellStyle name="Comma 4 2 2 2 2 2 4" xfId="3599" xr:uid="{7CCF0A6A-5916-4401-A5C5-CFED4B355C77}"/>
    <cellStyle name="Comma 4 2 2 2 2 2 4 2" xfId="9202" xr:uid="{71BDB932-4CB7-432C-8899-49A7E34D2DFE}"/>
    <cellStyle name="Comma 4 2 2 2 2 2 4 2 2" xfId="20430" xr:uid="{3A7781CA-4337-49B1-B815-9A7205ACDA6D}"/>
    <cellStyle name="Comma 4 2 2 2 2 2 4 3" xfId="14827" xr:uid="{70E06A98-2D41-4C88-A5B5-D76222A77B79}"/>
    <cellStyle name="Comma 4 2 2 2 2 2 5" xfId="6413" xr:uid="{52FBEB83-1C0E-4981-965F-7194083F5369}"/>
    <cellStyle name="Comma 4 2 2 2 2 2 5 2" xfId="17641" xr:uid="{D36D5EE3-6009-4475-8A76-23229D5209CA}"/>
    <cellStyle name="Comma 4 2 2 2 2 2 6" xfId="12038" xr:uid="{8842FEEF-C82D-4450-97DE-FE1A06531E9D}"/>
    <cellStyle name="Comma 4 2 2 2 2 3" xfId="1081" xr:uid="{00000000-0005-0000-0000-00004C060000}"/>
    <cellStyle name="Comma 4 2 2 2 2 3 2" xfId="2161" xr:uid="{00000000-0005-0000-0000-00004D060000}"/>
    <cellStyle name="Comma 4 2 2 2 2 3 2 2" xfId="4950" xr:uid="{C8371991-F925-46E0-8181-AE2E91F4D2CA}"/>
    <cellStyle name="Comma 4 2 2 2 2 3 2 2 2" xfId="10553" xr:uid="{8DAEAC3B-1002-43DD-B389-360F68F9FC2D}"/>
    <cellStyle name="Comma 4 2 2 2 2 3 2 2 2 2" xfId="21781" xr:uid="{AA3D85C1-1DFD-440D-AECE-FF98805E8E06}"/>
    <cellStyle name="Comma 4 2 2 2 2 3 2 2 3" xfId="16178" xr:uid="{E9626E04-DAF4-4289-9867-CA7E7B9FD5DE}"/>
    <cellStyle name="Comma 4 2 2 2 2 3 2 3" xfId="7764" xr:uid="{BF0D81B4-6E1D-4100-AB38-C955C114CFD5}"/>
    <cellStyle name="Comma 4 2 2 2 2 3 2 3 2" xfId="18992" xr:uid="{E2DEB576-A534-420C-838A-8DAFD2F21DA4}"/>
    <cellStyle name="Comma 4 2 2 2 2 3 2 4" xfId="13389" xr:uid="{6C3AAE89-EF23-4680-932E-DCF417662FC5}"/>
    <cellStyle name="Comma 4 2 2 2 2 3 3" xfId="3870" xr:uid="{2B910658-10A1-463C-9476-E604DF01E6B0}"/>
    <cellStyle name="Comma 4 2 2 2 2 3 3 2" xfId="9473" xr:uid="{D9299D12-B36B-4F70-9697-03669D83BF47}"/>
    <cellStyle name="Comma 4 2 2 2 2 3 3 2 2" xfId="20701" xr:uid="{F5DB353C-8C6F-4976-BB4E-1630E167480C}"/>
    <cellStyle name="Comma 4 2 2 2 2 3 3 3" xfId="15098" xr:uid="{FFC9A45F-AA05-4E83-AC89-75144BAB9542}"/>
    <cellStyle name="Comma 4 2 2 2 2 3 4" xfId="6684" xr:uid="{712BC708-BF6D-4411-BDBD-CC81AA4CF570}"/>
    <cellStyle name="Comma 4 2 2 2 2 3 4 2" xfId="17912" xr:uid="{B5DEDD2C-9940-460A-84DE-866DCF2380BD}"/>
    <cellStyle name="Comma 4 2 2 2 2 3 5" xfId="12309" xr:uid="{1D761373-B134-40D4-A230-0651EC3DD525}"/>
    <cellStyle name="Comma 4 2 2 2 2 4" xfId="1623" xr:uid="{00000000-0005-0000-0000-00004E060000}"/>
    <cellStyle name="Comma 4 2 2 2 2 4 2" xfId="4412" xr:uid="{21104CCB-F2DB-468E-8944-133480728E36}"/>
    <cellStyle name="Comma 4 2 2 2 2 4 2 2" xfId="10015" xr:uid="{F9E31245-5C32-42C5-B786-93CC0755D3A5}"/>
    <cellStyle name="Comma 4 2 2 2 2 4 2 2 2" xfId="21243" xr:uid="{9EB24DD0-C34B-4144-B546-F657C4BA79E6}"/>
    <cellStyle name="Comma 4 2 2 2 2 4 2 3" xfId="15640" xr:uid="{A5189650-0073-40FE-9CE1-9DB68C26D66F}"/>
    <cellStyle name="Comma 4 2 2 2 2 4 3" xfId="7226" xr:uid="{829D2092-4710-4EFB-8E9A-3908E38121E5}"/>
    <cellStyle name="Comma 4 2 2 2 2 4 3 2" xfId="18454" xr:uid="{A0D8FD69-A868-4A68-BA18-2FA58FEC354A}"/>
    <cellStyle name="Comma 4 2 2 2 2 4 4" xfId="12851" xr:uid="{29085135-746D-4711-B6D8-64B7CE9ED7FE}"/>
    <cellStyle name="Comma 4 2 2 2 2 5" xfId="2704" xr:uid="{00000000-0005-0000-0000-00004F060000}"/>
    <cellStyle name="Comma 4 2 2 2 2 5 2" xfId="5493" xr:uid="{D68CCAFA-CA4B-43A5-8562-9E3DC0FF2F09}"/>
    <cellStyle name="Comma 4 2 2 2 2 5 2 2" xfId="11096" xr:uid="{AFAD2E91-0992-4F29-9FE5-BBAA63600C98}"/>
    <cellStyle name="Comma 4 2 2 2 2 5 2 2 2" xfId="22324" xr:uid="{0EE13FD1-585D-4B50-A4B7-C4F29B6DFC03}"/>
    <cellStyle name="Comma 4 2 2 2 2 5 2 3" xfId="16721" xr:uid="{2BEE5E7E-4D4D-401D-B786-2847BF8550CA}"/>
    <cellStyle name="Comma 4 2 2 2 2 5 3" xfId="8307" xr:uid="{262BBFFA-0A76-4DDA-95AC-5FF10F0ABD18}"/>
    <cellStyle name="Comma 4 2 2 2 2 5 3 2" xfId="19535" xr:uid="{EBB594DD-00EE-4304-B539-25112C3F57AE}"/>
    <cellStyle name="Comma 4 2 2 2 2 5 4" xfId="13932" xr:uid="{FBF3D42F-D48D-4BDE-91D2-A2DD1DE91F76}"/>
    <cellStyle name="Comma 4 2 2 2 2 6" xfId="543" xr:uid="{00000000-0005-0000-0000-000050060000}"/>
    <cellStyle name="Comma 4 2 2 2 2 6 2" xfId="3332" xr:uid="{2B6E6690-7CCA-401B-BFA2-298EB507F11F}"/>
    <cellStyle name="Comma 4 2 2 2 2 6 2 2" xfId="8935" xr:uid="{DF6D64C0-1BF1-4A39-935F-9EC90A057F25}"/>
    <cellStyle name="Comma 4 2 2 2 2 6 2 2 2" xfId="20163" xr:uid="{27AA3688-45CF-49B9-B576-8D9046B2B535}"/>
    <cellStyle name="Comma 4 2 2 2 2 6 2 3" xfId="14560" xr:uid="{A9A93BC8-6637-489C-9BB1-165CFAD32760}"/>
    <cellStyle name="Comma 4 2 2 2 2 6 3" xfId="6146" xr:uid="{22E90E24-DC7D-4B94-BAC2-A6AA338EAD49}"/>
    <cellStyle name="Comma 4 2 2 2 2 6 3 2" xfId="17374" xr:uid="{17B65282-2011-4B29-8492-813CF7889A1A}"/>
    <cellStyle name="Comma 4 2 2 2 2 6 4" xfId="11771" xr:uid="{891DC50B-4CD0-4216-A6D5-CE2024EC4D30}"/>
    <cellStyle name="Comma 4 2 2 2 2 7" xfId="3056" xr:uid="{E900F874-6891-4CE6-90F0-7AFAB8C1CBE8}"/>
    <cellStyle name="Comma 4 2 2 2 2 7 2" xfId="8659" xr:uid="{158E2960-2BCA-4C56-AF7D-0E89CB1E2E17}"/>
    <cellStyle name="Comma 4 2 2 2 2 7 2 2" xfId="19887" xr:uid="{E79DB034-E97F-4CAF-BED3-6574AAD147FC}"/>
    <cellStyle name="Comma 4 2 2 2 2 7 3" xfId="14284" xr:uid="{FDFF682F-E7B3-4D88-AE19-CA6A882FD6A2}"/>
    <cellStyle name="Comma 4 2 2 2 2 8" xfId="5871" xr:uid="{46B39B6B-4F15-4708-8D27-0CE474EB73C8}"/>
    <cellStyle name="Comma 4 2 2 2 2 8 2" xfId="17099" xr:uid="{E6CA6A48-CF72-4F5A-B1C3-77669C5E48A2}"/>
    <cellStyle name="Comma 4 2 2 2 2 9" xfId="11495" xr:uid="{C3637091-9DF3-49E3-9A6F-7B7078748A60}"/>
    <cellStyle name="Comma 4 2 2 2 3" xfId="684" xr:uid="{00000000-0005-0000-0000-000051060000}"/>
    <cellStyle name="Comma 4 2 2 2 3 2" xfId="1222" xr:uid="{00000000-0005-0000-0000-000052060000}"/>
    <cellStyle name="Comma 4 2 2 2 3 2 2" xfId="2302" xr:uid="{00000000-0005-0000-0000-000053060000}"/>
    <cellStyle name="Comma 4 2 2 2 3 2 2 2" xfId="5091" xr:uid="{7F223275-DFB8-45CE-BD81-AFEFCE14BC81}"/>
    <cellStyle name="Comma 4 2 2 2 3 2 2 2 2" xfId="10694" xr:uid="{62D864E6-14BF-4BD8-B647-90D484A43E53}"/>
    <cellStyle name="Comma 4 2 2 2 3 2 2 2 2 2" xfId="21922" xr:uid="{1B1F5810-F6EA-4EED-B08E-81FEC5BCD912}"/>
    <cellStyle name="Comma 4 2 2 2 3 2 2 2 3" xfId="16319" xr:uid="{4885796D-7937-4C48-8BF6-E1B81212C10B}"/>
    <cellStyle name="Comma 4 2 2 2 3 2 2 3" xfId="7905" xr:uid="{F1C9EF11-B2AC-43F0-B22A-7431ABDB52D4}"/>
    <cellStyle name="Comma 4 2 2 2 3 2 2 3 2" xfId="19133" xr:uid="{922EBC24-3878-4344-AAA0-2C55D93D0FD3}"/>
    <cellStyle name="Comma 4 2 2 2 3 2 2 4" xfId="13530" xr:uid="{04903832-FEBB-4CF8-A953-A10ADBB183DC}"/>
    <cellStyle name="Comma 4 2 2 2 3 2 3" xfId="4011" xr:uid="{BE56580B-D600-4062-81B9-04C8FFE52EDB}"/>
    <cellStyle name="Comma 4 2 2 2 3 2 3 2" xfId="9614" xr:uid="{1B0F6F18-ABA0-43BC-A688-BF77A5D48941}"/>
    <cellStyle name="Comma 4 2 2 2 3 2 3 2 2" xfId="20842" xr:uid="{1D9F60CB-5FDA-44A4-A2FC-FC02AF10ECA5}"/>
    <cellStyle name="Comma 4 2 2 2 3 2 3 3" xfId="15239" xr:uid="{1019BDAD-984C-4D26-A41D-E4F0B9945332}"/>
    <cellStyle name="Comma 4 2 2 2 3 2 4" xfId="6825" xr:uid="{67A3432D-3CF6-46C2-B2A2-3C40E6108884}"/>
    <cellStyle name="Comma 4 2 2 2 3 2 4 2" xfId="18053" xr:uid="{F3F2B1AF-7D96-4528-9577-5E29D7105A2A}"/>
    <cellStyle name="Comma 4 2 2 2 3 2 5" xfId="12450" xr:uid="{87BA2CAF-2E93-4396-89D2-88A701410671}"/>
    <cellStyle name="Comma 4 2 2 2 3 3" xfId="1764" xr:uid="{00000000-0005-0000-0000-000054060000}"/>
    <cellStyle name="Comma 4 2 2 2 3 3 2" xfId="4553" xr:uid="{F24C4B09-6A2D-45E7-A106-244AAC9422F3}"/>
    <cellStyle name="Comma 4 2 2 2 3 3 2 2" xfId="10156" xr:uid="{F4533260-DC20-40DB-A944-49083CECA65F}"/>
    <cellStyle name="Comma 4 2 2 2 3 3 2 2 2" xfId="21384" xr:uid="{1F622DC8-EDD8-4981-9E07-13362A886D61}"/>
    <cellStyle name="Comma 4 2 2 2 3 3 2 3" xfId="15781" xr:uid="{26C5154D-F7A8-4C06-88DF-296E1FC6E74B}"/>
    <cellStyle name="Comma 4 2 2 2 3 3 3" xfId="7367" xr:uid="{1C9F2E58-F5DB-467B-A00A-C53A62568B04}"/>
    <cellStyle name="Comma 4 2 2 2 3 3 3 2" xfId="18595" xr:uid="{2EE16556-0656-449B-BB74-6231A109E4F5}"/>
    <cellStyle name="Comma 4 2 2 2 3 3 4" xfId="12992" xr:uid="{66D199D5-C184-4208-900C-E525E70E417B}"/>
    <cellStyle name="Comma 4 2 2 2 3 4" xfId="3473" xr:uid="{169A39AD-0430-4F9E-943D-79D5337CCFB2}"/>
    <cellStyle name="Comma 4 2 2 2 3 4 2" xfId="9076" xr:uid="{7915C601-F283-4553-9FD2-37FD6594E07D}"/>
    <cellStyle name="Comma 4 2 2 2 3 4 2 2" xfId="20304" xr:uid="{8DA9FE60-A6F1-4939-96AE-50FF7DF2FD0A}"/>
    <cellStyle name="Comma 4 2 2 2 3 4 3" xfId="14701" xr:uid="{6F86A67D-A82F-4E98-88C5-7D162B9AF562}"/>
    <cellStyle name="Comma 4 2 2 2 3 5" xfId="6287" xr:uid="{75AC868B-4AB4-418D-832B-B4B9D32DD5D5}"/>
    <cellStyle name="Comma 4 2 2 2 3 5 2" xfId="17515" xr:uid="{E8091D08-504F-46DB-A44E-C638B88BD035}"/>
    <cellStyle name="Comma 4 2 2 2 3 6" xfId="11912" xr:uid="{9AADC993-E794-467C-89DA-C4D26275CB92}"/>
    <cellStyle name="Comma 4 2 2 2 4" xfId="955" xr:uid="{00000000-0005-0000-0000-000055060000}"/>
    <cellStyle name="Comma 4 2 2 2 4 2" xfId="2035" xr:uid="{00000000-0005-0000-0000-000056060000}"/>
    <cellStyle name="Comma 4 2 2 2 4 2 2" xfId="4824" xr:uid="{FE645A32-5DEB-4348-AB4B-63BBF7C89371}"/>
    <cellStyle name="Comma 4 2 2 2 4 2 2 2" xfId="10427" xr:uid="{3E6E94A9-EC70-42D9-939B-B8D94D4208B5}"/>
    <cellStyle name="Comma 4 2 2 2 4 2 2 2 2" xfId="21655" xr:uid="{CA63D148-9C97-493A-AC0F-C2435A977A05}"/>
    <cellStyle name="Comma 4 2 2 2 4 2 2 3" xfId="16052" xr:uid="{C41F0139-8427-4D31-AF29-9F86A5451441}"/>
    <cellStyle name="Comma 4 2 2 2 4 2 3" xfId="7638" xr:uid="{FCCD4B82-8E29-4AEB-B9F7-691EC2850214}"/>
    <cellStyle name="Comma 4 2 2 2 4 2 3 2" xfId="18866" xr:uid="{61038F81-1DA4-48E6-AFBC-2E40D179F434}"/>
    <cellStyle name="Comma 4 2 2 2 4 2 4" xfId="13263" xr:uid="{1BBBDF5F-C578-431D-B3CA-6E97EF3C6593}"/>
    <cellStyle name="Comma 4 2 2 2 4 3" xfId="3744" xr:uid="{23CC25FA-31D5-4DFF-96BA-3AE162D196D8}"/>
    <cellStyle name="Comma 4 2 2 2 4 3 2" xfId="9347" xr:uid="{FE04386E-E48A-4861-8DE3-121A7285F410}"/>
    <cellStyle name="Comma 4 2 2 2 4 3 2 2" xfId="20575" xr:uid="{08E9C0AD-4879-4590-A29D-21AB716770D6}"/>
    <cellStyle name="Comma 4 2 2 2 4 3 3" xfId="14972" xr:uid="{486A5B7B-B17A-445C-8B6D-244D05860D6A}"/>
    <cellStyle name="Comma 4 2 2 2 4 4" xfId="6558" xr:uid="{EB7E0257-7179-4B70-8E88-7ECE07ABF034}"/>
    <cellStyle name="Comma 4 2 2 2 4 4 2" xfId="17786" xr:uid="{254EBC29-0E40-49B1-B75C-0DDA3159202A}"/>
    <cellStyle name="Comma 4 2 2 2 4 5" xfId="12183" xr:uid="{366A25F5-817B-46B7-A374-04A5506C7D8B}"/>
    <cellStyle name="Comma 4 2 2 2 5" xfId="1497" xr:uid="{00000000-0005-0000-0000-000057060000}"/>
    <cellStyle name="Comma 4 2 2 2 5 2" xfId="4286" xr:uid="{716761CE-5F8B-4E01-B985-C65796713D0C}"/>
    <cellStyle name="Comma 4 2 2 2 5 2 2" xfId="9889" xr:uid="{86111556-B030-4112-8E17-A501CE8981EC}"/>
    <cellStyle name="Comma 4 2 2 2 5 2 2 2" xfId="21117" xr:uid="{A9248FA2-F665-49B1-82DB-C901DDD01094}"/>
    <cellStyle name="Comma 4 2 2 2 5 2 3" xfId="15514" xr:uid="{9B62BBCE-2498-4963-B42E-5C0B6C8AC175}"/>
    <cellStyle name="Comma 4 2 2 2 5 3" xfId="7100" xr:uid="{B38958C3-BDFC-42AF-BFB6-C0F546102B4D}"/>
    <cellStyle name="Comma 4 2 2 2 5 3 2" xfId="18328" xr:uid="{9F6BFCC8-D21B-4D7C-99B8-3557DFFDB443}"/>
    <cellStyle name="Comma 4 2 2 2 5 4" xfId="12725" xr:uid="{627AEA45-826B-4E88-B5FC-68EAE4060282}"/>
    <cellStyle name="Comma 4 2 2 2 6" xfId="2578" xr:uid="{00000000-0005-0000-0000-000058060000}"/>
    <cellStyle name="Comma 4 2 2 2 6 2" xfId="5367" xr:uid="{8C14C369-F317-497A-8CDE-6CF57F46E420}"/>
    <cellStyle name="Comma 4 2 2 2 6 2 2" xfId="10970" xr:uid="{C65C9947-8BE3-43E0-A736-D6ADDC0BF394}"/>
    <cellStyle name="Comma 4 2 2 2 6 2 2 2" xfId="22198" xr:uid="{4786F479-72C8-499E-B82B-BFBADE247380}"/>
    <cellStyle name="Comma 4 2 2 2 6 2 3" xfId="16595" xr:uid="{30886E77-8363-4DDE-A507-9D818FA46AF5}"/>
    <cellStyle name="Comma 4 2 2 2 6 3" xfId="8181" xr:uid="{1486E5F3-DE97-4DBE-BF1C-6C1E1E3FA50C}"/>
    <cellStyle name="Comma 4 2 2 2 6 3 2" xfId="19409" xr:uid="{B2BBE9DA-9CD6-4D5F-8D96-8671C9DC596B}"/>
    <cellStyle name="Comma 4 2 2 2 6 4" xfId="13806" xr:uid="{35A3958E-605A-4129-9D9C-2D855F97C370}"/>
    <cellStyle name="Comma 4 2 2 2 7" xfId="417" xr:uid="{00000000-0005-0000-0000-000059060000}"/>
    <cellStyle name="Comma 4 2 2 2 7 2" xfId="3206" xr:uid="{F25E71CC-D612-4C0C-A090-18FE5BE80851}"/>
    <cellStyle name="Comma 4 2 2 2 7 2 2" xfId="8809" xr:uid="{D06C1FCF-4E98-4824-8275-F1F963A048FB}"/>
    <cellStyle name="Comma 4 2 2 2 7 2 2 2" xfId="20037" xr:uid="{027A2E12-D52F-487C-A428-BE1131E23510}"/>
    <cellStyle name="Comma 4 2 2 2 7 2 3" xfId="14434" xr:uid="{E6ECCE9E-AEBB-4B9A-99E0-86A9904EEB8E}"/>
    <cellStyle name="Comma 4 2 2 2 7 3" xfId="6020" xr:uid="{D1350036-ECA1-41AB-994E-8B241FFC33A6}"/>
    <cellStyle name="Comma 4 2 2 2 7 3 2" xfId="17248" xr:uid="{7F3594AE-EA60-417B-A0BB-84FAD1CB78BA}"/>
    <cellStyle name="Comma 4 2 2 2 7 4" xfId="11645" xr:uid="{29F6545F-9C77-4C2D-BF37-048DC7B86E67}"/>
    <cellStyle name="Comma 4 2 2 2 8" xfId="2930" xr:uid="{F68DC6A5-EFDE-404C-A37A-7AF685DCA8E5}"/>
    <cellStyle name="Comma 4 2 2 2 8 2" xfId="8533" xr:uid="{6E101AF9-2628-4E00-91F4-B71D015AF1AE}"/>
    <cellStyle name="Comma 4 2 2 2 8 2 2" xfId="19761" xr:uid="{9BFB6F71-9CE1-4F09-B784-894462311684}"/>
    <cellStyle name="Comma 4 2 2 2 8 3" xfId="14158" xr:uid="{0EB30DB6-98F3-4701-8EBD-D5A60A232079}"/>
    <cellStyle name="Comma 4 2 2 2 9" xfId="5745" xr:uid="{7946FBE1-E611-4E83-A0E8-2BEE7887464F}"/>
    <cellStyle name="Comma 4 2 2 2 9 2" xfId="16973" xr:uid="{4F810CA9-25B8-42BA-87E1-C4F7B48410B5}"/>
    <cellStyle name="Comma 4 2 2 3" xfId="199" xr:uid="{00000000-0005-0000-0000-00005A060000}"/>
    <cellStyle name="Comma 4 2 2 3 2" xfId="746" xr:uid="{00000000-0005-0000-0000-00005B060000}"/>
    <cellStyle name="Comma 4 2 2 3 2 2" xfId="1284" xr:uid="{00000000-0005-0000-0000-00005C060000}"/>
    <cellStyle name="Comma 4 2 2 3 2 2 2" xfId="2364" xr:uid="{00000000-0005-0000-0000-00005D060000}"/>
    <cellStyle name="Comma 4 2 2 3 2 2 2 2" xfId="5153" xr:uid="{CFD78BB2-062C-42F6-AEC6-25E7145AD1C4}"/>
    <cellStyle name="Comma 4 2 2 3 2 2 2 2 2" xfId="10756" xr:uid="{DEA6AA09-8095-4695-BDDD-1BA77174CC0A}"/>
    <cellStyle name="Comma 4 2 2 3 2 2 2 2 2 2" xfId="21984" xr:uid="{9B1EB615-5D24-441C-8447-FAC9C4DBD87D}"/>
    <cellStyle name="Comma 4 2 2 3 2 2 2 2 3" xfId="16381" xr:uid="{CAA01982-1F29-4923-93F9-2BE1DA26580C}"/>
    <cellStyle name="Comma 4 2 2 3 2 2 2 3" xfId="7967" xr:uid="{17948FDA-0689-4085-ACE9-FF2C4A0B3D11}"/>
    <cellStyle name="Comma 4 2 2 3 2 2 2 3 2" xfId="19195" xr:uid="{4E9F33A5-A52D-4F14-8D2C-A2A661508A50}"/>
    <cellStyle name="Comma 4 2 2 3 2 2 2 4" xfId="13592" xr:uid="{8CCDFE7D-C655-4C36-8BAB-89E52C8F70C1}"/>
    <cellStyle name="Comma 4 2 2 3 2 2 3" xfId="4073" xr:uid="{6380A568-6DDF-4898-962A-0826BCDFCE3E}"/>
    <cellStyle name="Comma 4 2 2 3 2 2 3 2" xfId="9676" xr:uid="{2C1EC536-72AA-41DE-87AB-27648A520C1D}"/>
    <cellStyle name="Comma 4 2 2 3 2 2 3 2 2" xfId="20904" xr:uid="{A75DE080-E2D6-4172-96B3-BDEC78A5EBF1}"/>
    <cellStyle name="Comma 4 2 2 3 2 2 3 3" xfId="15301" xr:uid="{8523DEFF-B4B2-44E8-AECE-ADB8B7284690}"/>
    <cellStyle name="Comma 4 2 2 3 2 2 4" xfId="6887" xr:uid="{2E95BB60-B094-445B-BD9A-8F9A38ECA709}"/>
    <cellStyle name="Comma 4 2 2 3 2 2 4 2" xfId="18115" xr:uid="{EA069667-6D78-4B65-83F7-ABB3C8E53AD6}"/>
    <cellStyle name="Comma 4 2 2 3 2 2 5" xfId="12512" xr:uid="{BE968372-FE9C-46AE-A93C-B2AC0FA7DC41}"/>
    <cellStyle name="Comma 4 2 2 3 2 3" xfId="1826" xr:uid="{00000000-0005-0000-0000-00005E060000}"/>
    <cellStyle name="Comma 4 2 2 3 2 3 2" xfId="4615" xr:uid="{64396C25-9CDD-4FA5-8076-659134C4E83C}"/>
    <cellStyle name="Comma 4 2 2 3 2 3 2 2" xfId="10218" xr:uid="{FF525F04-7E92-4B4B-BCE8-7C2823C0D47F}"/>
    <cellStyle name="Comma 4 2 2 3 2 3 2 2 2" xfId="21446" xr:uid="{1882DE25-CF8C-4428-ABEA-7075B510260F}"/>
    <cellStyle name="Comma 4 2 2 3 2 3 2 3" xfId="15843" xr:uid="{E30AB7A6-FD8C-430F-BD71-C1EE47CD3100}"/>
    <cellStyle name="Comma 4 2 2 3 2 3 3" xfId="7429" xr:uid="{881DA748-292D-415A-B939-ACC8401BB66B}"/>
    <cellStyle name="Comma 4 2 2 3 2 3 3 2" xfId="18657" xr:uid="{49C5500E-BBF8-4E25-B7D7-3D549596A132}"/>
    <cellStyle name="Comma 4 2 2 3 2 3 4" xfId="13054" xr:uid="{D5E24F58-9BE9-4043-835F-CCE4D6B5F6A6}"/>
    <cellStyle name="Comma 4 2 2 3 2 4" xfId="3535" xr:uid="{0B72A6E7-1B99-4756-94D9-8C7D12ED2071}"/>
    <cellStyle name="Comma 4 2 2 3 2 4 2" xfId="9138" xr:uid="{CC128D9C-4218-4611-B2CD-F5080676D22C}"/>
    <cellStyle name="Comma 4 2 2 3 2 4 2 2" xfId="20366" xr:uid="{BCB5D742-F2B5-4D80-ABEB-68C26A04E814}"/>
    <cellStyle name="Comma 4 2 2 3 2 4 3" xfId="14763" xr:uid="{6AF01654-F880-4DCC-ACA2-090FE5D7038C}"/>
    <cellStyle name="Comma 4 2 2 3 2 5" xfId="6349" xr:uid="{DCA0624D-E5CA-4ABB-91A5-B33DBB7E167C}"/>
    <cellStyle name="Comma 4 2 2 3 2 5 2" xfId="17577" xr:uid="{586BF75D-9853-4BE1-9D12-E7F9DC9C2056}"/>
    <cellStyle name="Comma 4 2 2 3 2 6" xfId="11974" xr:uid="{38A0C7CC-24EF-47AA-ACE0-0AE28D91A738}"/>
    <cellStyle name="Comma 4 2 2 3 3" xfId="1017" xr:uid="{00000000-0005-0000-0000-00005F060000}"/>
    <cellStyle name="Comma 4 2 2 3 3 2" xfId="2097" xr:uid="{00000000-0005-0000-0000-000060060000}"/>
    <cellStyle name="Comma 4 2 2 3 3 2 2" xfId="4886" xr:uid="{7FF1B711-4C4C-484F-838D-89E188A68B73}"/>
    <cellStyle name="Comma 4 2 2 3 3 2 2 2" xfId="10489" xr:uid="{46C50379-9C2F-44FC-8DB9-6C65A3188F71}"/>
    <cellStyle name="Comma 4 2 2 3 3 2 2 2 2" xfId="21717" xr:uid="{B0D77A4E-1330-46CA-BDB4-1268F527697B}"/>
    <cellStyle name="Comma 4 2 2 3 3 2 2 3" xfId="16114" xr:uid="{C9EA97E0-D880-4900-B08A-D888FD65E5EF}"/>
    <cellStyle name="Comma 4 2 2 3 3 2 3" xfId="7700" xr:uid="{463092E2-E332-4F7B-9642-05D0D4C52A03}"/>
    <cellStyle name="Comma 4 2 2 3 3 2 3 2" xfId="18928" xr:uid="{F92C274F-A30B-4748-B58B-7B84144BB913}"/>
    <cellStyle name="Comma 4 2 2 3 3 2 4" xfId="13325" xr:uid="{37DED712-6512-48E5-9AFA-8359384F1184}"/>
    <cellStyle name="Comma 4 2 2 3 3 3" xfId="3806" xr:uid="{5C3F3D38-0D5C-47F9-BFC6-BB2A35DBACB2}"/>
    <cellStyle name="Comma 4 2 2 3 3 3 2" xfId="9409" xr:uid="{C4596766-2E35-4118-832A-E40DC2D85D9B}"/>
    <cellStyle name="Comma 4 2 2 3 3 3 2 2" xfId="20637" xr:uid="{D47CB043-C4D1-479D-9F35-C372CA64FFCA}"/>
    <cellStyle name="Comma 4 2 2 3 3 3 3" xfId="15034" xr:uid="{2157480F-ABC4-4E9E-8DD9-AB3F78CDE473}"/>
    <cellStyle name="Comma 4 2 2 3 3 4" xfId="6620" xr:uid="{2E77FE44-AA2F-43CA-89E9-707ACA87B173}"/>
    <cellStyle name="Comma 4 2 2 3 3 4 2" xfId="17848" xr:uid="{41D9E52C-3F05-44F7-B10F-85048C44B407}"/>
    <cellStyle name="Comma 4 2 2 3 3 5" xfId="12245" xr:uid="{63516E24-1754-4FEA-9A57-2CF6E8F35656}"/>
    <cellStyle name="Comma 4 2 2 3 4" xfId="1559" xr:uid="{00000000-0005-0000-0000-000061060000}"/>
    <cellStyle name="Comma 4 2 2 3 4 2" xfId="4348" xr:uid="{152A9872-18EE-433D-A593-5D132110305C}"/>
    <cellStyle name="Comma 4 2 2 3 4 2 2" xfId="9951" xr:uid="{6DF2EC82-997F-4DD0-BD2F-4E7AF5B217C5}"/>
    <cellStyle name="Comma 4 2 2 3 4 2 2 2" xfId="21179" xr:uid="{DB612050-6E90-4F6B-B2C3-E6E6DF6C7990}"/>
    <cellStyle name="Comma 4 2 2 3 4 2 3" xfId="15576" xr:uid="{30DA97D9-91B4-4D4C-90D0-19CDC9245397}"/>
    <cellStyle name="Comma 4 2 2 3 4 3" xfId="7162" xr:uid="{4975375D-DC95-400A-81B1-05D1AB6C6244}"/>
    <cellStyle name="Comma 4 2 2 3 4 3 2" xfId="18390" xr:uid="{1D8D1E38-FE65-4596-B670-2410AE85D079}"/>
    <cellStyle name="Comma 4 2 2 3 4 4" xfId="12787" xr:uid="{1023EDF0-EED1-46B9-A404-5F768D2F85D4}"/>
    <cellStyle name="Comma 4 2 2 3 5" xfId="2640" xr:uid="{00000000-0005-0000-0000-000062060000}"/>
    <cellStyle name="Comma 4 2 2 3 5 2" xfId="5429" xr:uid="{A05295A9-2961-473E-AF9B-DEFD8FD46181}"/>
    <cellStyle name="Comma 4 2 2 3 5 2 2" xfId="11032" xr:uid="{DA272EF3-6590-48E1-9D15-6C8AECB2BFE1}"/>
    <cellStyle name="Comma 4 2 2 3 5 2 2 2" xfId="22260" xr:uid="{ED18BF49-5BD4-43F4-B0F9-85272EACF9E0}"/>
    <cellStyle name="Comma 4 2 2 3 5 2 3" xfId="16657" xr:uid="{520DB0A1-449D-4314-91AB-9B38C3DAB413}"/>
    <cellStyle name="Comma 4 2 2 3 5 3" xfId="8243" xr:uid="{F5868AFE-F876-4196-9086-FEDCE19DFE3A}"/>
    <cellStyle name="Comma 4 2 2 3 5 3 2" xfId="19471" xr:uid="{68FB81F9-14EC-41B8-8EF2-6CB6864F1029}"/>
    <cellStyle name="Comma 4 2 2 3 5 4" xfId="13868" xr:uid="{94101DD0-C261-4C19-A4F7-667965520621}"/>
    <cellStyle name="Comma 4 2 2 3 6" xfId="479" xr:uid="{00000000-0005-0000-0000-000063060000}"/>
    <cellStyle name="Comma 4 2 2 3 6 2" xfId="3268" xr:uid="{4CC980B3-E1A0-4090-9F05-7BD9FCE9C857}"/>
    <cellStyle name="Comma 4 2 2 3 6 2 2" xfId="8871" xr:uid="{528CC830-FF68-45C2-B8C2-5521A2DA6E17}"/>
    <cellStyle name="Comma 4 2 2 3 6 2 2 2" xfId="20099" xr:uid="{58E1A72A-04BC-4B2A-A854-CE1FB4F26381}"/>
    <cellStyle name="Comma 4 2 2 3 6 2 3" xfId="14496" xr:uid="{40413FBF-4895-42A5-8862-1D0096645982}"/>
    <cellStyle name="Comma 4 2 2 3 6 3" xfId="6082" xr:uid="{2A5010BC-4E6A-4BAB-9684-CAE7A9C68661}"/>
    <cellStyle name="Comma 4 2 2 3 6 3 2" xfId="17310" xr:uid="{DDBF6611-2FCF-4F75-BD83-F2300A59CA4C}"/>
    <cellStyle name="Comma 4 2 2 3 6 4" xfId="11707" xr:uid="{F77BF4E7-311D-445F-890F-9863AC1D6672}"/>
    <cellStyle name="Comma 4 2 2 3 7" xfId="2992" xr:uid="{6B57DEF9-5558-4E06-9A26-AF363796E35D}"/>
    <cellStyle name="Comma 4 2 2 3 7 2" xfId="8595" xr:uid="{755C3B26-AC39-41D5-B261-488333E47A6A}"/>
    <cellStyle name="Comma 4 2 2 3 7 2 2" xfId="19823" xr:uid="{B6E3068B-89E2-4181-B1AE-076A287014BD}"/>
    <cellStyle name="Comma 4 2 2 3 7 3" xfId="14220" xr:uid="{1A03D4A6-A5F4-44D2-866E-041B3581A1AF}"/>
    <cellStyle name="Comma 4 2 2 3 8" xfId="5807" xr:uid="{F2E78A21-A169-45FD-95E0-B5416B98D27D}"/>
    <cellStyle name="Comma 4 2 2 3 8 2" xfId="17035" xr:uid="{9FCBA0C1-D659-4B8C-9E1C-43013B409DA6}"/>
    <cellStyle name="Comma 4 2 2 3 9" xfId="11431" xr:uid="{9C2EEA4C-E895-4F6E-9616-30A344E8B02E}"/>
    <cellStyle name="Comma 4 2 2 4" xfId="622" xr:uid="{00000000-0005-0000-0000-000064060000}"/>
    <cellStyle name="Comma 4 2 2 4 2" xfId="1160" xr:uid="{00000000-0005-0000-0000-000065060000}"/>
    <cellStyle name="Comma 4 2 2 4 2 2" xfId="2240" xr:uid="{00000000-0005-0000-0000-000066060000}"/>
    <cellStyle name="Comma 4 2 2 4 2 2 2" xfId="5029" xr:uid="{3477FE29-B2DA-4923-AE46-404EB8BE8391}"/>
    <cellStyle name="Comma 4 2 2 4 2 2 2 2" xfId="10632" xr:uid="{5AB59C57-F8A8-48B1-8AE1-1E378DB21E2C}"/>
    <cellStyle name="Comma 4 2 2 4 2 2 2 2 2" xfId="21860" xr:uid="{6A799270-7EF2-4B46-8688-CA2AA597D627}"/>
    <cellStyle name="Comma 4 2 2 4 2 2 2 3" xfId="16257" xr:uid="{61B51702-54C3-46F4-803E-888E3CD2F595}"/>
    <cellStyle name="Comma 4 2 2 4 2 2 3" xfId="7843" xr:uid="{E9ECE9A0-3783-4A75-A020-DDC913EABE99}"/>
    <cellStyle name="Comma 4 2 2 4 2 2 3 2" xfId="19071" xr:uid="{E2A3922F-F0DF-4F4F-84A3-76A8BB2BC171}"/>
    <cellStyle name="Comma 4 2 2 4 2 2 4" xfId="13468" xr:uid="{F3C2ACF5-5209-4B39-B8AC-FAC1C087801F}"/>
    <cellStyle name="Comma 4 2 2 4 2 3" xfId="3949" xr:uid="{6B764D0D-26B1-4EB1-83FD-19DC284C7490}"/>
    <cellStyle name="Comma 4 2 2 4 2 3 2" xfId="9552" xr:uid="{DAF613B3-76F8-4003-A461-918D78149852}"/>
    <cellStyle name="Comma 4 2 2 4 2 3 2 2" xfId="20780" xr:uid="{020F6D2D-BDC5-43D4-A80C-93E480CABAC5}"/>
    <cellStyle name="Comma 4 2 2 4 2 3 3" xfId="15177" xr:uid="{8377C1C3-004D-4FFD-9ED0-1F7CA73452F1}"/>
    <cellStyle name="Comma 4 2 2 4 2 4" xfId="6763" xr:uid="{3540E478-15D5-4E83-B566-BE2576E5FC90}"/>
    <cellStyle name="Comma 4 2 2 4 2 4 2" xfId="17991" xr:uid="{9DDBDFF2-A666-421F-9B71-C03DB21EE049}"/>
    <cellStyle name="Comma 4 2 2 4 2 5" xfId="12388" xr:uid="{A2DACD11-FFF0-4B5D-90F1-39C416DD9D4F}"/>
    <cellStyle name="Comma 4 2 2 4 3" xfId="1702" xr:uid="{00000000-0005-0000-0000-000067060000}"/>
    <cellStyle name="Comma 4 2 2 4 3 2" xfId="4491" xr:uid="{86753083-8DC1-4FDC-AD4E-242F6B464692}"/>
    <cellStyle name="Comma 4 2 2 4 3 2 2" xfId="10094" xr:uid="{2778E94A-B944-4E63-B822-0CA9428B9401}"/>
    <cellStyle name="Comma 4 2 2 4 3 2 2 2" xfId="21322" xr:uid="{98E1AB17-7A8B-4010-86AE-FB7E957D77AE}"/>
    <cellStyle name="Comma 4 2 2 4 3 2 3" xfId="15719" xr:uid="{00282564-8E61-4BBF-9A33-9EB966C06172}"/>
    <cellStyle name="Comma 4 2 2 4 3 3" xfId="7305" xr:uid="{74BEF86A-AB23-4C3E-B8CA-DFCD37AF348E}"/>
    <cellStyle name="Comma 4 2 2 4 3 3 2" xfId="18533" xr:uid="{4E16E507-94DE-49B7-95A7-5C3323671282}"/>
    <cellStyle name="Comma 4 2 2 4 3 4" xfId="12930" xr:uid="{912C4FED-FFA1-4DB5-B51F-3C53F294CE21}"/>
    <cellStyle name="Comma 4 2 2 4 4" xfId="3411" xr:uid="{E8FA43CE-37ED-4827-8DBC-7157AAFB0D34}"/>
    <cellStyle name="Comma 4 2 2 4 4 2" xfId="9014" xr:uid="{9DA46C6C-8121-4592-956F-2F54898A6D7A}"/>
    <cellStyle name="Comma 4 2 2 4 4 2 2" xfId="20242" xr:uid="{2F0E0271-D6F1-454D-817B-118302C91ACB}"/>
    <cellStyle name="Comma 4 2 2 4 4 3" xfId="14639" xr:uid="{A84B5431-90C5-4423-A3EA-A2F9A02806A0}"/>
    <cellStyle name="Comma 4 2 2 4 5" xfId="6225" xr:uid="{0DB70ABC-BA69-4BE4-BC1C-4ED7EB922486}"/>
    <cellStyle name="Comma 4 2 2 4 5 2" xfId="17453" xr:uid="{7A17B736-8A08-43D8-9E4B-31D0E9128141}"/>
    <cellStyle name="Comma 4 2 2 4 6" xfId="11850" xr:uid="{821AEB1D-EB2D-41BA-AF27-2E6E749899B9}"/>
    <cellStyle name="Comma 4 2 2 5" xfId="893" xr:uid="{00000000-0005-0000-0000-000068060000}"/>
    <cellStyle name="Comma 4 2 2 5 2" xfId="1973" xr:uid="{00000000-0005-0000-0000-000069060000}"/>
    <cellStyle name="Comma 4 2 2 5 2 2" xfId="4762" xr:uid="{1E8315D5-C4CD-4F84-AC2C-CF1333B6B19F}"/>
    <cellStyle name="Comma 4 2 2 5 2 2 2" xfId="10365" xr:uid="{CC101F0A-DB11-4117-8872-B4FF9AB8D9A7}"/>
    <cellStyle name="Comma 4 2 2 5 2 2 2 2" xfId="21593" xr:uid="{08110276-C618-4FDD-88DD-4BD1E092DFCC}"/>
    <cellStyle name="Comma 4 2 2 5 2 2 3" xfId="15990" xr:uid="{2E45DFC4-5FC7-421D-B286-A79D063955C6}"/>
    <cellStyle name="Comma 4 2 2 5 2 3" xfId="7576" xr:uid="{0AF4A70D-EF2E-41F2-AF00-98619EF2D82F}"/>
    <cellStyle name="Comma 4 2 2 5 2 3 2" xfId="18804" xr:uid="{5D6FD686-BCA8-43CB-B7EA-C569D6FC687E}"/>
    <cellStyle name="Comma 4 2 2 5 2 4" xfId="13201" xr:uid="{82E5C194-230E-4C20-A281-5050131D7B13}"/>
    <cellStyle name="Comma 4 2 2 5 3" xfId="3682" xr:uid="{AC2BBE8F-CEC8-4884-AA1A-51AC15427CD0}"/>
    <cellStyle name="Comma 4 2 2 5 3 2" xfId="9285" xr:uid="{B017A8EC-F0F1-42F0-8B97-E5AA731B8284}"/>
    <cellStyle name="Comma 4 2 2 5 3 2 2" xfId="20513" xr:uid="{8991E84E-FD8F-4AFD-AE8E-B75D639B3BA7}"/>
    <cellStyle name="Comma 4 2 2 5 3 3" xfId="14910" xr:uid="{F2720A14-33CB-4338-A24D-6CF7CBA04ECE}"/>
    <cellStyle name="Comma 4 2 2 5 4" xfId="6496" xr:uid="{6C479706-33BD-495A-A78D-B88E5DA303C1}"/>
    <cellStyle name="Comma 4 2 2 5 4 2" xfId="17724" xr:uid="{86BE7ED5-AEEF-4C1B-ADA4-6053650F248F}"/>
    <cellStyle name="Comma 4 2 2 5 5" xfId="12121" xr:uid="{82D0C89B-CC02-490F-AA7B-9E7BEE07C8F2}"/>
    <cellStyle name="Comma 4 2 2 6" xfId="1435" xr:uid="{00000000-0005-0000-0000-00006A060000}"/>
    <cellStyle name="Comma 4 2 2 6 2" xfId="4224" xr:uid="{07588E90-A9A7-43C7-843A-4799E01BA522}"/>
    <cellStyle name="Comma 4 2 2 6 2 2" xfId="9827" xr:uid="{BAFFD104-BBD5-4E37-8682-BE586BDA9FA2}"/>
    <cellStyle name="Comma 4 2 2 6 2 2 2" xfId="21055" xr:uid="{2CEEA818-B8A5-40ED-90E8-3570BD302806}"/>
    <cellStyle name="Comma 4 2 2 6 2 3" xfId="15452" xr:uid="{1A89942C-FE44-4357-B1F5-D75A78D64516}"/>
    <cellStyle name="Comma 4 2 2 6 3" xfId="7038" xr:uid="{F292EC47-885F-4ACD-9FED-E583BF88DD07}"/>
    <cellStyle name="Comma 4 2 2 6 3 2" xfId="18266" xr:uid="{93A67155-F113-468A-ACCB-ABF2622DE3C6}"/>
    <cellStyle name="Comma 4 2 2 6 4" xfId="12663" xr:uid="{EA04DEE9-4FB5-4D04-845E-16E86DB93CD5}"/>
    <cellStyle name="Comma 4 2 2 7" xfId="2516" xr:uid="{00000000-0005-0000-0000-00006B060000}"/>
    <cellStyle name="Comma 4 2 2 7 2" xfId="5305" xr:uid="{30E4EAD4-34B4-412B-B6B6-C5D0C9184AC8}"/>
    <cellStyle name="Comma 4 2 2 7 2 2" xfId="10908" xr:uid="{F0450CC0-7605-40BC-B386-CEB8BB4A5544}"/>
    <cellStyle name="Comma 4 2 2 7 2 2 2" xfId="22136" xr:uid="{C4100B74-5DF8-4B1E-B907-D7A2B0D81A44}"/>
    <cellStyle name="Comma 4 2 2 7 2 3" xfId="16533" xr:uid="{6FFDC3B1-4E84-4D9E-8CD3-F8B454C77B0B}"/>
    <cellStyle name="Comma 4 2 2 7 3" xfId="8119" xr:uid="{E7F7F2F2-DC54-467B-A9CE-F1EB04C5CAE7}"/>
    <cellStyle name="Comma 4 2 2 7 3 2" xfId="19347" xr:uid="{218E32F6-E7BF-4399-BAB0-BDCA740EE8C4}"/>
    <cellStyle name="Comma 4 2 2 7 4" xfId="13744" xr:uid="{C60142F5-01FE-4672-ACAE-DCCB6383B46A}"/>
    <cellStyle name="Comma 4 2 2 8" xfId="355" xr:uid="{00000000-0005-0000-0000-00006C060000}"/>
    <cellStyle name="Comma 4 2 2 8 2" xfId="3144" xr:uid="{01CDDC55-4EEA-463D-A249-D764D863E80E}"/>
    <cellStyle name="Comma 4 2 2 8 2 2" xfId="8747" xr:uid="{23C474CF-3B1D-435C-8892-812B4256D3FA}"/>
    <cellStyle name="Comma 4 2 2 8 2 2 2" xfId="19975" xr:uid="{3BF7CA8A-7733-4F94-8605-6EF3CDF419D9}"/>
    <cellStyle name="Comma 4 2 2 8 2 3" xfId="14372" xr:uid="{1AC35193-D64B-41C9-A266-7B559BC75C3A}"/>
    <cellStyle name="Comma 4 2 2 8 3" xfId="5958" xr:uid="{5A5CFB56-5F7C-4396-A7D3-BD1D62B1F6A2}"/>
    <cellStyle name="Comma 4 2 2 8 3 2" xfId="17186" xr:uid="{EB7D28E2-8123-4BCA-8568-CC3CC44CAE2F}"/>
    <cellStyle name="Comma 4 2 2 8 4" xfId="11583" xr:uid="{11BEA40C-D139-4D86-85BF-3FCCFB188EC6}"/>
    <cellStyle name="Comma 4 2 2 9" xfId="2868" xr:uid="{2274FE7F-32B3-4DD2-B830-151712793E4D}"/>
    <cellStyle name="Comma 4 2 2 9 2" xfId="8471" xr:uid="{5B836E1D-2190-47DA-9E1A-627C7155A9E7}"/>
    <cellStyle name="Comma 4 2 2 9 2 2" xfId="19699" xr:uid="{1EB579B2-5D81-46BC-9D0A-0354C280328B}"/>
    <cellStyle name="Comma 4 2 2 9 3" xfId="14096" xr:uid="{B39E3F0C-FA06-4D09-974F-7DC7A4BD7BFF}"/>
    <cellStyle name="Comma 4 2 3" xfId="105" xr:uid="{00000000-0005-0000-0000-00006D060000}"/>
    <cellStyle name="Comma 4 2 3 10" xfId="11337" xr:uid="{593664DE-C4ED-40FA-B595-5A3701184BE1}"/>
    <cellStyle name="Comma 4 2 3 2" xfId="231" xr:uid="{00000000-0005-0000-0000-00006E060000}"/>
    <cellStyle name="Comma 4 2 3 2 2" xfId="778" xr:uid="{00000000-0005-0000-0000-00006F060000}"/>
    <cellStyle name="Comma 4 2 3 2 2 2" xfId="1316" xr:uid="{00000000-0005-0000-0000-000070060000}"/>
    <cellStyle name="Comma 4 2 3 2 2 2 2" xfId="2396" xr:uid="{00000000-0005-0000-0000-000071060000}"/>
    <cellStyle name="Comma 4 2 3 2 2 2 2 2" xfId="5185" xr:uid="{A60BA0C5-8A97-493E-914E-0AFCDA566787}"/>
    <cellStyle name="Comma 4 2 3 2 2 2 2 2 2" xfId="10788" xr:uid="{C28C8D3D-5AAC-4B6F-95FE-41F942FD6F68}"/>
    <cellStyle name="Comma 4 2 3 2 2 2 2 2 2 2" xfId="22016" xr:uid="{56759911-7FE0-4E93-B4FD-1040D6A0BDE8}"/>
    <cellStyle name="Comma 4 2 3 2 2 2 2 2 3" xfId="16413" xr:uid="{08F76F27-CE18-4662-BA88-3D9E604DFEEA}"/>
    <cellStyle name="Comma 4 2 3 2 2 2 2 3" xfId="7999" xr:uid="{C765F5AB-8948-4A49-99AB-EBB948F2361B}"/>
    <cellStyle name="Comma 4 2 3 2 2 2 2 3 2" xfId="19227" xr:uid="{056D09EE-4BE2-4DE7-A2EF-9204579A01A2}"/>
    <cellStyle name="Comma 4 2 3 2 2 2 2 4" xfId="13624" xr:uid="{8BFEFBA2-4473-4DAA-8F67-0CC8FC2D6EF9}"/>
    <cellStyle name="Comma 4 2 3 2 2 2 3" xfId="4105" xr:uid="{3DF4E762-BAF7-40CD-8DA2-2F124E8F9AF2}"/>
    <cellStyle name="Comma 4 2 3 2 2 2 3 2" xfId="9708" xr:uid="{A43F668E-4305-4AC2-826A-6CCB934084C1}"/>
    <cellStyle name="Comma 4 2 3 2 2 2 3 2 2" xfId="20936" xr:uid="{60DC029D-E482-4D4D-8D86-953137AA0FA6}"/>
    <cellStyle name="Comma 4 2 3 2 2 2 3 3" xfId="15333" xr:uid="{43A5A382-8682-4EAE-B3D6-FC5E922C42B3}"/>
    <cellStyle name="Comma 4 2 3 2 2 2 4" xfId="6919" xr:uid="{9E2DA1EE-B618-4365-95E6-CE8B77101FA0}"/>
    <cellStyle name="Comma 4 2 3 2 2 2 4 2" xfId="18147" xr:uid="{12E8F604-BE4A-4AFE-9F47-CAA1A256E742}"/>
    <cellStyle name="Comma 4 2 3 2 2 2 5" xfId="12544" xr:uid="{407AF785-6A93-45A8-9998-05BFDAE87065}"/>
    <cellStyle name="Comma 4 2 3 2 2 3" xfId="1858" xr:uid="{00000000-0005-0000-0000-000072060000}"/>
    <cellStyle name="Comma 4 2 3 2 2 3 2" xfId="4647" xr:uid="{DFA7AD3F-A49A-4B85-B1A0-BB9DDB53A840}"/>
    <cellStyle name="Comma 4 2 3 2 2 3 2 2" xfId="10250" xr:uid="{17208C3E-EA2D-49F6-B778-63B8DF435C81}"/>
    <cellStyle name="Comma 4 2 3 2 2 3 2 2 2" xfId="21478" xr:uid="{16231BE7-A045-4C25-93E4-CED73B3D4BCD}"/>
    <cellStyle name="Comma 4 2 3 2 2 3 2 3" xfId="15875" xr:uid="{608E9ACA-9FAE-41FE-888D-48D02A9B54F2}"/>
    <cellStyle name="Comma 4 2 3 2 2 3 3" xfId="7461" xr:uid="{D10557CC-FCD9-4093-9F0C-11ACD8B59701}"/>
    <cellStyle name="Comma 4 2 3 2 2 3 3 2" xfId="18689" xr:uid="{BAE8CF0F-B8A2-4761-927A-F12A5484F306}"/>
    <cellStyle name="Comma 4 2 3 2 2 3 4" xfId="13086" xr:uid="{EF011B0E-9337-4B68-9504-C14DE0391E37}"/>
    <cellStyle name="Comma 4 2 3 2 2 4" xfId="3567" xr:uid="{541F2BE5-13CE-44C4-8D96-0D96EF21E895}"/>
    <cellStyle name="Comma 4 2 3 2 2 4 2" xfId="9170" xr:uid="{982B8FF3-2FE6-497F-8BBD-219A7C70AE00}"/>
    <cellStyle name="Comma 4 2 3 2 2 4 2 2" xfId="20398" xr:uid="{3768FBA2-4C64-4081-ADCD-89647384C01E}"/>
    <cellStyle name="Comma 4 2 3 2 2 4 3" xfId="14795" xr:uid="{D8A959BD-ADB2-4EFE-A7B6-D4C7239083B5}"/>
    <cellStyle name="Comma 4 2 3 2 2 5" xfId="6381" xr:uid="{38DB80E1-E053-4F64-9116-26602742AB46}"/>
    <cellStyle name="Comma 4 2 3 2 2 5 2" xfId="17609" xr:uid="{0583E273-0F04-4E31-8F90-760057FFD8E1}"/>
    <cellStyle name="Comma 4 2 3 2 2 6" xfId="12006" xr:uid="{DF50DBA0-13EC-4A08-953D-AA5A234AD5DF}"/>
    <cellStyle name="Comma 4 2 3 2 3" xfId="1049" xr:uid="{00000000-0005-0000-0000-000073060000}"/>
    <cellStyle name="Comma 4 2 3 2 3 2" xfId="2129" xr:uid="{00000000-0005-0000-0000-000074060000}"/>
    <cellStyle name="Comma 4 2 3 2 3 2 2" xfId="4918" xr:uid="{9DF65458-F30B-4E74-AF27-061161F4FE5B}"/>
    <cellStyle name="Comma 4 2 3 2 3 2 2 2" xfId="10521" xr:uid="{56EFEAE4-C98F-4A81-B716-B75E98CD49DE}"/>
    <cellStyle name="Comma 4 2 3 2 3 2 2 2 2" xfId="21749" xr:uid="{F1ADDD3F-715C-4677-BA13-07440AF92799}"/>
    <cellStyle name="Comma 4 2 3 2 3 2 2 3" xfId="16146" xr:uid="{E53BE764-9DFA-4AB9-9A49-56411E668E81}"/>
    <cellStyle name="Comma 4 2 3 2 3 2 3" xfId="7732" xr:uid="{F4F6127D-F7B0-401D-9A8E-0EE7BC5A80D2}"/>
    <cellStyle name="Comma 4 2 3 2 3 2 3 2" xfId="18960" xr:uid="{B7BF58D9-4C19-4721-8FA0-5ED1EF70CEAE}"/>
    <cellStyle name="Comma 4 2 3 2 3 2 4" xfId="13357" xr:uid="{BBB70E82-2225-4B42-B0AB-6D83975F4060}"/>
    <cellStyle name="Comma 4 2 3 2 3 3" xfId="3838" xr:uid="{27ED2298-22C5-4961-9177-FC05276CF483}"/>
    <cellStyle name="Comma 4 2 3 2 3 3 2" xfId="9441" xr:uid="{3DB2872C-1AC4-480A-B9D0-093AB6A8F3D1}"/>
    <cellStyle name="Comma 4 2 3 2 3 3 2 2" xfId="20669" xr:uid="{0DD56354-C891-4903-83E4-CC98F539D3CB}"/>
    <cellStyle name="Comma 4 2 3 2 3 3 3" xfId="15066" xr:uid="{94A36D90-593E-4562-9C61-0EA2660E5439}"/>
    <cellStyle name="Comma 4 2 3 2 3 4" xfId="6652" xr:uid="{59967C7F-C766-4FC5-868D-5294BA52D4E8}"/>
    <cellStyle name="Comma 4 2 3 2 3 4 2" xfId="17880" xr:uid="{5CAEEA1E-A444-41A1-B0CA-0E71900CA581}"/>
    <cellStyle name="Comma 4 2 3 2 3 5" xfId="12277" xr:uid="{CCA2EDC8-7A41-4B09-9D90-C9EFF6B5B7D9}"/>
    <cellStyle name="Comma 4 2 3 2 4" xfId="1591" xr:uid="{00000000-0005-0000-0000-000075060000}"/>
    <cellStyle name="Comma 4 2 3 2 4 2" xfId="4380" xr:uid="{3D6336E5-86D7-40DD-B451-5FC1B08B3838}"/>
    <cellStyle name="Comma 4 2 3 2 4 2 2" xfId="9983" xr:uid="{7E863A03-0BDA-45EF-A288-85964214E3DB}"/>
    <cellStyle name="Comma 4 2 3 2 4 2 2 2" xfId="21211" xr:uid="{579610A5-2587-43AD-9AAC-DF31E6CF6C0D}"/>
    <cellStyle name="Comma 4 2 3 2 4 2 3" xfId="15608" xr:uid="{A68403C2-0267-40A6-B563-A22229C0E861}"/>
    <cellStyle name="Comma 4 2 3 2 4 3" xfId="7194" xr:uid="{B29F3C59-22A0-4389-84B6-95DB0BE87E1E}"/>
    <cellStyle name="Comma 4 2 3 2 4 3 2" xfId="18422" xr:uid="{5E9E1E89-B74F-4F21-933A-27F5BA539C4C}"/>
    <cellStyle name="Comma 4 2 3 2 4 4" xfId="12819" xr:uid="{414BFCE3-8D0B-4875-8116-1AD1747B99FA}"/>
    <cellStyle name="Comma 4 2 3 2 5" xfId="2672" xr:uid="{00000000-0005-0000-0000-000076060000}"/>
    <cellStyle name="Comma 4 2 3 2 5 2" xfId="5461" xr:uid="{663DA7BA-783A-42CE-924F-8EDFD77D69CC}"/>
    <cellStyle name="Comma 4 2 3 2 5 2 2" xfId="11064" xr:uid="{46186D10-7E9F-408E-81FA-77A2FB9FCD96}"/>
    <cellStyle name="Comma 4 2 3 2 5 2 2 2" xfId="22292" xr:uid="{E555E107-42AA-4848-81F0-18ED6D637349}"/>
    <cellStyle name="Comma 4 2 3 2 5 2 3" xfId="16689" xr:uid="{3B073286-6CDC-47A6-967E-E76EC4B2A9B2}"/>
    <cellStyle name="Comma 4 2 3 2 5 3" xfId="8275" xr:uid="{4665245B-BA50-4EB8-B720-EE9331240BB0}"/>
    <cellStyle name="Comma 4 2 3 2 5 3 2" xfId="19503" xr:uid="{B5844B59-AC12-4E1C-8A82-C42372503267}"/>
    <cellStyle name="Comma 4 2 3 2 5 4" xfId="13900" xr:uid="{DBEC637D-4E97-40DE-9869-25AE66AE19F4}"/>
    <cellStyle name="Comma 4 2 3 2 6" xfId="511" xr:uid="{00000000-0005-0000-0000-000077060000}"/>
    <cellStyle name="Comma 4 2 3 2 6 2" xfId="3300" xr:uid="{D5F63067-04A4-4689-AEEC-AC465D5D7809}"/>
    <cellStyle name="Comma 4 2 3 2 6 2 2" xfId="8903" xr:uid="{A37ABA29-F895-4C44-B7CA-D763B24A87D1}"/>
    <cellStyle name="Comma 4 2 3 2 6 2 2 2" xfId="20131" xr:uid="{72B04A6A-BF44-4667-8617-8280824C4203}"/>
    <cellStyle name="Comma 4 2 3 2 6 2 3" xfId="14528" xr:uid="{724168B0-1B0B-4A12-A434-7C439FE1F7E7}"/>
    <cellStyle name="Comma 4 2 3 2 6 3" xfId="6114" xr:uid="{F77C8B22-0E0B-4BAE-992B-285587DBC1F3}"/>
    <cellStyle name="Comma 4 2 3 2 6 3 2" xfId="17342" xr:uid="{C1488870-18C2-42B5-B33D-FE4B4A076898}"/>
    <cellStyle name="Comma 4 2 3 2 6 4" xfId="11739" xr:uid="{497790BF-7DD0-466D-B139-67D8C90827FF}"/>
    <cellStyle name="Comma 4 2 3 2 7" xfId="3024" xr:uid="{E8FF0089-1363-4AB6-8138-2773D2C669E6}"/>
    <cellStyle name="Comma 4 2 3 2 7 2" xfId="8627" xr:uid="{A39F00AB-AF80-4274-B9E6-7B6885E8C49B}"/>
    <cellStyle name="Comma 4 2 3 2 7 2 2" xfId="19855" xr:uid="{16BD9DD6-5F9A-4B88-B335-1F28830E736D}"/>
    <cellStyle name="Comma 4 2 3 2 7 3" xfId="14252" xr:uid="{20EB69B2-E577-45DA-8ADD-5138DE444D78}"/>
    <cellStyle name="Comma 4 2 3 2 8" xfId="5839" xr:uid="{1CEB8DE3-A62A-4FC2-9883-3A96E015726E}"/>
    <cellStyle name="Comma 4 2 3 2 8 2" xfId="17067" xr:uid="{6E19504C-A616-415D-A904-5B305892A131}"/>
    <cellStyle name="Comma 4 2 3 2 9" xfId="11463" xr:uid="{AC6ED2B2-8868-4932-AAE9-5AE9141535F1}"/>
    <cellStyle name="Comma 4 2 3 3" xfId="652" xr:uid="{00000000-0005-0000-0000-000078060000}"/>
    <cellStyle name="Comma 4 2 3 3 2" xfId="1190" xr:uid="{00000000-0005-0000-0000-000079060000}"/>
    <cellStyle name="Comma 4 2 3 3 2 2" xfId="2270" xr:uid="{00000000-0005-0000-0000-00007A060000}"/>
    <cellStyle name="Comma 4 2 3 3 2 2 2" xfId="5059" xr:uid="{5D313EBF-9C98-4FCA-A15C-7A54D0FE53E0}"/>
    <cellStyle name="Comma 4 2 3 3 2 2 2 2" xfId="10662" xr:uid="{4B2A0801-C653-4C27-B806-95EA643438A5}"/>
    <cellStyle name="Comma 4 2 3 3 2 2 2 2 2" xfId="21890" xr:uid="{34920B40-0228-4C7D-A7BC-C181DEA8DCDB}"/>
    <cellStyle name="Comma 4 2 3 3 2 2 2 3" xfId="16287" xr:uid="{6328FAF6-3001-4BBF-BCB3-5FC8B8F26015}"/>
    <cellStyle name="Comma 4 2 3 3 2 2 3" xfId="7873" xr:uid="{B3A29407-29A7-47BC-9595-E00CE85DC7C0}"/>
    <cellStyle name="Comma 4 2 3 3 2 2 3 2" xfId="19101" xr:uid="{D433D1C3-03A0-4758-9FA5-1416C5C8FE84}"/>
    <cellStyle name="Comma 4 2 3 3 2 2 4" xfId="13498" xr:uid="{37DE20C1-246E-4629-96BB-1E42B3A54B9C}"/>
    <cellStyle name="Comma 4 2 3 3 2 3" xfId="3979" xr:uid="{BFC4B96F-676F-417E-8239-2E4D9E8F67F4}"/>
    <cellStyle name="Comma 4 2 3 3 2 3 2" xfId="9582" xr:uid="{432581E8-6567-443F-8908-896702E527F9}"/>
    <cellStyle name="Comma 4 2 3 3 2 3 2 2" xfId="20810" xr:uid="{FBAB9E6C-635A-49F2-B1C4-45B09C6785D7}"/>
    <cellStyle name="Comma 4 2 3 3 2 3 3" xfId="15207" xr:uid="{643333C4-7236-4DE7-879E-459542E8B243}"/>
    <cellStyle name="Comma 4 2 3 3 2 4" xfId="6793" xr:uid="{6EF1380E-339D-416F-9284-4EE2A101A838}"/>
    <cellStyle name="Comma 4 2 3 3 2 4 2" xfId="18021" xr:uid="{3092F70B-20AD-4F82-816A-621B630ED383}"/>
    <cellStyle name="Comma 4 2 3 3 2 5" xfId="12418" xr:uid="{1821FCA4-DB2D-4EC0-928F-367BA6713FFF}"/>
    <cellStyle name="Comma 4 2 3 3 3" xfId="1732" xr:uid="{00000000-0005-0000-0000-00007B060000}"/>
    <cellStyle name="Comma 4 2 3 3 3 2" xfId="4521" xr:uid="{FE02D2F1-861D-4286-83AC-13A6BECE38CD}"/>
    <cellStyle name="Comma 4 2 3 3 3 2 2" xfId="10124" xr:uid="{82FE4B23-E0C4-4AC4-ADB8-03A60F4756D2}"/>
    <cellStyle name="Comma 4 2 3 3 3 2 2 2" xfId="21352" xr:uid="{BA533A42-FD1E-4B85-8398-3CC75C231750}"/>
    <cellStyle name="Comma 4 2 3 3 3 2 3" xfId="15749" xr:uid="{A8277240-40D4-4FFF-A05B-C92EDB43BADF}"/>
    <cellStyle name="Comma 4 2 3 3 3 3" xfId="7335" xr:uid="{BD322AC0-4AEA-47DD-B825-64C40BF4DC33}"/>
    <cellStyle name="Comma 4 2 3 3 3 3 2" xfId="18563" xr:uid="{19E7C933-12D2-4E34-BFAB-3C4BE7BA5665}"/>
    <cellStyle name="Comma 4 2 3 3 3 4" xfId="12960" xr:uid="{D293F96C-040E-40F3-9724-BA106ACA1D85}"/>
    <cellStyle name="Comma 4 2 3 3 4" xfId="3441" xr:uid="{D33EAB92-8BDE-4656-AF45-1592D19DFF05}"/>
    <cellStyle name="Comma 4 2 3 3 4 2" xfId="9044" xr:uid="{AD77C5AA-8A53-4802-9578-37407B9DE587}"/>
    <cellStyle name="Comma 4 2 3 3 4 2 2" xfId="20272" xr:uid="{613E10EE-FE54-4D52-B6D8-E964E808CF1E}"/>
    <cellStyle name="Comma 4 2 3 3 4 3" xfId="14669" xr:uid="{BBB4E587-0A47-41EC-85F0-3E6093387C40}"/>
    <cellStyle name="Comma 4 2 3 3 5" xfId="6255" xr:uid="{B1D2A370-5099-4775-A4D7-999883BB17F5}"/>
    <cellStyle name="Comma 4 2 3 3 5 2" xfId="17483" xr:uid="{D09D0E83-9F18-4ADB-A9E7-3BE17D43044D}"/>
    <cellStyle name="Comma 4 2 3 3 6" xfId="11880" xr:uid="{655B514A-7833-4BE1-940E-62E3B3E94B67}"/>
    <cellStyle name="Comma 4 2 3 4" xfId="923" xr:uid="{00000000-0005-0000-0000-00007C060000}"/>
    <cellStyle name="Comma 4 2 3 4 2" xfId="2003" xr:uid="{00000000-0005-0000-0000-00007D060000}"/>
    <cellStyle name="Comma 4 2 3 4 2 2" xfId="4792" xr:uid="{9108056C-90F6-4176-843D-861ED1896903}"/>
    <cellStyle name="Comma 4 2 3 4 2 2 2" xfId="10395" xr:uid="{3008F13A-9318-4858-9B81-1555988DE5B3}"/>
    <cellStyle name="Comma 4 2 3 4 2 2 2 2" xfId="21623" xr:uid="{FF52D63D-8FD7-4951-9E13-654740EE7E86}"/>
    <cellStyle name="Comma 4 2 3 4 2 2 3" xfId="16020" xr:uid="{666D6319-1F1A-4428-90B0-93159A9A4F1E}"/>
    <cellStyle name="Comma 4 2 3 4 2 3" xfId="7606" xr:uid="{E73F4B2E-4FF9-4161-856D-163932795E23}"/>
    <cellStyle name="Comma 4 2 3 4 2 3 2" xfId="18834" xr:uid="{2896E032-BB8C-45BD-8890-C8C9008F2C3F}"/>
    <cellStyle name="Comma 4 2 3 4 2 4" xfId="13231" xr:uid="{BB17AE75-4F71-4771-A1C1-44F59962ED1E}"/>
    <cellStyle name="Comma 4 2 3 4 3" xfId="3712" xr:uid="{29AAE453-415E-4CD5-90D3-FED8C21A9675}"/>
    <cellStyle name="Comma 4 2 3 4 3 2" xfId="9315" xr:uid="{93586E78-823B-4A57-84A0-AFE514790DD2}"/>
    <cellStyle name="Comma 4 2 3 4 3 2 2" xfId="20543" xr:uid="{0B21E4CD-204D-419C-A117-58BB0974C346}"/>
    <cellStyle name="Comma 4 2 3 4 3 3" xfId="14940" xr:uid="{0C6FE4BA-D4DE-42BE-BA6F-72E0D8751218}"/>
    <cellStyle name="Comma 4 2 3 4 4" xfId="6526" xr:uid="{65D91C8F-9450-4425-A540-31FA42B7D260}"/>
    <cellStyle name="Comma 4 2 3 4 4 2" xfId="17754" xr:uid="{6CA03AA9-73BB-4D00-8867-B375E807847E}"/>
    <cellStyle name="Comma 4 2 3 4 5" xfId="12151" xr:uid="{AF6FD46E-A5FB-4CCF-971B-64BB1B18379D}"/>
    <cellStyle name="Comma 4 2 3 5" xfId="1465" xr:uid="{00000000-0005-0000-0000-00007E060000}"/>
    <cellStyle name="Comma 4 2 3 5 2" xfId="4254" xr:uid="{1C0B87AE-1235-405F-9F9D-AF7976485536}"/>
    <cellStyle name="Comma 4 2 3 5 2 2" xfId="9857" xr:uid="{CDB2D6C6-EB7F-4B6B-A6AA-306A3CD1FB02}"/>
    <cellStyle name="Comma 4 2 3 5 2 2 2" xfId="21085" xr:uid="{25E5F942-5F5A-4229-847D-E4C89DA19B06}"/>
    <cellStyle name="Comma 4 2 3 5 2 3" xfId="15482" xr:uid="{FE12BE07-7BAB-4A29-BB7E-E4E7E5EA53AA}"/>
    <cellStyle name="Comma 4 2 3 5 3" xfId="7068" xr:uid="{13775E8E-A813-48AF-AE3F-5D829291ECD4}"/>
    <cellStyle name="Comma 4 2 3 5 3 2" xfId="18296" xr:uid="{8F68756D-0C66-4A68-B56C-B753835D3603}"/>
    <cellStyle name="Comma 4 2 3 5 4" xfId="12693" xr:uid="{2F781672-D155-4DD9-B8E2-A7E03EBF5BCB}"/>
    <cellStyle name="Comma 4 2 3 6" xfId="2546" xr:uid="{00000000-0005-0000-0000-00007F060000}"/>
    <cellStyle name="Comma 4 2 3 6 2" xfId="5335" xr:uid="{098654DA-2184-4B85-91D0-75CDBA808E89}"/>
    <cellStyle name="Comma 4 2 3 6 2 2" xfId="10938" xr:uid="{B3219DAC-62F3-45D7-B0DF-15A804985371}"/>
    <cellStyle name="Comma 4 2 3 6 2 2 2" xfId="22166" xr:uid="{D04F9AC1-5B04-4E23-B22B-300CB6203C19}"/>
    <cellStyle name="Comma 4 2 3 6 2 3" xfId="16563" xr:uid="{2056C02D-73B5-4E00-938E-007BFF07CFAD}"/>
    <cellStyle name="Comma 4 2 3 6 3" xfId="8149" xr:uid="{945D726E-8997-4D08-AC45-754080AB77CE}"/>
    <cellStyle name="Comma 4 2 3 6 3 2" xfId="19377" xr:uid="{732FF014-3B6A-491D-9709-BCB09FABFE52}"/>
    <cellStyle name="Comma 4 2 3 6 4" xfId="13774" xr:uid="{5DDDD39E-6361-4121-8B58-0B2122F289CF}"/>
    <cellStyle name="Comma 4 2 3 7" xfId="385" xr:uid="{00000000-0005-0000-0000-000080060000}"/>
    <cellStyle name="Comma 4 2 3 7 2" xfId="3174" xr:uid="{4BA2E0B9-1739-4D69-B940-87BBE4850296}"/>
    <cellStyle name="Comma 4 2 3 7 2 2" xfId="8777" xr:uid="{EF0C6E75-BB47-4E0C-A025-808157ED6307}"/>
    <cellStyle name="Comma 4 2 3 7 2 2 2" xfId="20005" xr:uid="{0720CFDE-A77D-4030-8FE6-559586B344D8}"/>
    <cellStyle name="Comma 4 2 3 7 2 3" xfId="14402" xr:uid="{B5A6A401-8BEB-4942-8EAD-B009D347A912}"/>
    <cellStyle name="Comma 4 2 3 7 3" xfId="5988" xr:uid="{50C761F5-9714-4CE6-B116-838D19400223}"/>
    <cellStyle name="Comma 4 2 3 7 3 2" xfId="17216" xr:uid="{05625C36-A57F-421A-9689-92755A01979F}"/>
    <cellStyle name="Comma 4 2 3 7 4" xfId="11613" xr:uid="{629E3895-E61D-4DE6-8885-B838687BAB22}"/>
    <cellStyle name="Comma 4 2 3 8" xfId="2898" xr:uid="{416A9936-F98D-4C8F-9E1B-8E69984CC321}"/>
    <cellStyle name="Comma 4 2 3 8 2" xfId="8501" xr:uid="{5F6B0827-3237-4BE4-B0E0-72B9FE46D6F0}"/>
    <cellStyle name="Comma 4 2 3 8 2 2" xfId="19729" xr:uid="{AF338A3F-7C03-403B-8FD3-88828FBC7C20}"/>
    <cellStyle name="Comma 4 2 3 8 3" xfId="14126" xr:uid="{30E0E5AF-84A3-43BB-8C62-62AD758D49B2}"/>
    <cellStyle name="Comma 4 2 3 9" xfId="5713" xr:uid="{8E5D28A7-2201-4406-AA7E-915D44681DF9}"/>
    <cellStyle name="Comma 4 2 3 9 2" xfId="16941" xr:uid="{A42ACAE8-0ABF-4257-9AE2-B2860BAE22A1}"/>
    <cellStyle name="Comma 4 2 4" xfId="167" xr:uid="{00000000-0005-0000-0000-000081060000}"/>
    <cellStyle name="Comma 4 2 4 2" xfId="714" xr:uid="{00000000-0005-0000-0000-000082060000}"/>
    <cellStyle name="Comma 4 2 4 2 2" xfId="1252" xr:uid="{00000000-0005-0000-0000-000083060000}"/>
    <cellStyle name="Comma 4 2 4 2 2 2" xfId="2332" xr:uid="{00000000-0005-0000-0000-000084060000}"/>
    <cellStyle name="Comma 4 2 4 2 2 2 2" xfId="5121" xr:uid="{1E310A62-4A97-4C3F-9182-C0BD352D7E29}"/>
    <cellStyle name="Comma 4 2 4 2 2 2 2 2" xfId="10724" xr:uid="{1EA01E32-D516-400B-A3A1-9A4D215163F2}"/>
    <cellStyle name="Comma 4 2 4 2 2 2 2 2 2" xfId="21952" xr:uid="{7FF09CCD-8050-4F1D-8AAC-9E2273ECCF76}"/>
    <cellStyle name="Comma 4 2 4 2 2 2 2 3" xfId="16349" xr:uid="{590FA66D-9E01-490D-B66B-AF386CBE2E68}"/>
    <cellStyle name="Comma 4 2 4 2 2 2 3" xfId="7935" xr:uid="{396416FE-FE09-4E04-88A7-DD70B1761290}"/>
    <cellStyle name="Comma 4 2 4 2 2 2 3 2" xfId="19163" xr:uid="{E0012A93-578C-4A1F-BA7F-D7A58C217E16}"/>
    <cellStyle name="Comma 4 2 4 2 2 2 4" xfId="13560" xr:uid="{2526E711-9862-4D40-AB1B-D1F472485C2A}"/>
    <cellStyle name="Comma 4 2 4 2 2 3" xfId="4041" xr:uid="{11E8A5E7-8FDA-47B3-A60D-E432A39171A3}"/>
    <cellStyle name="Comma 4 2 4 2 2 3 2" xfId="9644" xr:uid="{1490A43F-F6EB-46B9-9DEB-BEA18EF6428E}"/>
    <cellStyle name="Comma 4 2 4 2 2 3 2 2" xfId="20872" xr:uid="{2ABE5F03-8066-4FBE-9675-68EE460868E9}"/>
    <cellStyle name="Comma 4 2 4 2 2 3 3" xfId="15269" xr:uid="{A0A1124F-CABD-412E-BA29-E2398617C16D}"/>
    <cellStyle name="Comma 4 2 4 2 2 4" xfId="6855" xr:uid="{34F01E3C-F151-42A3-ADD3-24F241FE8E0D}"/>
    <cellStyle name="Comma 4 2 4 2 2 4 2" xfId="18083" xr:uid="{2629AA72-697F-467C-A15A-13EE942AED63}"/>
    <cellStyle name="Comma 4 2 4 2 2 5" xfId="12480" xr:uid="{7242220B-A1A1-449B-A2F1-B262605A9789}"/>
    <cellStyle name="Comma 4 2 4 2 3" xfId="1794" xr:uid="{00000000-0005-0000-0000-000085060000}"/>
    <cellStyle name="Comma 4 2 4 2 3 2" xfId="4583" xr:uid="{A0817A22-C807-4371-A8E8-61D289995EEA}"/>
    <cellStyle name="Comma 4 2 4 2 3 2 2" xfId="10186" xr:uid="{8C6F8938-8703-4F68-AA71-EF39C0C97722}"/>
    <cellStyle name="Comma 4 2 4 2 3 2 2 2" xfId="21414" xr:uid="{D57A73A0-B4BB-4C95-8259-D118B2933A57}"/>
    <cellStyle name="Comma 4 2 4 2 3 2 3" xfId="15811" xr:uid="{4C4E8824-244D-44CE-845C-BE819D8189B0}"/>
    <cellStyle name="Comma 4 2 4 2 3 3" xfId="7397" xr:uid="{A30CF275-3508-4372-9D7C-4667B51487EE}"/>
    <cellStyle name="Comma 4 2 4 2 3 3 2" xfId="18625" xr:uid="{C56DEDF0-DA96-4089-885C-BF1AC6B8E49B}"/>
    <cellStyle name="Comma 4 2 4 2 3 4" xfId="13022" xr:uid="{42FA6872-DDDF-4A0A-9018-5660976E6726}"/>
    <cellStyle name="Comma 4 2 4 2 4" xfId="3503" xr:uid="{849FA5FD-0AAA-4999-81DD-1FA6B6456D61}"/>
    <cellStyle name="Comma 4 2 4 2 4 2" xfId="9106" xr:uid="{5B7A7EA8-8148-45B6-AC86-D68B68A1B589}"/>
    <cellStyle name="Comma 4 2 4 2 4 2 2" xfId="20334" xr:uid="{30A4C549-BFCE-478F-B344-113BC58F0697}"/>
    <cellStyle name="Comma 4 2 4 2 4 3" xfId="14731" xr:uid="{C9543C00-108D-4BEF-BBA1-4979378BB89E}"/>
    <cellStyle name="Comma 4 2 4 2 5" xfId="6317" xr:uid="{C9239858-683E-4D60-8280-C28012CBE848}"/>
    <cellStyle name="Comma 4 2 4 2 5 2" xfId="17545" xr:uid="{7C9EBAF3-7B51-4EAB-B0D5-37926CB7308E}"/>
    <cellStyle name="Comma 4 2 4 2 6" xfId="11942" xr:uid="{ECCB91E6-0781-4978-BF3B-4C344109BFFD}"/>
    <cellStyle name="Comma 4 2 4 3" xfId="985" xr:uid="{00000000-0005-0000-0000-000086060000}"/>
    <cellStyle name="Comma 4 2 4 3 2" xfId="2065" xr:uid="{00000000-0005-0000-0000-000087060000}"/>
    <cellStyle name="Comma 4 2 4 3 2 2" xfId="4854" xr:uid="{82CA60F7-4531-4E81-BAF5-7BC2062C88FE}"/>
    <cellStyle name="Comma 4 2 4 3 2 2 2" xfId="10457" xr:uid="{85514BB5-5BD3-46BF-A2FF-C00EA96A79FB}"/>
    <cellStyle name="Comma 4 2 4 3 2 2 2 2" xfId="21685" xr:uid="{B5E170B9-E248-4889-BC2D-A8F9ADC16257}"/>
    <cellStyle name="Comma 4 2 4 3 2 2 3" xfId="16082" xr:uid="{051679CE-B23A-4768-8D3D-440CBA0FD5F2}"/>
    <cellStyle name="Comma 4 2 4 3 2 3" xfId="7668" xr:uid="{E3EDBB56-A0E4-4833-B676-AE88005498E1}"/>
    <cellStyle name="Comma 4 2 4 3 2 3 2" xfId="18896" xr:uid="{0C3A33F6-811C-438A-8D04-29232162079C}"/>
    <cellStyle name="Comma 4 2 4 3 2 4" xfId="13293" xr:uid="{3BCB6681-F15C-431D-8937-49C476DCAB17}"/>
    <cellStyle name="Comma 4 2 4 3 3" xfId="3774" xr:uid="{8C5CE2CC-ADF5-4229-951C-1890A279A15C}"/>
    <cellStyle name="Comma 4 2 4 3 3 2" xfId="9377" xr:uid="{F314BA83-8156-4B21-AAC8-DB0277CBC6BD}"/>
    <cellStyle name="Comma 4 2 4 3 3 2 2" xfId="20605" xr:uid="{64D33B1D-3513-46D9-AC23-D18B74C5C3F6}"/>
    <cellStyle name="Comma 4 2 4 3 3 3" xfId="15002" xr:uid="{A493E250-8864-4649-9C2F-55A93C477B47}"/>
    <cellStyle name="Comma 4 2 4 3 4" xfId="6588" xr:uid="{804E1CF8-0AB7-4D6D-99AD-43B5CE5F5AA6}"/>
    <cellStyle name="Comma 4 2 4 3 4 2" xfId="17816" xr:uid="{B4ADA736-2C01-4118-9B89-269C037A84D8}"/>
    <cellStyle name="Comma 4 2 4 3 5" xfId="12213" xr:uid="{7908C5DF-9FDC-4FAE-BE1F-945B90CCBF0D}"/>
    <cellStyle name="Comma 4 2 4 4" xfId="1527" xr:uid="{00000000-0005-0000-0000-000088060000}"/>
    <cellStyle name="Comma 4 2 4 4 2" xfId="4316" xr:uid="{D727482B-0047-4DB3-902E-902E7291990F}"/>
    <cellStyle name="Comma 4 2 4 4 2 2" xfId="9919" xr:uid="{D3FD18C2-1913-459E-BBC7-B1CD5CD11770}"/>
    <cellStyle name="Comma 4 2 4 4 2 2 2" xfId="21147" xr:uid="{D9B973A7-05E5-4DD8-9201-A367D244F3DC}"/>
    <cellStyle name="Comma 4 2 4 4 2 3" xfId="15544" xr:uid="{6E1993EC-D17F-4353-BC59-E0874EC377B1}"/>
    <cellStyle name="Comma 4 2 4 4 3" xfId="7130" xr:uid="{1298FD81-D5E1-4647-AA64-36E9D7F910A9}"/>
    <cellStyle name="Comma 4 2 4 4 3 2" xfId="18358" xr:uid="{53AA4E37-6571-4887-B64A-B524F04CE82E}"/>
    <cellStyle name="Comma 4 2 4 4 4" xfId="12755" xr:uid="{65F7473B-D5B9-449E-8E5B-46E2AE844D37}"/>
    <cellStyle name="Comma 4 2 4 5" xfId="2608" xr:uid="{00000000-0005-0000-0000-000089060000}"/>
    <cellStyle name="Comma 4 2 4 5 2" xfId="5397" xr:uid="{0A27E67E-36B0-42D3-AF81-415A34FB2FEC}"/>
    <cellStyle name="Comma 4 2 4 5 2 2" xfId="11000" xr:uid="{A1D44AE3-E747-4CCE-A911-0C23C45DD8E9}"/>
    <cellStyle name="Comma 4 2 4 5 2 2 2" xfId="22228" xr:uid="{25D29E84-6503-40D3-967B-2199A4E882B1}"/>
    <cellStyle name="Comma 4 2 4 5 2 3" xfId="16625" xr:uid="{3B365CB0-DD18-4E1E-89AA-798F71F3102F}"/>
    <cellStyle name="Comma 4 2 4 5 3" xfId="8211" xr:uid="{85F8E611-4BBF-40DB-8253-ADF7B8F662B6}"/>
    <cellStyle name="Comma 4 2 4 5 3 2" xfId="19439" xr:uid="{D9A798FE-3CEF-4601-A19A-3A4AA8FB1734}"/>
    <cellStyle name="Comma 4 2 4 5 4" xfId="13836" xr:uid="{712E6505-70D1-4613-85C2-D1F4B49C4F43}"/>
    <cellStyle name="Comma 4 2 4 6" xfId="447" xr:uid="{00000000-0005-0000-0000-00008A060000}"/>
    <cellStyle name="Comma 4 2 4 6 2" xfId="3236" xr:uid="{7AC47247-7CDF-49BF-9244-1012BB653EE4}"/>
    <cellStyle name="Comma 4 2 4 6 2 2" xfId="8839" xr:uid="{C32B6C1F-7B38-4937-90D9-3990DF2C41EA}"/>
    <cellStyle name="Comma 4 2 4 6 2 2 2" xfId="20067" xr:uid="{7C239E47-2717-4364-9D66-C69553D86248}"/>
    <cellStyle name="Comma 4 2 4 6 2 3" xfId="14464" xr:uid="{B2E4F318-EAE1-4A71-97B8-4F9470F94DDA}"/>
    <cellStyle name="Comma 4 2 4 6 3" xfId="6050" xr:uid="{D88DAD82-D84B-49B1-BCE6-BF56A0B4425F}"/>
    <cellStyle name="Comma 4 2 4 6 3 2" xfId="17278" xr:uid="{1FBAC3A9-C9CA-4F8F-AAC7-9BD8E7CD0268}"/>
    <cellStyle name="Comma 4 2 4 6 4" xfId="11675" xr:uid="{D32A6E10-796D-4C58-A673-1A5979DBD0C1}"/>
    <cellStyle name="Comma 4 2 4 7" xfId="2960" xr:uid="{1814E2D7-1DE7-4E8A-9571-088F72E117C5}"/>
    <cellStyle name="Comma 4 2 4 7 2" xfId="8563" xr:uid="{3CED7F4C-D54A-45D3-A2F8-5420ECB1C905}"/>
    <cellStyle name="Comma 4 2 4 7 2 2" xfId="19791" xr:uid="{2BF148AD-EF7B-43A8-B081-A1208FFB6362}"/>
    <cellStyle name="Comma 4 2 4 7 3" xfId="14188" xr:uid="{9A5FFF6B-F700-4D22-9DA3-CFE25243FA07}"/>
    <cellStyle name="Comma 4 2 4 8" xfId="5775" xr:uid="{0126C85F-3EBB-4431-B5E1-63EB42ACD006}"/>
    <cellStyle name="Comma 4 2 4 8 2" xfId="17003" xr:uid="{7F9EB673-F472-4166-B79F-0623AB266E2B}"/>
    <cellStyle name="Comma 4 2 4 9" xfId="11399" xr:uid="{231C5F0C-6654-4657-8C4A-54841DAAF345}"/>
    <cellStyle name="Comma 4 2 5" xfId="593" xr:uid="{00000000-0005-0000-0000-00008B060000}"/>
    <cellStyle name="Comma 4 2 5 2" xfId="1131" xr:uid="{00000000-0005-0000-0000-00008C060000}"/>
    <cellStyle name="Comma 4 2 5 2 2" xfId="2211" xr:uid="{00000000-0005-0000-0000-00008D060000}"/>
    <cellStyle name="Comma 4 2 5 2 2 2" xfId="5000" xr:uid="{E59B267B-9BED-4B4D-99CF-0DB8BD887039}"/>
    <cellStyle name="Comma 4 2 5 2 2 2 2" xfId="10603" xr:uid="{ADF1085E-FC50-4399-89AE-F6FE17F37B17}"/>
    <cellStyle name="Comma 4 2 5 2 2 2 2 2" xfId="21831" xr:uid="{C3C0A07B-B0DE-4CD9-B706-A181220B9547}"/>
    <cellStyle name="Comma 4 2 5 2 2 2 3" xfId="16228" xr:uid="{BFDD35A9-C4A6-4F33-8E22-75802B277486}"/>
    <cellStyle name="Comma 4 2 5 2 2 3" xfId="7814" xr:uid="{D45ED955-35C5-49C2-914E-2E0F8C2D4517}"/>
    <cellStyle name="Comma 4 2 5 2 2 3 2" xfId="19042" xr:uid="{059CFD5D-EB7A-462D-8616-3695692E3347}"/>
    <cellStyle name="Comma 4 2 5 2 2 4" xfId="13439" xr:uid="{5B9CAA7A-9603-4597-A3DF-973D2BADD506}"/>
    <cellStyle name="Comma 4 2 5 2 3" xfId="3920" xr:uid="{54C4EB7D-6782-4F7F-B016-4E37EDF9340F}"/>
    <cellStyle name="Comma 4 2 5 2 3 2" xfId="9523" xr:uid="{5C8D04D4-E7A4-4960-92C2-AB445793CBA5}"/>
    <cellStyle name="Comma 4 2 5 2 3 2 2" xfId="20751" xr:uid="{B90F0B48-D457-42FB-B8C9-3950D295F631}"/>
    <cellStyle name="Comma 4 2 5 2 3 3" xfId="15148" xr:uid="{00BB360F-BC43-4529-AAA2-FA136B07DE7C}"/>
    <cellStyle name="Comma 4 2 5 2 4" xfId="6734" xr:uid="{0921A313-AF9C-4BD7-B8FC-4F095E333714}"/>
    <cellStyle name="Comma 4 2 5 2 4 2" xfId="17962" xr:uid="{6322053E-1A39-48F9-AC6B-DB47A7373212}"/>
    <cellStyle name="Comma 4 2 5 2 5" xfId="12359" xr:uid="{E58F9B1F-237C-4EE9-8C5B-060F9C74689A}"/>
    <cellStyle name="Comma 4 2 5 3" xfId="1673" xr:uid="{00000000-0005-0000-0000-00008E060000}"/>
    <cellStyle name="Comma 4 2 5 3 2" xfId="4462" xr:uid="{1DB11F87-2ED7-4EA6-85E4-0C8CF0EE934C}"/>
    <cellStyle name="Comma 4 2 5 3 2 2" xfId="10065" xr:uid="{C61F28B3-21C9-4326-BB3E-E31393F14AB6}"/>
    <cellStyle name="Comma 4 2 5 3 2 2 2" xfId="21293" xr:uid="{E98D7C8B-BA2A-45B2-ACD1-32CAD7724E4E}"/>
    <cellStyle name="Comma 4 2 5 3 2 3" xfId="15690" xr:uid="{44BE920C-F8CE-4677-A255-F322884B383C}"/>
    <cellStyle name="Comma 4 2 5 3 3" xfId="7276" xr:uid="{C10F7BDF-7327-4E4A-8A52-A1A0D91CD133}"/>
    <cellStyle name="Comma 4 2 5 3 3 2" xfId="18504" xr:uid="{5E4A385F-9E05-4CC3-AE6D-B3434071B5B9}"/>
    <cellStyle name="Comma 4 2 5 3 4" xfId="12901" xr:uid="{B5B4DC08-899B-4A8D-878C-6FB0C7CBB049}"/>
    <cellStyle name="Comma 4 2 5 4" xfId="3382" xr:uid="{992DD126-DD97-4D2A-87C2-88A378A6ED66}"/>
    <cellStyle name="Comma 4 2 5 4 2" xfId="8985" xr:uid="{CB534884-8F2E-47EF-A3E5-A7D7704AE4AC}"/>
    <cellStyle name="Comma 4 2 5 4 2 2" xfId="20213" xr:uid="{075F660F-B0E1-4EC2-878E-81EE665EE455}"/>
    <cellStyle name="Comma 4 2 5 4 3" xfId="14610" xr:uid="{2B809293-4553-472D-AB0A-85BBCC20C283}"/>
    <cellStyle name="Comma 4 2 5 5" xfId="6196" xr:uid="{F0D01720-E35D-4FE1-8F6C-57CFEA0D56EF}"/>
    <cellStyle name="Comma 4 2 5 5 2" xfId="17424" xr:uid="{9AA61A96-0AC2-4B8E-A530-4F69A5EF6134}"/>
    <cellStyle name="Comma 4 2 5 6" xfId="11821" xr:uid="{B3011CCE-89FF-4D67-B67C-2E61346C27AC}"/>
    <cellStyle name="Comma 4 2 6" xfId="864" xr:uid="{00000000-0005-0000-0000-00008F060000}"/>
    <cellStyle name="Comma 4 2 6 2" xfId="1944" xr:uid="{00000000-0005-0000-0000-000090060000}"/>
    <cellStyle name="Comma 4 2 6 2 2" xfId="4733" xr:uid="{BCDC1966-02DC-4419-BB34-94D39FACBE6B}"/>
    <cellStyle name="Comma 4 2 6 2 2 2" xfId="10336" xr:uid="{92C72AFD-41A7-45EE-9928-9A5A1F39BA76}"/>
    <cellStyle name="Comma 4 2 6 2 2 2 2" xfId="21564" xr:uid="{E3832EAD-5E18-4D05-A493-71B972BAB443}"/>
    <cellStyle name="Comma 4 2 6 2 2 3" xfId="15961" xr:uid="{2994A1E9-6818-4127-AA4D-C5BAFDAF0FFB}"/>
    <cellStyle name="Comma 4 2 6 2 3" xfId="7547" xr:uid="{6BCD474C-0776-4DFA-85A5-F2419A4E619B}"/>
    <cellStyle name="Comma 4 2 6 2 3 2" xfId="18775" xr:uid="{BF8A5E11-504B-4391-8991-3F3297ADF0D6}"/>
    <cellStyle name="Comma 4 2 6 2 4" xfId="13172" xr:uid="{CD447826-1457-45F4-9FA9-E1BC1A9E6951}"/>
    <cellStyle name="Comma 4 2 6 3" xfId="3653" xr:uid="{8917C1BF-9691-4E34-A2F9-E1075839A7D4}"/>
    <cellStyle name="Comma 4 2 6 3 2" xfId="9256" xr:uid="{24DECD25-3B5C-4217-A8EE-4C6DCA4FAC06}"/>
    <cellStyle name="Comma 4 2 6 3 2 2" xfId="20484" xr:uid="{6C14A8E8-AAAE-4D12-96D7-A11F22B7B539}"/>
    <cellStyle name="Comma 4 2 6 3 3" xfId="14881" xr:uid="{A28456D9-CF86-4D35-A25E-10D03979DC46}"/>
    <cellStyle name="Comma 4 2 6 4" xfId="6467" xr:uid="{7BD99BD6-5D3F-4B28-A62E-20B3394324BD}"/>
    <cellStyle name="Comma 4 2 6 4 2" xfId="17695" xr:uid="{6ED9852E-D310-41ED-966C-E289BB4EF850}"/>
    <cellStyle name="Comma 4 2 6 5" xfId="12092" xr:uid="{A67C2C0B-AA5F-4C8B-A96C-337D9E4CA1B9}"/>
    <cellStyle name="Comma 4 2 7" xfId="1406" xr:uid="{00000000-0005-0000-0000-000091060000}"/>
    <cellStyle name="Comma 4 2 7 2" xfId="4195" xr:uid="{391C23CB-9790-4776-B1FD-D8D24D68BAB1}"/>
    <cellStyle name="Comma 4 2 7 2 2" xfId="9798" xr:uid="{D05F8C91-A08F-4D17-A333-A5B02261FF7B}"/>
    <cellStyle name="Comma 4 2 7 2 2 2" xfId="21026" xr:uid="{B3DF29FD-36B8-4719-9B93-7DB649A5D71C}"/>
    <cellStyle name="Comma 4 2 7 2 3" xfId="15423" xr:uid="{1AD6A1AD-08F7-4A12-980B-40E899AA2352}"/>
    <cellStyle name="Comma 4 2 7 3" xfId="7009" xr:uid="{50E10C45-F840-4E76-9971-6F49B3647A04}"/>
    <cellStyle name="Comma 4 2 7 3 2" xfId="18237" xr:uid="{051C8D0B-7A62-4F08-A911-F512031A6108}"/>
    <cellStyle name="Comma 4 2 7 4" xfId="12634" xr:uid="{8BDC8E19-B665-4BF1-B1B1-47EBEA419128}"/>
    <cellStyle name="Comma 4 2 8" xfId="2487" xr:uid="{00000000-0005-0000-0000-000092060000}"/>
    <cellStyle name="Comma 4 2 8 2" xfId="5276" xr:uid="{29E88C98-7A90-47F6-9D2C-47AB31734BB7}"/>
    <cellStyle name="Comma 4 2 8 2 2" xfId="10879" xr:uid="{DC05DA41-4126-4830-B50D-185338CE69D9}"/>
    <cellStyle name="Comma 4 2 8 2 2 2" xfId="22107" xr:uid="{C65AF47D-52E7-41E4-B5CB-E9D07550D7C3}"/>
    <cellStyle name="Comma 4 2 8 2 3" xfId="16504" xr:uid="{9AB56BC4-6724-435D-80E9-15E59077A1D0}"/>
    <cellStyle name="Comma 4 2 8 3" xfId="8090" xr:uid="{88163E89-4032-4CAF-BCF6-41FEB395A7B7}"/>
    <cellStyle name="Comma 4 2 8 3 2" xfId="19318" xr:uid="{F51755A8-A8AD-4012-8DF1-4F8907D78072}"/>
    <cellStyle name="Comma 4 2 8 4" xfId="13715" xr:uid="{DB27A1EE-4E16-4266-8670-2F00F3DCC074}"/>
    <cellStyle name="Comma 4 2 9" xfId="326" xr:uid="{00000000-0005-0000-0000-000093060000}"/>
    <cellStyle name="Comma 4 2 9 2" xfId="3115" xr:uid="{D9D6BA82-6A24-4C27-A223-0568E66AC488}"/>
    <cellStyle name="Comma 4 2 9 2 2" xfId="8718" xr:uid="{C8321CAC-4437-4753-9FBF-4D2A7F838CD3}"/>
    <cellStyle name="Comma 4 2 9 2 2 2" xfId="19946" xr:uid="{F84135E7-07A4-4E18-8D7D-B1DABA84F398}"/>
    <cellStyle name="Comma 4 2 9 2 3" xfId="14343" xr:uid="{7A420619-104C-4AEF-B6A0-D17E2E1B6E36}"/>
    <cellStyle name="Comma 4 2 9 3" xfId="5929" xr:uid="{138F24E5-9B07-428F-8FDB-6F6962EF189B}"/>
    <cellStyle name="Comma 4 2 9 3 2" xfId="17157" xr:uid="{4FE42ECB-C1B3-461D-A3FE-6CD07295416D}"/>
    <cellStyle name="Comma 4 2 9 4" xfId="11554" xr:uid="{71DE7032-73A4-466F-802E-0BB4C210FF07}"/>
    <cellStyle name="Comma 4 3" xfId="60" xr:uid="{00000000-0005-0000-0000-000094060000}"/>
    <cellStyle name="Comma 4 3 10" xfId="5668" xr:uid="{ED93DFD9-C32C-485C-A401-5BBC3BDAA282}"/>
    <cellStyle name="Comma 4 3 10 2" xfId="16896" xr:uid="{2419A270-1061-4979-8215-9B9812797686}"/>
    <cellStyle name="Comma 4 3 11" xfId="11292" xr:uid="{B4245E98-0E91-4F57-A55B-54DFA00E62E2}"/>
    <cellStyle name="Comma 4 3 2" xfId="122" xr:uid="{00000000-0005-0000-0000-000095060000}"/>
    <cellStyle name="Comma 4 3 2 10" xfId="11354" xr:uid="{A95081C2-36D6-4AD8-8B3A-F05BD80BDEA7}"/>
    <cellStyle name="Comma 4 3 2 2" xfId="248" xr:uid="{00000000-0005-0000-0000-000096060000}"/>
    <cellStyle name="Comma 4 3 2 2 2" xfId="795" xr:uid="{00000000-0005-0000-0000-000097060000}"/>
    <cellStyle name="Comma 4 3 2 2 2 2" xfId="1333" xr:uid="{00000000-0005-0000-0000-000098060000}"/>
    <cellStyle name="Comma 4 3 2 2 2 2 2" xfId="2413" xr:uid="{00000000-0005-0000-0000-000099060000}"/>
    <cellStyle name="Comma 4 3 2 2 2 2 2 2" xfId="5202" xr:uid="{BC8DA0FD-2AB2-4C23-9DA1-DAA7E2C392E3}"/>
    <cellStyle name="Comma 4 3 2 2 2 2 2 2 2" xfId="10805" xr:uid="{1AAE933D-2CFC-426C-B346-47DC105E63D4}"/>
    <cellStyle name="Comma 4 3 2 2 2 2 2 2 2 2" xfId="22033" xr:uid="{99ACA777-0988-4AD9-ADFC-847916558527}"/>
    <cellStyle name="Comma 4 3 2 2 2 2 2 2 3" xfId="16430" xr:uid="{FF240E03-4F90-42FF-9AB2-2FA59EBC3A3C}"/>
    <cellStyle name="Comma 4 3 2 2 2 2 2 3" xfId="8016" xr:uid="{320E7B8D-A38E-4FF4-890B-12B6B128C334}"/>
    <cellStyle name="Comma 4 3 2 2 2 2 2 3 2" xfId="19244" xr:uid="{47851754-A4D5-4753-9A58-9890A25616A3}"/>
    <cellStyle name="Comma 4 3 2 2 2 2 2 4" xfId="13641" xr:uid="{28113A59-19B4-44A2-9166-DE8B6890738C}"/>
    <cellStyle name="Comma 4 3 2 2 2 2 3" xfId="4122" xr:uid="{AC2665FE-E5ED-4DFE-9AC0-1C9616B92FA7}"/>
    <cellStyle name="Comma 4 3 2 2 2 2 3 2" xfId="9725" xr:uid="{3C3C63F9-8362-4C1C-BF81-AB6D17474834}"/>
    <cellStyle name="Comma 4 3 2 2 2 2 3 2 2" xfId="20953" xr:uid="{E6C800AC-4553-4D77-A46D-9CB8014B267F}"/>
    <cellStyle name="Comma 4 3 2 2 2 2 3 3" xfId="15350" xr:uid="{30F4E1A9-CC15-475F-BE0F-0A527E305DD2}"/>
    <cellStyle name="Comma 4 3 2 2 2 2 4" xfId="6936" xr:uid="{3B2AE71B-50A9-4E49-A8D2-F1EA252A0528}"/>
    <cellStyle name="Comma 4 3 2 2 2 2 4 2" xfId="18164" xr:uid="{A6D3ED21-E7A3-460F-96F1-6A2FE0516EEE}"/>
    <cellStyle name="Comma 4 3 2 2 2 2 5" xfId="12561" xr:uid="{0E03440B-0E91-4B61-995D-AFB6AA92D2C6}"/>
    <cellStyle name="Comma 4 3 2 2 2 3" xfId="1875" xr:uid="{00000000-0005-0000-0000-00009A060000}"/>
    <cellStyle name="Comma 4 3 2 2 2 3 2" xfId="4664" xr:uid="{CB08DADA-AB91-4C77-AB83-E17DF56513D9}"/>
    <cellStyle name="Comma 4 3 2 2 2 3 2 2" xfId="10267" xr:uid="{2097E01F-5245-4EC1-8362-C2C9CC6D36B8}"/>
    <cellStyle name="Comma 4 3 2 2 2 3 2 2 2" xfId="21495" xr:uid="{29BA0BE8-C804-4DE1-8C34-CC6D53E04583}"/>
    <cellStyle name="Comma 4 3 2 2 2 3 2 3" xfId="15892" xr:uid="{2EEC4C4B-958C-40B7-8935-6237B76775DF}"/>
    <cellStyle name="Comma 4 3 2 2 2 3 3" xfId="7478" xr:uid="{DE53325C-6C5A-46F9-876F-37383DFA3EB8}"/>
    <cellStyle name="Comma 4 3 2 2 2 3 3 2" xfId="18706" xr:uid="{1B99F8F9-266B-4FC4-83B2-EA7FB9831FE5}"/>
    <cellStyle name="Comma 4 3 2 2 2 3 4" xfId="13103" xr:uid="{C4978788-DD8F-4646-A8BB-CDE6C3402100}"/>
    <cellStyle name="Comma 4 3 2 2 2 4" xfId="3584" xr:uid="{D31679AF-FAFE-484C-AA85-7FAA4B08CA92}"/>
    <cellStyle name="Comma 4 3 2 2 2 4 2" xfId="9187" xr:uid="{08880753-60B8-47F1-81D9-5FD279FCBB60}"/>
    <cellStyle name="Comma 4 3 2 2 2 4 2 2" xfId="20415" xr:uid="{1D2C2395-5FD5-477B-BE31-E1028A65A91F}"/>
    <cellStyle name="Comma 4 3 2 2 2 4 3" xfId="14812" xr:uid="{8324C20A-B139-477C-A216-B556A6027AC0}"/>
    <cellStyle name="Comma 4 3 2 2 2 5" xfId="6398" xr:uid="{C8F518E8-3674-48C6-9766-1FA9F3A1AEC2}"/>
    <cellStyle name="Comma 4 3 2 2 2 5 2" xfId="17626" xr:uid="{B809C102-E21F-4937-8D5F-60931B3C8A33}"/>
    <cellStyle name="Comma 4 3 2 2 2 6" xfId="12023" xr:uid="{828F8AD8-0252-4613-8424-C8DE5C87D190}"/>
    <cellStyle name="Comma 4 3 2 2 3" xfId="1066" xr:uid="{00000000-0005-0000-0000-00009B060000}"/>
    <cellStyle name="Comma 4 3 2 2 3 2" xfId="2146" xr:uid="{00000000-0005-0000-0000-00009C060000}"/>
    <cellStyle name="Comma 4 3 2 2 3 2 2" xfId="4935" xr:uid="{CCD476A2-1764-43B6-AF3F-9FB0FC76240D}"/>
    <cellStyle name="Comma 4 3 2 2 3 2 2 2" xfId="10538" xr:uid="{0D213D23-B4E9-47E9-99FA-95A59619C7E3}"/>
    <cellStyle name="Comma 4 3 2 2 3 2 2 2 2" xfId="21766" xr:uid="{B438C945-8DEF-40F5-A29A-39904EB1B07D}"/>
    <cellStyle name="Comma 4 3 2 2 3 2 2 3" xfId="16163" xr:uid="{6D7AE97B-C5F4-49CC-AD69-4725B9F59318}"/>
    <cellStyle name="Comma 4 3 2 2 3 2 3" xfId="7749" xr:uid="{08C3681B-D8EB-4BCA-A37E-68ED9A5E01A4}"/>
    <cellStyle name="Comma 4 3 2 2 3 2 3 2" xfId="18977" xr:uid="{093C8B54-B207-44BE-9666-128D8980E712}"/>
    <cellStyle name="Comma 4 3 2 2 3 2 4" xfId="13374" xr:uid="{D634BB11-81A1-41D7-AC5E-18BE58286380}"/>
    <cellStyle name="Comma 4 3 2 2 3 3" xfId="3855" xr:uid="{1E1E8FA6-A045-4524-A423-7645F31875AE}"/>
    <cellStyle name="Comma 4 3 2 2 3 3 2" xfId="9458" xr:uid="{41FEECF4-7525-4390-8E99-1714F3BC99C9}"/>
    <cellStyle name="Comma 4 3 2 2 3 3 2 2" xfId="20686" xr:uid="{EBA5F6D6-6AD6-41E1-8A33-F424A6B7AD15}"/>
    <cellStyle name="Comma 4 3 2 2 3 3 3" xfId="15083" xr:uid="{BA8E41BA-9E3D-44C4-BB43-9A3428D48FDE}"/>
    <cellStyle name="Comma 4 3 2 2 3 4" xfId="6669" xr:uid="{D10DB9E6-5FD4-4B1A-9397-F345F912CA24}"/>
    <cellStyle name="Comma 4 3 2 2 3 4 2" xfId="17897" xr:uid="{AE1E0BFA-0538-4C96-A7BC-921D21EDA53E}"/>
    <cellStyle name="Comma 4 3 2 2 3 5" xfId="12294" xr:uid="{1B771755-ED50-4A18-AA66-5D19989F03EE}"/>
    <cellStyle name="Comma 4 3 2 2 4" xfId="1608" xr:uid="{00000000-0005-0000-0000-00009D060000}"/>
    <cellStyle name="Comma 4 3 2 2 4 2" xfId="4397" xr:uid="{27ED7992-4173-4D28-8E85-F27DB17E0801}"/>
    <cellStyle name="Comma 4 3 2 2 4 2 2" xfId="10000" xr:uid="{7FD71AE8-B7A7-4A1F-86A7-B452BCD3B9BC}"/>
    <cellStyle name="Comma 4 3 2 2 4 2 2 2" xfId="21228" xr:uid="{90DD600E-9832-4B0A-88CF-1B10F008ED2D}"/>
    <cellStyle name="Comma 4 3 2 2 4 2 3" xfId="15625" xr:uid="{8CF689EF-701C-4CC7-8D95-E3E06D11C5B3}"/>
    <cellStyle name="Comma 4 3 2 2 4 3" xfId="7211" xr:uid="{3D019403-A72A-42FF-A09C-89DAAD834C0A}"/>
    <cellStyle name="Comma 4 3 2 2 4 3 2" xfId="18439" xr:uid="{DDC78314-2647-4743-8D63-015452C41DCD}"/>
    <cellStyle name="Comma 4 3 2 2 4 4" xfId="12836" xr:uid="{A457A800-A588-4BEE-9947-1EEFED1FB7D8}"/>
    <cellStyle name="Comma 4 3 2 2 5" xfId="2689" xr:uid="{00000000-0005-0000-0000-00009E060000}"/>
    <cellStyle name="Comma 4 3 2 2 5 2" xfId="5478" xr:uid="{9A149EDF-85FE-4437-8929-77935DD068BF}"/>
    <cellStyle name="Comma 4 3 2 2 5 2 2" xfId="11081" xr:uid="{03249970-4B59-4D3B-AF80-B46DB61B623B}"/>
    <cellStyle name="Comma 4 3 2 2 5 2 2 2" xfId="22309" xr:uid="{E19F2D57-AC98-406E-ACA1-2C0F61014677}"/>
    <cellStyle name="Comma 4 3 2 2 5 2 3" xfId="16706" xr:uid="{89316740-90F7-4ECC-96E0-0EBFA9825406}"/>
    <cellStyle name="Comma 4 3 2 2 5 3" xfId="8292" xr:uid="{E470A739-6CD2-44E8-8044-ED4AC554B776}"/>
    <cellStyle name="Comma 4 3 2 2 5 3 2" xfId="19520" xr:uid="{DDE18B34-E52B-4DE8-AC08-69F5D0AEB292}"/>
    <cellStyle name="Comma 4 3 2 2 5 4" xfId="13917" xr:uid="{748230E4-06B5-417F-892C-0D91F0C45420}"/>
    <cellStyle name="Comma 4 3 2 2 6" xfId="528" xr:uid="{00000000-0005-0000-0000-00009F060000}"/>
    <cellStyle name="Comma 4 3 2 2 6 2" xfId="3317" xr:uid="{45EAFD18-D139-4610-A8D7-A9C06FCC213E}"/>
    <cellStyle name="Comma 4 3 2 2 6 2 2" xfId="8920" xr:uid="{5FA7B8A6-74D4-4FB3-B7A8-72460264EB7B}"/>
    <cellStyle name="Comma 4 3 2 2 6 2 2 2" xfId="20148" xr:uid="{740807F0-19CB-4F5B-A894-76F31E7BEEC8}"/>
    <cellStyle name="Comma 4 3 2 2 6 2 3" xfId="14545" xr:uid="{9EE4610E-DC88-400C-9FF2-B02CC1AD2805}"/>
    <cellStyle name="Comma 4 3 2 2 6 3" xfId="6131" xr:uid="{29DB2902-523A-45D5-97F8-3245975D0FAB}"/>
    <cellStyle name="Comma 4 3 2 2 6 3 2" xfId="17359" xr:uid="{47F78517-9772-452B-8645-16D6EE56CA90}"/>
    <cellStyle name="Comma 4 3 2 2 6 4" xfId="11756" xr:uid="{E5C6AFCE-6D24-4A2C-AC45-E5378DE78E4E}"/>
    <cellStyle name="Comma 4 3 2 2 7" xfId="3041" xr:uid="{653B9068-CADF-4A44-B875-09A823C469A2}"/>
    <cellStyle name="Comma 4 3 2 2 7 2" xfId="8644" xr:uid="{A8B46F8D-8546-4C66-86FC-4631EB5C4E57}"/>
    <cellStyle name="Comma 4 3 2 2 7 2 2" xfId="19872" xr:uid="{CF4F13FA-1DFC-41FC-AB46-F24DDE7DA0CF}"/>
    <cellStyle name="Comma 4 3 2 2 7 3" xfId="14269" xr:uid="{FA51A84C-4EEE-483A-9865-175FEE3C8E37}"/>
    <cellStyle name="Comma 4 3 2 2 8" xfId="5856" xr:uid="{A35829FE-D36A-448A-9FC2-03A3A0242E9A}"/>
    <cellStyle name="Comma 4 3 2 2 8 2" xfId="17084" xr:uid="{735E153F-EB66-4032-B1EF-426B91ADD70C}"/>
    <cellStyle name="Comma 4 3 2 2 9" xfId="11480" xr:uid="{4EBA5A08-1EEC-4F40-8D45-D08B4F57B2DD}"/>
    <cellStyle name="Comma 4 3 2 3" xfId="669" xr:uid="{00000000-0005-0000-0000-0000A0060000}"/>
    <cellStyle name="Comma 4 3 2 3 2" xfId="1207" xr:uid="{00000000-0005-0000-0000-0000A1060000}"/>
    <cellStyle name="Comma 4 3 2 3 2 2" xfId="2287" xr:uid="{00000000-0005-0000-0000-0000A2060000}"/>
    <cellStyle name="Comma 4 3 2 3 2 2 2" xfId="5076" xr:uid="{6FD3109A-E3B2-45E3-8703-AF16FEE9A1B4}"/>
    <cellStyle name="Comma 4 3 2 3 2 2 2 2" xfId="10679" xr:uid="{629296A7-D27D-4355-A5FE-25B5AA0E62B5}"/>
    <cellStyle name="Comma 4 3 2 3 2 2 2 2 2" xfId="21907" xr:uid="{329B734A-C0DC-4E32-8273-4888A8559217}"/>
    <cellStyle name="Comma 4 3 2 3 2 2 2 3" xfId="16304" xr:uid="{1F8E66C9-48A8-4A43-919A-9CBFEF1559CD}"/>
    <cellStyle name="Comma 4 3 2 3 2 2 3" xfId="7890" xr:uid="{5F4C0861-E31C-4474-A17E-51B3F4F2DA0C}"/>
    <cellStyle name="Comma 4 3 2 3 2 2 3 2" xfId="19118" xr:uid="{79A527C5-93BB-4E26-9467-C62FB48D16A9}"/>
    <cellStyle name="Comma 4 3 2 3 2 2 4" xfId="13515" xr:uid="{54464C8F-2783-42A2-B4E0-FAA2FFD99ECA}"/>
    <cellStyle name="Comma 4 3 2 3 2 3" xfId="3996" xr:uid="{EB33D906-6CF7-4E85-8720-700B8E2F5071}"/>
    <cellStyle name="Comma 4 3 2 3 2 3 2" xfId="9599" xr:uid="{7D55C41F-9E47-45E8-A93A-03805AD47AF3}"/>
    <cellStyle name="Comma 4 3 2 3 2 3 2 2" xfId="20827" xr:uid="{6ED92015-86F0-4738-9188-ED339F4C1CB9}"/>
    <cellStyle name="Comma 4 3 2 3 2 3 3" xfId="15224" xr:uid="{09423B72-93E3-424F-8E24-FAFD481AE537}"/>
    <cellStyle name="Comma 4 3 2 3 2 4" xfId="6810" xr:uid="{45DBE5FB-E412-42B3-8E4E-6634FF5C7114}"/>
    <cellStyle name="Comma 4 3 2 3 2 4 2" xfId="18038" xr:uid="{9850DAEE-CBD9-40DD-B230-3D4E138586CF}"/>
    <cellStyle name="Comma 4 3 2 3 2 5" xfId="12435" xr:uid="{53D6FAA6-81DE-4EC8-9846-1F2E84A01181}"/>
    <cellStyle name="Comma 4 3 2 3 3" xfId="1749" xr:uid="{00000000-0005-0000-0000-0000A3060000}"/>
    <cellStyle name="Comma 4 3 2 3 3 2" xfId="4538" xr:uid="{0D27D32D-E9F8-4C84-B8B7-43ABBACD1EFF}"/>
    <cellStyle name="Comma 4 3 2 3 3 2 2" xfId="10141" xr:uid="{BE8E2F31-5C29-42D7-874C-DBC355FBE5B9}"/>
    <cellStyle name="Comma 4 3 2 3 3 2 2 2" xfId="21369" xr:uid="{0FC726FE-9666-4E2E-8700-9BC41910B690}"/>
    <cellStyle name="Comma 4 3 2 3 3 2 3" xfId="15766" xr:uid="{3A27B2F4-330D-4C5E-B09E-EEAE7771543A}"/>
    <cellStyle name="Comma 4 3 2 3 3 3" xfId="7352" xr:uid="{DF659264-D53A-4CDC-AD9F-67395FE23AEE}"/>
    <cellStyle name="Comma 4 3 2 3 3 3 2" xfId="18580" xr:uid="{903E4EAE-0B96-4B5E-A9D9-55D048090F2C}"/>
    <cellStyle name="Comma 4 3 2 3 3 4" xfId="12977" xr:uid="{E3BDEA3F-7C03-435E-9B83-A7F550B0E5D7}"/>
    <cellStyle name="Comma 4 3 2 3 4" xfId="3458" xr:uid="{0D51D14C-E0AB-4B8D-919C-92E6615A3027}"/>
    <cellStyle name="Comma 4 3 2 3 4 2" xfId="9061" xr:uid="{C20780A7-F7D2-41E1-A1EF-0C8A036F6169}"/>
    <cellStyle name="Comma 4 3 2 3 4 2 2" xfId="20289" xr:uid="{0A9CD9F0-3FB2-4747-87CF-AC8DF71F36F4}"/>
    <cellStyle name="Comma 4 3 2 3 4 3" xfId="14686" xr:uid="{975581D6-C8D4-4D1D-AAB9-5AC46C2D939F}"/>
    <cellStyle name="Comma 4 3 2 3 5" xfId="6272" xr:uid="{B9006C36-FAE4-41C4-AC35-900928B3F117}"/>
    <cellStyle name="Comma 4 3 2 3 5 2" xfId="17500" xr:uid="{C9830715-5C7B-4553-8804-21127501C4AB}"/>
    <cellStyle name="Comma 4 3 2 3 6" xfId="11897" xr:uid="{6D5C7FBB-ED64-4333-8BAB-45731B638AAC}"/>
    <cellStyle name="Comma 4 3 2 4" xfId="940" xr:uid="{00000000-0005-0000-0000-0000A4060000}"/>
    <cellStyle name="Comma 4 3 2 4 2" xfId="2020" xr:uid="{00000000-0005-0000-0000-0000A5060000}"/>
    <cellStyle name="Comma 4 3 2 4 2 2" xfId="4809" xr:uid="{3168631C-71DA-4AEA-A145-82EB36116215}"/>
    <cellStyle name="Comma 4 3 2 4 2 2 2" xfId="10412" xr:uid="{1A739879-37C9-4776-8E43-B5260E88CF13}"/>
    <cellStyle name="Comma 4 3 2 4 2 2 2 2" xfId="21640" xr:uid="{3F96B62A-BFC2-4680-A330-C8BFB453618E}"/>
    <cellStyle name="Comma 4 3 2 4 2 2 3" xfId="16037" xr:uid="{DC1094A4-7EDF-4C5A-A5D4-AC1BBEB7EA95}"/>
    <cellStyle name="Comma 4 3 2 4 2 3" xfId="7623" xr:uid="{88FEAE71-AB83-4C2A-A78F-A74DA0F740AE}"/>
    <cellStyle name="Comma 4 3 2 4 2 3 2" xfId="18851" xr:uid="{94BE22D9-C3F5-4A01-AA9C-4E74C2456784}"/>
    <cellStyle name="Comma 4 3 2 4 2 4" xfId="13248" xr:uid="{D7BB9C92-67C1-4C34-B4E1-3975EF1750B5}"/>
    <cellStyle name="Comma 4 3 2 4 3" xfId="3729" xr:uid="{7B8CB7B5-2ACB-4A3E-A023-0E45A0F30AF5}"/>
    <cellStyle name="Comma 4 3 2 4 3 2" xfId="9332" xr:uid="{C1A208EA-E0F7-4626-BF21-0307BD0335A7}"/>
    <cellStyle name="Comma 4 3 2 4 3 2 2" xfId="20560" xr:uid="{3448DC90-F3AA-4366-85F0-3E69B46ACEB1}"/>
    <cellStyle name="Comma 4 3 2 4 3 3" xfId="14957" xr:uid="{8110B2CC-EE93-4CCA-BB2C-B24E78BE7DFC}"/>
    <cellStyle name="Comma 4 3 2 4 4" xfId="6543" xr:uid="{4F5B629C-470A-4514-861E-695531F57428}"/>
    <cellStyle name="Comma 4 3 2 4 4 2" xfId="17771" xr:uid="{FC0D1388-1002-425D-A3F9-D83FC2820138}"/>
    <cellStyle name="Comma 4 3 2 4 5" xfId="12168" xr:uid="{BE6A1A95-EB34-4B63-B8FB-D121150E1B43}"/>
    <cellStyle name="Comma 4 3 2 5" xfId="1482" xr:uid="{00000000-0005-0000-0000-0000A6060000}"/>
    <cellStyle name="Comma 4 3 2 5 2" xfId="4271" xr:uid="{FBEB177C-4E76-4A5E-8907-F9BB72258EF1}"/>
    <cellStyle name="Comma 4 3 2 5 2 2" xfId="9874" xr:uid="{42D518DE-275C-4DD0-83B0-2DA8F085275C}"/>
    <cellStyle name="Comma 4 3 2 5 2 2 2" xfId="21102" xr:uid="{94B43469-C56D-4229-BDC5-96249EB07508}"/>
    <cellStyle name="Comma 4 3 2 5 2 3" xfId="15499" xr:uid="{4600A8C5-245A-4025-8D5E-CCA2636AE977}"/>
    <cellStyle name="Comma 4 3 2 5 3" xfId="7085" xr:uid="{A052D5C9-F891-47D3-BBDF-ABF7AB297220}"/>
    <cellStyle name="Comma 4 3 2 5 3 2" xfId="18313" xr:uid="{719E93A5-3611-4F18-A689-426EFA3442CE}"/>
    <cellStyle name="Comma 4 3 2 5 4" xfId="12710" xr:uid="{94805959-6C4A-4E24-82AD-72A85881FC09}"/>
    <cellStyle name="Comma 4 3 2 6" xfId="2563" xr:uid="{00000000-0005-0000-0000-0000A7060000}"/>
    <cellStyle name="Comma 4 3 2 6 2" xfId="5352" xr:uid="{EE33CC40-7476-4E22-A65F-7711ACD79381}"/>
    <cellStyle name="Comma 4 3 2 6 2 2" xfId="10955" xr:uid="{9B0310D4-ABC3-4C16-8E24-24603D53D43D}"/>
    <cellStyle name="Comma 4 3 2 6 2 2 2" xfId="22183" xr:uid="{593C8BF9-C9A3-43CC-9E27-E335096AF10A}"/>
    <cellStyle name="Comma 4 3 2 6 2 3" xfId="16580" xr:uid="{F4DCC603-B294-4B13-914A-5B595412741D}"/>
    <cellStyle name="Comma 4 3 2 6 3" xfId="8166" xr:uid="{E954014A-FEDA-4319-BB9A-34347CFBE08C}"/>
    <cellStyle name="Comma 4 3 2 6 3 2" xfId="19394" xr:uid="{39D7E88F-BDFF-4F69-A20A-508D1BE23E13}"/>
    <cellStyle name="Comma 4 3 2 6 4" xfId="13791" xr:uid="{A02D20CE-12A3-4BBC-B6DF-76FE93A9EB35}"/>
    <cellStyle name="Comma 4 3 2 7" xfId="402" xr:uid="{00000000-0005-0000-0000-0000A8060000}"/>
    <cellStyle name="Comma 4 3 2 7 2" xfId="3191" xr:uid="{6DA52961-F8BB-47F9-8A7D-33C336A0C124}"/>
    <cellStyle name="Comma 4 3 2 7 2 2" xfId="8794" xr:uid="{A617F48E-516F-460A-BC6B-E82D2FBCFE01}"/>
    <cellStyle name="Comma 4 3 2 7 2 2 2" xfId="20022" xr:uid="{85FDA2E2-23E0-4194-A1DF-82A4944CF882}"/>
    <cellStyle name="Comma 4 3 2 7 2 3" xfId="14419" xr:uid="{6535CED3-AB03-4D25-B1CE-BB4EA7B56CDF}"/>
    <cellStyle name="Comma 4 3 2 7 3" xfId="6005" xr:uid="{AA1D6375-2A8F-467F-BDC8-1100406072ED}"/>
    <cellStyle name="Comma 4 3 2 7 3 2" xfId="17233" xr:uid="{C0F6A1BE-B62B-489A-94B2-9E9156F5A740}"/>
    <cellStyle name="Comma 4 3 2 7 4" xfId="11630" xr:uid="{A7DC5B97-D304-49DE-BB18-78364F5D2481}"/>
    <cellStyle name="Comma 4 3 2 8" xfId="2915" xr:uid="{5BB75E8B-B71E-461A-B618-71E491B0BA47}"/>
    <cellStyle name="Comma 4 3 2 8 2" xfId="8518" xr:uid="{4945AC70-C8E8-4B22-9F62-6516EE680F51}"/>
    <cellStyle name="Comma 4 3 2 8 2 2" xfId="19746" xr:uid="{F0C5FF96-0124-4C0E-9EDF-1B03D09247F5}"/>
    <cellStyle name="Comma 4 3 2 8 3" xfId="14143" xr:uid="{F3879196-9B1B-463E-9934-84EE0D70CE48}"/>
    <cellStyle name="Comma 4 3 2 9" xfId="5730" xr:uid="{441228C2-6772-4883-AC3A-770BE8C4FBDD}"/>
    <cellStyle name="Comma 4 3 2 9 2" xfId="16958" xr:uid="{F8A21A39-573E-46C8-A871-D11EB577DB2A}"/>
    <cellStyle name="Comma 4 3 3" xfId="184" xr:uid="{00000000-0005-0000-0000-0000A9060000}"/>
    <cellStyle name="Comma 4 3 3 2" xfId="731" xr:uid="{00000000-0005-0000-0000-0000AA060000}"/>
    <cellStyle name="Comma 4 3 3 2 2" xfId="1269" xr:uid="{00000000-0005-0000-0000-0000AB060000}"/>
    <cellStyle name="Comma 4 3 3 2 2 2" xfId="2349" xr:uid="{00000000-0005-0000-0000-0000AC060000}"/>
    <cellStyle name="Comma 4 3 3 2 2 2 2" xfId="5138" xr:uid="{930B76DF-B436-41C1-9D68-926D41583DB8}"/>
    <cellStyle name="Comma 4 3 3 2 2 2 2 2" xfId="10741" xr:uid="{20E866F8-8F0B-41B1-8193-4EFA60946762}"/>
    <cellStyle name="Comma 4 3 3 2 2 2 2 2 2" xfId="21969" xr:uid="{18B3DAEF-052C-4C62-923F-0D37C44CC438}"/>
    <cellStyle name="Comma 4 3 3 2 2 2 2 3" xfId="16366" xr:uid="{71D7316C-667F-4365-83AC-000B60E6AEDD}"/>
    <cellStyle name="Comma 4 3 3 2 2 2 3" xfId="7952" xr:uid="{C95DF573-C884-4DDA-9D89-069ABD597AA2}"/>
    <cellStyle name="Comma 4 3 3 2 2 2 3 2" xfId="19180" xr:uid="{BF28D88F-B214-4E78-A394-933141F94943}"/>
    <cellStyle name="Comma 4 3 3 2 2 2 4" xfId="13577" xr:uid="{EB7C57AE-27E0-48D6-BA12-E27F9DEAF55B}"/>
    <cellStyle name="Comma 4 3 3 2 2 3" xfId="4058" xr:uid="{D4B6AF2D-1631-413E-8620-810217B375A9}"/>
    <cellStyle name="Comma 4 3 3 2 2 3 2" xfId="9661" xr:uid="{BDEAC32F-70D1-48D8-BBCE-4D2F48C55903}"/>
    <cellStyle name="Comma 4 3 3 2 2 3 2 2" xfId="20889" xr:uid="{2CDF8106-1FA8-4728-BC0B-17BAD49B96F9}"/>
    <cellStyle name="Comma 4 3 3 2 2 3 3" xfId="15286" xr:uid="{0E6710C0-9DE4-46F1-98FE-2F9A4FCF693A}"/>
    <cellStyle name="Comma 4 3 3 2 2 4" xfId="6872" xr:uid="{C12AE30E-0C08-4178-AEEE-A3377BF3271F}"/>
    <cellStyle name="Comma 4 3 3 2 2 4 2" xfId="18100" xr:uid="{0855733C-F89B-438D-B64A-369AA2E0D529}"/>
    <cellStyle name="Comma 4 3 3 2 2 5" xfId="12497" xr:uid="{93554555-9840-4B19-86BA-58A7297A053F}"/>
    <cellStyle name="Comma 4 3 3 2 3" xfId="1811" xr:uid="{00000000-0005-0000-0000-0000AD060000}"/>
    <cellStyle name="Comma 4 3 3 2 3 2" xfId="4600" xr:uid="{E7B68D01-AB68-48D0-9A43-269C21342E6D}"/>
    <cellStyle name="Comma 4 3 3 2 3 2 2" xfId="10203" xr:uid="{5DF2CC87-B5F4-43CF-8136-D0869970F935}"/>
    <cellStyle name="Comma 4 3 3 2 3 2 2 2" xfId="21431" xr:uid="{F6073D13-7F01-4FC7-96CA-CF61705B0196}"/>
    <cellStyle name="Comma 4 3 3 2 3 2 3" xfId="15828" xr:uid="{69575863-A9CC-411E-AC46-2D3B2E43DE03}"/>
    <cellStyle name="Comma 4 3 3 2 3 3" xfId="7414" xr:uid="{256FB07C-7104-4C6E-AB63-A52704630E36}"/>
    <cellStyle name="Comma 4 3 3 2 3 3 2" xfId="18642" xr:uid="{B1C5454F-769E-42AC-9AEF-FB8DE568E818}"/>
    <cellStyle name="Comma 4 3 3 2 3 4" xfId="13039" xr:uid="{B817C72E-8576-4B4B-B339-72E59E54A584}"/>
    <cellStyle name="Comma 4 3 3 2 4" xfId="3520" xr:uid="{615A8930-EC4C-4803-B664-4845C73102BA}"/>
    <cellStyle name="Comma 4 3 3 2 4 2" xfId="9123" xr:uid="{F4130398-0183-4489-8BDA-36BD8C9A40A3}"/>
    <cellStyle name="Comma 4 3 3 2 4 2 2" xfId="20351" xr:uid="{4D0532F3-19A9-49F2-944A-ECBE9D0D453F}"/>
    <cellStyle name="Comma 4 3 3 2 4 3" xfId="14748" xr:uid="{B676EA7F-D0B2-4C56-8512-8C0E7BAE00D7}"/>
    <cellStyle name="Comma 4 3 3 2 5" xfId="6334" xr:uid="{7D7B8D17-4980-474F-9593-0DF773015DB0}"/>
    <cellStyle name="Comma 4 3 3 2 5 2" xfId="17562" xr:uid="{FDC0F3DD-123F-4746-8984-46D9D8194B89}"/>
    <cellStyle name="Comma 4 3 3 2 6" xfId="11959" xr:uid="{856FAD93-4855-4B88-AE60-29D400C750BB}"/>
    <cellStyle name="Comma 4 3 3 3" xfId="1002" xr:uid="{00000000-0005-0000-0000-0000AE060000}"/>
    <cellStyle name="Comma 4 3 3 3 2" xfId="2082" xr:uid="{00000000-0005-0000-0000-0000AF060000}"/>
    <cellStyle name="Comma 4 3 3 3 2 2" xfId="4871" xr:uid="{9B5A61BC-88BF-4BFF-889D-5909E6D0286B}"/>
    <cellStyle name="Comma 4 3 3 3 2 2 2" xfId="10474" xr:uid="{B9B4185A-D55B-48E1-80BC-2057C280A0CB}"/>
    <cellStyle name="Comma 4 3 3 3 2 2 2 2" xfId="21702" xr:uid="{3CB88639-F154-46FC-AB74-6C2FAFC24957}"/>
    <cellStyle name="Comma 4 3 3 3 2 2 3" xfId="16099" xr:uid="{776A1402-9D17-4F40-AEEF-996C5BD4BB3C}"/>
    <cellStyle name="Comma 4 3 3 3 2 3" xfId="7685" xr:uid="{52E55269-1597-45D2-8E62-312E625AC0E5}"/>
    <cellStyle name="Comma 4 3 3 3 2 3 2" xfId="18913" xr:uid="{0D2E7488-6295-4877-8C60-2B621C1AF84F}"/>
    <cellStyle name="Comma 4 3 3 3 2 4" xfId="13310" xr:uid="{5EABA6B3-5273-4B96-BC49-D71DBA024B1F}"/>
    <cellStyle name="Comma 4 3 3 3 3" xfId="3791" xr:uid="{5731A5A2-ED1F-4B8A-AB6A-070C40A3B40F}"/>
    <cellStyle name="Comma 4 3 3 3 3 2" xfId="9394" xr:uid="{A8F3CEF5-492C-4AA8-AE0A-C0CA06C32C60}"/>
    <cellStyle name="Comma 4 3 3 3 3 2 2" xfId="20622" xr:uid="{8D22E6CB-6F22-475D-8195-0404F6834C1B}"/>
    <cellStyle name="Comma 4 3 3 3 3 3" xfId="15019" xr:uid="{E8A36520-2F8C-4562-8EA3-7D077F27E9D7}"/>
    <cellStyle name="Comma 4 3 3 3 4" xfId="6605" xr:uid="{D2668C8C-AEFA-4AF9-A4B9-5DAA8006A83F}"/>
    <cellStyle name="Comma 4 3 3 3 4 2" xfId="17833" xr:uid="{9FBFE7A5-FFCB-4744-BEE3-285A9F16A364}"/>
    <cellStyle name="Comma 4 3 3 3 5" xfId="12230" xr:uid="{AB701F71-83AE-4E2E-951B-5044F7AFB3D2}"/>
    <cellStyle name="Comma 4 3 3 4" xfId="1544" xr:uid="{00000000-0005-0000-0000-0000B0060000}"/>
    <cellStyle name="Comma 4 3 3 4 2" xfId="4333" xr:uid="{C1885A0E-C55A-4C01-94C2-1EF9006B8BDA}"/>
    <cellStyle name="Comma 4 3 3 4 2 2" xfId="9936" xr:uid="{86F02389-799A-4A1A-852C-CAC2102141F1}"/>
    <cellStyle name="Comma 4 3 3 4 2 2 2" xfId="21164" xr:uid="{441A59D5-8A0D-473B-B0CB-442484FAE472}"/>
    <cellStyle name="Comma 4 3 3 4 2 3" xfId="15561" xr:uid="{A66A2B3C-094B-4505-BB63-6B7842B358BB}"/>
    <cellStyle name="Comma 4 3 3 4 3" xfId="7147" xr:uid="{939964CA-24E7-4AC3-834F-92077556835F}"/>
    <cellStyle name="Comma 4 3 3 4 3 2" xfId="18375" xr:uid="{1077C653-1BDE-41C0-A821-1FB03A46E887}"/>
    <cellStyle name="Comma 4 3 3 4 4" xfId="12772" xr:uid="{AB671B5A-6F27-4D17-AF17-53D0C241B28E}"/>
    <cellStyle name="Comma 4 3 3 5" xfId="2625" xr:uid="{00000000-0005-0000-0000-0000B1060000}"/>
    <cellStyle name="Comma 4 3 3 5 2" xfId="5414" xr:uid="{21563849-035F-4E0D-9C09-C088B3090495}"/>
    <cellStyle name="Comma 4 3 3 5 2 2" xfId="11017" xr:uid="{A7E57159-48E5-4A5C-BDF6-F43B3F442814}"/>
    <cellStyle name="Comma 4 3 3 5 2 2 2" xfId="22245" xr:uid="{35A6E783-2034-4869-921B-825B8FD13165}"/>
    <cellStyle name="Comma 4 3 3 5 2 3" xfId="16642" xr:uid="{223B946F-79C9-4411-AAE8-AC3A90E5094F}"/>
    <cellStyle name="Comma 4 3 3 5 3" xfId="8228" xr:uid="{CB779EA8-C834-4513-9B94-540E1BB171AB}"/>
    <cellStyle name="Comma 4 3 3 5 3 2" xfId="19456" xr:uid="{30577772-25F8-46C0-B381-005B63834CFF}"/>
    <cellStyle name="Comma 4 3 3 5 4" xfId="13853" xr:uid="{C1759244-923A-43BB-914B-A969EAB8FA60}"/>
    <cellStyle name="Comma 4 3 3 6" xfId="464" xr:uid="{00000000-0005-0000-0000-0000B2060000}"/>
    <cellStyle name="Comma 4 3 3 6 2" xfId="3253" xr:uid="{5D92F211-6044-40EC-BF44-5B1289332A64}"/>
    <cellStyle name="Comma 4 3 3 6 2 2" xfId="8856" xr:uid="{6BFCD258-F75E-42C7-AE06-D9D04265B029}"/>
    <cellStyle name="Comma 4 3 3 6 2 2 2" xfId="20084" xr:uid="{25228150-A949-49E4-90DF-4792D387ED18}"/>
    <cellStyle name="Comma 4 3 3 6 2 3" xfId="14481" xr:uid="{4658983E-93D2-44D4-8B6E-83217A205F2D}"/>
    <cellStyle name="Comma 4 3 3 6 3" xfId="6067" xr:uid="{05EE98AD-52F2-4239-A785-21D27347F932}"/>
    <cellStyle name="Comma 4 3 3 6 3 2" xfId="17295" xr:uid="{6362B732-1031-486A-BA42-8132355BDD3E}"/>
    <cellStyle name="Comma 4 3 3 6 4" xfId="11692" xr:uid="{93BD9EEB-6F2D-4D50-A5E9-278833D6E1C3}"/>
    <cellStyle name="Comma 4 3 3 7" xfId="2977" xr:uid="{4129606F-4F17-487B-91D5-03E1DBD7E26E}"/>
    <cellStyle name="Comma 4 3 3 7 2" xfId="8580" xr:uid="{170213C9-A4E3-4AD7-8B09-13C19BDF49F3}"/>
    <cellStyle name="Comma 4 3 3 7 2 2" xfId="19808" xr:uid="{E9A50DD9-F916-4A38-850F-F82A50A4FCDE}"/>
    <cellStyle name="Comma 4 3 3 7 3" xfId="14205" xr:uid="{F33E120E-306B-4A66-9753-A39D622B5669}"/>
    <cellStyle name="Comma 4 3 3 8" xfId="5792" xr:uid="{EF91F7A6-9D06-46B0-9640-F30FC13D08A8}"/>
    <cellStyle name="Comma 4 3 3 8 2" xfId="17020" xr:uid="{EB90BF03-E14A-4863-9816-8BB80C245603}"/>
    <cellStyle name="Comma 4 3 3 9" xfId="11416" xr:uid="{6A790564-5E80-460A-A6FB-AA4F21D2A7D7}"/>
    <cellStyle name="Comma 4 3 4" xfId="607" xr:uid="{00000000-0005-0000-0000-0000B3060000}"/>
    <cellStyle name="Comma 4 3 4 2" xfId="1145" xr:uid="{00000000-0005-0000-0000-0000B4060000}"/>
    <cellStyle name="Comma 4 3 4 2 2" xfId="2225" xr:uid="{00000000-0005-0000-0000-0000B5060000}"/>
    <cellStyle name="Comma 4 3 4 2 2 2" xfId="5014" xr:uid="{87F46A19-D29F-4191-995F-120659692F04}"/>
    <cellStyle name="Comma 4 3 4 2 2 2 2" xfId="10617" xr:uid="{4FE2E1C5-F956-4864-9A93-D86C23F95975}"/>
    <cellStyle name="Comma 4 3 4 2 2 2 2 2" xfId="21845" xr:uid="{0429FBCB-322C-4614-B623-0FF065F6338D}"/>
    <cellStyle name="Comma 4 3 4 2 2 2 3" xfId="16242" xr:uid="{95526257-80E9-4269-92B2-3C0F1FE9AC6D}"/>
    <cellStyle name="Comma 4 3 4 2 2 3" xfId="7828" xr:uid="{CD115018-DC93-4AAA-A615-CF6F081F79C2}"/>
    <cellStyle name="Comma 4 3 4 2 2 3 2" xfId="19056" xr:uid="{B6434DAA-B178-4FF2-AD30-C27B1F35A10E}"/>
    <cellStyle name="Comma 4 3 4 2 2 4" xfId="13453" xr:uid="{83792FCD-FEDD-4EBF-A88D-6644D08AD528}"/>
    <cellStyle name="Comma 4 3 4 2 3" xfId="3934" xr:uid="{EAFE373B-A2DB-43BE-AE20-9F26D23B04B5}"/>
    <cellStyle name="Comma 4 3 4 2 3 2" xfId="9537" xr:uid="{EA0E4DB9-A2BD-429B-9BBF-472C43F53C10}"/>
    <cellStyle name="Comma 4 3 4 2 3 2 2" xfId="20765" xr:uid="{0AA3A4A1-59E7-41D4-9749-B62D038BA875}"/>
    <cellStyle name="Comma 4 3 4 2 3 3" xfId="15162" xr:uid="{84E1484E-C672-4053-A636-C90806A7AA3A}"/>
    <cellStyle name="Comma 4 3 4 2 4" xfId="6748" xr:uid="{96424234-20FF-41EC-A0E1-25C4C57267F3}"/>
    <cellStyle name="Comma 4 3 4 2 4 2" xfId="17976" xr:uid="{816E0FC9-9FDB-4DE5-A7A3-B592648F654A}"/>
    <cellStyle name="Comma 4 3 4 2 5" xfId="12373" xr:uid="{78BF208F-8C89-4FB1-BFA7-C0C43AB09445}"/>
    <cellStyle name="Comma 4 3 4 3" xfId="1687" xr:uid="{00000000-0005-0000-0000-0000B6060000}"/>
    <cellStyle name="Comma 4 3 4 3 2" xfId="4476" xr:uid="{EDC9CD88-0F02-4776-A805-EEFD08DB671E}"/>
    <cellStyle name="Comma 4 3 4 3 2 2" xfId="10079" xr:uid="{346E77F0-3B56-4185-B94C-2562F139BADA}"/>
    <cellStyle name="Comma 4 3 4 3 2 2 2" xfId="21307" xr:uid="{00D25960-41BC-4171-832D-5A891FB0A2E6}"/>
    <cellStyle name="Comma 4 3 4 3 2 3" xfId="15704" xr:uid="{5605D6EE-E954-4C67-BECB-5C4718044E2D}"/>
    <cellStyle name="Comma 4 3 4 3 3" xfId="7290" xr:uid="{1709EE36-3659-4266-B394-22078BE5DFCD}"/>
    <cellStyle name="Comma 4 3 4 3 3 2" xfId="18518" xr:uid="{D4687C46-D7C6-4FB7-801A-C596093FA963}"/>
    <cellStyle name="Comma 4 3 4 3 4" xfId="12915" xr:uid="{F4760E66-677A-4862-9702-060C20A71B39}"/>
    <cellStyle name="Comma 4 3 4 4" xfId="3396" xr:uid="{4D39F788-2F9A-4CC4-A697-B86FA9CF850C}"/>
    <cellStyle name="Comma 4 3 4 4 2" xfId="8999" xr:uid="{8AA03301-8C26-4E68-BF12-57B1954326C9}"/>
    <cellStyle name="Comma 4 3 4 4 2 2" xfId="20227" xr:uid="{D288595A-E234-450F-BE31-8E0A777EBA12}"/>
    <cellStyle name="Comma 4 3 4 4 3" xfId="14624" xr:uid="{D165F00B-14DA-4369-8F00-CEDAA958841C}"/>
    <cellStyle name="Comma 4 3 4 5" xfId="6210" xr:uid="{4E48AB01-AD96-4B9B-8082-CF487FD81DD1}"/>
    <cellStyle name="Comma 4 3 4 5 2" xfId="17438" xr:uid="{BCA07B77-68AD-4C8E-81C0-A21D06535495}"/>
    <cellStyle name="Comma 4 3 4 6" xfId="11835" xr:uid="{2B9C7B07-8863-4071-BA10-F68B02D16F7C}"/>
    <cellStyle name="Comma 4 3 5" xfId="878" xr:uid="{00000000-0005-0000-0000-0000B7060000}"/>
    <cellStyle name="Comma 4 3 5 2" xfId="1958" xr:uid="{00000000-0005-0000-0000-0000B8060000}"/>
    <cellStyle name="Comma 4 3 5 2 2" xfId="4747" xr:uid="{37DC9BC5-C2A0-4BEC-BD71-14B0501CEADA}"/>
    <cellStyle name="Comma 4 3 5 2 2 2" xfId="10350" xr:uid="{D37E3847-2990-4590-9864-53BCA997A944}"/>
    <cellStyle name="Comma 4 3 5 2 2 2 2" xfId="21578" xr:uid="{44AC5851-2395-4474-B19C-4204D8B532C3}"/>
    <cellStyle name="Comma 4 3 5 2 2 3" xfId="15975" xr:uid="{53FB84E1-2510-47BB-917E-68B91FCD035A}"/>
    <cellStyle name="Comma 4 3 5 2 3" xfId="7561" xr:uid="{809F6208-811F-44D3-A54C-38599BE6D726}"/>
    <cellStyle name="Comma 4 3 5 2 3 2" xfId="18789" xr:uid="{38573E78-1104-482F-9644-E5016BA90009}"/>
    <cellStyle name="Comma 4 3 5 2 4" xfId="13186" xr:uid="{EC36921D-2888-4FC3-85C2-E50B67FB0C4A}"/>
    <cellStyle name="Comma 4 3 5 3" xfId="3667" xr:uid="{E0587E24-11D8-4BA5-ADE1-361F9C7DCB39}"/>
    <cellStyle name="Comma 4 3 5 3 2" xfId="9270" xr:uid="{A4E204F6-4EB3-4C81-B880-F9E709E70C59}"/>
    <cellStyle name="Comma 4 3 5 3 2 2" xfId="20498" xr:uid="{3822611F-CA32-4189-8F44-E7EFA7458C4E}"/>
    <cellStyle name="Comma 4 3 5 3 3" xfId="14895" xr:uid="{73AAC46A-C309-41DD-9BE9-AB9C656F8A87}"/>
    <cellStyle name="Comma 4 3 5 4" xfId="6481" xr:uid="{D486C5A9-A134-407C-A730-ACF9363177C2}"/>
    <cellStyle name="Comma 4 3 5 4 2" xfId="17709" xr:uid="{8171A0C5-296A-42AB-9290-486B686C64B0}"/>
    <cellStyle name="Comma 4 3 5 5" xfId="12106" xr:uid="{21E997E6-69DE-4E75-9B09-3976EDDAEA80}"/>
    <cellStyle name="Comma 4 3 6" xfId="1420" xr:uid="{00000000-0005-0000-0000-0000B9060000}"/>
    <cellStyle name="Comma 4 3 6 2" xfId="4209" xr:uid="{F140421E-B317-4AB6-942B-C820D368DF3D}"/>
    <cellStyle name="Comma 4 3 6 2 2" xfId="9812" xr:uid="{C01516DD-290E-401A-A4B0-494635AAB1CF}"/>
    <cellStyle name="Comma 4 3 6 2 2 2" xfId="21040" xr:uid="{38A1CF63-81E6-4848-87EA-EA9FC09DF3A4}"/>
    <cellStyle name="Comma 4 3 6 2 3" xfId="15437" xr:uid="{6DF2E35E-92A9-44EE-8B3B-324352D5D5CC}"/>
    <cellStyle name="Comma 4 3 6 3" xfId="7023" xr:uid="{BD666E36-C501-44E7-942C-D16D233E3A5D}"/>
    <cellStyle name="Comma 4 3 6 3 2" xfId="18251" xr:uid="{4B5804BA-2A56-48B9-8D73-61C5E708A328}"/>
    <cellStyle name="Comma 4 3 6 4" xfId="12648" xr:uid="{0077DB26-97A7-4DB1-B0B7-C0EA43D2506B}"/>
    <cellStyle name="Comma 4 3 7" xfId="2501" xr:uid="{00000000-0005-0000-0000-0000BA060000}"/>
    <cellStyle name="Comma 4 3 7 2" xfId="5290" xr:uid="{CE157AD1-FD6E-4F9E-933A-4853A1C68CAE}"/>
    <cellStyle name="Comma 4 3 7 2 2" xfId="10893" xr:uid="{F6FD257C-6EC9-49A2-8F6B-E457FAC13E5B}"/>
    <cellStyle name="Comma 4 3 7 2 2 2" xfId="22121" xr:uid="{1D459AE1-1546-42D1-9624-39C7DA3855E9}"/>
    <cellStyle name="Comma 4 3 7 2 3" xfId="16518" xr:uid="{3A835A28-1225-4A40-B7DB-9549201DB744}"/>
    <cellStyle name="Comma 4 3 7 3" xfId="8104" xr:uid="{777C5AF1-0820-4E6F-87C8-719471157F03}"/>
    <cellStyle name="Comma 4 3 7 3 2" xfId="19332" xr:uid="{A3BB9983-F141-407E-8C39-A341F6B52E52}"/>
    <cellStyle name="Comma 4 3 7 4" xfId="13729" xr:uid="{917B779D-A442-4DFA-85C1-AA2C432F7BAA}"/>
    <cellStyle name="Comma 4 3 8" xfId="340" xr:uid="{00000000-0005-0000-0000-0000BB060000}"/>
    <cellStyle name="Comma 4 3 8 2" xfId="3129" xr:uid="{0C21B74F-4DA8-41F6-AD22-2F42CCBB0903}"/>
    <cellStyle name="Comma 4 3 8 2 2" xfId="8732" xr:uid="{CC836F57-3BD1-487D-9220-BEAEB4DF34F7}"/>
    <cellStyle name="Comma 4 3 8 2 2 2" xfId="19960" xr:uid="{DFDD1202-DA5B-46D7-8260-274D6259D2E9}"/>
    <cellStyle name="Comma 4 3 8 2 3" xfId="14357" xr:uid="{13181E99-4A0D-4485-98B3-75431B307E79}"/>
    <cellStyle name="Comma 4 3 8 3" xfId="5943" xr:uid="{43ADEA1B-ECDF-45FB-A45B-A0A0AFD1ED93}"/>
    <cellStyle name="Comma 4 3 8 3 2" xfId="17171" xr:uid="{A38AA023-0709-491D-B22F-089A12237B2F}"/>
    <cellStyle name="Comma 4 3 8 4" xfId="11568" xr:uid="{00FF93FC-AD8C-41BA-84AF-8AEB757B109A}"/>
    <cellStyle name="Comma 4 3 9" xfId="2853" xr:uid="{22E50AF6-C889-4068-B55C-720682946620}"/>
    <cellStyle name="Comma 4 3 9 2" xfId="8456" xr:uid="{9DD8613C-CEFC-4BD8-8FE6-AB15FB35BC8A}"/>
    <cellStyle name="Comma 4 3 9 2 2" xfId="19684" xr:uid="{DDEA091B-8128-4D95-B966-400BA846EC1E}"/>
    <cellStyle name="Comma 4 3 9 3" xfId="14081" xr:uid="{2EF53D5D-2607-4E20-929E-9A65B1D2F88F}"/>
    <cellStyle name="Comma 4 4" xfId="90" xr:uid="{00000000-0005-0000-0000-0000BC060000}"/>
    <cellStyle name="Comma 4 4 10" xfId="11322" xr:uid="{D5484B90-5136-4931-AD4D-F6278C050794}"/>
    <cellStyle name="Comma 4 4 2" xfId="216" xr:uid="{00000000-0005-0000-0000-0000BD060000}"/>
    <cellStyle name="Comma 4 4 2 2" xfId="763" xr:uid="{00000000-0005-0000-0000-0000BE060000}"/>
    <cellStyle name="Comma 4 4 2 2 2" xfId="1301" xr:uid="{00000000-0005-0000-0000-0000BF060000}"/>
    <cellStyle name="Comma 4 4 2 2 2 2" xfId="2381" xr:uid="{00000000-0005-0000-0000-0000C0060000}"/>
    <cellStyle name="Comma 4 4 2 2 2 2 2" xfId="5170" xr:uid="{FFC3D1F6-C754-40CB-BD13-EA9078BC10C7}"/>
    <cellStyle name="Comma 4 4 2 2 2 2 2 2" xfId="10773" xr:uid="{36ACC936-C887-4AE6-B5B7-279070218FE9}"/>
    <cellStyle name="Comma 4 4 2 2 2 2 2 2 2" xfId="22001" xr:uid="{9D58350F-1956-49EE-927D-4CC37ED2919B}"/>
    <cellStyle name="Comma 4 4 2 2 2 2 2 3" xfId="16398" xr:uid="{66DB3F3A-549F-4174-A2A6-B1374117551A}"/>
    <cellStyle name="Comma 4 4 2 2 2 2 3" xfId="7984" xr:uid="{D5731092-FDE5-4C37-B351-B623B4CD026F}"/>
    <cellStyle name="Comma 4 4 2 2 2 2 3 2" xfId="19212" xr:uid="{397BC11C-BFBA-428E-9E37-94B2578687CB}"/>
    <cellStyle name="Comma 4 4 2 2 2 2 4" xfId="13609" xr:uid="{2CE777A6-C9DD-4FBC-ACCF-6D1F866C25DA}"/>
    <cellStyle name="Comma 4 4 2 2 2 3" xfId="4090" xr:uid="{0EB1A4D5-D9EC-4480-AEBC-AB4953F40F2A}"/>
    <cellStyle name="Comma 4 4 2 2 2 3 2" xfId="9693" xr:uid="{A70DF367-61A4-4FA3-A26C-7E6183037266}"/>
    <cellStyle name="Comma 4 4 2 2 2 3 2 2" xfId="20921" xr:uid="{8D94442E-A8DF-447D-BCB1-6B6BE2E58B1E}"/>
    <cellStyle name="Comma 4 4 2 2 2 3 3" xfId="15318" xr:uid="{0925157D-1622-4D21-B894-2BEE48F74060}"/>
    <cellStyle name="Comma 4 4 2 2 2 4" xfId="6904" xr:uid="{A4A622AF-7D09-44C7-8EAE-ADE7046FC35D}"/>
    <cellStyle name="Comma 4 4 2 2 2 4 2" xfId="18132" xr:uid="{DC4918AB-7019-47C7-8243-6A43239A4C5C}"/>
    <cellStyle name="Comma 4 4 2 2 2 5" xfId="12529" xr:uid="{64B5FE76-78CE-4E8A-8106-456DB00ADED8}"/>
    <cellStyle name="Comma 4 4 2 2 3" xfId="1843" xr:uid="{00000000-0005-0000-0000-0000C1060000}"/>
    <cellStyle name="Comma 4 4 2 2 3 2" xfId="4632" xr:uid="{A9AA698D-0898-4FCA-A76F-AF1094F1E19A}"/>
    <cellStyle name="Comma 4 4 2 2 3 2 2" xfId="10235" xr:uid="{815E22B0-6025-4961-91CA-9D02EE132AC7}"/>
    <cellStyle name="Comma 4 4 2 2 3 2 2 2" xfId="21463" xr:uid="{80029D59-D9D4-4C98-B3D8-89C3B9E54098}"/>
    <cellStyle name="Comma 4 4 2 2 3 2 3" xfId="15860" xr:uid="{39DB07DA-C0A3-4E48-8C29-3A201575287C}"/>
    <cellStyle name="Comma 4 4 2 2 3 3" xfId="7446" xr:uid="{B6FFF3A3-5C95-421B-8FC7-CB07DC527D43}"/>
    <cellStyle name="Comma 4 4 2 2 3 3 2" xfId="18674" xr:uid="{E04865F0-685A-40A5-B391-9427061BC366}"/>
    <cellStyle name="Comma 4 4 2 2 3 4" xfId="13071" xr:uid="{89F52EF4-955C-41A7-848C-BA7B53F8E1AD}"/>
    <cellStyle name="Comma 4 4 2 2 4" xfId="3552" xr:uid="{F39B8E59-56D1-4EF9-AF59-2A9365A113AC}"/>
    <cellStyle name="Comma 4 4 2 2 4 2" xfId="9155" xr:uid="{4FC88C17-F9CC-4665-AB84-22819F984671}"/>
    <cellStyle name="Comma 4 4 2 2 4 2 2" xfId="20383" xr:uid="{54C8AF82-9E3C-4DC7-984F-B037C0746E23}"/>
    <cellStyle name="Comma 4 4 2 2 4 3" xfId="14780" xr:uid="{6ED5ECE1-E969-400F-8B50-43123446CC13}"/>
    <cellStyle name="Comma 4 4 2 2 5" xfId="6366" xr:uid="{348B925D-2E59-4CD3-BB17-A355BEDF9738}"/>
    <cellStyle name="Comma 4 4 2 2 5 2" xfId="17594" xr:uid="{A1220307-8071-4099-AE93-AF5D67D0562F}"/>
    <cellStyle name="Comma 4 4 2 2 6" xfId="11991" xr:uid="{B015D464-438E-45B7-A05D-D721B4F7D5F9}"/>
    <cellStyle name="Comma 4 4 2 3" xfId="1034" xr:uid="{00000000-0005-0000-0000-0000C2060000}"/>
    <cellStyle name="Comma 4 4 2 3 2" xfId="2114" xr:uid="{00000000-0005-0000-0000-0000C3060000}"/>
    <cellStyle name="Comma 4 4 2 3 2 2" xfId="4903" xr:uid="{E466EC83-5038-4F7E-B83C-00B6E1EED3EB}"/>
    <cellStyle name="Comma 4 4 2 3 2 2 2" xfId="10506" xr:uid="{18FA19EE-3547-4DEC-B385-3F749B55EF1C}"/>
    <cellStyle name="Comma 4 4 2 3 2 2 2 2" xfId="21734" xr:uid="{C6460863-3205-40AA-BEA6-05B352820ED3}"/>
    <cellStyle name="Comma 4 4 2 3 2 2 3" xfId="16131" xr:uid="{2A72E247-A107-4981-8DDF-314BF9625323}"/>
    <cellStyle name="Comma 4 4 2 3 2 3" xfId="7717" xr:uid="{67F65797-6C16-46B0-8BEC-CA2D28F8D93A}"/>
    <cellStyle name="Comma 4 4 2 3 2 3 2" xfId="18945" xr:uid="{83A09361-A232-4BD7-8D20-C51D0DD061DF}"/>
    <cellStyle name="Comma 4 4 2 3 2 4" xfId="13342" xr:uid="{E25EBD19-E5C0-4BED-BB1B-F3CC1D33A1FC}"/>
    <cellStyle name="Comma 4 4 2 3 3" xfId="3823" xr:uid="{A4681DEF-FFE0-40A7-BF41-0A4EFECE5B6B}"/>
    <cellStyle name="Comma 4 4 2 3 3 2" xfId="9426" xr:uid="{3A205709-191E-4B4B-B0DF-07F91019FE8E}"/>
    <cellStyle name="Comma 4 4 2 3 3 2 2" xfId="20654" xr:uid="{94C42047-A36A-4C04-90DD-E8F70AC24199}"/>
    <cellStyle name="Comma 4 4 2 3 3 3" xfId="15051" xr:uid="{9895E4BA-E98D-4070-BB81-E78E0AEA9764}"/>
    <cellStyle name="Comma 4 4 2 3 4" xfId="6637" xr:uid="{39DA4631-0AC7-4C4B-95E8-2F6AE6CF7543}"/>
    <cellStyle name="Comma 4 4 2 3 4 2" xfId="17865" xr:uid="{9805DD77-1022-4ED1-81D6-515B5A985324}"/>
    <cellStyle name="Comma 4 4 2 3 5" xfId="12262" xr:uid="{48359F16-AC44-4A96-9A31-660B2A173DED}"/>
    <cellStyle name="Comma 4 4 2 4" xfId="1576" xr:uid="{00000000-0005-0000-0000-0000C4060000}"/>
    <cellStyle name="Comma 4 4 2 4 2" xfId="4365" xr:uid="{BB4E16DF-7DA3-4187-A6C0-005C67E0CE4D}"/>
    <cellStyle name="Comma 4 4 2 4 2 2" xfId="9968" xr:uid="{7F4A395F-8628-4FCC-8D7F-251609A58445}"/>
    <cellStyle name="Comma 4 4 2 4 2 2 2" xfId="21196" xr:uid="{2632D820-70B7-459E-9B7C-300DAA5C3377}"/>
    <cellStyle name="Comma 4 4 2 4 2 3" xfId="15593" xr:uid="{D9CAD3A8-C5EA-43F6-BBAC-57ECDB9F5D47}"/>
    <cellStyle name="Comma 4 4 2 4 3" xfId="7179" xr:uid="{7706CC58-1CF4-4E9F-A95B-06A24DD10539}"/>
    <cellStyle name="Comma 4 4 2 4 3 2" xfId="18407" xr:uid="{3E621BDC-34F9-4E15-8D34-20A34D62A0A4}"/>
    <cellStyle name="Comma 4 4 2 4 4" xfId="12804" xr:uid="{10E0BDFE-BB3A-4119-952C-D796736760D5}"/>
    <cellStyle name="Comma 4 4 2 5" xfId="2657" xr:uid="{00000000-0005-0000-0000-0000C5060000}"/>
    <cellStyle name="Comma 4 4 2 5 2" xfId="5446" xr:uid="{F8DE3842-3889-45EE-891A-C957CF95876C}"/>
    <cellStyle name="Comma 4 4 2 5 2 2" xfId="11049" xr:uid="{266CEE8A-1EC7-46D0-8709-015819876B59}"/>
    <cellStyle name="Comma 4 4 2 5 2 2 2" xfId="22277" xr:uid="{31201855-33A7-4E48-98CE-633393341611}"/>
    <cellStyle name="Comma 4 4 2 5 2 3" xfId="16674" xr:uid="{6EEE7055-5611-4599-9C34-A4126B4E1F80}"/>
    <cellStyle name="Comma 4 4 2 5 3" xfId="8260" xr:uid="{2D6A5736-38D8-4D4D-BAA6-D0FBD6691A0C}"/>
    <cellStyle name="Comma 4 4 2 5 3 2" xfId="19488" xr:uid="{C2C49D44-0B6B-47D4-8992-B5506A13F07B}"/>
    <cellStyle name="Comma 4 4 2 5 4" xfId="13885" xr:uid="{220B1FBD-7579-45AE-B3D7-3AE4F8C2727E}"/>
    <cellStyle name="Comma 4 4 2 6" xfId="496" xr:uid="{00000000-0005-0000-0000-0000C6060000}"/>
    <cellStyle name="Comma 4 4 2 6 2" xfId="3285" xr:uid="{4FCAABD1-85E6-46E6-909F-AB574446CB69}"/>
    <cellStyle name="Comma 4 4 2 6 2 2" xfId="8888" xr:uid="{FE9E64F5-C0C7-4AEB-B03A-B5E040A74A28}"/>
    <cellStyle name="Comma 4 4 2 6 2 2 2" xfId="20116" xr:uid="{7C003B23-768D-40A6-AFCB-E32B9A3ADBE3}"/>
    <cellStyle name="Comma 4 4 2 6 2 3" xfId="14513" xr:uid="{AAE56D7F-0617-4C90-A8FD-DD373DDE27EE}"/>
    <cellStyle name="Comma 4 4 2 6 3" xfId="6099" xr:uid="{3A4FB92D-77F5-439A-8C83-A48264DA8659}"/>
    <cellStyle name="Comma 4 4 2 6 3 2" xfId="17327" xr:uid="{52EAC221-05E1-4FEE-B58D-CE222612E431}"/>
    <cellStyle name="Comma 4 4 2 6 4" xfId="11724" xr:uid="{491DE736-D3F5-44ED-98D1-1C2BF1C736EC}"/>
    <cellStyle name="Comma 4 4 2 7" xfId="3009" xr:uid="{4FCC3B42-D1F7-4A00-85FE-A09BCD416D7A}"/>
    <cellStyle name="Comma 4 4 2 7 2" xfId="8612" xr:uid="{781C9E37-A172-4632-8208-BFC6BAEA47AB}"/>
    <cellStyle name="Comma 4 4 2 7 2 2" xfId="19840" xr:uid="{76EBFCCC-76E8-4384-BDCF-FE9B6EB605BE}"/>
    <cellStyle name="Comma 4 4 2 7 3" xfId="14237" xr:uid="{85A96406-6DE4-462A-803D-9FE186B0DFFC}"/>
    <cellStyle name="Comma 4 4 2 8" xfId="5824" xr:uid="{A5CCD3E8-D2AA-4FEB-A8BC-366FFB80B1F7}"/>
    <cellStyle name="Comma 4 4 2 8 2" xfId="17052" xr:uid="{93CC12EC-3930-4C49-894C-3F4AAB564CA9}"/>
    <cellStyle name="Comma 4 4 2 9" xfId="11448" xr:uid="{6E1605C0-9C3D-4334-83A3-594C4B497BB0}"/>
    <cellStyle name="Comma 4 4 3" xfId="637" xr:uid="{00000000-0005-0000-0000-0000C7060000}"/>
    <cellStyle name="Comma 4 4 3 2" xfId="1175" xr:uid="{00000000-0005-0000-0000-0000C8060000}"/>
    <cellStyle name="Comma 4 4 3 2 2" xfId="2255" xr:uid="{00000000-0005-0000-0000-0000C9060000}"/>
    <cellStyle name="Comma 4 4 3 2 2 2" xfId="5044" xr:uid="{597478FC-3F35-4225-8743-43A560B48EB3}"/>
    <cellStyle name="Comma 4 4 3 2 2 2 2" xfId="10647" xr:uid="{22B830D0-D22E-4EB3-BD08-B8E887A4C310}"/>
    <cellStyle name="Comma 4 4 3 2 2 2 2 2" xfId="21875" xr:uid="{E9883F6E-417D-4EB9-A32F-CE4E0DBF24EA}"/>
    <cellStyle name="Comma 4 4 3 2 2 2 3" xfId="16272" xr:uid="{EC433030-A88C-448C-8529-961F26446F35}"/>
    <cellStyle name="Comma 4 4 3 2 2 3" xfId="7858" xr:uid="{0D1EFE92-A584-4305-8F75-8B71E0B9FA9F}"/>
    <cellStyle name="Comma 4 4 3 2 2 3 2" xfId="19086" xr:uid="{370A2356-0F13-4EC6-A4E9-193CB154D5D4}"/>
    <cellStyle name="Comma 4 4 3 2 2 4" xfId="13483" xr:uid="{AF1A8983-45F1-4F4D-9AC4-40928565CF49}"/>
    <cellStyle name="Comma 4 4 3 2 3" xfId="3964" xr:uid="{CFEDA1FE-A917-454E-9B58-ED9609F053FE}"/>
    <cellStyle name="Comma 4 4 3 2 3 2" xfId="9567" xr:uid="{3415C6B1-61B9-44F1-B72A-64FD203D44A6}"/>
    <cellStyle name="Comma 4 4 3 2 3 2 2" xfId="20795" xr:uid="{29B6EF0C-6908-4841-BFFB-1D6974CB8B44}"/>
    <cellStyle name="Comma 4 4 3 2 3 3" xfId="15192" xr:uid="{541613D9-CAEF-4D7B-BAF0-98F1718CFC03}"/>
    <cellStyle name="Comma 4 4 3 2 4" xfId="6778" xr:uid="{54A9E4D1-3F8A-41A1-8A48-0E07A910F0B4}"/>
    <cellStyle name="Comma 4 4 3 2 4 2" xfId="18006" xr:uid="{87970803-F1B5-48B8-A7B6-10E581523102}"/>
    <cellStyle name="Comma 4 4 3 2 5" xfId="12403" xr:uid="{CD48A878-364F-47AF-B3B6-4AEEE5995462}"/>
    <cellStyle name="Comma 4 4 3 3" xfId="1717" xr:uid="{00000000-0005-0000-0000-0000CA060000}"/>
    <cellStyle name="Comma 4 4 3 3 2" xfId="4506" xr:uid="{4B563F22-1DBB-4FF5-B9FC-93EA1993A06A}"/>
    <cellStyle name="Comma 4 4 3 3 2 2" xfId="10109" xr:uid="{C5FAE65F-2C42-4458-8C67-A78F191050DA}"/>
    <cellStyle name="Comma 4 4 3 3 2 2 2" xfId="21337" xr:uid="{00B2E6D6-CF2A-4912-8D58-8646133F826D}"/>
    <cellStyle name="Comma 4 4 3 3 2 3" xfId="15734" xr:uid="{2081BAC9-D1C2-4587-9AED-1B7ECA4436F9}"/>
    <cellStyle name="Comma 4 4 3 3 3" xfId="7320" xr:uid="{92621243-B48C-4982-A04C-B759D90EB1CE}"/>
    <cellStyle name="Comma 4 4 3 3 3 2" xfId="18548" xr:uid="{2DA508D4-8F6C-4D05-8874-7B42A47F7375}"/>
    <cellStyle name="Comma 4 4 3 3 4" xfId="12945" xr:uid="{10D490EE-DEE7-4C15-81BC-51541695C4DC}"/>
    <cellStyle name="Comma 4 4 3 4" xfId="3426" xr:uid="{018CAED4-770D-4EF5-9F2F-CBEDDB1706E7}"/>
    <cellStyle name="Comma 4 4 3 4 2" xfId="9029" xr:uid="{65046672-699A-4EB2-9044-A37593801733}"/>
    <cellStyle name="Comma 4 4 3 4 2 2" xfId="20257" xr:uid="{7A2407CA-3FF0-4D85-820F-4EE05B7B5CA6}"/>
    <cellStyle name="Comma 4 4 3 4 3" xfId="14654" xr:uid="{45CF5C18-6408-42D6-81F8-0C9AE7114FED}"/>
    <cellStyle name="Comma 4 4 3 5" xfId="6240" xr:uid="{840C5A7E-A10D-4EB5-BB59-207E633C4BF8}"/>
    <cellStyle name="Comma 4 4 3 5 2" xfId="17468" xr:uid="{0C975D3C-AFC3-49CC-9B06-29D6172BE589}"/>
    <cellStyle name="Comma 4 4 3 6" xfId="11865" xr:uid="{F86A6FCB-39C2-40F6-BF23-8C8B2A86912B}"/>
    <cellStyle name="Comma 4 4 4" xfId="908" xr:uid="{00000000-0005-0000-0000-0000CB060000}"/>
    <cellStyle name="Comma 4 4 4 2" xfId="1988" xr:uid="{00000000-0005-0000-0000-0000CC060000}"/>
    <cellStyle name="Comma 4 4 4 2 2" xfId="4777" xr:uid="{60BB1E84-E4B1-448D-9BEE-DB3EE25E5E44}"/>
    <cellStyle name="Comma 4 4 4 2 2 2" xfId="10380" xr:uid="{D79C4FFD-B3BF-4816-A3DD-2117705C34EB}"/>
    <cellStyle name="Comma 4 4 4 2 2 2 2" xfId="21608" xr:uid="{215B71C4-01C5-431B-98E2-DA6133975672}"/>
    <cellStyle name="Comma 4 4 4 2 2 3" xfId="16005" xr:uid="{9B55F278-9086-4126-9940-0B210990EFCC}"/>
    <cellStyle name="Comma 4 4 4 2 3" xfId="7591" xr:uid="{4A404CA8-634C-4734-B62E-45918E11A098}"/>
    <cellStyle name="Comma 4 4 4 2 3 2" xfId="18819" xr:uid="{D6CEB0B6-EFAD-4977-9CD6-2E5BB866E084}"/>
    <cellStyle name="Comma 4 4 4 2 4" xfId="13216" xr:uid="{1A43953D-B004-4895-A2E4-21FE10425C4F}"/>
    <cellStyle name="Comma 4 4 4 3" xfId="3697" xr:uid="{0088996D-D23E-4570-A852-19254ECEB3C3}"/>
    <cellStyle name="Comma 4 4 4 3 2" xfId="9300" xr:uid="{0D76EA3E-F482-4E05-8D3E-45DBE8677F8E}"/>
    <cellStyle name="Comma 4 4 4 3 2 2" xfId="20528" xr:uid="{39936F26-D23B-4C49-8B1B-F9E06F567524}"/>
    <cellStyle name="Comma 4 4 4 3 3" xfId="14925" xr:uid="{26C76D69-FE04-4907-ADF6-7837684454E8}"/>
    <cellStyle name="Comma 4 4 4 4" xfId="6511" xr:uid="{2F3C80EE-BBF1-4343-B5DA-CB5A85CF1480}"/>
    <cellStyle name="Comma 4 4 4 4 2" xfId="17739" xr:uid="{1DCFCF7D-5487-4561-9BBE-34E8A6E0C7DD}"/>
    <cellStyle name="Comma 4 4 4 5" xfId="12136" xr:uid="{117F0C49-CB8F-4567-84E5-9AE5B65BC795}"/>
    <cellStyle name="Comma 4 4 5" xfId="1450" xr:uid="{00000000-0005-0000-0000-0000CD060000}"/>
    <cellStyle name="Comma 4 4 5 2" xfId="4239" xr:uid="{245B9D1E-853D-4D94-A989-F610FEBB7C8F}"/>
    <cellStyle name="Comma 4 4 5 2 2" xfId="9842" xr:uid="{239EE66C-053B-4F1C-8B8D-439535506103}"/>
    <cellStyle name="Comma 4 4 5 2 2 2" xfId="21070" xr:uid="{CBB8F28A-EA4D-42F9-B23F-83C1195A4866}"/>
    <cellStyle name="Comma 4 4 5 2 3" xfId="15467" xr:uid="{64B07A30-5ED8-4865-8A40-2B5ADC91130F}"/>
    <cellStyle name="Comma 4 4 5 3" xfId="7053" xr:uid="{697E5B21-CEC8-4262-B1A6-241A314AFCD9}"/>
    <cellStyle name="Comma 4 4 5 3 2" xfId="18281" xr:uid="{DD429791-983B-49C5-BD52-F2839D9C4B4D}"/>
    <cellStyle name="Comma 4 4 5 4" xfId="12678" xr:uid="{FD85F5AE-0AF2-4AE2-8D50-AF67573162AD}"/>
    <cellStyle name="Comma 4 4 6" xfId="2531" xr:uid="{00000000-0005-0000-0000-0000CE060000}"/>
    <cellStyle name="Comma 4 4 6 2" xfId="5320" xr:uid="{9EBDCE3B-FE25-4E71-A58A-2588A5B406EC}"/>
    <cellStyle name="Comma 4 4 6 2 2" xfId="10923" xr:uid="{F054C8FE-1C6D-4135-BD2D-4FB60C96B350}"/>
    <cellStyle name="Comma 4 4 6 2 2 2" xfId="22151" xr:uid="{D5475375-0AC3-4D81-A56C-32A8B6E6990F}"/>
    <cellStyle name="Comma 4 4 6 2 3" xfId="16548" xr:uid="{A1176FEE-A3FC-4E00-A695-606BA60E3C3A}"/>
    <cellStyle name="Comma 4 4 6 3" xfId="8134" xr:uid="{1C8A2E1F-7C6B-41CE-B2F7-CA5A6E7082D3}"/>
    <cellStyle name="Comma 4 4 6 3 2" xfId="19362" xr:uid="{0A66E06E-6A98-4D5C-A885-DC885E221E2A}"/>
    <cellStyle name="Comma 4 4 6 4" xfId="13759" xr:uid="{2DF5DDFB-08AD-42E0-864B-3962B5AB9C6A}"/>
    <cellStyle name="Comma 4 4 7" xfId="370" xr:uid="{00000000-0005-0000-0000-0000CF060000}"/>
    <cellStyle name="Comma 4 4 7 2" xfId="3159" xr:uid="{5F026E5B-EDB6-43AB-ACDF-65D650D41A29}"/>
    <cellStyle name="Comma 4 4 7 2 2" xfId="8762" xr:uid="{153534F2-5E67-4678-9503-B94F5646079E}"/>
    <cellStyle name="Comma 4 4 7 2 2 2" xfId="19990" xr:uid="{AE0C33C3-F7D7-4867-8556-0D85B79C4DEA}"/>
    <cellStyle name="Comma 4 4 7 2 3" xfId="14387" xr:uid="{354AAE7D-6643-4321-8F70-4D693A04DA6D}"/>
    <cellStyle name="Comma 4 4 7 3" xfId="5973" xr:uid="{DD78A3AF-1B1B-4C8C-9659-AA78181CD91D}"/>
    <cellStyle name="Comma 4 4 7 3 2" xfId="17201" xr:uid="{CBB1F2BD-35C7-455E-80F6-CD8ED29A6FD4}"/>
    <cellStyle name="Comma 4 4 7 4" xfId="11598" xr:uid="{71BB0E15-7383-4010-87EB-05B39A52CEB1}"/>
    <cellStyle name="Comma 4 4 8" xfId="2883" xr:uid="{AE2432E7-59EC-4DFD-843F-5DF6254C8FE1}"/>
    <cellStyle name="Comma 4 4 8 2" xfId="8486" xr:uid="{47595742-1490-4301-BA33-B73961A91B5F}"/>
    <cellStyle name="Comma 4 4 8 2 2" xfId="19714" xr:uid="{C4A06252-295A-4E35-87C9-8BD2D208B9C3}"/>
    <cellStyle name="Comma 4 4 8 3" xfId="14111" xr:uid="{C37FB01F-1833-423B-82AB-7803938CDF5E}"/>
    <cellStyle name="Comma 4 4 9" xfId="5698" xr:uid="{6419B532-D782-42E6-BAEF-368C9BC0478B}"/>
    <cellStyle name="Comma 4 4 9 2" xfId="16926" xr:uid="{270AC85C-BD69-4800-8F21-5343184B1975}"/>
    <cellStyle name="Comma 4 5" xfId="152" xr:uid="{00000000-0005-0000-0000-0000D0060000}"/>
    <cellStyle name="Comma 4 5 2" xfId="699" xr:uid="{00000000-0005-0000-0000-0000D1060000}"/>
    <cellStyle name="Comma 4 5 2 2" xfId="1237" xr:uid="{00000000-0005-0000-0000-0000D2060000}"/>
    <cellStyle name="Comma 4 5 2 2 2" xfId="2317" xr:uid="{00000000-0005-0000-0000-0000D3060000}"/>
    <cellStyle name="Comma 4 5 2 2 2 2" xfId="5106" xr:uid="{CAE4F5E5-C8D2-4BB0-A954-E37FBB0ECC15}"/>
    <cellStyle name="Comma 4 5 2 2 2 2 2" xfId="10709" xr:uid="{0040689F-D683-498A-B83D-2F77B21DF966}"/>
    <cellStyle name="Comma 4 5 2 2 2 2 2 2" xfId="21937" xr:uid="{57AC2527-1D67-4F90-B926-0095DBD37F4B}"/>
    <cellStyle name="Comma 4 5 2 2 2 2 3" xfId="16334" xr:uid="{98595563-90C7-4E8F-B121-F9FAD63F38EA}"/>
    <cellStyle name="Comma 4 5 2 2 2 3" xfId="7920" xr:uid="{33510259-A50A-48DA-AB7A-FBC4B21EAE1E}"/>
    <cellStyle name="Comma 4 5 2 2 2 3 2" xfId="19148" xr:uid="{F4EC93E5-572C-4A00-9773-064BA574B0A6}"/>
    <cellStyle name="Comma 4 5 2 2 2 4" xfId="13545" xr:uid="{CA201B0F-89DC-4099-BD0D-E8A5A7701493}"/>
    <cellStyle name="Comma 4 5 2 2 3" xfId="4026" xr:uid="{F28487F2-CBC7-4827-ADEF-0F0E02E6C45C}"/>
    <cellStyle name="Comma 4 5 2 2 3 2" xfId="9629" xr:uid="{4A102B6E-B38B-4484-932F-CB2B779571C3}"/>
    <cellStyle name="Comma 4 5 2 2 3 2 2" xfId="20857" xr:uid="{0A43A368-7F86-4AF8-BDA1-3392E5B739D2}"/>
    <cellStyle name="Comma 4 5 2 2 3 3" xfId="15254" xr:uid="{06C3341A-BE82-4019-9C3C-EE5652E6794E}"/>
    <cellStyle name="Comma 4 5 2 2 4" xfId="6840" xr:uid="{18D1EA6D-3180-41A7-A1DB-FA5D8F26D9AB}"/>
    <cellStyle name="Comma 4 5 2 2 4 2" xfId="18068" xr:uid="{4ED90975-FD29-4988-8EBC-BC7533C8363A}"/>
    <cellStyle name="Comma 4 5 2 2 5" xfId="12465" xr:uid="{E17CB65C-FE0F-4C2F-90F0-4D61ABEFD0F9}"/>
    <cellStyle name="Comma 4 5 2 3" xfId="1779" xr:uid="{00000000-0005-0000-0000-0000D4060000}"/>
    <cellStyle name="Comma 4 5 2 3 2" xfId="4568" xr:uid="{662E9D48-69BA-4F36-A98E-DD7E1AA78088}"/>
    <cellStyle name="Comma 4 5 2 3 2 2" xfId="10171" xr:uid="{5EBB8AFE-74ED-4DA0-ABA7-CC2C44A69B74}"/>
    <cellStyle name="Comma 4 5 2 3 2 2 2" xfId="21399" xr:uid="{D44A8D20-27ED-483D-81E0-90907C4EE88D}"/>
    <cellStyle name="Comma 4 5 2 3 2 3" xfId="15796" xr:uid="{40586FD3-6035-4DA7-9C2C-7BAE0027BB65}"/>
    <cellStyle name="Comma 4 5 2 3 3" xfId="7382" xr:uid="{CCD5528E-D52A-4E55-B93E-A8181CD5DC4A}"/>
    <cellStyle name="Comma 4 5 2 3 3 2" xfId="18610" xr:uid="{5EAEBB85-F293-456F-865F-D651E324EB80}"/>
    <cellStyle name="Comma 4 5 2 3 4" xfId="13007" xr:uid="{842EADE5-14A7-47D9-B301-4B6E8A77E1FE}"/>
    <cellStyle name="Comma 4 5 2 4" xfId="3488" xr:uid="{ACF8E2F8-302A-42AF-98BB-54B4D83A7084}"/>
    <cellStyle name="Comma 4 5 2 4 2" xfId="9091" xr:uid="{E000EC52-F1D0-47FC-AC5E-0F2B0D67D0F6}"/>
    <cellStyle name="Comma 4 5 2 4 2 2" xfId="20319" xr:uid="{14876323-3A66-4702-A779-3DBC0D81E6D1}"/>
    <cellStyle name="Comma 4 5 2 4 3" xfId="14716" xr:uid="{0187F5BE-7F9E-4FE2-B43C-757F5C63337A}"/>
    <cellStyle name="Comma 4 5 2 5" xfId="6302" xr:uid="{58701603-2EBF-4CAB-8D9F-655F6A78AF65}"/>
    <cellStyle name="Comma 4 5 2 5 2" xfId="17530" xr:uid="{1656A5FE-29BA-4D14-B85F-E0C0714A5ED5}"/>
    <cellStyle name="Comma 4 5 2 6" xfId="11927" xr:uid="{E4720152-4AFE-4CD2-9684-F74788A4A256}"/>
    <cellStyle name="Comma 4 5 3" xfId="970" xr:uid="{00000000-0005-0000-0000-0000D5060000}"/>
    <cellStyle name="Comma 4 5 3 2" xfId="2050" xr:uid="{00000000-0005-0000-0000-0000D6060000}"/>
    <cellStyle name="Comma 4 5 3 2 2" xfId="4839" xr:uid="{BFA3EF23-7E12-4C15-A291-5981CBCF1242}"/>
    <cellStyle name="Comma 4 5 3 2 2 2" xfId="10442" xr:uid="{AE713454-DDC3-46E6-B4EE-F93E86593E93}"/>
    <cellStyle name="Comma 4 5 3 2 2 2 2" xfId="21670" xr:uid="{CE26D8BE-72EE-4D4D-A95D-E6B48F535F42}"/>
    <cellStyle name="Comma 4 5 3 2 2 3" xfId="16067" xr:uid="{4F79283F-7F50-48C8-BF7D-AF0CEDC19C3F}"/>
    <cellStyle name="Comma 4 5 3 2 3" xfId="7653" xr:uid="{F6A4987B-2111-4062-BADB-71A048DAEACD}"/>
    <cellStyle name="Comma 4 5 3 2 3 2" xfId="18881" xr:uid="{7264C73B-ED61-4A98-BC5D-8CA4543878C9}"/>
    <cellStyle name="Comma 4 5 3 2 4" xfId="13278" xr:uid="{026C64C4-1877-4B7C-AC47-4BCEFC4D3FA1}"/>
    <cellStyle name="Comma 4 5 3 3" xfId="3759" xr:uid="{0D17E77B-E0CA-4370-9C5C-F76B7FFB1C99}"/>
    <cellStyle name="Comma 4 5 3 3 2" xfId="9362" xr:uid="{1E57B384-A178-4CAD-918F-AD41EF4D5783}"/>
    <cellStyle name="Comma 4 5 3 3 2 2" xfId="20590" xr:uid="{565F22D9-FEFE-4D50-899C-025BB99254F8}"/>
    <cellStyle name="Comma 4 5 3 3 3" xfId="14987" xr:uid="{FA7F6E3C-5889-436A-A813-08C65197A10A}"/>
    <cellStyle name="Comma 4 5 3 4" xfId="6573" xr:uid="{A4190B50-41E8-4965-A484-9EA2742E8DC1}"/>
    <cellStyle name="Comma 4 5 3 4 2" xfId="17801" xr:uid="{79D06048-6018-4CF7-951F-629962C9A79F}"/>
    <cellStyle name="Comma 4 5 3 5" xfId="12198" xr:uid="{DE192EBA-199A-443C-B94E-5631E2686B2C}"/>
    <cellStyle name="Comma 4 5 4" xfId="1512" xr:uid="{00000000-0005-0000-0000-0000D7060000}"/>
    <cellStyle name="Comma 4 5 4 2" xfId="4301" xr:uid="{E638D143-259E-4EDC-A323-E7CF3ED318A1}"/>
    <cellStyle name="Comma 4 5 4 2 2" xfId="9904" xr:uid="{43135478-7EF3-4BD7-9D86-9E408A0AD507}"/>
    <cellStyle name="Comma 4 5 4 2 2 2" xfId="21132" xr:uid="{84646AEF-ADAE-4AE2-AAE3-C29897CFBDED}"/>
    <cellStyle name="Comma 4 5 4 2 3" xfId="15529" xr:uid="{61C1FEED-FA17-4B3C-9F4D-534CC77D4B4C}"/>
    <cellStyle name="Comma 4 5 4 3" xfId="7115" xr:uid="{4945C1F5-3DF1-4B42-8222-22D369BAF0AF}"/>
    <cellStyle name="Comma 4 5 4 3 2" xfId="18343" xr:uid="{C5805EC4-3FE6-4D28-81A7-B3E033A71901}"/>
    <cellStyle name="Comma 4 5 4 4" xfId="12740" xr:uid="{514EC93E-4F3C-40E2-A213-163A21DF0C48}"/>
    <cellStyle name="Comma 4 5 5" xfId="2593" xr:uid="{00000000-0005-0000-0000-0000D8060000}"/>
    <cellStyle name="Comma 4 5 5 2" xfId="5382" xr:uid="{DA524756-3A2B-475A-98BE-0E7519C8AFF7}"/>
    <cellStyle name="Comma 4 5 5 2 2" xfId="10985" xr:uid="{2178A25C-0708-4B38-A6F5-C6EDE22C4149}"/>
    <cellStyle name="Comma 4 5 5 2 2 2" xfId="22213" xr:uid="{91F05C56-DCFF-4136-A6C6-D7387F760A06}"/>
    <cellStyle name="Comma 4 5 5 2 3" xfId="16610" xr:uid="{21D2C8A8-1A83-4318-9310-B7C6605A562B}"/>
    <cellStyle name="Comma 4 5 5 3" xfId="8196" xr:uid="{2628486A-999D-4308-A14E-B9B897405D0A}"/>
    <cellStyle name="Comma 4 5 5 3 2" xfId="19424" xr:uid="{A6B21D05-FD90-4D4D-8F56-94E09CD31D97}"/>
    <cellStyle name="Comma 4 5 5 4" xfId="13821" xr:uid="{9716E4C6-85B2-434D-B66C-5B7F364448AF}"/>
    <cellStyle name="Comma 4 5 6" xfId="432" xr:uid="{00000000-0005-0000-0000-0000D9060000}"/>
    <cellStyle name="Comma 4 5 6 2" xfId="3221" xr:uid="{E08E9D6C-7755-4CC7-8BE7-F0FF9F352D54}"/>
    <cellStyle name="Comma 4 5 6 2 2" xfId="8824" xr:uid="{B1F927A6-0B18-4456-9628-960FB35C2D3A}"/>
    <cellStyle name="Comma 4 5 6 2 2 2" xfId="20052" xr:uid="{6D7CDD8C-F7A6-410F-A96A-8F8E9C48C44F}"/>
    <cellStyle name="Comma 4 5 6 2 3" xfId="14449" xr:uid="{4D7F5EC7-F559-499A-B160-50400E39B7E7}"/>
    <cellStyle name="Comma 4 5 6 3" xfId="6035" xr:uid="{5C10A788-36C5-42A4-A51E-7ADEFC0C7161}"/>
    <cellStyle name="Comma 4 5 6 3 2" xfId="17263" xr:uid="{E1963614-2585-486A-8D69-3DCEB1A475F7}"/>
    <cellStyle name="Comma 4 5 6 4" xfId="11660" xr:uid="{DBD4DF1B-CE0C-446E-92A2-7096B4617653}"/>
    <cellStyle name="Comma 4 5 7" xfId="2945" xr:uid="{DD6D5F42-4890-4D62-9586-74310C064E80}"/>
    <cellStyle name="Comma 4 5 7 2" xfId="8548" xr:uid="{D97D8329-815C-4EB8-9DF2-30A03C5A57AE}"/>
    <cellStyle name="Comma 4 5 7 2 2" xfId="19776" xr:uid="{07F9E2F8-ECF6-4636-92B2-43B164D548A4}"/>
    <cellStyle name="Comma 4 5 7 3" xfId="14173" xr:uid="{FE6CB7D4-A466-4D2D-8812-485EBBC27569}"/>
    <cellStyle name="Comma 4 5 8" xfId="5760" xr:uid="{7F9BB760-E791-4653-BDEA-B4BBF1301415}"/>
    <cellStyle name="Comma 4 5 8 2" xfId="16988" xr:uid="{9AD9B86E-334F-42FF-BB17-BB861C6C6C64}"/>
    <cellStyle name="Comma 4 5 9" xfId="11384" xr:uid="{CC8F3066-F113-4919-B7C8-A9D25860801D}"/>
    <cellStyle name="Comma 4 6" xfId="580" xr:uid="{00000000-0005-0000-0000-0000DA060000}"/>
    <cellStyle name="Comma 4 6 2" xfId="1118" xr:uid="{00000000-0005-0000-0000-0000DB060000}"/>
    <cellStyle name="Comma 4 6 2 2" xfId="2198" xr:uid="{00000000-0005-0000-0000-0000DC060000}"/>
    <cellStyle name="Comma 4 6 2 2 2" xfId="4987" xr:uid="{D7AA506B-F6DB-481A-A6C1-531BC3EE1536}"/>
    <cellStyle name="Comma 4 6 2 2 2 2" xfId="10590" xr:uid="{583052A0-C5C6-46AD-87F5-433A72F2E00A}"/>
    <cellStyle name="Comma 4 6 2 2 2 2 2" xfId="21818" xr:uid="{5145D210-7764-437D-8FD1-F8689B872993}"/>
    <cellStyle name="Comma 4 6 2 2 2 3" xfId="16215" xr:uid="{72EE63AD-4085-40E3-BA25-4EA4C3CE8023}"/>
    <cellStyle name="Comma 4 6 2 2 3" xfId="7801" xr:uid="{F6EE68A0-CD42-4E70-8DDB-5D2E89CC0236}"/>
    <cellStyle name="Comma 4 6 2 2 3 2" xfId="19029" xr:uid="{69468F4C-7A1B-4AB0-8524-24E387B8CF38}"/>
    <cellStyle name="Comma 4 6 2 2 4" xfId="13426" xr:uid="{71726528-3BDD-45C6-86F8-945F5D948CD7}"/>
    <cellStyle name="Comma 4 6 2 3" xfId="3907" xr:uid="{C2EF7A06-A97B-4B78-8603-F505F713316C}"/>
    <cellStyle name="Comma 4 6 2 3 2" xfId="9510" xr:uid="{65071708-A950-4460-A587-DB88836B9738}"/>
    <cellStyle name="Comma 4 6 2 3 2 2" xfId="20738" xr:uid="{2B839806-AF8F-4325-889D-19947CCAFFB8}"/>
    <cellStyle name="Comma 4 6 2 3 3" xfId="15135" xr:uid="{76B980B5-D483-4DA5-A335-402F3F4714EB}"/>
    <cellStyle name="Comma 4 6 2 4" xfId="6721" xr:uid="{508EC2F9-8D1C-4C07-8EAD-3CA0605B1998}"/>
    <cellStyle name="Comma 4 6 2 4 2" xfId="17949" xr:uid="{B6E61406-1D23-425E-88AA-8C95CA8EEF26}"/>
    <cellStyle name="Comma 4 6 2 5" xfId="12346" xr:uid="{F66687D5-CE5D-4CB6-84C5-D1706BAE2E66}"/>
    <cellStyle name="Comma 4 6 3" xfId="1660" xr:uid="{00000000-0005-0000-0000-0000DD060000}"/>
    <cellStyle name="Comma 4 6 3 2" xfId="4449" xr:uid="{DCC83624-9B49-420E-8B3E-57B22372A6E9}"/>
    <cellStyle name="Comma 4 6 3 2 2" xfId="10052" xr:uid="{C3E28668-F9CC-45EC-8207-98628B667982}"/>
    <cellStyle name="Comma 4 6 3 2 2 2" xfId="21280" xr:uid="{4CE081A5-1877-48B1-AC99-73C575BEA6FC}"/>
    <cellStyle name="Comma 4 6 3 2 3" xfId="15677" xr:uid="{F666AA2B-60BA-474A-B852-FEE79B1E6C06}"/>
    <cellStyle name="Comma 4 6 3 3" xfId="7263" xr:uid="{A1F873CF-3F87-4398-8EEE-961141BD8181}"/>
    <cellStyle name="Comma 4 6 3 3 2" xfId="18491" xr:uid="{A196C914-CA4C-4CF2-9FA3-30559A973346}"/>
    <cellStyle name="Comma 4 6 3 4" xfId="12888" xr:uid="{09EDF19D-5B49-43F5-9B91-25B865984E16}"/>
    <cellStyle name="Comma 4 6 4" xfId="3369" xr:uid="{76BE8DC2-765F-4D99-845C-28DAB161131D}"/>
    <cellStyle name="Comma 4 6 4 2" xfId="8972" xr:uid="{7B5B0BD5-9B7B-412E-BEEF-9A2BF4714EE9}"/>
    <cellStyle name="Comma 4 6 4 2 2" xfId="20200" xr:uid="{7F460104-CDBC-4FD8-A0E0-80AC8308D32B}"/>
    <cellStyle name="Comma 4 6 4 3" xfId="14597" xr:uid="{081EA2B8-82E0-40D8-8839-6FCD1A0A3E31}"/>
    <cellStyle name="Comma 4 6 5" xfId="6183" xr:uid="{8851A341-1FAD-45ED-9FF4-B12DE3331E5E}"/>
    <cellStyle name="Comma 4 6 5 2" xfId="17411" xr:uid="{94497A2D-034F-4F8C-81C1-656DA446B941}"/>
    <cellStyle name="Comma 4 6 6" xfId="11808" xr:uid="{3E5B1486-CFE0-428C-8A4F-A34D8E6194CB}"/>
    <cellStyle name="Comma 4 7" xfId="851" xr:uid="{00000000-0005-0000-0000-0000DE060000}"/>
    <cellStyle name="Comma 4 7 2" xfId="1931" xr:uid="{00000000-0005-0000-0000-0000DF060000}"/>
    <cellStyle name="Comma 4 7 2 2" xfId="4720" xr:uid="{4CE99EAA-FDDE-4283-8C4B-306B3F8C573D}"/>
    <cellStyle name="Comma 4 7 2 2 2" xfId="10323" xr:uid="{2D0CD5E8-21AE-4885-8651-3DA9CFB01507}"/>
    <cellStyle name="Comma 4 7 2 2 2 2" xfId="21551" xr:uid="{F3F1DCD3-B8AD-44AA-BE03-AF107158F080}"/>
    <cellStyle name="Comma 4 7 2 2 3" xfId="15948" xr:uid="{C04E3107-AE47-419E-9217-61A2E876C444}"/>
    <cellStyle name="Comma 4 7 2 3" xfId="7534" xr:uid="{370FF7EC-FA1F-4EE8-B584-66B6055A3204}"/>
    <cellStyle name="Comma 4 7 2 3 2" xfId="18762" xr:uid="{F3F1F0E8-5716-4035-9427-ED77C345F438}"/>
    <cellStyle name="Comma 4 7 2 4" xfId="13159" xr:uid="{50763C6F-E321-4017-B9D6-7C38288DDFE0}"/>
    <cellStyle name="Comma 4 7 3" xfId="3640" xr:uid="{4DAFBCA2-10D0-407E-96D3-E261B9E7C7D3}"/>
    <cellStyle name="Comma 4 7 3 2" xfId="9243" xr:uid="{6B60A679-C07A-49CD-AD55-5CEC2C9A97BC}"/>
    <cellStyle name="Comma 4 7 3 2 2" xfId="20471" xr:uid="{D3DEFE06-94C4-4ADE-B6F1-D76C57934D19}"/>
    <cellStyle name="Comma 4 7 3 3" xfId="14868" xr:uid="{48BA4504-0F09-4C74-BD09-9E06CEF6CEE2}"/>
    <cellStyle name="Comma 4 7 4" xfId="6454" xr:uid="{9BE924B9-B4F2-4BF1-B07F-E2E76A0DEE72}"/>
    <cellStyle name="Comma 4 7 4 2" xfId="17682" xr:uid="{08237BA0-F55C-430F-BB3F-F86C20937CBC}"/>
    <cellStyle name="Comma 4 7 5" xfId="12079" xr:uid="{2CE7EEB9-C88A-432E-A6EE-7C5ADD4E30F7}"/>
    <cellStyle name="Comma 4 8" xfId="1393" xr:uid="{00000000-0005-0000-0000-0000E0060000}"/>
    <cellStyle name="Comma 4 8 2" xfId="4182" xr:uid="{E48DFE74-CEB4-4863-938F-5290B5124264}"/>
    <cellStyle name="Comma 4 8 2 2" xfId="9785" xr:uid="{11E84C8F-F46E-4BBF-83C5-DBC3FD47BD23}"/>
    <cellStyle name="Comma 4 8 2 2 2" xfId="21013" xr:uid="{1A8B302F-F579-4ACF-8748-1D307D92E91D}"/>
    <cellStyle name="Comma 4 8 2 3" xfId="15410" xr:uid="{F095527D-EB64-4885-9E89-4418A44A1C32}"/>
    <cellStyle name="Comma 4 8 3" xfId="6996" xr:uid="{1061183C-40B0-4BD0-8576-FECCE2360706}"/>
    <cellStyle name="Comma 4 8 3 2" xfId="18224" xr:uid="{9D744F29-99E6-44D2-A2C6-32992899F294}"/>
    <cellStyle name="Comma 4 8 4" xfId="12621" xr:uid="{F67FF359-FD41-4219-ADD7-DC8F45A30A78}"/>
    <cellStyle name="Comma 4 9" xfId="2474" xr:uid="{00000000-0005-0000-0000-0000E1060000}"/>
    <cellStyle name="Comma 4 9 2" xfId="5263" xr:uid="{98BBF539-C769-4D69-A36F-7F6E6901173A}"/>
    <cellStyle name="Comma 4 9 2 2" xfId="10866" xr:uid="{6FFD3372-94FD-4BF1-B94E-63C00097030C}"/>
    <cellStyle name="Comma 4 9 2 2 2" xfId="22094" xr:uid="{7BE0D36F-CA20-4AA5-A830-95203F7E783B}"/>
    <cellStyle name="Comma 4 9 2 3" xfId="16491" xr:uid="{9A5C9DAB-F58C-4CB2-9BB5-F28CF957C4FE}"/>
    <cellStyle name="Comma 4 9 3" xfId="8077" xr:uid="{9425A160-5D6A-483F-AB14-0F9A71353E77}"/>
    <cellStyle name="Comma 4 9 3 2" xfId="19305" xr:uid="{C6B25370-242F-440A-8611-18BCA0B66EFE}"/>
    <cellStyle name="Comma 4 9 4" xfId="13702" xr:uid="{FFD99B80-D3DE-4040-A155-3C535BD2844F}"/>
    <cellStyle name="Comma 40" xfId="2733" xr:uid="{00000000-0005-0000-0000-0000E2060000}"/>
    <cellStyle name="Comma 40 2" xfId="5522" xr:uid="{2575892C-24F5-4F87-9060-CB506456AD9D}"/>
    <cellStyle name="Comma 40 2 2" xfId="11125" xr:uid="{EF909AB7-AB89-4E22-87BE-BBF6332139FF}"/>
    <cellStyle name="Comma 40 2 2 2" xfId="22353" xr:uid="{1803CC1B-5D50-4023-A851-E83CC1273627}"/>
    <cellStyle name="Comma 40 2 3" xfId="16750" xr:uid="{9165EB0F-2528-4A15-9C0A-BCA755CF5887}"/>
    <cellStyle name="Comma 40 3" xfId="8336" xr:uid="{0B5BFE18-882A-4AED-94F3-D18AD5D67277}"/>
    <cellStyle name="Comma 40 3 2" xfId="19564" xr:uid="{E85B418C-524B-47D4-96B1-B79169ECCA61}"/>
    <cellStyle name="Comma 40 4" xfId="13961" xr:uid="{9FC72ACD-D81B-45D5-8616-70A22FCCEEB4}"/>
    <cellStyle name="Comma 41" xfId="2735" xr:uid="{00000000-0005-0000-0000-0000E3060000}"/>
    <cellStyle name="Comma 41 2" xfId="5524" xr:uid="{CE3B2B32-05A7-4793-8D10-51585E7F5E55}"/>
    <cellStyle name="Comma 41 2 2" xfId="11127" xr:uid="{D34C58AC-D286-49D6-946C-188B07D065EA}"/>
    <cellStyle name="Comma 41 2 2 2" xfId="22355" xr:uid="{B01DC493-E11B-4C67-9649-A17850418799}"/>
    <cellStyle name="Comma 41 2 3" xfId="16752" xr:uid="{78114F4E-30C0-4FA3-9E56-77FBFAAFDA7A}"/>
    <cellStyle name="Comma 41 3" xfId="8338" xr:uid="{0E7CCD21-37C8-4E5C-B372-5E498E3CEFDA}"/>
    <cellStyle name="Comma 41 3 2" xfId="19566" xr:uid="{DD9439B0-2FC9-4AB0-B546-93C86A5984AC}"/>
    <cellStyle name="Comma 41 4" xfId="13963" xr:uid="{5BAAF794-CAA6-487D-8077-B213DF205604}"/>
    <cellStyle name="Comma 42" xfId="2734" xr:uid="{00000000-0005-0000-0000-0000E4060000}"/>
    <cellStyle name="Comma 42 2" xfId="5523" xr:uid="{92A1A5C0-6196-41AE-AF0F-20D4CE85152D}"/>
    <cellStyle name="Comma 42 2 2" xfId="11126" xr:uid="{33E5632C-49FD-424C-8E90-54BE11E45BDB}"/>
    <cellStyle name="Comma 42 2 2 2" xfId="22354" xr:uid="{ABC21C34-9AF6-498C-B412-D1E89F24D1EF}"/>
    <cellStyle name="Comma 42 2 3" xfId="16751" xr:uid="{62EB6848-C4B1-468E-9BAA-4C528B6E9E8D}"/>
    <cellStyle name="Comma 42 3" xfId="8337" xr:uid="{46092F82-02DF-41D5-BA88-A811B01A7267}"/>
    <cellStyle name="Comma 42 3 2" xfId="19565" xr:uid="{51429422-B041-4490-8A91-2C1E00A00EE5}"/>
    <cellStyle name="Comma 42 4" xfId="13962" xr:uid="{A5D33FC6-7231-488E-8B21-027A0F9BA462}"/>
    <cellStyle name="Comma 43" xfId="2748" xr:uid="{00000000-0005-0000-0000-0000E5060000}"/>
    <cellStyle name="Comma 43 2" xfId="5537" xr:uid="{2DCC5A5A-6B1F-4005-8D5A-43942A11958F}"/>
    <cellStyle name="Comma 43 2 2" xfId="11140" xr:uid="{31FF2DFF-F991-4460-8738-E2DAF8A9ED7B}"/>
    <cellStyle name="Comma 43 2 2 2" xfId="22368" xr:uid="{2E73D769-F2DE-4391-B8D5-38BAD9219692}"/>
    <cellStyle name="Comma 43 2 3" xfId="16765" xr:uid="{8DD6D4EB-F768-4878-95DF-111127FA5443}"/>
    <cellStyle name="Comma 43 3" xfId="8351" xr:uid="{E62CB293-07C2-4847-80DE-B9952C08A9D2}"/>
    <cellStyle name="Comma 43 3 2" xfId="19579" xr:uid="{E9E40B99-3B26-4260-B2FB-8C193983AE32}"/>
    <cellStyle name="Comma 43 4" xfId="13976" xr:uid="{C7D32637-48F9-4C2D-A9FF-B11DD0FC7117}"/>
    <cellStyle name="Comma 44" xfId="2737" xr:uid="{00000000-0005-0000-0000-0000E6060000}"/>
    <cellStyle name="Comma 44 2" xfId="5526" xr:uid="{1A572B20-C54F-4791-ADF7-1F8EDC793817}"/>
    <cellStyle name="Comma 44 2 2" xfId="11129" xr:uid="{55F187B8-8C35-4BDF-91B2-CF42A5C63587}"/>
    <cellStyle name="Comma 44 2 2 2" xfId="22357" xr:uid="{7E82B364-EC0F-47FC-BC03-7017B61C30DD}"/>
    <cellStyle name="Comma 44 2 3" xfId="16754" xr:uid="{70164FB5-115B-474B-AD35-7A4E6EA7E4B2}"/>
    <cellStyle name="Comma 44 3" xfId="8340" xr:uid="{F4D69EA9-B773-4296-8E07-7F2D49C5316B}"/>
    <cellStyle name="Comma 44 3 2" xfId="19568" xr:uid="{812FB4C8-DE22-457D-BCFB-13C614D68786}"/>
    <cellStyle name="Comma 44 4" xfId="13965" xr:uid="{C79EE0E7-B8AC-4441-97A2-80C29FC89AA5}"/>
    <cellStyle name="Comma 45" xfId="2736" xr:uid="{00000000-0005-0000-0000-0000E7060000}"/>
    <cellStyle name="Comma 45 2" xfId="5525" xr:uid="{BA8678CF-7329-4E23-BA7C-C0AA0CF6F148}"/>
    <cellStyle name="Comma 45 2 2" xfId="11128" xr:uid="{17CEA1C3-26B5-44C7-A684-B83603DB6DD0}"/>
    <cellStyle name="Comma 45 2 2 2" xfId="22356" xr:uid="{8EFBE712-0BB3-402D-88A7-F7C6D6355E4A}"/>
    <cellStyle name="Comma 45 2 3" xfId="16753" xr:uid="{2D4742DD-E4BE-4620-A068-7067145004FD}"/>
    <cellStyle name="Comma 45 3" xfId="8339" xr:uid="{99FA73AB-112C-4E75-8520-7E8C55ACAD99}"/>
    <cellStyle name="Comma 45 3 2" xfId="19567" xr:uid="{3C46C677-7206-4EE5-8EF8-3841ED9D38A3}"/>
    <cellStyle name="Comma 45 4" xfId="13964" xr:uid="{23F8A0E9-CE00-42CB-88F9-941342B416D9}"/>
    <cellStyle name="Comma 46" xfId="2740" xr:uid="{00000000-0005-0000-0000-0000E8060000}"/>
    <cellStyle name="Comma 46 2" xfId="5529" xr:uid="{A6842B60-DB59-4097-B1D8-BA6F40A572DF}"/>
    <cellStyle name="Comma 46 2 2" xfId="11132" xr:uid="{3AE57190-E034-4647-8B85-51EEA16EB4FE}"/>
    <cellStyle name="Comma 46 2 2 2" xfId="22360" xr:uid="{6C03BAE7-3DCA-4515-AD22-2EDDA821C6AC}"/>
    <cellStyle name="Comma 46 2 3" xfId="16757" xr:uid="{962261F0-5262-40D7-876D-0A401E12B44F}"/>
    <cellStyle name="Comma 46 3" xfId="8343" xr:uid="{B691D136-AA2C-4223-ADD7-753E33B1D967}"/>
    <cellStyle name="Comma 46 3 2" xfId="19571" xr:uid="{0737B030-F1AB-48E1-B3E5-7B6A0BD77B44}"/>
    <cellStyle name="Comma 46 4" xfId="13968" xr:uid="{211100DA-AD23-447D-923A-B2DCA1B7EEAA}"/>
    <cellStyle name="Comma 47" xfId="2739" xr:uid="{00000000-0005-0000-0000-0000E9060000}"/>
    <cellStyle name="Comma 47 2" xfId="5528" xr:uid="{A2E518F0-C6A1-4DBB-968D-F5DB206E3EC7}"/>
    <cellStyle name="Comma 47 2 2" xfId="11131" xr:uid="{381F6899-EB1B-445E-9274-6D5B662682BE}"/>
    <cellStyle name="Comma 47 2 2 2" xfId="22359" xr:uid="{9C72FF0F-1858-4055-A3D4-682F32BE9773}"/>
    <cellStyle name="Comma 47 2 3" xfId="16756" xr:uid="{CC302638-995B-4178-8A1B-E241E81647BB}"/>
    <cellStyle name="Comma 47 3" xfId="8342" xr:uid="{0AFA1ED0-2D92-4235-8C5D-ADD1C448E7AC}"/>
    <cellStyle name="Comma 47 3 2" xfId="19570" xr:uid="{C8E878BD-FBFD-4306-A403-16627929846D}"/>
    <cellStyle name="Comma 47 4" xfId="13967" xr:uid="{106EDC06-00C7-4F2B-85CF-F58EB72FA87D}"/>
    <cellStyle name="Comma 48" xfId="2744" xr:uid="{00000000-0005-0000-0000-0000EA060000}"/>
    <cellStyle name="Comma 48 2" xfId="5533" xr:uid="{FC1985A2-38DA-4450-B5D2-A3D8A029A61F}"/>
    <cellStyle name="Comma 48 2 2" xfId="11136" xr:uid="{67F2A0B7-111D-4074-A2C1-D7F326006195}"/>
    <cellStyle name="Comma 48 2 2 2" xfId="22364" xr:uid="{D372A038-E7A4-4DFF-82DA-00A3C43CCC16}"/>
    <cellStyle name="Comma 48 2 3" xfId="16761" xr:uid="{514B9AE1-403A-4171-B551-A1E7581C3AAC}"/>
    <cellStyle name="Comma 48 3" xfId="8347" xr:uid="{3430F5DC-675E-401E-BCFE-35BC4C065B1F}"/>
    <cellStyle name="Comma 48 3 2" xfId="19575" xr:uid="{70B95D29-EEE9-4B51-8D82-4D941AAB4BE7}"/>
    <cellStyle name="Comma 48 4" xfId="13972" xr:uid="{E12E3421-6EE1-4575-95E5-AAD07DC91FD2}"/>
    <cellStyle name="Comma 49" xfId="2743" xr:uid="{00000000-0005-0000-0000-0000EB060000}"/>
    <cellStyle name="Comma 49 2" xfId="5532" xr:uid="{C27D53DE-7C5D-477D-AAFF-7B32D77CB3B7}"/>
    <cellStyle name="Comma 49 2 2" xfId="11135" xr:uid="{A38EDE47-5021-4E44-9978-929033EA8943}"/>
    <cellStyle name="Comma 49 2 2 2" xfId="22363" xr:uid="{EED43D51-11AF-4A4D-9869-3922488B51C7}"/>
    <cellStyle name="Comma 49 2 3" xfId="16760" xr:uid="{11D9452C-5612-47C7-9EFA-D11D20BDE8EE}"/>
    <cellStyle name="Comma 49 3" xfId="8346" xr:uid="{B7509EA7-B0A7-4331-8682-861A39B93D31}"/>
    <cellStyle name="Comma 49 3 2" xfId="19574" xr:uid="{DF4DA9D8-B8AA-43BD-BC4F-E6ECD1E68294}"/>
    <cellStyle name="Comma 49 4" xfId="13971" xr:uid="{6309A179-D294-44DD-A3A6-F9F1B4ECAA2F}"/>
    <cellStyle name="Comma 5" xfId="21" xr:uid="{00000000-0005-0000-0000-0000EC060000}"/>
    <cellStyle name="Comma 5 10" xfId="314" xr:uid="{00000000-0005-0000-0000-0000ED060000}"/>
    <cellStyle name="Comma 5 10 2" xfId="3103" xr:uid="{A2D6A10D-CBDB-4C47-A472-18A746990712}"/>
    <cellStyle name="Comma 5 10 2 2" xfId="8706" xr:uid="{D0EF9F61-DE53-4D94-A9F0-CEA0238B0E55}"/>
    <cellStyle name="Comma 5 10 2 2 2" xfId="19934" xr:uid="{E3FCD4DA-B853-47F2-A70E-E6F1B5C18F3B}"/>
    <cellStyle name="Comma 5 10 2 3" xfId="14331" xr:uid="{DAA010C8-9123-445B-A12F-0D6D660FE0CD}"/>
    <cellStyle name="Comma 5 10 3" xfId="5917" xr:uid="{237888D3-68B3-48EC-A807-DB167548C824}"/>
    <cellStyle name="Comma 5 10 3 2" xfId="17145" xr:uid="{53ED8D94-7EDD-4E0F-A710-1217D168AF4A}"/>
    <cellStyle name="Comma 5 10 4" xfId="11542" xr:uid="{265F217F-4B73-484D-8145-BE5002269A0A}"/>
    <cellStyle name="Comma 5 11" xfId="2827" xr:uid="{4B354D17-2D79-4433-8CF7-FBD056F8C6F7}"/>
    <cellStyle name="Comma 5 11 2" xfId="8430" xr:uid="{BD825E96-45C7-4929-B6F7-C8AE233DB032}"/>
    <cellStyle name="Comma 5 11 2 2" xfId="19658" xr:uid="{82971EA0-96A4-47DB-B56E-0E114A58D37F}"/>
    <cellStyle name="Comma 5 11 3" xfId="14055" xr:uid="{519025C2-4B07-4647-BDA1-4B98D692484C}"/>
    <cellStyle name="Comma 5 12" xfId="5642" xr:uid="{79A0D98C-6F83-4123-A947-2547458FAA2C}"/>
    <cellStyle name="Comma 5 12 2" xfId="16870" xr:uid="{209CC7E5-F193-4FD1-8772-538EE6E13D89}"/>
    <cellStyle name="Comma 5 13" xfId="11266" xr:uid="{676E5409-5C97-4A7D-82F6-9A777A37FB5C}"/>
    <cellStyle name="Comma 5 2" xfId="47" xr:uid="{00000000-0005-0000-0000-0000EE060000}"/>
    <cellStyle name="Comma 5 2 10" xfId="2840" xr:uid="{57A4A94D-0C25-48B3-9837-5A2BB1F8C38A}"/>
    <cellStyle name="Comma 5 2 10 2" xfId="8443" xr:uid="{C9D6CD57-C950-4477-BCFC-88A1FCE8B47C}"/>
    <cellStyle name="Comma 5 2 10 2 2" xfId="19671" xr:uid="{1A79BF4C-1519-45E0-B610-33F5BB85C756}"/>
    <cellStyle name="Comma 5 2 10 3" xfId="14068" xr:uid="{EA5AD5FB-C5A9-474A-8433-45C888DD95B3}"/>
    <cellStyle name="Comma 5 2 11" xfId="5655" xr:uid="{403457E6-2A58-459B-82D4-5FC30087953F}"/>
    <cellStyle name="Comma 5 2 11 2" xfId="16883" xr:uid="{1636F091-F661-41A0-A0AE-E85A1C2E80BD}"/>
    <cellStyle name="Comma 5 2 12" xfId="11279" xr:uid="{2D2D9A29-35A5-44A0-9BAD-3C889AA6804F}"/>
    <cellStyle name="Comma 5 2 2" xfId="76" xr:uid="{00000000-0005-0000-0000-0000EF060000}"/>
    <cellStyle name="Comma 5 2 2 10" xfId="5684" xr:uid="{425EE33F-0C84-4890-982B-246DC3A39B47}"/>
    <cellStyle name="Comma 5 2 2 10 2" xfId="16912" xr:uid="{85E0AEBC-510A-44F6-A02D-F69333CD2E08}"/>
    <cellStyle name="Comma 5 2 2 11" xfId="11308" xr:uid="{0F3DDFEB-16B7-49D7-BC49-541F0E7BEE95}"/>
    <cellStyle name="Comma 5 2 2 2" xfId="138" xr:uid="{00000000-0005-0000-0000-0000F0060000}"/>
    <cellStyle name="Comma 5 2 2 2 10" xfId="11370" xr:uid="{C97DDD15-FF32-45EE-B38D-3605A1F9FF8D}"/>
    <cellStyle name="Comma 5 2 2 2 2" xfId="264" xr:uid="{00000000-0005-0000-0000-0000F1060000}"/>
    <cellStyle name="Comma 5 2 2 2 2 2" xfId="811" xr:uid="{00000000-0005-0000-0000-0000F2060000}"/>
    <cellStyle name="Comma 5 2 2 2 2 2 2" xfId="1349" xr:uid="{00000000-0005-0000-0000-0000F3060000}"/>
    <cellStyle name="Comma 5 2 2 2 2 2 2 2" xfId="2429" xr:uid="{00000000-0005-0000-0000-0000F4060000}"/>
    <cellStyle name="Comma 5 2 2 2 2 2 2 2 2" xfId="5218" xr:uid="{021D85E0-B932-4108-BCAB-91CBAC99F629}"/>
    <cellStyle name="Comma 5 2 2 2 2 2 2 2 2 2" xfId="10821" xr:uid="{99D9334E-40EA-4361-94EB-BD18B9D77438}"/>
    <cellStyle name="Comma 5 2 2 2 2 2 2 2 2 2 2" xfId="22049" xr:uid="{BE2D6486-ABEF-43C4-AEA5-384D69C126AB}"/>
    <cellStyle name="Comma 5 2 2 2 2 2 2 2 2 3" xfId="16446" xr:uid="{24F7C246-CA6C-4EC0-9CE2-3AD2B485A53A}"/>
    <cellStyle name="Comma 5 2 2 2 2 2 2 2 3" xfId="8032" xr:uid="{85DC6840-78F9-495C-984D-42EE24EEC845}"/>
    <cellStyle name="Comma 5 2 2 2 2 2 2 2 3 2" xfId="19260" xr:uid="{18DF5E4C-1EE3-4CEF-AC56-31D11B8078AB}"/>
    <cellStyle name="Comma 5 2 2 2 2 2 2 2 4" xfId="13657" xr:uid="{23D9B43E-4B7A-43E2-87B7-6372097D697E}"/>
    <cellStyle name="Comma 5 2 2 2 2 2 2 3" xfId="4138" xr:uid="{BBCF4BA2-28B3-4058-8E5C-D02B60B83508}"/>
    <cellStyle name="Comma 5 2 2 2 2 2 2 3 2" xfId="9741" xr:uid="{070C4AFD-D76F-4263-99D1-3594E94C4441}"/>
    <cellStyle name="Comma 5 2 2 2 2 2 2 3 2 2" xfId="20969" xr:uid="{8673E027-64A1-4786-BA4D-BBEFD125D157}"/>
    <cellStyle name="Comma 5 2 2 2 2 2 2 3 3" xfId="15366" xr:uid="{17B6C388-1509-4C38-917C-53115F16F603}"/>
    <cellStyle name="Comma 5 2 2 2 2 2 2 4" xfId="6952" xr:uid="{A5C608B0-8041-4C71-9AF9-31738B9825A7}"/>
    <cellStyle name="Comma 5 2 2 2 2 2 2 4 2" xfId="18180" xr:uid="{343B0739-B28E-4ED7-8FC3-166F06CCEBAA}"/>
    <cellStyle name="Comma 5 2 2 2 2 2 2 5" xfId="12577" xr:uid="{559AE9F6-1812-4B36-82E7-ABC286C09AB7}"/>
    <cellStyle name="Comma 5 2 2 2 2 2 3" xfId="1891" xr:uid="{00000000-0005-0000-0000-0000F5060000}"/>
    <cellStyle name="Comma 5 2 2 2 2 2 3 2" xfId="4680" xr:uid="{70611290-8B27-4503-9D01-E17B714159D8}"/>
    <cellStyle name="Comma 5 2 2 2 2 2 3 2 2" xfId="10283" xr:uid="{1B3A3150-FC8B-4064-842C-B5B5D9E2762A}"/>
    <cellStyle name="Comma 5 2 2 2 2 2 3 2 2 2" xfId="21511" xr:uid="{E804604B-C071-48C8-9D41-3A24DC706CE0}"/>
    <cellStyle name="Comma 5 2 2 2 2 2 3 2 3" xfId="15908" xr:uid="{AAD5E498-FC1D-4564-AD5D-AAEAE9C7E579}"/>
    <cellStyle name="Comma 5 2 2 2 2 2 3 3" xfId="7494" xr:uid="{AB858D0F-1DBB-4D35-8C43-55C85C8C21D6}"/>
    <cellStyle name="Comma 5 2 2 2 2 2 3 3 2" xfId="18722" xr:uid="{2A7A5182-6C82-44C4-B86B-CE850861958E}"/>
    <cellStyle name="Comma 5 2 2 2 2 2 3 4" xfId="13119" xr:uid="{0D50B228-F7E7-48C9-8333-E85193F7E966}"/>
    <cellStyle name="Comma 5 2 2 2 2 2 4" xfId="3600" xr:uid="{A762FE72-5163-45C2-8CC1-15E3853247CC}"/>
    <cellStyle name="Comma 5 2 2 2 2 2 4 2" xfId="9203" xr:uid="{7CF7C32E-9D0D-407F-B754-C4ECD6A26F20}"/>
    <cellStyle name="Comma 5 2 2 2 2 2 4 2 2" xfId="20431" xr:uid="{14210085-7C0C-41CB-A0F3-4503AC07B7F8}"/>
    <cellStyle name="Comma 5 2 2 2 2 2 4 3" xfId="14828" xr:uid="{09FB4848-D462-496B-A817-047411620709}"/>
    <cellStyle name="Comma 5 2 2 2 2 2 5" xfId="6414" xr:uid="{E20003AB-E1A0-4176-B593-3FA01FE2851A}"/>
    <cellStyle name="Comma 5 2 2 2 2 2 5 2" xfId="17642" xr:uid="{EC6A9F6F-57F7-4EF7-9CE3-477B97B7E7FB}"/>
    <cellStyle name="Comma 5 2 2 2 2 2 6" xfId="12039" xr:uid="{7B15E1CC-7FD5-4E1A-8D37-48CF1FAD1954}"/>
    <cellStyle name="Comma 5 2 2 2 2 3" xfId="1082" xr:uid="{00000000-0005-0000-0000-0000F6060000}"/>
    <cellStyle name="Comma 5 2 2 2 2 3 2" xfId="2162" xr:uid="{00000000-0005-0000-0000-0000F7060000}"/>
    <cellStyle name="Comma 5 2 2 2 2 3 2 2" xfId="4951" xr:uid="{7C88AEA4-FEE4-4614-843A-E627BA550451}"/>
    <cellStyle name="Comma 5 2 2 2 2 3 2 2 2" xfId="10554" xr:uid="{7B74A8CD-9924-42A1-938D-33E9C8050255}"/>
    <cellStyle name="Comma 5 2 2 2 2 3 2 2 2 2" xfId="21782" xr:uid="{1C117F3E-00FA-4A56-9BF5-90A2CAB1CC55}"/>
    <cellStyle name="Comma 5 2 2 2 2 3 2 2 3" xfId="16179" xr:uid="{384B7BC1-E90B-4905-AC69-8ABA48BEFF48}"/>
    <cellStyle name="Comma 5 2 2 2 2 3 2 3" xfId="7765" xr:uid="{6E886DCD-CED2-4280-873F-F5C0D9CA0A5A}"/>
    <cellStyle name="Comma 5 2 2 2 2 3 2 3 2" xfId="18993" xr:uid="{2BECD716-BEAD-40AA-B8EF-8F35682B8B36}"/>
    <cellStyle name="Comma 5 2 2 2 2 3 2 4" xfId="13390" xr:uid="{E5D9EE51-984D-4798-9C81-8A7502818A85}"/>
    <cellStyle name="Comma 5 2 2 2 2 3 3" xfId="3871" xr:uid="{E73A3702-A143-4709-B40E-5D186E55C599}"/>
    <cellStyle name="Comma 5 2 2 2 2 3 3 2" xfId="9474" xr:uid="{9784E4CC-B649-469E-8FFE-E19CE362CF31}"/>
    <cellStyle name="Comma 5 2 2 2 2 3 3 2 2" xfId="20702" xr:uid="{4FFC11DC-AB80-48EF-AFF5-CB29A7900A18}"/>
    <cellStyle name="Comma 5 2 2 2 2 3 3 3" xfId="15099" xr:uid="{6193580C-AE43-47A6-A410-57B509D1D811}"/>
    <cellStyle name="Comma 5 2 2 2 2 3 4" xfId="6685" xr:uid="{8609E213-FAF9-4B38-BD9F-5E792BEB6BB5}"/>
    <cellStyle name="Comma 5 2 2 2 2 3 4 2" xfId="17913" xr:uid="{8FC1B12F-230F-4579-A423-42CF5F0C580B}"/>
    <cellStyle name="Comma 5 2 2 2 2 3 5" xfId="12310" xr:uid="{B8A93C74-8C08-403F-BF5B-0149B4FD6B83}"/>
    <cellStyle name="Comma 5 2 2 2 2 4" xfId="1624" xr:uid="{00000000-0005-0000-0000-0000F8060000}"/>
    <cellStyle name="Comma 5 2 2 2 2 4 2" xfId="4413" xr:uid="{5DB6E947-6E93-4593-BD10-E3D00AEF76D8}"/>
    <cellStyle name="Comma 5 2 2 2 2 4 2 2" xfId="10016" xr:uid="{3F80A72E-9D76-406B-8920-6E2D65F50CF3}"/>
    <cellStyle name="Comma 5 2 2 2 2 4 2 2 2" xfId="21244" xr:uid="{AD5A639F-0C0C-4BAF-86BF-E727A1250739}"/>
    <cellStyle name="Comma 5 2 2 2 2 4 2 3" xfId="15641" xr:uid="{BC517231-955D-4C69-8176-5B1999B61BBE}"/>
    <cellStyle name="Comma 5 2 2 2 2 4 3" xfId="7227" xr:uid="{E429F4A4-93FA-4700-AE69-4D0802329812}"/>
    <cellStyle name="Comma 5 2 2 2 2 4 3 2" xfId="18455" xr:uid="{19E47A79-6CF9-4CD8-A484-06A91A18BB40}"/>
    <cellStyle name="Comma 5 2 2 2 2 4 4" xfId="12852" xr:uid="{CCC43F6D-D0C4-4630-8FD9-BF59939B0BBC}"/>
    <cellStyle name="Comma 5 2 2 2 2 5" xfId="2705" xr:uid="{00000000-0005-0000-0000-0000F9060000}"/>
    <cellStyle name="Comma 5 2 2 2 2 5 2" xfId="5494" xr:uid="{3D939EDE-64D7-4C65-9ECF-B900373CD89E}"/>
    <cellStyle name="Comma 5 2 2 2 2 5 2 2" xfId="11097" xr:uid="{F04D65C2-D2A3-4086-AC85-BBFB4904960A}"/>
    <cellStyle name="Comma 5 2 2 2 2 5 2 2 2" xfId="22325" xr:uid="{36E676F3-D929-4FFD-B187-722C05D13C36}"/>
    <cellStyle name="Comma 5 2 2 2 2 5 2 3" xfId="16722" xr:uid="{44FC062F-807A-446D-87EA-54F7D0C6C336}"/>
    <cellStyle name="Comma 5 2 2 2 2 5 3" xfId="8308" xr:uid="{3E5E8014-8C16-41A5-9322-ADB3CB1C776D}"/>
    <cellStyle name="Comma 5 2 2 2 2 5 3 2" xfId="19536" xr:uid="{7F7E1F5F-6545-48BA-B161-09B37F697B96}"/>
    <cellStyle name="Comma 5 2 2 2 2 5 4" xfId="13933" xr:uid="{4AD6DB16-139E-403F-8770-DA7FB67E279F}"/>
    <cellStyle name="Comma 5 2 2 2 2 6" xfId="544" xr:uid="{00000000-0005-0000-0000-0000FA060000}"/>
    <cellStyle name="Comma 5 2 2 2 2 6 2" xfId="3333" xr:uid="{0B846968-7ADF-4006-A9E8-B381354AF239}"/>
    <cellStyle name="Comma 5 2 2 2 2 6 2 2" xfId="8936" xr:uid="{DA9E7612-FE84-4A8C-BE17-0D07F429D0A5}"/>
    <cellStyle name="Comma 5 2 2 2 2 6 2 2 2" xfId="20164" xr:uid="{8F87FCA2-D090-4862-B9BC-17AA964DB4C4}"/>
    <cellStyle name="Comma 5 2 2 2 2 6 2 3" xfId="14561" xr:uid="{629C16D9-B1D8-4FD0-9C0C-C567062A973C}"/>
    <cellStyle name="Comma 5 2 2 2 2 6 3" xfId="6147" xr:uid="{B36EDB2E-8953-4497-BE66-D66874913FDD}"/>
    <cellStyle name="Comma 5 2 2 2 2 6 3 2" xfId="17375" xr:uid="{C3BB92E5-F63A-4B72-9249-E14DB7850608}"/>
    <cellStyle name="Comma 5 2 2 2 2 6 4" xfId="11772" xr:uid="{B67509C1-412D-4480-A72A-277B03268DD8}"/>
    <cellStyle name="Comma 5 2 2 2 2 7" xfId="3057" xr:uid="{C8947548-9BE1-4EC0-8567-F8214D6C4273}"/>
    <cellStyle name="Comma 5 2 2 2 2 7 2" xfId="8660" xr:uid="{236983FF-5AE1-4D83-9D4E-4662AED6B082}"/>
    <cellStyle name="Comma 5 2 2 2 2 7 2 2" xfId="19888" xr:uid="{F1738045-4E97-4B34-A095-A1FA387A472D}"/>
    <cellStyle name="Comma 5 2 2 2 2 7 3" xfId="14285" xr:uid="{1383D2E1-4A48-42BB-A3E1-E8300EC03AB9}"/>
    <cellStyle name="Comma 5 2 2 2 2 8" xfId="5872" xr:uid="{7DF1371E-3213-419B-86FA-41B3F2AB98D7}"/>
    <cellStyle name="Comma 5 2 2 2 2 8 2" xfId="17100" xr:uid="{80AAF73D-DD95-4318-807C-F1FF671E9FF5}"/>
    <cellStyle name="Comma 5 2 2 2 2 9" xfId="11496" xr:uid="{C89C6628-BF89-47B2-939A-EB2C32A3B548}"/>
    <cellStyle name="Comma 5 2 2 2 3" xfId="685" xr:uid="{00000000-0005-0000-0000-0000FB060000}"/>
    <cellStyle name="Comma 5 2 2 2 3 2" xfId="1223" xr:uid="{00000000-0005-0000-0000-0000FC060000}"/>
    <cellStyle name="Comma 5 2 2 2 3 2 2" xfId="2303" xr:uid="{00000000-0005-0000-0000-0000FD060000}"/>
    <cellStyle name="Comma 5 2 2 2 3 2 2 2" xfId="5092" xr:uid="{ED70AC12-7ACD-47A5-869E-90440F355488}"/>
    <cellStyle name="Comma 5 2 2 2 3 2 2 2 2" xfId="10695" xr:uid="{BD130122-467D-4B29-B30B-88A759BAC817}"/>
    <cellStyle name="Comma 5 2 2 2 3 2 2 2 2 2" xfId="21923" xr:uid="{C6EEFA0E-2CB3-40EF-819A-B3F3613BD526}"/>
    <cellStyle name="Comma 5 2 2 2 3 2 2 2 3" xfId="16320" xr:uid="{D3D3C184-D2B0-40A3-98D4-6CFAD7ECCECE}"/>
    <cellStyle name="Comma 5 2 2 2 3 2 2 3" xfId="7906" xr:uid="{A58DBD2E-8710-4F28-82CE-CBB4DDE02FE9}"/>
    <cellStyle name="Comma 5 2 2 2 3 2 2 3 2" xfId="19134" xr:uid="{8A86CEBA-B62D-42D6-AEC0-4EE0D9CB549F}"/>
    <cellStyle name="Comma 5 2 2 2 3 2 2 4" xfId="13531" xr:uid="{AAED867A-6886-45C0-A5DF-A2717B206D8D}"/>
    <cellStyle name="Comma 5 2 2 2 3 2 3" xfId="4012" xr:uid="{ACAD945B-2364-4740-AC35-8079EB44CF91}"/>
    <cellStyle name="Comma 5 2 2 2 3 2 3 2" xfId="9615" xr:uid="{37524DAF-C740-4A2B-9CDE-6953F7BECD3D}"/>
    <cellStyle name="Comma 5 2 2 2 3 2 3 2 2" xfId="20843" xr:uid="{4C18F44C-AD69-4861-A0E6-F70671E60ED5}"/>
    <cellStyle name="Comma 5 2 2 2 3 2 3 3" xfId="15240" xr:uid="{6437ACD0-791E-4D70-8534-B5B1D3B5DFBA}"/>
    <cellStyle name="Comma 5 2 2 2 3 2 4" xfId="6826" xr:uid="{0CD11953-EBA9-4876-A1EA-3C0A45DEF45E}"/>
    <cellStyle name="Comma 5 2 2 2 3 2 4 2" xfId="18054" xr:uid="{62C93925-A346-4537-9C7B-A89989C4B90D}"/>
    <cellStyle name="Comma 5 2 2 2 3 2 5" xfId="12451" xr:uid="{2379EDC3-A8D3-4160-BA43-70AAE4E9027A}"/>
    <cellStyle name="Comma 5 2 2 2 3 3" xfId="1765" xr:uid="{00000000-0005-0000-0000-0000FE060000}"/>
    <cellStyle name="Comma 5 2 2 2 3 3 2" xfId="4554" xr:uid="{B930065F-56EB-4353-A6C4-5DDD176677AA}"/>
    <cellStyle name="Comma 5 2 2 2 3 3 2 2" xfId="10157" xr:uid="{4CCF2545-7A30-4639-9FEF-A45F2CDD56B0}"/>
    <cellStyle name="Comma 5 2 2 2 3 3 2 2 2" xfId="21385" xr:uid="{AEB15C5F-03E7-4C89-90A6-33238ABBC28E}"/>
    <cellStyle name="Comma 5 2 2 2 3 3 2 3" xfId="15782" xr:uid="{DE0312B7-6DBC-42C1-91FD-FCFA0EDC406E}"/>
    <cellStyle name="Comma 5 2 2 2 3 3 3" xfId="7368" xr:uid="{30969273-8006-4EDB-AF6D-98F628BF3B9C}"/>
    <cellStyle name="Comma 5 2 2 2 3 3 3 2" xfId="18596" xr:uid="{86CC415F-B6ED-46A5-B8A4-A893C2CECBD9}"/>
    <cellStyle name="Comma 5 2 2 2 3 3 4" xfId="12993" xr:uid="{23A99232-8FE9-41AE-8044-2012CBEAEEE0}"/>
    <cellStyle name="Comma 5 2 2 2 3 4" xfId="3474" xr:uid="{02C82E46-C66F-4B89-9DFD-A8DFC6755200}"/>
    <cellStyle name="Comma 5 2 2 2 3 4 2" xfId="9077" xr:uid="{74D1264F-0D75-4781-81F7-2A3FC2F3F30F}"/>
    <cellStyle name="Comma 5 2 2 2 3 4 2 2" xfId="20305" xr:uid="{36DEED44-1920-4F72-9445-C4C945E6AD38}"/>
    <cellStyle name="Comma 5 2 2 2 3 4 3" xfId="14702" xr:uid="{AB054D4D-9A45-401C-9A76-11E042E3BBC9}"/>
    <cellStyle name="Comma 5 2 2 2 3 5" xfId="6288" xr:uid="{F2BEB0A4-308F-4B04-A9EA-F23CB50496DF}"/>
    <cellStyle name="Comma 5 2 2 2 3 5 2" xfId="17516" xr:uid="{68036F92-488D-46DC-9FA1-BC7DEA1F7EDC}"/>
    <cellStyle name="Comma 5 2 2 2 3 6" xfId="11913" xr:uid="{C9671DEC-9B57-42A2-BD73-E18F124AFA0A}"/>
    <cellStyle name="Comma 5 2 2 2 4" xfId="956" xr:uid="{00000000-0005-0000-0000-0000FF060000}"/>
    <cellStyle name="Comma 5 2 2 2 4 2" xfId="2036" xr:uid="{00000000-0005-0000-0000-000000070000}"/>
    <cellStyle name="Comma 5 2 2 2 4 2 2" xfId="4825" xr:uid="{82052977-6A9C-4369-9F9B-58925C8D10D0}"/>
    <cellStyle name="Comma 5 2 2 2 4 2 2 2" xfId="10428" xr:uid="{4C62A742-DEE7-45B5-8FD2-D0C02E25844C}"/>
    <cellStyle name="Comma 5 2 2 2 4 2 2 2 2" xfId="21656" xr:uid="{236528CB-E3E6-4C37-8DB0-F0BFB5149D16}"/>
    <cellStyle name="Comma 5 2 2 2 4 2 2 3" xfId="16053" xr:uid="{83A1C7C2-651F-4A6C-BEF5-4375AAF9EB87}"/>
    <cellStyle name="Comma 5 2 2 2 4 2 3" xfId="7639" xr:uid="{E9F3456E-8371-4D61-A740-C9272D494FD1}"/>
    <cellStyle name="Comma 5 2 2 2 4 2 3 2" xfId="18867" xr:uid="{E22631F0-3A78-4020-A9A8-91856FC63BBA}"/>
    <cellStyle name="Comma 5 2 2 2 4 2 4" xfId="13264" xr:uid="{D1323F2F-C192-4986-8C6C-EA1AA78E8C85}"/>
    <cellStyle name="Comma 5 2 2 2 4 3" xfId="3745" xr:uid="{6F0C9BE7-21BA-4827-9366-2009F56D1EEA}"/>
    <cellStyle name="Comma 5 2 2 2 4 3 2" xfId="9348" xr:uid="{F1F4402A-E14D-49EE-A22E-5B2722AA99ED}"/>
    <cellStyle name="Comma 5 2 2 2 4 3 2 2" xfId="20576" xr:uid="{03FFC07C-13EF-4ECA-BF68-2851E15326D1}"/>
    <cellStyle name="Comma 5 2 2 2 4 3 3" xfId="14973" xr:uid="{AE9DED8A-189D-4857-9421-D529FDF77CC1}"/>
    <cellStyle name="Comma 5 2 2 2 4 4" xfId="6559" xr:uid="{63C048EE-B05F-4EE0-BA66-11A77A712245}"/>
    <cellStyle name="Comma 5 2 2 2 4 4 2" xfId="17787" xr:uid="{F647FBA2-A120-46FB-A8F6-447C9FFC9D9B}"/>
    <cellStyle name="Comma 5 2 2 2 4 5" xfId="12184" xr:uid="{7F3A6043-7002-4C74-8EEF-3DEE0C2CD660}"/>
    <cellStyle name="Comma 5 2 2 2 5" xfId="1498" xr:uid="{00000000-0005-0000-0000-000001070000}"/>
    <cellStyle name="Comma 5 2 2 2 5 2" xfId="4287" xr:uid="{D67A177A-1FA1-4D2E-94FA-238951D38581}"/>
    <cellStyle name="Comma 5 2 2 2 5 2 2" xfId="9890" xr:uid="{643BDDA6-3584-4C75-83C3-E24E4FBF037F}"/>
    <cellStyle name="Comma 5 2 2 2 5 2 2 2" xfId="21118" xr:uid="{570BDE66-39D2-4B55-8A54-883E968117D7}"/>
    <cellStyle name="Comma 5 2 2 2 5 2 3" xfId="15515" xr:uid="{36CD3080-B0C5-4612-9225-81073AEC272B}"/>
    <cellStyle name="Comma 5 2 2 2 5 3" xfId="7101" xr:uid="{CDC87484-4B6D-4F81-8E28-202D65B920CA}"/>
    <cellStyle name="Comma 5 2 2 2 5 3 2" xfId="18329" xr:uid="{DFA17C2E-960F-4D07-85F5-153041697D80}"/>
    <cellStyle name="Comma 5 2 2 2 5 4" xfId="12726" xr:uid="{9EBCC37B-32DD-41CA-988B-96E7A8492C93}"/>
    <cellStyle name="Comma 5 2 2 2 6" xfId="2579" xr:uid="{00000000-0005-0000-0000-000002070000}"/>
    <cellStyle name="Comma 5 2 2 2 6 2" xfId="5368" xr:uid="{81B3D9BC-DED9-452F-AD6B-4565213F6755}"/>
    <cellStyle name="Comma 5 2 2 2 6 2 2" xfId="10971" xr:uid="{5AD3A053-5B8D-498F-8147-E3D47B4AAD2A}"/>
    <cellStyle name="Comma 5 2 2 2 6 2 2 2" xfId="22199" xr:uid="{BFEAB901-5F41-491A-9D76-2DFEC823B696}"/>
    <cellStyle name="Comma 5 2 2 2 6 2 3" xfId="16596" xr:uid="{F4487CDB-B57E-4555-B666-7608F01E6BDB}"/>
    <cellStyle name="Comma 5 2 2 2 6 3" xfId="8182" xr:uid="{606022A0-22BB-48F0-B459-557AA56D6A71}"/>
    <cellStyle name="Comma 5 2 2 2 6 3 2" xfId="19410" xr:uid="{30987CF1-E8B3-4923-93C2-7407ECD2DD6D}"/>
    <cellStyle name="Comma 5 2 2 2 6 4" xfId="13807" xr:uid="{605B5B28-A709-4893-AE56-DE44EF7B568E}"/>
    <cellStyle name="Comma 5 2 2 2 7" xfId="418" xr:uid="{00000000-0005-0000-0000-000003070000}"/>
    <cellStyle name="Comma 5 2 2 2 7 2" xfId="3207" xr:uid="{79A84614-97A1-4CC1-A89C-24B9B40554D2}"/>
    <cellStyle name="Comma 5 2 2 2 7 2 2" xfId="8810" xr:uid="{708EF130-06AE-4B16-8FAF-AE82C3E8D5B5}"/>
    <cellStyle name="Comma 5 2 2 2 7 2 2 2" xfId="20038" xr:uid="{8810AD5A-3296-4456-BF17-00993C3CB5C1}"/>
    <cellStyle name="Comma 5 2 2 2 7 2 3" xfId="14435" xr:uid="{43DC32DC-7750-4EAE-B267-193A4732BFEF}"/>
    <cellStyle name="Comma 5 2 2 2 7 3" xfId="6021" xr:uid="{B0E0EAEB-CFFB-48EB-A7CC-DA418552D4E4}"/>
    <cellStyle name="Comma 5 2 2 2 7 3 2" xfId="17249" xr:uid="{146AC1FF-B856-4730-95F4-284B372A1C56}"/>
    <cellStyle name="Comma 5 2 2 2 7 4" xfId="11646" xr:uid="{0703EA85-056C-4233-92A8-E4951EFD5006}"/>
    <cellStyle name="Comma 5 2 2 2 8" xfId="2931" xr:uid="{4B593EE6-0FCE-477A-88B7-095EFC038BE8}"/>
    <cellStyle name="Comma 5 2 2 2 8 2" xfId="8534" xr:uid="{F7E8E082-2BF4-4DDD-9DF2-1314882BCB53}"/>
    <cellStyle name="Comma 5 2 2 2 8 2 2" xfId="19762" xr:uid="{EAC62CE8-A812-4C6A-A464-8F1FD043088C}"/>
    <cellStyle name="Comma 5 2 2 2 8 3" xfId="14159" xr:uid="{D84B4683-7BAC-4373-B842-82623BC74E63}"/>
    <cellStyle name="Comma 5 2 2 2 9" xfId="5746" xr:uid="{6CA19390-5429-47CA-8033-2B748A384C07}"/>
    <cellStyle name="Comma 5 2 2 2 9 2" xfId="16974" xr:uid="{ACA0EE4A-6F0A-4DE1-83BF-F12936E5D5A9}"/>
    <cellStyle name="Comma 5 2 2 3" xfId="200" xr:uid="{00000000-0005-0000-0000-000004070000}"/>
    <cellStyle name="Comma 5 2 2 3 2" xfId="747" xr:uid="{00000000-0005-0000-0000-000005070000}"/>
    <cellStyle name="Comma 5 2 2 3 2 2" xfId="1285" xr:uid="{00000000-0005-0000-0000-000006070000}"/>
    <cellStyle name="Comma 5 2 2 3 2 2 2" xfId="2365" xr:uid="{00000000-0005-0000-0000-000007070000}"/>
    <cellStyle name="Comma 5 2 2 3 2 2 2 2" xfId="5154" xr:uid="{982E50BE-C090-4AB1-84A2-22173A6B41D3}"/>
    <cellStyle name="Comma 5 2 2 3 2 2 2 2 2" xfId="10757" xr:uid="{FBB237AE-CADE-451F-A428-81BB737437E7}"/>
    <cellStyle name="Comma 5 2 2 3 2 2 2 2 2 2" xfId="21985" xr:uid="{FA71A48F-B273-4299-97C1-12280F416F57}"/>
    <cellStyle name="Comma 5 2 2 3 2 2 2 2 3" xfId="16382" xr:uid="{9D2FC975-341F-4259-8A44-9B86501E82B9}"/>
    <cellStyle name="Comma 5 2 2 3 2 2 2 3" xfId="7968" xr:uid="{4C30E91E-7D47-453C-8A4C-47BF0D7A6A8C}"/>
    <cellStyle name="Comma 5 2 2 3 2 2 2 3 2" xfId="19196" xr:uid="{C6615484-FFE3-420F-82C2-895EE7CCC523}"/>
    <cellStyle name="Comma 5 2 2 3 2 2 2 4" xfId="13593" xr:uid="{F55A716E-9013-4A42-85E0-683C12BEA779}"/>
    <cellStyle name="Comma 5 2 2 3 2 2 3" xfId="4074" xr:uid="{7DFF84DF-7EB0-4012-B8A9-32A4733CC1CC}"/>
    <cellStyle name="Comma 5 2 2 3 2 2 3 2" xfId="9677" xr:uid="{213D9B1C-6BF4-4CE0-941D-8D3E0C581728}"/>
    <cellStyle name="Comma 5 2 2 3 2 2 3 2 2" xfId="20905" xr:uid="{CCE9713D-782A-4251-8B53-FE86CEC9EB25}"/>
    <cellStyle name="Comma 5 2 2 3 2 2 3 3" xfId="15302" xr:uid="{94CBE84C-B42D-4DB9-8F80-CDDE8E834F87}"/>
    <cellStyle name="Comma 5 2 2 3 2 2 4" xfId="6888" xr:uid="{C330F76E-F4CA-404B-BDD6-B87F68568EED}"/>
    <cellStyle name="Comma 5 2 2 3 2 2 4 2" xfId="18116" xr:uid="{D61FDEED-94D7-4ED7-88B9-F4FCD2AC9BB6}"/>
    <cellStyle name="Comma 5 2 2 3 2 2 5" xfId="12513" xr:uid="{1386B99A-8E18-4C74-94B2-0975E5268C2F}"/>
    <cellStyle name="Comma 5 2 2 3 2 3" xfId="1827" xr:uid="{00000000-0005-0000-0000-000008070000}"/>
    <cellStyle name="Comma 5 2 2 3 2 3 2" xfId="4616" xr:uid="{5C44CD6F-3C31-4047-A17F-982F6A899C63}"/>
    <cellStyle name="Comma 5 2 2 3 2 3 2 2" xfId="10219" xr:uid="{9FB72392-F5DB-44C5-9C25-E4BC89367C06}"/>
    <cellStyle name="Comma 5 2 2 3 2 3 2 2 2" xfId="21447" xr:uid="{5F92651A-A1F6-4910-9D25-DA300695FA98}"/>
    <cellStyle name="Comma 5 2 2 3 2 3 2 3" xfId="15844" xr:uid="{C60FB9AB-9EF1-4C56-9B07-53EA1D360BA4}"/>
    <cellStyle name="Comma 5 2 2 3 2 3 3" xfId="7430" xr:uid="{B9BC5274-2811-459B-920D-DB9D49DAFCD3}"/>
    <cellStyle name="Comma 5 2 2 3 2 3 3 2" xfId="18658" xr:uid="{2C065869-A9F5-4D93-9FC6-DC317AF5B949}"/>
    <cellStyle name="Comma 5 2 2 3 2 3 4" xfId="13055" xr:uid="{A8954260-F790-4396-9C7D-427AF4976D48}"/>
    <cellStyle name="Comma 5 2 2 3 2 4" xfId="3536" xr:uid="{D8A63BEB-3DA2-41F0-AE5E-0C3AD69E8316}"/>
    <cellStyle name="Comma 5 2 2 3 2 4 2" xfId="9139" xr:uid="{CB9D4DD1-2050-4AAA-B1A6-D4349198FE53}"/>
    <cellStyle name="Comma 5 2 2 3 2 4 2 2" xfId="20367" xr:uid="{F190EC3B-5B7C-4BF4-B132-89354A432E1D}"/>
    <cellStyle name="Comma 5 2 2 3 2 4 3" xfId="14764" xr:uid="{281F6396-0162-44BF-AD5B-62A3D263F187}"/>
    <cellStyle name="Comma 5 2 2 3 2 5" xfId="6350" xr:uid="{12B7BB3D-BBC9-45B1-9CD7-D15B22F5D41D}"/>
    <cellStyle name="Comma 5 2 2 3 2 5 2" xfId="17578" xr:uid="{4516D0ED-4837-4E39-A097-9C0448B43644}"/>
    <cellStyle name="Comma 5 2 2 3 2 6" xfId="11975" xr:uid="{D77DFC60-B17A-4C07-91A8-4E26EB99B308}"/>
    <cellStyle name="Comma 5 2 2 3 3" xfId="1018" xr:uid="{00000000-0005-0000-0000-000009070000}"/>
    <cellStyle name="Comma 5 2 2 3 3 2" xfId="2098" xr:uid="{00000000-0005-0000-0000-00000A070000}"/>
    <cellStyle name="Comma 5 2 2 3 3 2 2" xfId="4887" xr:uid="{8C395595-329E-42E2-8025-029DBF9EFA1A}"/>
    <cellStyle name="Comma 5 2 2 3 3 2 2 2" xfId="10490" xr:uid="{CDD4FE2C-8871-436D-ACD5-93388B9AD629}"/>
    <cellStyle name="Comma 5 2 2 3 3 2 2 2 2" xfId="21718" xr:uid="{AA0B9D50-202A-44EB-A0CC-596504EC2EEE}"/>
    <cellStyle name="Comma 5 2 2 3 3 2 2 3" xfId="16115" xr:uid="{346B259C-4F86-414C-9F7C-3E855C8FDDE9}"/>
    <cellStyle name="Comma 5 2 2 3 3 2 3" xfId="7701" xr:uid="{2C779A26-7A67-43B5-8482-D4EC6DA1DE66}"/>
    <cellStyle name="Comma 5 2 2 3 3 2 3 2" xfId="18929" xr:uid="{77D1C5E3-E80D-4735-ACD4-BB3E9BBD0D2B}"/>
    <cellStyle name="Comma 5 2 2 3 3 2 4" xfId="13326" xr:uid="{155F417D-C3FD-49B2-8CB3-524ABF33C904}"/>
    <cellStyle name="Comma 5 2 2 3 3 3" xfId="3807" xr:uid="{A3B9321A-67FD-481D-9FA5-D656BD844789}"/>
    <cellStyle name="Comma 5 2 2 3 3 3 2" xfId="9410" xr:uid="{20201F04-CDC9-450C-A535-82CE560226C7}"/>
    <cellStyle name="Comma 5 2 2 3 3 3 2 2" xfId="20638" xr:uid="{EDB2ABDC-3188-44ED-82DB-26D9772FB43F}"/>
    <cellStyle name="Comma 5 2 2 3 3 3 3" xfId="15035" xr:uid="{92B4D83B-9E9B-4181-97E6-5489CFD8CDDB}"/>
    <cellStyle name="Comma 5 2 2 3 3 4" xfId="6621" xr:uid="{CB7DDA7F-B014-434F-8D7A-F612A8E1306A}"/>
    <cellStyle name="Comma 5 2 2 3 3 4 2" xfId="17849" xr:uid="{68EBB2BD-B1FE-4B50-850A-D4426A47ED0D}"/>
    <cellStyle name="Comma 5 2 2 3 3 5" xfId="12246" xr:uid="{33706C53-CC7E-4961-A3A0-16D8A4106994}"/>
    <cellStyle name="Comma 5 2 2 3 4" xfId="1560" xr:uid="{00000000-0005-0000-0000-00000B070000}"/>
    <cellStyle name="Comma 5 2 2 3 4 2" xfId="4349" xr:uid="{0CE2DA74-3ACF-46A4-B82E-816FC8324E63}"/>
    <cellStyle name="Comma 5 2 2 3 4 2 2" xfId="9952" xr:uid="{1A3D3A27-8070-4DCF-9067-9BD38B52FE32}"/>
    <cellStyle name="Comma 5 2 2 3 4 2 2 2" xfId="21180" xr:uid="{B74D2EE3-9A8C-4686-BB2F-9290157B7F91}"/>
    <cellStyle name="Comma 5 2 2 3 4 2 3" xfId="15577" xr:uid="{729C59F3-2F99-47B7-B78D-3C4F31CA077D}"/>
    <cellStyle name="Comma 5 2 2 3 4 3" xfId="7163" xr:uid="{1BF4750E-B799-4717-A6E8-79777C6DD5BC}"/>
    <cellStyle name="Comma 5 2 2 3 4 3 2" xfId="18391" xr:uid="{748E35AA-5221-47A2-A0BC-75284C0FF462}"/>
    <cellStyle name="Comma 5 2 2 3 4 4" xfId="12788" xr:uid="{32A5AB38-C35D-4080-952B-3956FCBDCE07}"/>
    <cellStyle name="Comma 5 2 2 3 5" xfId="2641" xr:uid="{00000000-0005-0000-0000-00000C070000}"/>
    <cellStyle name="Comma 5 2 2 3 5 2" xfId="5430" xr:uid="{D4D8FFE4-84B9-4CE7-8AE7-74226EB944C6}"/>
    <cellStyle name="Comma 5 2 2 3 5 2 2" xfId="11033" xr:uid="{3CE993F7-F6F2-4F42-900E-FAEAA413E3E2}"/>
    <cellStyle name="Comma 5 2 2 3 5 2 2 2" xfId="22261" xr:uid="{D66397AF-2239-48BC-B0B5-4FDF02890162}"/>
    <cellStyle name="Comma 5 2 2 3 5 2 3" xfId="16658" xr:uid="{AE56DB3F-BE7D-4CF8-9A51-76CAC60692DB}"/>
    <cellStyle name="Comma 5 2 2 3 5 3" xfId="8244" xr:uid="{678BACC6-5722-4053-83B2-5F55CBE81133}"/>
    <cellStyle name="Comma 5 2 2 3 5 3 2" xfId="19472" xr:uid="{87DB7D6D-BD57-4ABF-A62E-69A046613FC2}"/>
    <cellStyle name="Comma 5 2 2 3 5 4" xfId="13869" xr:uid="{9CB149E0-75CE-4742-B98E-8135D4DE21D5}"/>
    <cellStyle name="Comma 5 2 2 3 6" xfId="480" xr:uid="{00000000-0005-0000-0000-00000D070000}"/>
    <cellStyle name="Comma 5 2 2 3 6 2" xfId="3269" xr:uid="{540E0D13-4540-432D-9FF0-63CCA3A7FEC2}"/>
    <cellStyle name="Comma 5 2 2 3 6 2 2" xfId="8872" xr:uid="{704F1CAA-27A5-4195-A633-8AFD55428C69}"/>
    <cellStyle name="Comma 5 2 2 3 6 2 2 2" xfId="20100" xr:uid="{403472E3-164B-4313-BFCA-01121D176E9A}"/>
    <cellStyle name="Comma 5 2 2 3 6 2 3" xfId="14497" xr:uid="{6ABE36A5-5945-44AD-B4E9-F65B5C3D8D43}"/>
    <cellStyle name="Comma 5 2 2 3 6 3" xfId="6083" xr:uid="{ED4B05B6-89BE-4A35-ABDE-8B3FB69A97A2}"/>
    <cellStyle name="Comma 5 2 2 3 6 3 2" xfId="17311" xr:uid="{876F4766-69D7-435D-AFDF-FC8B726775D5}"/>
    <cellStyle name="Comma 5 2 2 3 6 4" xfId="11708" xr:uid="{F0BDD745-2219-4F6B-AA7B-072FBA81FC98}"/>
    <cellStyle name="Comma 5 2 2 3 7" xfId="2993" xr:uid="{2986C0FA-1772-4362-B538-C05757DC287A}"/>
    <cellStyle name="Comma 5 2 2 3 7 2" xfId="8596" xr:uid="{1ADD54D2-26DE-4B5A-A6A0-65DF9DCA2B66}"/>
    <cellStyle name="Comma 5 2 2 3 7 2 2" xfId="19824" xr:uid="{33A12C3A-6607-42EA-BE68-112982892827}"/>
    <cellStyle name="Comma 5 2 2 3 7 3" xfId="14221" xr:uid="{9A7F72E3-6381-45AC-B9BD-E017C6082933}"/>
    <cellStyle name="Comma 5 2 2 3 8" xfId="5808" xr:uid="{74263BE0-03A9-4DD8-BB84-39723A07B09F}"/>
    <cellStyle name="Comma 5 2 2 3 8 2" xfId="17036" xr:uid="{C08D0289-D6CA-4B09-88D7-D87CDF184E44}"/>
    <cellStyle name="Comma 5 2 2 3 9" xfId="11432" xr:uid="{3BF6D740-5AE2-4439-AACE-93A98CD96F3F}"/>
    <cellStyle name="Comma 5 2 2 4" xfId="623" xr:uid="{00000000-0005-0000-0000-00000E070000}"/>
    <cellStyle name="Comma 5 2 2 4 2" xfId="1161" xr:uid="{00000000-0005-0000-0000-00000F070000}"/>
    <cellStyle name="Comma 5 2 2 4 2 2" xfId="2241" xr:uid="{00000000-0005-0000-0000-000010070000}"/>
    <cellStyle name="Comma 5 2 2 4 2 2 2" xfId="5030" xr:uid="{C7397737-F8C5-4C15-BBCA-3C09FA639C5B}"/>
    <cellStyle name="Comma 5 2 2 4 2 2 2 2" xfId="10633" xr:uid="{8E984D5D-5E0C-4FB1-A8B3-235A9A20D7E5}"/>
    <cellStyle name="Comma 5 2 2 4 2 2 2 2 2" xfId="21861" xr:uid="{BE76A056-9F0D-4839-9B56-AA45BA92579B}"/>
    <cellStyle name="Comma 5 2 2 4 2 2 2 3" xfId="16258" xr:uid="{23DEF48F-F3E5-465D-9435-732449E9997D}"/>
    <cellStyle name="Comma 5 2 2 4 2 2 3" xfId="7844" xr:uid="{ED83C82A-02A3-4E36-B3D6-C4F6F5670BE5}"/>
    <cellStyle name="Comma 5 2 2 4 2 2 3 2" xfId="19072" xr:uid="{403AFD99-6590-444E-BE56-7737AAAB4F47}"/>
    <cellStyle name="Comma 5 2 2 4 2 2 4" xfId="13469" xr:uid="{AB95B210-E6AD-4117-AE9D-74D136D5956E}"/>
    <cellStyle name="Comma 5 2 2 4 2 3" xfId="3950" xr:uid="{B5AE309D-F8F8-4E54-9DEB-953BF218BCBD}"/>
    <cellStyle name="Comma 5 2 2 4 2 3 2" xfId="9553" xr:uid="{3DC02F98-98C9-4967-9390-03F013CBB5DB}"/>
    <cellStyle name="Comma 5 2 2 4 2 3 2 2" xfId="20781" xr:uid="{5CB75A16-3F68-443A-953F-5B7D6073AAAA}"/>
    <cellStyle name="Comma 5 2 2 4 2 3 3" xfId="15178" xr:uid="{F48FEF53-E039-427D-A150-D6C7B7CFE61A}"/>
    <cellStyle name="Comma 5 2 2 4 2 4" xfId="6764" xr:uid="{D26F2861-56DB-4F72-831D-9A4987EF96D8}"/>
    <cellStyle name="Comma 5 2 2 4 2 4 2" xfId="17992" xr:uid="{894BF96C-E7CA-4393-994A-6EB74B5D3874}"/>
    <cellStyle name="Comma 5 2 2 4 2 5" xfId="12389" xr:uid="{CD1921E5-ACC9-41AF-99BB-5A48FE7D74A0}"/>
    <cellStyle name="Comma 5 2 2 4 3" xfId="1703" xr:uid="{00000000-0005-0000-0000-000011070000}"/>
    <cellStyle name="Comma 5 2 2 4 3 2" xfId="4492" xr:uid="{B48B9DAA-6ABB-4D83-BFD1-01EE89B8A167}"/>
    <cellStyle name="Comma 5 2 2 4 3 2 2" xfId="10095" xr:uid="{688FCC2A-A1FC-4400-95DC-92BCBA961D68}"/>
    <cellStyle name="Comma 5 2 2 4 3 2 2 2" xfId="21323" xr:uid="{9ED9F920-AE24-485D-9806-EAD9C0873D8D}"/>
    <cellStyle name="Comma 5 2 2 4 3 2 3" xfId="15720" xr:uid="{A8FDE439-2A08-4910-AE37-C50B70D763DC}"/>
    <cellStyle name="Comma 5 2 2 4 3 3" xfId="7306" xr:uid="{FC5F02D7-9737-4196-B6CC-C8DF5601EBB5}"/>
    <cellStyle name="Comma 5 2 2 4 3 3 2" xfId="18534" xr:uid="{2A073648-02BA-4B34-A0E9-6FC5FA577FE5}"/>
    <cellStyle name="Comma 5 2 2 4 3 4" xfId="12931" xr:uid="{F3BD58D0-9958-41E2-8D14-2EAE2E192A50}"/>
    <cellStyle name="Comma 5 2 2 4 4" xfId="3412" xr:uid="{FBD73B61-6862-41C3-BB30-6ED2B3703A1F}"/>
    <cellStyle name="Comma 5 2 2 4 4 2" xfId="9015" xr:uid="{D255EABB-E972-4D65-82CD-A6E5FC4915B9}"/>
    <cellStyle name="Comma 5 2 2 4 4 2 2" xfId="20243" xr:uid="{11B68836-1A8C-4722-AC95-2D07D0FCAC7A}"/>
    <cellStyle name="Comma 5 2 2 4 4 3" xfId="14640" xr:uid="{2B6FB11C-6322-4704-B82C-19135C8620AA}"/>
    <cellStyle name="Comma 5 2 2 4 5" xfId="6226" xr:uid="{2629432C-4F6A-4625-8DC0-4BAD9EF9C52A}"/>
    <cellStyle name="Comma 5 2 2 4 5 2" xfId="17454" xr:uid="{2608577C-3A2A-4CCA-9D2C-23A820669117}"/>
    <cellStyle name="Comma 5 2 2 4 6" xfId="11851" xr:uid="{81196D70-7ACD-4FC3-8CAF-71DDA7581BFF}"/>
    <cellStyle name="Comma 5 2 2 5" xfId="894" xr:uid="{00000000-0005-0000-0000-000012070000}"/>
    <cellStyle name="Comma 5 2 2 5 2" xfId="1974" xr:uid="{00000000-0005-0000-0000-000013070000}"/>
    <cellStyle name="Comma 5 2 2 5 2 2" xfId="4763" xr:uid="{2DD5CE69-F969-4F2A-8FA3-C56E61CB2BB7}"/>
    <cellStyle name="Comma 5 2 2 5 2 2 2" xfId="10366" xr:uid="{54E3C170-D150-4DF8-9CD3-3F6D3E2D0C61}"/>
    <cellStyle name="Comma 5 2 2 5 2 2 2 2" xfId="21594" xr:uid="{A8945AA5-082C-4ABA-8106-1C231E1E8CE0}"/>
    <cellStyle name="Comma 5 2 2 5 2 2 3" xfId="15991" xr:uid="{E6F80069-D841-4D7E-AA83-78A3B3C8DF0D}"/>
    <cellStyle name="Comma 5 2 2 5 2 3" xfId="7577" xr:uid="{10D62252-665E-4409-84E3-EAB1EDB32437}"/>
    <cellStyle name="Comma 5 2 2 5 2 3 2" xfId="18805" xr:uid="{C2C5D15D-A46A-4A20-BB78-48577E83EC77}"/>
    <cellStyle name="Comma 5 2 2 5 2 4" xfId="13202" xr:uid="{94922970-4D74-4AA5-8873-AACF632B9E2D}"/>
    <cellStyle name="Comma 5 2 2 5 3" xfId="3683" xr:uid="{FC3A2CDD-21AB-44B5-A1E4-4EC19411C915}"/>
    <cellStyle name="Comma 5 2 2 5 3 2" xfId="9286" xr:uid="{9E2B7E23-9A28-442E-9CB2-A686C18E20CD}"/>
    <cellStyle name="Comma 5 2 2 5 3 2 2" xfId="20514" xr:uid="{A4A2C35A-D47E-4CED-ADDF-00930ED25295}"/>
    <cellStyle name="Comma 5 2 2 5 3 3" xfId="14911" xr:uid="{393AAB7D-7996-4B11-BA31-0F68224AA0E4}"/>
    <cellStyle name="Comma 5 2 2 5 4" xfId="6497" xr:uid="{743152D5-8731-4490-AD7F-5274A75A9EE6}"/>
    <cellStyle name="Comma 5 2 2 5 4 2" xfId="17725" xr:uid="{6DD573D3-11C1-4DEC-A59E-E9EBCD18CC50}"/>
    <cellStyle name="Comma 5 2 2 5 5" xfId="12122" xr:uid="{98310F96-69B5-4DB3-8960-0EB98481249C}"/>
    <cellStyle name="Comma 5 2 2 6" xfId="1436" xr:uid="{00000000-0005-0000-0000-000014070000}"/>
    <cellStyle name="Comma 5 2 2 6 2" xfId="4225" xr:uid="{C03BA506-613A-48BE-A6FB-BB6560BEFFE7}"/>
    <cellStyle name="Comma 5 2 2 6 2 2" xfId="9828" xr:uid="{31298A18-B26C-4053-9831-2E0053DEA0A5}"/>
    <cellStyle name="Comma 5 2 2 6 2 2 2" xfId="21056" xr:uid="{4CC7A825-250D-435E-8574-1933EF32EAB2}"/>
    <cellStyle name="Comma 5 2 2 6 2 3" xfId="15453" xr:uid="{4F86C37E-1799-4A4F-972A-E655DF2EB004}"/>
    <cellStyle name="Comma 5 2 2 6 3" xfId="7039" xr:uid="{D72196F2-A170-4F93-82B5-EB61CB044A20}"/>
    <cellStyle name="Comma 5 2 2 6 3 2" xfId="18267" xr:uid="{8B6A719F-4EF5-4035-8E44-7DC25417B29D}"/>
    <cellStyle name="Comma 5 2 2 6 4" xfId="12664" xr:uid="{B00E4421-BE5B-44AD-97BB-93B2510DAC09}"/>
    <cellStyle name="Comma 5 2 2 7" xfId="2517" xr:uid="{00000000-0005-0000-0000-000015070000}"/>
    <cellStyle name="Comma 5 2 2 7 2" xfId="5306" xr:uid="{91B4170B-B21D-48F7-BCAF-585C62E29936}"/>
    <cellStyle name="Comma 5 2 2 7 2 2" xfId="10909" xr:uid="{D5121CBB-2D95-4125-857A-1EA691A1E669}"/>
    <cellStyle name="Comma 5 2 2 7 2 2 2" xfId="22137" xr:uid="{1CDB07E9-E90E-447B-BDF5-07AD232E0BD5}"/>
    <cellStyle name="Comma 5 2 2 7 2 3" xfId="16534" xr:uid="{57AFE212-B44A-455F-B0CD-168B20670CE0}"/>
    <cellStyle name="Comma 5 2 2 7 3" xfId="8120" xr:uid="{8EE88185-2E85-4B95-9A59-CBC31B3775EF}"/>
    <cellStyle name="Comma 5 2 2 7 3 2" xfId="19348" xr:uid="{34BB0DDD-09CA-4AC4-8B7A-731AD5741F6B}"/>
    <cellStyle name="Comma 5 2 2 7 4" xfId="13745" xr:uid="{F7C0119B-E403-4CC5-B91F-DDCA2B1BF5F7}"/>
    <cellStyle name="Comma 5 2 2 8" xfId="356" xr:uid="{00000000-0005-0000-0000-000016070000}"/>
    <cellStyle name="Comma 5 2 2 8 2" xfId="3145" xr:uid="{1476EA02-AECE-4665-B447-DA5C70FD8FEB}"/>
    <cellStyle name="Comma 5 2 2 8 2 2" xfId="8748" xr:uid="{1F1B69F6-B34F-4144-86AD-CDAD91A037E6}"/>
    <cellStyle name="Comma 5 2 2 8 2 2 2" xfId="19976" xr:uid="{E64BE959-41FC-4AD4-80F5-1EE2A4C0691F}"/>
    <cellStyle name="Comma 5 2 2 8 2 3" xfId="14373" xr:uid="{FB5B222B-230F-4B38-9812-9A7698DA9D03}"/>
    <cellStyle name="Comma 5 2 2 8 3" xfId="5959" xr:uid="{21FC6FA3-93BF-4C37-AD27-5F9A7A121F4F}"/>
    <cellStyle name="Comma 5 2 2 8 3 2" xfId="17187" xr:uid="{A27CB2D0-1266-4D5B-A110-A397DD03071A}"/>
    <cellStyle name="Comma 5 2 2 8 4" xfId="11584" xr:uid="{3F2F2EEB-4820-496E-958B-0D09EA78635F}"/>
    <cellStyle name="Comma 5 2 2 9" xfId="2869" xr:uid="{9D07BF92-D02B-4F0E-9337-B7FDEFACDC08}"/>
    <cellStyle name="Comma 5 2 2 9 2" xfId="8472" xr:uid="{05791673-2285-4CE1-B807-097A538698DB}"/>
    <cellStyle name="Comma 5 2 2 9 2 2" xfId="19700" xr:uid="{EEACB6B6-A36A-469C-854C-D27B043816D2}"/>
    <cellStyle name="Comma 5 2 2 9 3" xfId="14097" xr:uid="{C48E5EC7-8CF1-478F-87A8-8D0A79A9CC89}"/>
    <cellStyle name="Comma 5 2 3" xfId="106" xr:uid="{00000000-0005-0000-0000-000017070000}"/>
    <cellStyle name="Comma 5 2 3 10" xfId="11338" xr:uid="{A618974F-9DFD-493A-9AD2-4C1F3BE20CE3}"/>
    <cellStyle name="Comma 5 2 3 2" xfId="232" xr:uid="{00000000-0005-0000-0000-000018070000}"/>
    <cellStyle name="Comma 5 2 3 2 2" xfId="779" xr:uid="{00000000-0005-0000-0000-000019070000}"/>
    <cellStyle name="Comma 5 2 3 2 2 2" xfId="1317" xr:uid="{00000000-0005-0000-0000-00001A070000}"/>
    <cellStyle name="Comma 5 2 3 2 2 2 2" xfId="2397" xr:uid="{00000000-0005-0000-0000-00001B070000}"/>
    <cellStyle name="Comma 5 2 3 2 2 2 2 2" xfId="5186" xr:uid="{59CDBE9F-21C5-48C6-A719-FEEC6A25297F}"/>
    <cellStyle name="Comma 5 2 3 2 2 2 2 2 2" xfId="10789" xr:uid="{70356FA0-428F-4C37-A4E9-5588D88C769F}"/>
    <cellStyle name="Comma 5 2 3 2 2 2 2 2 2 2" xfId="22017" xr:uid="{91A8D86A-D436-457E-A232-6B33D0B03C47}"/>
    <cellStyle name="Comma 5 2 3 2 2 2 2 2 3" xfId="16414" xr:uid="{D8E28AB3-390D-498F-97EF-671900282373}"/>
    <cellStyle name="Comma 5 2 3 2 2 2 2 3" xfId="8000" xr:uid="{821CF936-9B91-44F1-9CFC-7B0352BB218F}"/>
    <cellStyle name="Comma 5 2 3 2 2 2 2 3 2" xfId="19228" xr:uid="{E10ED822-52E5-4412-8DE1-DCDFB73D48E0}"/>
    <cellStyle name="Comma 5 2 3 2 2 2 2 4" xfId="13625" xr:uid="{C4B0FBA7-E1EC-408A-ACA8-39154424F5F3}"/>
    <cellStyle name="Comma 5 2 3 2 2 2 3" xfId="4106" xr:uid="{64C96C11-DD05-4133-9834-31A93E0853B6}"/>
    <cellStyle name="Comma 5 2 3 2 2 2 3 2" xfId="9709" xr:uid="{A62A32E3-7263-45D0-B788-F97637A0C435}"/>
    <cellStyle name="Comma 5 2 3 2 2 2 3 2 2" xfId="20937" xr:uid="{8D6D6703-B77C-4371-A094-D23BF58D572E}"/>
    <cellStyle name="Comma 5 2 3 2 2 2 3 3" xfId="15334" xr:uid="{0CCF4C76-6C1B-442A-9292-7EF6E05A1810}"/>
    <cellStyle name="Comma 5 2 3 2 2 2 4" xfId="6920" xr:uid="{3A20FAC1-5856-4E23-8538-8964C100A7CC}"/>
    <cellStyle name="Comma 5 2 3 2 2 2 4 2" xfId="18148" xr:uid="{73C5C67C-321B-41D3-8803-DFAA28CB181C}"/>
    <cellStyle name="Comma 5 2 3 2 2 2 5" xfId="12545" xr:uid="{E089D616-8948-4596-BFDF-F02A9B217134}"/>
    <cellStyle name="Comma 5 2 3 2 2 3" xfId="1859" xr:uid="{00000000-0005-0000-0000-00001C070000}"/>
    <cellStyle name="Comma 5 2 3 2 2 3 2" xfId="4648" xr:uid="{DAA5D548-D7AB-46EE-B9CB-C31F886D481B}"/>
    <cellStyle name="Comma 5 2 3 2 2 3 2 2" xfId="10251" xr:uid="{C223116B-96D4-4B52-B11A-1EAD632C0340}"/>
    <cellStyle name="Comma 5 2 3 2 2 3 2 2 2" xfId="21479" xr:uid="{E62E0926-05D7-418F-B90D-E8DD51DBA660}"/>
    <cellStyle name="Comma 5 2 3 2 2 3 2 3" xfId="15876" xr:uid="{CEC1721D-51BF-47A6-8EBE-D72F49E7B531}"/>
    <cellStyle name="Comma 5 2 3 2 2 3 3" xfId="7462" xr:uid="{1586BCBB-572C-45BE-BEB6-DC2CDFC33C47}"/>
    <cellStyle name="Comma 5 2 3 2 2 3 3 2" xfId="18690" xr:uid="{3F43B3E9-3A2E-4B9A-A18B-686A770598F7}"/>
    <cellStyle name="Comma 5 2 3 2 2 3 4" xfId="13087" xr:uid="{D25A2BAE-990C-4ADA-98E1-BA190075E274}"/>
    <cellStyle name="Comma 5 2 3 2 2 4" xfId="3568" xr:uid="{396366E2-984A-4D1B-A29B-669DCD7A7FE4}"/>
    <cellStyle name="Comma 5 2 3 2 2 4 2" xfId="9171" xr:uid="{45151B94-3FA2-4CA0-A87D-92226164029A}"/>
    <cellStyle name="Comma 5 2 3 2 2 4 2 2" xfId="20399" xr:uid="{6773490C-86EC-4C18-92EE-7878E6199695}"/>
    <cellStyle name="Comma 5 2 3 2 2 4 3" xfId="14796" xr:uid="{D873B2E9-1A01-467B-B32E-3F9F92662A08}"/>
    <cellStyle name="Comma 5 2 3 2 2 5" xfId="6382" xr:uid="{9000488B-FFB3-4522-9930-7C8193408999}"/>
    <cellStyle name="Comma 5 2 3 2 2 5 2" xfId="17610" xr:uid="{50B4B660-512A-4333-814B-ED9FB40D918D}"/>
    <cellStyle name="Comma 5 2 3 2 2 6" xfId="12007" xr:uid="{94DE8DC3-057F-4AAB-969A-FDD4DF5103D7}"/>
    <cellStyle name="Comma 5 2 3 2 3" xfId="1050" xr:uid="{00000000-0005-0000-0000-00001D070000}"/>
    <cellStyle name="Comma 5 2 3 2 3 2" xfId="2130" xr:uid="{00000000-0005-0000-0000-00001E070000}"/>
    <cellStyle name="Comma 5 2 3 2 3 2 2" xfId="4919" xr:uid="{FA1309FE-43E6-495D-A4FF-017A2228D82F}"/>
    <cellStyle name="Comma 5 2 3 2 3 2 2 2" xfId="10522" xr:uid="{3A6F3271-ED23-41CB-AA65-64F99E9E9D2F}"/>
    <cellStyle name="Comma 5 2 3 2 3 2 2 2 2" xfId="21750" xr:uid="{6069119C-AB3D-470B-8D93-6A3C146E9FBE}"/>
    <cellStyle name="Comma 5 2 3 2 3 2 2 3" xfId="16147" xr:uid="{6FAF6E97-BCFD-4BE7-A46B-AF43589B5E18}"/>
    <cellStyle name="Comma 5 2 3 2 3 2 3" xfId="7733" xr:uid="{7BA839CC-D040-45BC-960B-274E0408087D}"/>
    <cellStyle name="Comma 5 2 3 2 3 2 3 2" xfId="18961" xr:uid="{D5BD7496-5769-4DAC-8359-34CD3F81DEB7}"/>
    <cellStyle name="Comma 5 2 3 2 3 2 4" xfId="13358" xr:uid="{6B135BE5-7A17-47C1-8A49-831282BEFED1}"/>
    <cellStyle name="Comma 5 2 3 2 3 3" xfId="3839" xr:uid="{30631969-0E50-4F5F-A165-08F1459DECAC}"/>
    <cellStyle name="Comma 5 2 3 2 3 3 2" xfId="9442" xr:uid="{FC4F827F-03EB-4D4C-8BFC-AFF45410E381}"/>
    <cellStyle name="Comma 5 2 3 2 3 3 2 2" xfId="20670" xr:uid="{00AE8105-29DC-41A3-AA6C-EDB14F407061}"/>
    <cellStyle name="Comma 5 2 3 2 3 3 3" xfId="15067" xr:uid="{7D80817A-F45E-40F3-9311-F25D178F0CC9}"/>
    <cellStyle name="Comma 5 2 3 2 3 4" xfId="6653" xr:uid="{9479AA3D-C50E-4015-8BCB-0B6D689B33BA}"/>
    <cellStyle name="Comma 5 2 3 2 3 4 2" xfId="17881" xr:uid="{4A5DA32D-886D-4108-84D9-8324BD769F3E}"/>
    <cellStyle name="Comma 5 2 3 2 3 5" xfId="12278" xr:uid="{63B81A6F-48BA-4FD1-AD92-41577CFE1063}"/>
    <cellStyle name="Comma 5 2 3 2 4" xfId="1592" xr:uid="{00000000-0005-0000-0000-00001F070000}"/>
    <cellStyle name="Comma 5 2 3 2 4 2" xfId="4381" xr:uid="{EC21A42D-E1DA-4E96-B70E-DCE16C45000A}"/>
    <cellStyle name="Comma 5 2 3 2 4 2 2" xfId="9984" xr:uid="{7E579F86-AE32-4D04-B0FD-5E069E4A7BAF}"/>
    <cellStyle name="Comma 5 2 3 2 4 2 2 2" xfId="21212" xr:uid="{822E0FD2-8965-4163-816A-2C67164A9673}"/>
    <cellStyle name="Comma 5 2 3 2 4 2 3" xfId="15609" xr:uid="{BB101D10-5621-45FF-A58F-BA756DF87750}"/>
    <cellStyle name="Comma 5 2 3 2 4 3" xfId="7195" xr:uid="{07A51970-236D-4B78-8287-A5CDC44DFE56}"/>
    <cellStyle name="Comma 5 2 3 2 4 3 2" xfId="18423" xr:uid="{9D996843-A36B-48E0-9175-D0A4AFBEF605}"/>
    <cellStyle name="Comma 5 2 3 2 4 4" xfId="12820" xr:uid="{E8EBB314-6C63-4598-9812-17EF5BB38AF1}"/>
    <cellStyle name="Comma 5 2 3 2 5" xfId="2673" xr:uid="{00000000-0005-0000-0000-000020070000}"/>
    <cellStyle name="Comma 5 2 3 2 5 2" xfId="5462" xr:uid="{3C50DAEC-B2C4-46C8-91E8-75C655103ED3}"/>
    <cellStyle name="Comma 5 2 3 2 5 2 2" xfId="11065" xr:uid="{137A9549-9FCD-4E4E-B16B-210B32F538CE}"/>
    <cellStyle name="Comma 5 2 3 2 5 2 2 2" xfId="22293" xr:uid="{5C06324A-2901-44A7-8A53-BA1BCE351979}"/>
    <cellStyle name="Comma 5 2 3 2 5 2 3" xfId="16690" xr:uid="{56E0B550-0F5C-4470-B674-DB14D47ED0A7}"/>
    <cellStyle name="Comma 5 2 3 2 5 3" xfId="8276" xr:uid="{1F94C233-FC66-4E22-ACA2-B6C94A041619}"/>
    <cellStyle name="Comma 5 2 3 2 5 3 2" xfId="19504" xr:uid="{D450DFAE-DB24-4B80-B44D-1EB861D3524A}"/>
    <cellStyle name="Comma 5 2 3 2 5 4" xfId="13901" xr:uid="{BDB06A2D-558D-45E2-8CE0-F1140DCC227E}"/>
    <cellStyle name="Comma 5 2 3 2 6" xfId="512" xr:uid="{00000000-0005-0000-0000-000021070000}"/>
    <cellStyle name="Comma 5 2 3 2 6 2" xfId="3301" xr:uid="{91D1B890-9D9B-4162-B7A6-B732D668065A}"/>
    <cellStyle name="Comma 5 2 3 2 6 2 2" xfId="8904" xr:uid="{CAABE3AA-ADA0-495D-9D8D-81939F35B130}"/>
    <cellStyle name="Comma 5 2 3 2 6 2 2 2" xfId="20132" xr:uid="{F7BA7519-008C-4961-9430-FE624137E0C6}"/>
    <cellStyle name="Comma 5 2 3 2 6 2 3" xfId="14529" xr:uid="{021F4AE6-E4BA-4C0F-B02F-41836AB69046}"/>
    <cellStyle name="Comma 5 2 3 2 6 3" xfId="6115" xr:uid="{EA64FC9B-6C86-4FA5-9FB5-325FF48AFC59}"/>
    <cellStyle name="Comma 5 2 3 2 6 3 2" xfId="17343" xr:uid="{EC03C124-831A-490F-BE48-748BB03F8471}"/>
    <cellStyle name="Comma 5 2 3 2 6 4" xfId="11740" xr:uid="{E9A06314-C19F-412C-B1DD-BB657C53624C}"/>
    <cellStyle name="Comma 5 2 3 2 7" xfId="3025" xr:uid="{4680777B-65E8-492E-8D36-39EEA19CCD5F}"/>
    <cellStyle name="Comma 5 2 3 2 7 2" xfId="8628" xr:uid="{04EC1CEB-946B-4298-9F86-E3BF8961A490}"/>
    <cellStyle name="Comma 5 2 3 2 7 2 2" xfId="19856" xr:uid="{EF594FAC-EB49-47F5-ABDF-281245F63339}"/>
    <cellStyle name="Comma 5 2 3 2 7 3" xfId="14253" xr:uid="{91DB0893-FD2C-4FA5-BA4A-18058484B44F}"/>
    <cellStyle name="Comma 5 2 3 2 8" xfId="5840" xr:uid="{CF0D94FA-2787-47BE-A3B2-431AA64FB9DF}"/>
    <cellStyle name="Comma 5 2 3 2 8 2" xfId="17068" xr:uid="{08208BD2-3BA2-47C7-88E7-A770D9CB9A3B}"/>
    <cellStyle name="Comma 5 2 3 2 9" xfId="11464" xr:uid="{E8B9F98D-8C16-4430-9DFD-43AB5B7159AE}"/>
    <cellStyle name="Comma 5 2 3 3" xfId="653" xr:uid="{00000000-0005-0000-0000-000022070000}"/>
    <cellStyle name="Comma 5 2 3 3 2" xfId="1191" xr:uid="{00000000-0005-0000-0000-000023070000}"/>
    <cellStyle name="Comma 5 2 3 3 2 2" xfId="2271" xr:uid="{00000000-0005-0000-0000-000024070000}"/>
    <cellStyle name="Comma 5 2 3 3 2 2 2" xfId="5060" xr:uid="{0F7A7C56-5E21-4906-A020-030BCAC4CF9A}"/>
    <cellStyle name="Comma 5 2 3 3 2 2 2 2" xfId="10663" xr:uid="{2F711BEB-8CA8-4D07-B4ED-B538E0920794}"/>
    <cellStyle name="Comma 5 2 3 3 2 2 2 2 2" xfId="21891" xr:uid="{2B3879A7-2209-454E-9CE5-177577B15849}"/>
    <cellStyle name="Comma 5 2 3 3 2 2 2 3" xfId="16288" xr:uid="{4CDEE191-F139-4BB1-9A48-D2BFE4141BC5}"/>
    <cellStyle name="Comma 5 2 3 3 2 2 3" xfId="7874" xr:uid="{321D8439-F742-4B32-B7BC-D179B47C642F}"/>
    <cellStyle name="Comma 5 2 3 3 2 2 3 2" xfId="19102" xr:uid="{0B050600-79F6-4C77-BCC8-4C63C3ABE185}"/>
    <cellStyle name="Comma 5 2 3 3 2 2 4" xfId="13499" xr:uid="{4681EDFD-99A2-492C-BCA3-5CF64E2EBB7F}"/>
    <cellStyle name="Comma 5 2 3 3 2 3" xfId="3980" xr:uid="{0DBB97CE-B46C-45CA-A8C5-D12EFBF649F0}"/>
    <cellStyle name="Comma 5 2 3 3 2 3 2" xfId="9583" xr:uid="{F59B1C2F-C3E6-4D99-B356-15121B866C0B}"/>
    <cellStyle name="Comma 5 2 3 3 2 3 2 2" xfId="20811" xr:uid="{5A6690D9-88C8-4C94-8EEC-887EBD14C9FA}"/>
    <cellStyle name="Comma 5 2 3 3 2 3 3" xfId="15208" xr:uid="{53CD02D3-30A4-4C0C-8A51-343EF879903A}"/>
    <cellStyle name="Comma 5 2 3 3 2 4" xfId="6794" xr:uid="{65C30C7E-FD4E-4082-B27A-B9868C2DDF15}"/>
    <cellStyle name="Comma 5 2 3 3 2 4 2" xfId="18022" xr:uid="{30697919-37C3-4AE8-BE2F-99EC99996C4B}"/>
    <cellStyle name="Comma 5 2 3 3 2 5" xfId="12419" xr:uid="{CA49AF1E-92F1-476C-807A-32B2840F10C0}"/>
    <cellStyle name="Comma 5 2 3 3 3" xfId="1733" xr:uid="{00000000-0005-0000-0000-000025070000}"/>
    <cellStyle name="Comma 5 2 3 3 3 2" xfId="4522" xr:uid="{EAE24E27-83BF-4B93-A6E1-18874174ED07}"/>
    <cellStyle name="Comma 5 2 3 3 3 2 2" xfId="10125" xr:uid="{A9A07AD8-50E0-4F6F-9560-2BF100F9B0C8}"/>
    <cellStyle name="Comma 5 2 3 3 3 2 2 2" xfId="21353" xr:uid="{06F4BD2D-DD6A-4DB8-AB4A-514F5D672FA9}"/>
    <cellStyle name="Comma 5 2 3 3 3 2 3" xfId="15750" xr:uid="{24B5F438-930E-4DE6-A948-D15099C844AE}"/>
    <cellStyle name="Comma 5 2 3 3 3 3" xfId="7336" xr:uid="{7D23BACC-EBDB-40CE-BC3F-30BCBBB53FBC}"/>
    <cellStyle name="Comma 5 2 3 3 3 3 2" xfId="18564" xr:uid="{3821A618-DF3A-4985-ADFF-225DC784BD5B}"/>
    <cellStyle name="Comma 5 2 3 3 3 4" xfId="12961" xr:uid="{CE508C5D-53D4-421B-B423-9F09AE10A3E9}"/>
    <cellStyle name="Comma 5 2 3 3 4" xfId="3442" xr:uid="{45379692-2B75-4961-AEAE-69EEA6CDC429}"/>
    <cellStyle name="Comma 5 2 3 3 4 2" xfId="9045" xr:uid="{96C336C4-11E3-4A2E-8A3F-186EE0ED7738}"/>
    <cellStyle name="Comma 5 2 3 3 4 2 2" xfId="20273" xr:uid="{AFF5FFF2-4730-4465-82E0-78CFEA977EC0}"/>
    <cellStyle name="Comma 5 2 3 3 4 3" xfId="14670" xr:uid="{264B287E-4A32-4286-A0D3-E7FCF4EC6821}"/>
    <cellStyle name="Comma 5 2 3 3 5" xfId="6256" xr:uid="{9D9F1F36-013D-4A86-BD18-9B32A9AF8385}"/>
    <cellStyle name="Comma 5 2 3 3 5 2" xfId="17484" xr:uid="{A59AA939-4080-4440-A5E0-53F8CF4D0931}"/>
    <cellStyle name="Comma 5 2 3 3 6" xfId="11881" xr:uid="{4542398C-0333-45AE-A7E6-3A6D7FEE068C}"/>
    <cellStyle name="Comma 5 2 3 4" xfId="924" xr:uid="{00000000-0005-0000-0000-000026070000}"/>
    <cellStyle name="Comma 5 2 3 4 2" xfId="2004" xr:uid="{00000000-0005-0000-0000-000027070000}"/>
    <cellStyle name="Comma 5 2 3 4 2 2" xfId="4793" xr:uid="{771FC3DE-3092-4ECB-AF9A-884088E140E1}"/>
    <cellStyle name="Comma 5 2 3 4 2 2 2" xfId="10396" xr:uid="{5D9ADF33-D055-4424-AD8B-72EB6EC22585}"/>
    <cellStyle name="Comma 5 2 3 4 2 2 2 2" xfId="21624" xr:uid="{131B378C-C57E-453C-AD1F-A3965B10B15D}"/>
    <cellStyle name="Comma 5 2 3 4 2 2 3" xfId="16021" xr:uid="{6421D5F6-EFB5-4BED-954F-26F73FCA1D9E}"/>
    <cellStyle name="Comma 5 2 3 4 2 3" xfId="7607" xr:uid="{0209C144-9C64-4DE9-9509-5470814F47AB}"/>
    <cellStyle name="Comma 5 2 3 4 2 3 2" xfId="18835" xr:uid="{290E81CB-40B3-4109-8FB0-EDB4D5C6A63A}"/>
    <cellStyle name="Comma 5 2 3 4 2 4" xfId="13232" xr:uid="{BF3EA492-3144-4287-8924-4733BD331D30}"/>
    <cellStyle name="Comma 5 2 3 4 3" xfId="3713" xr:uid="{19FD4890-AC85-408C-BB8E-D53A34DA1E1C}"/>
    <cellStyle name="Comma 5 2 3 4 3 2" xfId="9316" xr:uid="{274112DA-E20A-4D1F-BAAC-6807D81F04EB}"/>
    <cellStyle name="Comma 5 2 3 4 3 2 2" xfId="20544" xr:uid="{4EE06723-C885-42C6-8CAF-EC496CCE9C73}"/>
    <cellStyle name="Comma 5 2 3 4 3 3" xfId="14941" xr:uid="{A213B103-152E-4CA6-B094-3356129844F5}"/>
    <cellStyle name="Comma 5 2 3 4 4" xfId="6527" xr:uid="{867B9E32-B8FC-4EE7-942D-A6793461DCD8}"/>
    <cellStyle name="Comma 5 2 3 4 4 2" xfId="17755" xr:uid="{13E9452D-41B3-4FA5-8523-9A740F69489C}"/>
    <cellStyle name="Comma 5 2 3 4 5" xfId="12152" xr:uid="{5F4ABDC6-9747-4C14-8E08-55CC61FEBF8B}"/>
    <cellStyle name="Comma 5 2 3 5" xfId="1466" xr:uid="{00000000-0005-0000-0000-000028070000}"/>
    <cellStyle name="Comma 5 2 3 5 2" xfId="4255" xr:uid="{82510B2B-2218-4AA6-80E8-0591821E62C0}"/>
    <cellStyle name="Comma 5 2 3 5 2 2" xfId="9858" xr:uid="{3F9337E6-B403-493F-9946-77851165BBA7}"/>
    <cellStyle name="Comma 5 2 3 5 2 2 2" xfId="21086" xr:uid="{840D3A59-6FE2-4AFB-8934-AE4E0F313507}"/>
    <cellStyle name="Comma 5 2 3 5 2 3" xfId="15483" xr:uid="{2AFCCCD1-A7E7-466F-A544-F7680956F680}"/>
    <cellStyle name="Comma 5 2 3 5 3" xfId="7069" xr:uid="{B914C204-D7A5-48D7-9232-2D63FE2FF6BB}"/>
    <cellStyle name="Comma 5 2 3 5 3 2" xfId="18297" xr:uid="{F105E591-4D61-4BEA-9601-AE43B1974901}"/>
    <cellStyle name="Comma 5 2 3 5 4" xfId="12694" xr:uid="{C915B72A-F600-496B-8D4C-3FDB716E3114}"/>
    <cellStyle name="Comma 5 2 3 6" xfId="2547" xr:uid="{00000000-0005-0000-0000-000029070000}"/>
    <cellStyle name="Comma 5 2 3 6 2" xfId="5336" xr:uid="{83F987A4-DC35-4D77-8A7E-8339FD4674CE}"/>
    <cellStyle name="Comma 5 2 3 6 2 2" xfId="10939" xr:uid="{095C7D43-678A-4101-8B20-EBF6C5747203}"/>
    <cellStyle name="Comma 5 2 3 6 2 2 2" xfId="22167" xr:uid="{A27B025A-C52E-4C46-A17E-721D1A75B4B5}"/>
    <cellStyle name="Comma 5 2 3 6 2 3" xfId="16564" xr:uid="{67B9D348-FC23-46A8-8E7C-17DB41A4A494}"/>
    <cellStyle name="Comma 5 2 3 6 3" xfId="8150" xr:uid="{B9C5A61A-E275-4643-9D63-DD64D295951F}"/>
    <cellStyle name="Comma 5 2 3 6 3 2" xfId="19378" xr:uid="{8193CA15-EEA0-4566-A6DB-C7097F48B2A8}"/>
    <cellStyle name="Comma 5 2 3 6 4" xfId="13775" xr:uid="{3109D820-C983-4BEA-9726-5826C3DC08EA}"/>
    <cellStyle name="Comma 5 2 3 7" xfId="386" xr:uid="{00000000-0005-0000-0000-00002A070000}"/>
    <cellStyle name="Comma 5 2 3 7 2" xfId="3175" xr:uid="{BBC11A56-3313-4462-A2A6-8621F54968A8}"/>
    <cellStyle name="Comma 5 2 3 7 2 2" xfId="8778" xr:uid="{7121ECFD-2EA8-4C6B-9E7D-C243CBF37D4C}"/>
    <cellStyle name="Comma 5 2 3 7 2 2 2" xfId="20006" xr:uid="{1291D578-397E-44A8-BE0C-8ED960C5F5A2}"/>
    <cellStyle name="Comma 5 2 3 7 2 3" xfId="14403" xr:uid="{5666218E-B570-4A36-945D-09FEBC51025C}"/>
    <cellStyle name="Comma 5 2 3 7 3" xfId="5989" xr:uid="{32C0DBDE-D841-44AF-A145-7002E7EBFBF5}"/>
    <cellStyle name="Comma 5 2 3 7 3 2" xfId="17217" xr:uid="{4EF700E5-E923-4603-96C8-DC53922C6A93}"/>
    <cellStyle name="Comma 5 2 3 7 4" xfId="11614" xr:uid="{3EBD0B34-624D-4F72-A532-ECF44BCCCDF6}"/>
    <cellStyle name="Comma 5 2 3 8" xfId="2899" xr:uid="{DDE1DAC5-F7F8-4121-AE3D-3DAF86585541}"/>
    <cellStyle name="Comma 5 2 3 8 2" xfId="8502" xr:uid="{4E4FA595-0926-4B9C-83F1-51D0350BAD33}"/>
    <cellStyle name="Comma 5 2 3 8 2 2" xfId="19730" xr:uid="{BBC4E2DD-D221-434C-A0E0-23DDD8F33BBD}"/>
    <cellStyle name="Comma 5 2 3 8 3" xfId="14127" xr:uid="{86D50317-B210-462A-8D41-DB58F990CB83}"/>
    <cellStyle name="Comma 5 2 3 9" xfId="5714" xr:uid="{F3129DA6-EFA9-413A-8EFA-66B1DD8560A8}"/>
    <cellStyle name="Comma 5 2 3 9 2" xfId="16942" xr:uid="{0CDBA52E-CCED-4060-810E-5F828B5F8417}"/>
    <cellStyle name="Comma 5 2 4" xfId="168" xr:uid="{00000000-0005-0000-0000-00002B070000}"/>
    <cellStyle name="Comma 5 2 4 2" xfId="715" xr:uid="{00000000-0005-0000-0000-00002C070000}"/>
    <cellStyle name="Comma 5 2 4 2 2" xfId="1253" xr:uid="{00000000-0005-0000-0000-00002D070000}"/>
    <cellStyle name="Comma 5 2 4 2 2 2" xfId="2333" xr:uid="{00000000-0005-0000-0000-00002E070000}"/>
    <cellStyle name="Comma 5 2 4 2 2 2 2" xfId="5122" xr:uid="{E16DE152-546F-434B-99E9-6D4E466CC192}"/>
    <cellStyle name="Comma 5 2 4 2 2 2 2 2" xfId="10725" xr:uid="{D87F7CE6-EFF9-4DE7-AB3D-052E07BE64D4}"/>
    <cellStyle name="Comma 5 2 4 2 2 2 2 2 2" xfId="21953" xr:uid="{7A148D29-F5D6-46A1-968A-F826D0F5100B}"/>
    <cellStyle name="Comma 5 2 4 2 2 2 2 3" xfId="16350" xr:uid="{BE6E3206-DEA3-4D2C-B233-662E3E2D7F1E}"/>
    <cellStyle name="Comma 5 2 4 2 2 2 3" xfId="7936" xr:uid="{E4174145-F7E0-41F2-BB29-031DB5AD105A}"/>
    <cellStyle name="Comma 5 2 4 2 2 2 3 2" xfId="19164" xr:uid="{73B3E11B-A5A0-4198-99FC-5D2AD4DE5F46}"/>
    <cellStyle name="Comma 5 2 4 2 2 2 4" xfId="13561" xr:uid="{2E626BA6-B45A-49BC-8E86-3D29D74D51D5}"/>
    <cellStyle name="Comma 5 2 4 2 2 3" xfId="4042" xr:uid="{F01A1FC9-230E-4865-96A0-0E9EFA819848}"/>
    <cellStyle name="Comma 5 2 4 2 2 3 2" xfId="9645" xr:uid="{DE45D820-9D39-4E7D-B33B-89F9885E602E}"/>
    <cellStyle name="Comma 5 2 4 2 2 3 2 2" xfId="20873" xr:uid="{0D515EC4-66BC-49DE-8F8A-FB552CB31300}"/>
    <cellStyle name="Comma 5 2 4 2 2 3 3" xfId="15270" xr:uid="{988567ED-539D-410D-AE1F-EDEEB1FADA73}"/>
    <cellStyle name="Comma 5 2 4 2 2 4" xfId="6856" xr:uid="{CD62494C-4A0A-4FCC-A719-926D428BF0D4}"/>
    <cellStyle name="Comma 5 2 4 2 2 4 2" xfId="18084" xr:uid="{F13089FC-6AF0-4A70-A6D7-21266EFC0DF7}"/>
    <cellStyle name="Comma 5 2 4 2 2 5" xfId="12481" xr:uid="{C5F8FA69-A1E0-4C7B-B7C5-5E3CF8FAA8CA}"/>
    <cellStyle name="Comma 5 2 4 2 3" xfId="1795" xr:uid="{00000000-0005-0000-0000-00002F070000}"/>
    <cellStyle name="Comma 5 2 4 2 3 2" xfId="4584" xr:uid="{BCEAD177-37E9-4F42-BF48-0F98ECD5F79F}"/>
    <cellStyle name="Comma 5 2 4 2 3 2 2" xfId="10187" xr:uid="{D90C9931-416E-47BB-AB29-147B23C6CAA4}"/>
    <cellStyle name="Comma 5 2 4 2 3 2 2 2" xfId="21415" xr:uid="{B05F4BD4-088E-43A0-8B75-269BA6CF62E6}"/>
    <cellStyle name="Comma 5 2 4 2 3 2 3" xfId="15812" xr:uid="{17AB139F-85F1-42B8-9E57-4387671454C9}"/>
    <cellStyle name="Comma 5 2 4 2 3 3" xfId="7398" xr:uid="{F2F6794F-E0BE-44E2-B140-4A25903CE104}"/>
    <cellStyle name="Comma 5 2 4 2 3 3 2" xfId="18626" xr:uid="{F56E9527-6927-4BCF-9B07-24D78D6F2FDA}"/>
    <cellStyle name="Comma 5 2 4 2 3 4" xfId="13023" xr:uid="{0871EC54-1C85-45BE-A8B4-BC8402B73EB0}"/>
    <cellStyle name="Comma 5 2 4 2 4" xfId="3504" xr:uid="{47CBFAE4-3CA2-4C2C-9521-D6194508C50A}"/>
    <cellStyle name="Comma 5 2 4 2 4 2" xfId="9107" xr:uid="{DF69174A-3BE9-42BE-9A67-0DC56D59D33D}"/>
    <cellStyle name="Comma 5 2 4 2 4 2 2" xfId="20335" xr:uid="{3DB9BAD9-391C-46A5-A848-B149E64FF7CD}"/>
    <cellStyle name="Comma 5 2 4 2 4 3" xfId="14732" xr:uid="{5523D4CC-EA93-467A-8636-7CF3D8DA58F2}"/>
    <cellStyle name="Comma 5 2 4 2 5" xfId="6318" xr:uid="{9E8167B9-04A6-415D-A7E6-C0C31FC46A46}"/>
    <cellStyle name="Comma 5 2 4 2 5 2" xfId="17546" xr:uid="{CBD24E08-F2FA-43F6-B310-437D68221346}"/>
    <cellStyle name="Comma 5 2 4 2 6" xfId="11943" xr:uid="{9F01FCA2-6107-4BF2-9F23-DC90E2660ACB}"/>
    <cellStyle name="Comma 5 2 4 3" xfId="986" xr:uid="{00000000-0005-0000-0000-000030070000}"/>
    <cellStyle name="Comma 5 2 4 3 2" xfId="2066" xr:uid="{00000000-0005-0000-0000-000031070000}"/>
    <cellStyle name="Comma 5 2 4 3 2 2" xfId="4855" xr:uid="{A8C8EC01-3D94-4FEC-B27E-C1ECC085E217}"/>
    <cellStyle name="Comma 5 2 4 3 2 2 2" xfId="10458" xr:uid="{FE479F61-90AC-4396-AFFC-5DD66AF1FFAE}"/>
    <cellStyle name="Comma 5 2 4 3 2 2 2 2" xfId="21686" xr:uid="{DDD7719D-72A3-4B95-9763-801208F2DC23}"/>
    <cellStyle name="Comma 5 2 4 3 2 2 3" xfId="16083" xr:uid="{2846B849-24CE-44CA-8E96-F9DCDCC33A13}"/>
    <cellStyle name="Comma 5 2 4 3 2 3" xfId="7669" xr:uid="{717C7984-5CBF-475E-9B06-82407CDA2E92}"/>
    <cellStyle name="Comma 5 2 4 3 2 3 2" xfId="18897" xr:uid="{4D453475-3D46-4704-AB95-1F4C9922D520}"/>
    <cellStyle name="Comma 5 2 4 3 2 4" xfId="13294" xr:uid="{5B2A80A2-449E-41F7-81F4-18DEFAD697F2}"/>
    <cellStyle name="Comma 5 2 4 3 3" xfId="3775" xr:uid="{A7EB843D-C5D4-4049-B28C-BA016D26731C}"/>
    <cellStyle name="Comma 5 2 4 3 3 2" xfId="9378" xr:uid="{C12A7EFE-F813-44FD-A8E1-194F62EF100E}"/>
    <cellStyle name="Comma 5 2 4 3 3 2 2" xfId="20606" xr:uid="{532CEEEB-E325-4EBF-B9A4-2C0DA495FEE9}"/>
    <cellStyle name="Comma 5 2 4 3 3 3" xfId="15003" xr:uid="{225141B5-9DB1-4DA9-B0A9-60F22C0ABDE2}"/>
    <cellStyle name="Comma 5 2 4 3 4" xfId="6589" xr:uid="{9A4B06CD-F066-40FC-B313-54EA407B2A51}"/>
    <cellStyle name="Comma 5 2 4 3 4 2" xfId="17817" xr:uid="{0A38264C-605B-4228-8969-84F66C23EA29}"/>
    <cellStyle name="Comma 5 2 4 3 5" xfId="12214" xr:uid="{FB963A69-C2EC-4019-819A-728367DF5D42}"/>
    <cellStyle name="Comma 5 2 4 4" xfId="1528" xr:uid="{00000000-0005-0000-0000-000032070000}"/>
    <cellStyle name="Comma 5 2 4 4 2" xfId="4317" xr:uid="{AC65F7EB-4A8F-400C-B599-3F28B957E6BB}"/>
    <cellStyle name="Comma 5 2 4 4 2 2" xfId="9920" xr:uid="{1FD543A6-FD04-4DC6-9690-C3B0CA3215BF}"/>
    <cellStyle name="Comma 5 2 4 4 2 2 2" xfId="21148" xr:uid="{224AD902-7E2D-441F-9849-5FA9E3DA3ADE}"/>
    <cellStyle name="Comma 5 2 4 4 2 3" xfId="15545" xr:uid="{BB478623-FCC0-45A9-B2BE-E290FBB36BAF}"/>
    <cellStyle name="Comma 5 2 4 4 3" xfId="7131" xr:uid="{3D3B61B1-8FEF-4B55-9730-0027CCB258E7}"/>
    <cellStyle name="Comma 5 2 4 4 3 2" xfId="18359" xr:uid="{73962F31-1A22-46BD-B3F3-25A9EEBE2F8B}"/>
    <cellStyle name="Comma 5 2 4 4 4" xfId="12756" xr:uid="{948A6B4B-634C-42D9-A2B1-085354A9DD5F}"/>
    <cellStyle name="Comma 5 2 4 5" xfId="2609" xr:uid="{00000000-0005-0000-0000-000033070000}"/>
    <cellStyle name="Comma 5 2 4 5 2" xfId="5398" xr:uid="{53859900-6448-4F73-97AF-6D70C65385F8}"/>
    <cellStyle name="Comma 5 2 4 5 2 2" xfId="11001" xr:uid="{0EB12019-336F-4AE3-BBAC-AD68CBC08FA2}"/>
    <cellStyle name="Comma 5 2 4 5 2 2 2" xfId="22229" xr:uid="{04E98B02-F997-4933-99FE-F68DEBF16195}"/>
    <cellStyle name="Comma 5 2 4 5 2 3" xfId="16626" xr:uid="{3AB1EEF8-164B-4C5F-9C9E-29253EC427AE}"/>
    <cellStyle name="Comma 5 2 4 5 3" xfId="8212" xr:uid="{DD246417-3F7A-43D7-A78D-351823A828C8}"/>
    <cellStyle name="Comma 5 2 4 5 3 2" xfId="19440" xr:uid="{827B112F-1B7F-44C7-A390-7F43614C42AE}"/>
    <cellStyle name="Comma 5 2 4 5 4" xfId="13837" xr:uid="{D7FDE9D2-A428-478B-9BFD-D3229D5D91AE}"/>
    <cellStyle name="Comma 5 2 4 6" xfId="448" xr:uid="{00000000-0005-0000-0000-000034070000}"/>
    <cellStyle name="Comma 5 2 4 6 2" xfId="3237" xr:uid="{222751D4-F9B2-4D2B-B1EC-619A9DC14707}"/>
    <cellStyle name="Comma 5 2 4 6 2 2" xfId="8840" xr:uid="{EEDEDEA2-60A0-48F9-B7F5-1C48192592A5}"/>
    <cellStyle name="Comma 5 2 4 6 2 2 2" xfId="20068" xr:uid="{8712B6AA-1EFF-4333-9595-EDA5757AC9F7}"/>
    <cellStyle name="Comma 5 2 4 6 2 3" xfId="14465" xr:uid="{1CE7A12E-F431-4183-8A91-D14C764A5ED6}"/>
    <cellStyle name="Comma 5 2 4 6 3" xfId="6051" xr:uid="{1B8D111B-85D4-4750-92E7-C261EDB58F76}"/>
    <cellStyle name="Comma 5 2 4 6 3 2" xfId="17279" xr:uid="{CDEB94C2-4958-4C14-B413-6FF12D5E3CD0}"/>
    <cellStyle name="Comma 5 2 4 6 4" xfId="11676" xr:uid="{59B816E6-20B0-4099-8C1A-EA713FB6CA2A}"/>
    <cellStyle name="Comma 5 2 4 7" xfId="2961" xr:uid="{E93CBFDE-2BB7-4655-8D37-5DCEA40328C7}"/>
    <cellStyle name="Comma 5 2 4 7 2" xfId="8564" xr:uid="{34DC6196-AB1A-4E2A-9862-89C14E7B9F2B}"/>
    <cellStyle name="Comma 5 2 4 7 2 2" xfId="19792" xr:uid="{6910CA76-9917-4AC0-B811-FB0FB38E4C68}"/>
    <cellStyle name="Comma 5 2 4 7 3" xfId="14189" xr:uid="{A52F9C6D-776E-43C6-BCC9-BBF6D1D5FBAD}"/>
    <cellStyle name="Comma 5 2 4 8" xfId="5776" xr:uid="{5DCDAF95-87D9-4554-A3B8-8A38D5DF7CA3}"/>
    <cellStyle name="Comma 5 2 4 8 2" xfId="17004" xr:uid="{5D012965-4A8F-4B55-86D3-6148F6D2685B}"/>
    <cellStyle name="Comma 5 2 4 9" xfId="11400" xr:uid="{D2166F5A-6A6C-4FA6-821E-45AA80E8B707}"/>
    <cellStyle name="Comma 5 2 5" xfId="594" xr:uid="{00000000-0005-0000-0000-000035070000}"/>
    <cellStyle name="Comma 5 2 5 2" xfId="1132" xr:uid="{00000000-0005-0000-0000-000036070000}"/>
    <cellStyle name="Comma 5 2 5 2 2" xfId="2212" xr:uid="{00000000-0005-0000-0000-000037070000}"/>
    <cellStyle name="Comma 5 2 5 2 2 2" xfId="5001" xr:uid="{755FECA0-230D-4498-BC91-F5EA288FFBC8}"/>
    <cellStyle name="Comma 5 2 5 2 2 2 2" xfId="10604" xr:uid="{4392360A-0383-430A-B8BC-13185958FA00}"/>
    <cellStyle name="Comma 5 2 5 2 2 2 2 2" xfId="21832" xr:uid="{A55E8CA3-03E0-4C12-AA06-6E44BC8641CE}"/>
    <cellStyle name="Comma 5 2 5 2 2 2 3" xfId="16229" xr:uid="{0420958A-C9E2-40F6-8069-C8447F6D6143}"/>
    <cellStyle name="Comma 5 2 5 2 2 3" xfId="7815" xr:uid="{76EEC027-698B-4328-8921-AA5FF2194654}"/>
    <cellStyle name="Comma 5 2 5 2 2 3 2" xfId="19043" xr:uid="{5F4A27F1-8AF2-47AE-A834-E8AB3823E6CB}"/>
    <cellStyle name="Comma 5 2 5 2 2 4" xfId="13440" xr:uid="{62C6189F-CCAD-4BE8-AA85-4766703BDF8E}"/>
    <cellStyle name="Comma 5 2 5 2 3" xfId="3921" xr:uid="{D266B940-769B-4DEC-BAEF-5EE0E4E43275}"/>
    <cellStyle name="Comma 5 2 5 2 3 2" xfId="9524" xr:uid="{861DA6C1-C9E8-4DF1-8C54-0FD6EC2C5802}"/>
    <cellStyle name="Comma 5 2 5 2 3 2 2" xfId="20752" xr:uid="{43F0EEAF-2F90-422B-B09D-A8E4F628DEDE}"/>
    <cellStyle name="Comma 5 2 5 2 3 3" xfId="15149" xr:uid="{5556D627-EEB5-4510-BB59-40D89287918D}"/>
    <cellStyle name="Comma 5 2 5 2 4" xfId="6735" xr:uid="{877087D7-27AD-4304-A799-A38A5C43BB97}"/>
    <cellStyle name="Comma 5 2 5 2 4 2" xfId="17963" xr:uid="{29D06132-9BEA-441A-BCF9-5D76201579DE}"/>
    <cellStyle name="Comma 5 2 5 2 5" xfId="12360" xr:uid="{638ED2DE-7306-44CF-B1FE-4910A6172CDF}"/>
    <cellStyle name="Comma 5 2 5 3" xfId="1674" xr:uid="{00000000-0005-0000-0000-000038070000}"/>
    <cellStyle name="Comma 5 2 5 3 2" xfId="4463" xr:uid="{F660585A-929B-4606-8F45-C1AC36BFAD30}"/>
    <cellStyle name="Comma 5 2 5 3 2 2" xfId="10066" xr:uid="{DB3A9343-A3C8-43CC-AE4C-F5E8474377FD}"/>
    <cellStyle name="Comma 5 2 5 3 2 2 2" xfId="21294" xr:uid="{FC2C19DE-86E8-4AE4-BE8F-3F45A065FE4C}"/>
    <cellStyle name="Comma 5 2 5 3 2 3" xfId="15691" xr:uid="{BA3D2C63-FE53-4E0A-A679-3422CCCA12AB}"/>
    <cellStyle name="Comma 5 2 5 3 3" xfId="7277" xr:uid="{395C5877-B818-4CC8-8329-EF994C6DEEB4}"/>
    <cellStyle name="Comma 5 2 5 3 3 2" xfId="18505" xr:uid="{3DF667BE-EC6C-48AE-B151-2CB6EC5AFB45}"/>
    <cellStyle name="Comma 5 2 5 3 4" xfId="12902" xr:uid="{8471A4C9-ADEA-457F-85CC-987DAA758CF5}"/>
    <cellStyle name="Comma 5 2 5 4" xfId="3383" xr:uid="{66942201-1B8B-42D5-A993-D78FFF43B865}"/>
    <cellStyle name="Comma 5 2 5 4 2" xfId="8986" xr:uid="{F2DEFB0B-1177-4289-AA90-663707D5749B}"/>
    <cellStyle name="Comma 5 2 5 4 2 2" xfId="20214" xr:uid="{B5E4B503-1573-48F1-BFF3-8CEB513832A4}"/>
    <cellStyle name="Comma 5 2 5 4 3" xfId="14611" xr:uid="{B24BE80F-0157-4BB4-B79F-F85B66962BF3}"/>
    <cellStyle name="Comma 5 2 5 5" xfId="6197" xr:uid="{0FB9A4ED-1DA7-4D94-8965-5FE0E96EBB7E}"/>
    <cellStyle name="Comma 5 2 5 5 2" xfId="17425" xr:uid="{9325C578-51D7-44C1-AD8B-13FE4701B96C}"/>
    <cellStyle name="Comma 5 2 5 6" xfId="11822" xr:uid="{36475643-511E-4701-9505-593AC5548386}"/>
    <cellStyle name="Comma 5 2 6" xfId="865" xr:uid="{00000000-0005-0000-0000-000039070000}"/>
    <cellStyle name="Comma 5 2 6 2" xfId="1945" xr:uid="{00000000-0005-0000-0000-00003A070000}"/>
    <cellStyle name="Comma 5 2 6 2 2" xfId="4734" xr:uid="{DDFDAA55-AA6E-488E-BFB8-6F2903861064}"/>
    <cellStyle name="Comma 5 2 6 2 2 2" xfId="10337" xr:uid="{ACE8B316-2612-4A93-BC2C-FE9DE59C0A81}"/>
    <cellStyle name="Comma 5 2 6 2 2 2 2" xfId="21565" xr:uid="{7A7DAA43-3367-4504-AFC7-76D6F3D96127}"/>
    <cellStyle name="Comma 5 2 6 2 2 3" xfId="15962" xr:uid="{9366DF0B-9402-4DA4-AD56-60721C8703D7}"/>
    <cellStyle name="Comma 5 2 6 2 3" xfId="7548" xr:uid="{8F43FE3B-C511-42F8-AB7F-29C1764ADDDC}"/>
    <cellStyle name="Comma 5 2 6 2 3 2" xfId="18776" xr:uid="{36A9A31F-2610-4CBA-B2A3-1F07B6451564}"/>
    <cellStyle name="Comma 5 2 6 2 4" xfId="13173" xr:uid="{18B621F1-2229-4D01-9F6A-344B00459628}"/>
    <cellStyle name="Comma 5 2 6 3" xfId="3654" xr:uid="{7CDDBBAF-69C6-42DC-8C3C-F9B081BAD29F}"/>
    <cellStyle name="Comma 5 2 6 3 2" xfId="9257" xr:uid="{4528A75A-4825-4E2B-8D2F-519CDE020146}"/>
    <cellStyle name="Comma 5 2 6 3 2 2" xfId="20485" xr:uid="{0D7D7EB5-A5B9-4145-9E0B-FEF762D098FC}"/>
    <cellStyle name="Comma 5 2 6 3 3" xfId="14882" xr:uid="{0B6BD096-51CB-4DB8-81F8-0F639C2739BA}"/>
    <cellStyle name="Comma 5 2 6 4" xfId="6468" xr:uid="{13997D0A-EFA9-41A3-9943-A836EC2B3538}"/>
    <cellStyle name="Comma 5 2 6 4 2" xfId="17696" xr:uid="{982A046E-4E61-4737-9137-64C30DE0BF3B}"/>
    <cellStyle name="Comma 5 2 6 5" xfId="12093" xr:uid="{03E56816-C284-4C36-BB05-32BB0C71D73B}"/>
    <cellStyle name="Comma 5 2 7" xfId="1407" xr:uid="{00000000-0005-0000-0000-00003B070000}"/>
    <cellStyle name="Comma 5 2 7 2" xfId="4196" xr:uid="{89523667-6450-4538-B0B7-31BAB7888EF2}"/>
    <cellStyle name="Comma 5 2 7 2 2" xfId="9799" xr:uid="{B6571B30-27D3-4C9F-B317-501A04064813}"/>
    <cellStyle name="Comma 5 2 7 2 2 2" xfId="21027" xr:uid="{815ACEFD-2145-4CF3-AAA9-9340242A0455}"/>
    <cellStyle name="Comma 5 2 7 2 3" xfId="15424" xr:uid="{F70F0444-A6DF-458B-886E-261C336C9AED}"/>
    <cellStyle name="Comma 5 2 7 3" xfId="7010" xr:uid="{6B9CA775-DB45-4B20-BC81-8B4F0A621C9E}"/>
    <cellStyle name="Comma 5 2 7 3 2" xfId="18238" xr:uid="{BBF9AF86-A8D6-4D6A-B857-04404C7738E9}"/>
    <cellStyle name="Comma 5 2 7 4" xfId="12635" xr:uid="{8E6AED61-A82D-47B4-B33D-057248A90F19}"/>
    <cellStyle name="Comma 5 2 8" xfId="2488" xr:uid="{00000000-0005-0000-0000-00003C070000}"/>
    <cellStyle name="Comma 5 2 8 2" xfId="5277" xr:uid="{4A5289DD-17B3-4A17-AF1E-3B39C4F6B72F}"/>
    <cellStyle name="Comma 5 2 8 2 2" xfId="10880" xr:uid="{1DC6BE1A-628B-4B3B-92A4-6745A9F5AEB4}"/>
    <cellStyle name="Comma 5 2 8 2 2 2" xfId="22108" xr:uid="{66ED78F5-27F7-40F8-B5FF-DE701EFE63D3}"/>
    <cellStyle name="Comma 5 2 8 2 3" xfId="16505" xr:uid="{F985D1D5-BCF3-4036-8F4B-72BB4D79BD3A}"/>
    <cellStyle name="Comma 5 2 8 3" xfId="8091" xr:uid="{CD4E2BE8-1AEE-483D-B58E-22D686120219}"/>
    <cellStyle name="Comma 5 2 8 3 2" xfId="19319" xr:uid="{BB9BD1D6-071A-4A8E-869E-B44CB1B1F7E0}"/>
    <cellStyle name="Comma 5 2 8 4" xfId="13716" xr:uid="{48A44AFB-C754-4E60-8BF8-96199E28019B}"/>
    <cellStyle name="Comma 5 2 9" xfId="327" xr:uid="{00000000-0005-0000-0000-00003D070000}"/>
    <cellStyle name="Comma 5 2 9 2" xfId="3116" xr:uid="{145E6AE2-D37A-420D-8003-B22C34AB7A70}"/>
    <cellStyle name="Comma 5 2 9 2 2" xfId="8719" xr:uid="{F4AC718B-4574-489F-8D2D-F3A9574B750E}"/>
    <cellStyle name="Comma 5 2 9 2 2 2" xfId="19947" xr:uid="{A09EE8F5-D3E1-4BED-92EF-D13B59FCA0C9}"/>
    <cellStyle name="Comma 5 2 9 2 3" xfId="14344" xr:uid="{B5148B18-87D2-4ED5-8231-81344DF284C6}"/>
    <cellStyle name="Comma 5 2 9 3" xfId="5930" xr:uid="{A947A6FD-EE00-4FD5-ABDC-05D3BDD04816}"/>
    <cellStyle name="Comma 5 2 9 3 2" xfId="17158" xr:uid="{2723224B-F40B-411C-8955-87DC3A0C3F9E}"/>
    <cellStyle name="Comma 5 2 9 4" xfId="11555" xr:uid="{D6627100-0306-4CAF-AEA0-6A7C102C8692}"/>
    <cellStyle name="Comma 5 3" xfId="61" xr:uid="{00000000-0005-0000-0000-00003E070000}"/>
    <cellStyle name="Comma 5 3 10" xfId="5669" xr:uid="{28F63A5F-450D-4E05-A00C-BFA26E6900BA}"/>
    <cellStyle name="Comma 5 3 10 2" xfId="16897" xr:uid="{B310B396-C13A-4AF8-B89A-93D2D4CEA0C3}"/>
    <cellStyle name="Comma 5 3 11" xfId="11293" xr:uid="{F951C259-38B7-46A6-8A8C-F2AE8389334A}"/>
    <cellStyle name="Comma 5 3 2" xfId="123" xr:uid="{00000000-0005-0000-0000-00003F070000}"/>
    <cellStyle name="Comma 5 3 2 10" xfId="11355" xr:uid="{B5E183E0-AFB4-45DB-AE9E-CDE917015FD9}"/>
    <cellStyle name="Comma 5 3 2 2" xfId="249" xr:uid="{00000000-0005-0000-0000-000040070000}"/>
    <cellStyle name="Comma 5 3 2 2 2" xfId="796" xr:uid="{00000000-0005-0000-0000-000041070000}"/>
    <cellStyle name="Comma 5 3 2 2 2 2" xfId="1334" xr:uid="{00000000-0005-0000-0000-000042070000}"/>
    <cellStyle name="Comma 5 3 2 2 2 2 2" xfId="2414" xr:uid="{00000000-0005-0000-0000-000043070000}"/>
    <cellStyle name="Comma 5 3 2 2 2 2 2 2" xfId="5203" xr:uid="{0B631A22-5044-4AA8-8F7C-81B980B6DFED}"/>
    <cellStyle name="Comma 5 3 2 2 2 2 2 2 2" xfId="10806" xr:uid="{C03D65FD-3D3C-4359-A01E-FC0440D01DDD}"/>
    <cellStyle name="Comma 5 3 2 2 2 2 2 2 2 2" xfId="22034" xr:uid="{EA88A417-4DFE-4726-AE30-95E55256DBCA}"/>
    <cellStyle name="Comma 5 3 2 2 2 2 2 2 3" xfId="16431" xr:uid="{2779CF2F-C764-49A7-AF20-2271E423AA06}"/>
    <cellStyle name="Comma 5 3 2 2 2 2 2 3" xfId="8017" xr:uid="{E028A67B-C87F-4EFC-BBD0-13159D83DF29}"/>
    <cellStyle name="Comma 5 3 2 2 2 2 2 3 2" xfId="19245" xr:uid="{A784AF84-1406-4A67-918E-F89CEAFE2154}"/>
    <cellStyle name="Comma 5 3 2 2 2 2 2 4" xfId="13642" xr:uid="{8E02361C-2771-479B-892C-B91D7484062B}"/>
    <cellStyle name="Comma 5 3 2 2 2 2 3" xfId="4123" xr:uid="{DFE90A79-0B84-4277-88C8-EAE7F3CDDEB5}"/>
    <cellStyle name="Comma 5 3 2 2 2 2 3 2" xfId="9726" xr:uid="{FBA40036-3C77-42D8-9C0B-1F5E796A89E4}"/>
    <cellStyle name="Comma 5 3 2 2 2 2 3 2 2" xfId="20954" xr:uid="{7AD73F74-5DF3-4C0C-83CC-2E9CDDB594F7}"/>
    <cellStyle name="Comma 5 3 2 2 2 2 3 3" xfId="15351" xr:uid="{7CD90DC2-7EF8-4956-A35F-F3CE35D76E22}"/>
    <cellStyle name="Comma 5 3 2 2 2 2 4" xfId="6937" xr:uid="{295AEF32-F67E-4CB1-8698-35882F2DAE96}"/>
    <cellStyle name="Comma 5 3 2 2 2 2 4 2" xfId="18165" xr:uid="{B2D45A4B-17F5-4719-B9F8-3989404CA759}"/>
    <cellStyle name="Comma 5 3 2 2 2 2 5" xfId="12562" xr:uid="{47B9B0A4-D646-4D03-A144-6B67DD50D0E6}"/>
    <cellStyle name="Comma 5 3 2 2 2 3" xfId="1876" xr:uid="{00000000-0005-0000-0000-000044070000}"/>
    <cellStyle name="Comma 5 3 2 2 2 3 2" xfId="4665" xr:uid="{88B6C6FE-1254-4CA1-8C61-B646E0305345}"/>
    <cellStyle name="Comma 5 3 2 2 2 3 2 2" xfId="10268" xr:uid="{9D17643C-BC59-41A5-A676-31741A0E4396}"/>
    <cellStyle name="Comma 5 3 2 2 2 3 2 2 2" xfId="21496" xr:uid="{07B8F19C-6332-4807-85C3-6510D418E9E7}"/>
    <cellStyle name="Comma 5 3 2 2 2 3 2 3" xfId="15893" xr:uid="{D078E694-B934-4A66-AA28-6563C227ABAA}"/>
    <cellStyle name="Comma 5 3 2 2 2 3 3" xfId="7479" xr:uid="{1BBE9967-64F1-4D00-8A1F-590FE131193D}"/>
    <cellStyle name="Comma 5 3 2 2 2 3 3 2" xfId="18707" xr:uid="{1A2863E8-5871-4BEC-99A0-6CBE063DFB09}"/>
    <cellStyle name="Comma 5 3 2 2 2 3 4" xfId="13104" xr:uid="{BE5A8896-F680-406F-AFE6-7E708F4E6B78}"/>
    <cellStyle name="Comma 5 3 2 2 2 4" xfId="3585" xr:uid="{F3B65403-BB55-44A9-B8CB-17EB6799C8B1}"/>
    <cellStyle name="Comma 5 3 2 2 2 4 2" xfId="9188" xr:uid="{5F0758D2-E57F-4C85-BAC1-F24B96C9EB87}"/>
    <cellStyle name="Comma 5 3 2 2 2 4 2 2" xfId="20416" xr:uid="{5D17E9E4-C438-4F07-B5CE-CBDCDC96924E}"/>
    <cellStyle name="Comma 5 3 2 2 2 4 3" xfId="14813" xr:uid="{67184C7C-59CA-4C99-A460-07250FF2F5F7}"/>
    <cellStyle name="Comma 5 3 2 2 2 5" xfId="6399" xr:uid="{187BACF1-56BD-4B56-894E-375A86161652}"/>
    <cellStyle name="Comma 5 3 2 2 2 5 2" xfId="17627" xr:uid="{ED5A79B3-73A6-4A77-B2D0-18824059E620}"/>
    <cellStyle name="Comma 5 3 2 2 2 6" xfId="12024" xr:uid="{556F220E-5883-45D3-BF8F-EC3683D31D4B}"/>
    <cellStyle name="Comma 5 3 2 2 3" xfId="1067" xr:uid="{00000000-0005-0000-0000-000045070000}"/>
    <cellStyle name="Comma 5 3 2 2 3 2" xfId="2147" xr:uid="{00000000-0005-0000-0000-000046070000}"/>
    <cellStyle name="Comma 5 3 2 2 3 2 2" xfId="4936" xr:uid="{E034EAB6-9334-4A0A-9EB7-D7D734F75D2B}"/>
    <cellStyle name="Comma 5 3 2 2 3 2 2 2" xfId="10539" xr:uid="{6588C8AE-F67A-4FFF-BD85-309FFD20C6B7}"/>
    <cellStyle name="Comma 5 3 2 2 3 2 2 2 2" xfId="21767" xr:uid="{A950C4BE-1CF0-4885-9BF0-AA10804C8B9A}"/>
    <cellStyle name="Comma 5 3 2 2 3 2 2 3" xfId="16164" xr:uid="{3B6D9E75-B19E-43B8-A96F-BE04CDEDAFEA}"/>
    <cellStyle name="Comma 5 3 2 2 3 2 3" xfId="7750" xr:uid="{97F8E56B-E428-4911-9375-74CC8FB42837}"/>
    <cellStyle name="Comma 5 3 2 2 3 2 3 2" xfId="18978" xr:uid="{BAF99716-E931-4C30-B688-1B361A0522E9}"/>
    <cellStyle name="Comma 5 3 2 2 3 2 4" xfId="13375" xr:uid="{D9875FB7-EF49-4B91-A100-8847AC238D36}"/>
    <cellStyle name="Comma 5 3 2 2 3 3" xfId="3856" xr:uid="{D498ABCA-516B-4E31-9BE4-517A3A9B2959}"/>
    <cellStyle name="Comma 5 3 2 2 3 3 2" xfId="9459" xr:uid="{EA77ED5B-61EA-4AB7-BDDD-BDEF98AC4B5B}"/>
    <cellStyle name="Comma 5 3 2 2 3 3 2 2" xfId="20687" xr:uid="{13FA98FC-22D9-482D-BC41-AFE71F44CAEF}"/>
    <cellStyle name="Comma 5 3 2 2 3 3 3" xfId="15084" xr:uid="{F7946F39-AD21-4456-A2E1-71B9CDC8994F}"/>
    <cellStyle name="Comma 5 3 2 2 3 4" xfId="6670" xr:uid="{E27F64B1-086C-441B-932D-9D6386393036}"/>
    <cellStyle name="Comma 5 3 2 2 3 4 2" xfId="17898" xr:uid="{24C18459-AE72-4527-BE27-2143B2D72E98}"/>
    <cellStyle name="Comma 5 3 2 2 3 5" xfId="12295" xr:uid="{DBB5F18A-D225-4FEF-9D4A-383E70E193C1}"/>
    <cellStyle name="Comma 5 3 2 2 4" xfId="1609" xr:uid="{00000000-0005-0000-0000-000047070000}"/>
    <cellStyle name="Comma 5 3 2 2 4 2" xfId="4398" xr:uid="{C12A9F2F-1A6A-4991-9594-48FDB2529EF6}"/>
    <cellStyle name="Comma 5 3 2 2 4 2 2" xfId="10001" xr:uid="{1E1B032E-4EB4-4F44-9C7B-DCDBBB28802D}"/>
    <cellStyle name="Comma 5 3 2 2 4 2 2 2" xfId="21229" xr:uid="{4178004A-C43C-4637-B33F-E09990B87A0D}"/>
    <cellStyle name="Comma 5 3 2 2 4 2 3" xfId="15626" xr:uid="{55C15D59-38A0-4A30-AE01-285651D14A6B}"/>
    <cellStyle name="Comma 5 3 2 2 4 3" xfId="7212" xr:uid="{E9664378-C3AC-4589-8CB5-EB92411F1103}"/>
    <cellStyle name="Comma 5 3 2 2 4 3 2" xfId="18440" xr:uid="{85AF22E0-9AC6-46BE-AFE8-F185ACA4BE79}"/>
    <cellStyle name="Comma 5 3 2 2 4 4" xfId="12837" xr:uid="{474524C7-29DE-4AF5-8D75-A4FCAC1D3B6A}"/>
    <cellStyle name="Comma 5 3 2 2 5" xfId="2690" xr:uid="{00000000-0005-0000-0000-000048070000}"/>
    <cellStyle name="Comma 5 3 2 2 5 2" xfId="5479" xr:uid="{0E87D319-5CFD-40DF-B4D9-86B61D836F0D}"/>
    <cellStyle name="Comma 5 3 2 2 5 2 2" xfId="11082" xr:uid="{DDBEA76B-6388-4C6A-B943-0B1D577412B4}"/>
    <cellStyle name="Comma 5 3 2 2 5 2 2 2" xfId="22310" xr:uid="{749D9A2A-035C-4079-A8BC-F891A35CB8F4}"/>
    <cellStyle name="Comma 5 3 2 2 5 2 3" xfId="16707" xr:uid="{3819239E-7680-43B1-B08D-0A053E1CDB92}"/>
    <cellStyle name="Comma 5 3 2 2 5 3" xfId="8293" xr:uid="{DA6AFA04-465F-4DF1-B8F5-948C02584819}"/>
    <cellStyle name="Comma 5 3 2 2 5 3 2" xfId="19521" xr:uid="{19CD12FA-4F42-4588-9E75-BFD739080B75}"/>
    <cellStyle name="Comma 5 3 2 2 5 4" xfId="13918" xr:uid="{BE72D241-A0E4-49CD-B9B8-63B9BA48F1CE}"/>
    <cellStyle name="Comma 5 3 2 2 6" xfId="529" xr:uid="{00000000-0005-0000-0000-000049070000}"/>
    <cellStyle name="Comma 5 3 2 2 6 2" xfId="3318" xr:uid="{891E0EAE-AE6F-45DD-A67A-A25C234A0788}"/>
    <cellStyle name="Comma 5 3 2 2 6 2 2" xfId="8921" xr:uid="{11DA43BF-B4D7-42E5-AEB3-23781ECBADB9}"/>
    <cellStyle name="Comma 5 3 2 2 6 2 2 2" xfId="20149" xr:uid="{40EF4C21-8BCA-4C73-965A-E26D33DAF32D}"/>
    <cellStyle name="Comma 5 3 2 2 6 2 3" xfId="14546" xr:uid="{C97620A9-DFE0-4874-8F71-4BE96AA9C7F8}"/>
    <cellStyle name="Comma 5 3 2 2 6 3" xfId="6132" xr:uid="{C7EB4A79-9AE0-4B97-8EEE-E99A32855F6B}"/>
    <cellStyle name="Comma 5 3 2 2 6 3 2" xfId="17360" xr:uid="{954F862E-7913-4508-85A3-F83F47093363}"/>
    <cellStyle name="Comma 5 3 2 2 6 4" xfId="11757" xr:uid="{977EFB33-D02D-40C5-9319-12F03070F705}"/>
    <cellStyle name="Comma 5 3 2 2 7" xfId="3042" xr:uid="{03E4B77F-CAA1-438F-8903-3329CD341D2F}"/>
    <cellStyle name="Comma 5 3 2 2 7 2" xfId="8645" xr:uid="{6D9C3212-9AEC-4054-B25F-576442A40FA5}"/>
    <cellStyle name="Comma 5 3 2 2 7 2 2" xfId="19873" xr:uid="{BA57D1CE-DEDB-4880-8320-9BA690878522}"/>
    <cellStyle name="Comma 5 3 2 2 7 3" xfId="14270" xr:uid="{1F55C502-6BBF-4237-A83C-5C034D62E823}"/>
    <cellStyle name="Comma 5 3 2 2 8" xfId="5857" xr:uid="{6C794356-26B2-47F1-84BB-053C8BAC7350}"/>
    <cellStyle name="Comma 5 3 2 2 8 2" xfId="17085" xr:uid="{0944B8DE-457C-4E63-BC0D-753215ECA7E5}"/>
    <cellStyle name="Comma 5 3 2 2 9" xfId="11481" xr:uid="{F126DC7C-41C7-4CAC-8290-5871C6A3BF4A}"/>
    <cellStyle name="Comma 5 3 2 3" xfId="670" xr:uid="{00000000-0005-0000-0000-00004A070000}"/>
    <cellStyle name="Comma 5 3 2 3 2" xfId="1208" xr:uid="{00000000-0005-0000-0000-00004B070000}"/>
    <cellStyle name="Comma 5 3 2 3 2 2" xfId="2288" xr:uid="{00000000-0005-0000-0000-00004C070000}"/>
    <cellStyle name="Comma 5 3 2 3 2 2 2" xfId="5077" xr:uid="{378E1D93-8888-49D5-B9AE-C66951AD9CA7}"/>
    <cellStyle name="Comma 5 3 2 3 2 2 2 2" xfId="10680" xr:uid="{710DE0EE-6611-45D8-8DDD-686895DAD6F3}"/>
    <cellStyle name="Comma 5 3 2 3 2 2 2 2 2" xfId="21908" xr:uid="{1B1D30B0-4C1C-4B0E-B30E-C840C3EB5627}"/>
    <cellStyle name="Comma 5 3 2 3 2 2 2 3" xfId="16305" xr:uid="{2E4BE05F-F95F-47E3-9ECC-48C919322D88}"/>
    <cellStyle name="Comma 5 3 2 3 2 2 3" xfId="7891" xr:uid="{DF01AFCF-C8CD-43A5-B0E1-9B3DBE456C4E}"/>
    <cellStyle name="Comma 5 3 2 3 2 2 3 2" xfId="19119" xr:uid="{68227855-1E44-4317-9A21-F8F4E43CC2CD}"/>
    <cellStyle name="Comma 5 3 2 3 2 2 4" xfId="13516" xr:uid="{65D8BF89-17B1-4F68-8AFE-C9AE5540C747}"/>
    <cellStyle name="Comma 5 3 2 3 2 3" xfId="3997" xr:uid="{DBCE0632-A8D6-4B48-87E6-6ABBFC5B3680}"/>
    <cellStyle name="Comma 5 3 2 3 2 3 2" xfId="9600" xr:uid="{5306CB02-85B4-4EA4-81AA-BB470B3467DC}"/>
    <cellStyle name="Comma 5 3 2 3 2 3 2 2" xfId="20828" xr:uid="{3F41708B-A6F0-49AB-A323-3264E3293989}"/>
    <cellStyle name="Comma 5 3 2 3 2 3 3" xfId="15225" xr:uid="{AA1449C2-73F2-4731-99E8-F60B3203F77B}"/>
    <cellStyle name="Comma 5 3 2 3 2 4" xfId="6811" xr:uid="{F1E233A5-CDAE-45CA-8998-A4C1F599F18E}"/>
    <cellStyle name="Comma 5 3 2 3 2 4 2" xfId="18039" xr:uid="{57D56279-A674-40C0-B78D-FD80A3ABD440}"/>
    <cellStyle name="Comma 5 3 2 3 2 5" xfId="12436" xr:uid="{8F70CE40-4D2B-4A6C-A36A-A6DE94F42DCE}"/>
    <cellStyle name="Comma 5 3 2 3 3" xfId="1750" xr:uid="{00000000-0005-0000-0000-00004D070000}"/>
    <cellStyle name="Comma 5 3 2 3 3 2" xfId="4539" xr:uid="{19F32E66-90A2-480B-A448-3F594CC33554}"/>
    <cellStyle name="Comma 5 3 2 3 3 2 2" xfId="10142" xr:uid="{52BAB1A6-F539-4F6B-ABE8-8FC7754F8A1B}"/>
    <cellStyle name="Comma 5 3 2 3 3 2 2 2" xfId="21370" xr:uid="{44861A14-CFDF-4025-9C16-6CF0C7DF4A6D}"/>
    <cellStyle name="Comma 5 3 2 3 3 2 3" xfId="15767" xr:uid="{229B722F-6A75-4092-AF67-90588C228765}"/>
    <cellStyle name="Comma 5 3 2 3 3 3" xfId="7353" xr:uid="{9B34D136-AE1C-48B0-8427-EADCC756913E}"/>
    <cellStyle name="Comma 5 3 2 3 3 3 2" xfId="18581" xr:uid="{57E8C41E-4609-4F4F-A1A5-0E5C6479F724}"/>
    <cellStyle name="Comma 5 3 2 3 3 4" xfId="12978" xr:uid="{2F4C7C37-9E2F-4138-93B1-4EE1CEDEF06C}"/>
    <cellStyle name="Comma 5 3 2 3 4" xfId="3459" xr:uid="{2519662B-738A-45F4-A080-0C996A1BEA29}"/>
    <cellStyle name="Comma 5 3 2 3 4 2" xfId="9062" xr:uid="{6EDAC187-6D2D-4AEA-BB7E-4AD81BEAB449}"/>
    <cellStyle name="Comma 5 3 2 3 4 2 2" xfId="20290" xr:uid="{0EA5402B-0A0A-4A47-AC19-62B842CCBDFA}"/>
    <cellStyle name="Comma 5 3 2 3 4 3" xfId="14687" xr:uid="{6129F957-9C73-44C2-AABB-8E0CAE9516F4}"/>
    <cellStyle name="Comma 5 3 2 3 5" xfId="6273" xr:uid="{A73244F7-781D-45F7-9943-0AE4BF3ECF3E}"/>
    <cellStyle name="Comma 5 3 2 3 5 2" xfId="17501" xr:uid="{006FC71B-3E76-4182-9C1D-D0B4484E2718}"/>
    <cellStyle name="Comma 5 3 2 3 6" xfId="11898" xr:uid="{B2702461-AD1E-4315-B44A-569CA45468C0}"/>
    <cellStyle name="Comma 5 3 2 4" xfId="941" xr:uid="{00000000-0005-0000-0000-00004E070000}"/>
    <cellStyle name="Comma 5 3 2 4 2" xfId="2021" xr:uid="{00000000-0005-0000-0000-00004F070000}"/>
    <cellStyle name="Comma 5 3 2 4 2 2" xfId="4810" xr:uid="{E871202D-4CB2-49C1-9CB4-45CF6A8BC0A4}"/>
    <cellStyle name="Comma 5 3 2 4 2 2 2" xfId="10413" xr:uid="{6ED0F2A7-7EEF-422B-8B08-844E96F53A50}"/>
    <cellStyle name="Comma 5 3 2 4 2 2 2 2" xfId="21641" xr:uid="{7ABC6553-60FA-4317-B0BA-BBB153776B6F}"/>
    <cellStyle name="Comma 5 3 2 4 2 2 3" xfId="16038" xr:uid="{FAEB66F6-D803-4906-A4A0-F96A189754CF}"/>
    <cellStyle name="Comma 5 3 2 4 2 3" xfId="7624" xr:uid="{A806477E-9E0D-47D1-AF97-8D16C389D511}"/>
    <cellStyle name="Comma 5 3 2 4 2 3 2" xfId="18852" xr:uid="{51FA25E5-CF2B-4AF0-BCB3-409C7329DBA3}"/>
    <cellStyle name="Comma 5 3 2 4 2 4" xfId="13249" xr:uid="{703408A5-0D30-4DA8-B4E5-06BD879ECF3E}"/>
    <cellStyle name="Comma 5 3 2 4 3" xfId="3730" xr:uid="{F1760DDC-6461-47D0-BB8B-EE6767CF682D}"/>
    <cellStyle name="Comma 5 3 2 4 3 2" xfId="9333" xr:uid="{D3EF748A-2AFA-498E-BB2A-29FA2D8D3BB8}"/>
    <cellStyle name="Comma 5 3 2 4 3 2 2" xfId="20561" xr:uid="{053E8841-9975-4FB3-854C-28BA07C6D73A}"/>
    <cellStyle name="Comma 5 3 2 4 3 3" xfId="14958" xr:uid="{29C28ABA-DE3E-46E3-A5F0-A4CA80F67962}"/>
    <cellStyle name="Comma 5 3 2 4 4" xfId="6544" xr:uid="{D4E3358C-1179-41D3-8724-BE41F71141FE}"/>
    <cellStyle name="Comma 5 3 2 4 4 2" xfId="17772" xr:uid="{88B70DEF-AC27-45BB-9BA0-E1D6BBBD6F14}"/>
    <cellStyle name="Comma 5 3 2 4 5" xfId="12169" xr:uid="{64E277CD-8FA2-4015-9459-5182CB662E1B}"/>
    <cellStyle name="Comma 5 3 2 5" xfId="1483" xr:uid="{00000000-0005-0000-0000-000050070000}"/>
    <cellStyle name="Comma 5 3 2 5 2" xfId="4272" xr:uid="{47E2EE29-6AA5-4043-8864-CA832FC26136}"/>
    <cellStyle name="Comma 5 3 2 5 2 2" xfId="9875" xr:uid="{3B545FF4-CD14-452C-A2CF-2C21A281511E}"/>
    <cellStyle name="Comma 5 3 2 5 2 2 2" xfId="21103" xr:uid="{20A82F3E-E116-45ED-AD02-FC6D36C41B24}"/>
    <cellStyle name="Comma 5 3 2 5 2 3" xfId="15500" xr:uid="{927EB225-8376-4411-8EC5-3949E1F87541}"/>
    <cellStyle name="Comma 5 3 2 5 3" xfId="7086" xr:uid="{ABF0A102-3709-4E1F-B039-959BE0C0FE3F}"/>
    <cellStyle name="Comma 5 3 2 5 3 2" xfId="18314" xr:uid="{696942CE-4CDE-40C0-94DC-EF6AB587AC61}"/>
    <cellStyle name="Comma 5 3 2 5 4" xfId="12711" xr:uid="{509A1784-C092-4FD7-AD65-6CA67E7255CD}"/>
    <cellStyle name="Comma 5 3 2 6" xfId="2564" xr:uid="{00000000-0005-0000-0000-000051070000}"/>
    <cellStyle name="Comma 5 3 2 6 2" xfId="5353" xr:uid="{232CB062-5B4F-45AE-B076-C8EBE6D3083A}"/>
    <cellStyle name="Comma 5 3 2 6 2 2" xfId="10956" xr:uid="{C0557E01-FEE9-464D-B5F6-DC28AC7B382B}"/>
    <cellStyle name="Comma 5 3 2 6 2 2 2" xfId="22184" xr:uid="{1E914D3C-7CCF-4DB3-9702-A09E8D62D00E}"/>
    <cellStyle name="Comma 5 3 2 6 2 3" xfId="16581" xr:uid="{C807E25D-7D01-4AAE-903B-5281717EFAA5}"/>
    <cellStyle name="Comma 5 3 2 6 3" xfId="8167" xr:uid="{8BFD804E-B0BB-4D50-8883-87D7E6EBBE33}"/>
    <cellStyle name="Comma 5 3 2 6 3 2" xfId="19395" xr:uid="{C783DA14-8DCF-48DC-B77D-E7C77B8CF89F}"/>
    <cellStyle name="Comma 5 3 2 6 4" xfId="13792" xr:uid="{8A981F0A-DEFC-42A7-A8F2-64AC8655ACC6}"/>
    <cellStyle name="Comma 5 3 2 7" xfId="403" xr:uid="{00000000-0005-0000-0000-000052070000}"/>
    <cellStyle name="Comma 5 3 2 7 2" xfId="3192" xr:uid="{3BAC1C57-72CF-45F1-8C4B-B7537B035835}"/>
    <cellStyle name="Comma 5 3 2 7 2 2" xfId="8795" xr:uid="{C6169F96-EED6-4D26-9D95-5B0D06E33825}"/>
    <cellStyle name="Comma 5 3 2 7 2 2 2" xfId="20023" xr:uid="{45AF775E-2478-4304-AA11-402BAAED98D7}"/>
    <cellStyle name="Comma 5 3 2 7 2 3" xfId="14420" xr:uid="{BC794196-C5F2-49DE-93E6-708763156E04}"/>
    <cellStyle name="Comma 5 3 2 7 3" xfId="6006" xr:uid="{0B72730A-1CC1-4B6D-9F02-4E1DB09763E6}"/>
    <cellStyle name="Comma 5 3 2 7 3 2" xfId="17234" xr:uid="{57603997-8CC3-440D-94FD-5EF5CB9ADC4B}"/>
    <cellStyle name="Comma 5 3 2 7 4" xfId="11631" xr:uid="{7E38D94F-721A-4718-AF7D-0B6B30748A28}"/>
    <cellStyle name="Comma 5 3 2 8" xfId="2916" xr:uid="{44B3283F-B587-415D-AFAA-7665C8C19A64}"/>
    <cellStyle name="Comma 5 3 2 8 2" xfId="8519" xr:uid="{3CD0B8AF-B0F9-4C76-BAF2-DA6336F0263F}"/>
    <cellStyle name="Comma 5 3 2 8 2 2" xfId="19747" xr:uid="{AB891C26-351B-458C-9EA8-EBCB464E38DB}"/>
    <cellStyle name="Comma 5 3 2 8 3" xfId="14144" xr:uid="{9A00D00B-BDDC-499F-8FC6-3FCFB8F54BDC}"/>
    <cellStyle name="Comma 5 3 2 9" xfId="5731" xr:uid="{E57D7FA9-D11D-4CD2-9AB0-CB3ADF53A20B}"/>
    <cellStyle name="Comma 5 3 2 9 2" xfId="16959" xr:uid="{AEC67400-1182-4CA3-A696-EBA66F5023CC}"/>
    <cellStyle name="Comma 5 3 3" xfId="185" xr:uid="{00000000-0005-0000-0000-000053070000}"/>
    <cellStyle name="Comma 5 3 3 2" xfId="732" xr:uid="{00000000-0005-0000-0000-000054070000}"/>
    <cellStyle name="Comma 5 3 3 2 2" xfId="1270" xr:uid="{00000000-0005-0000-0000-000055070000}"/>
    <cellStyle name="Comma 5 3 3 2 2 2" xfId="2350" xr:uid="{00000000-0005-0000-0000-000056070000}"/>
    <cellStyle name="Comma 5 3 3 2 2 2 2" xfId="5139" xr:uid="{DCDD8F82-956E-4963-91D3-9132CE0B095A}"/>
    <cellStyle name="Comma 5 3 3 2 2 2 2 2" xfId="10742" xr:uid="{F682CF95-AE9A-4654-9AB8-76E824F18F48}"/>
    <cellStyle name="Comma 5 3 3 2 2 2 2 2 2" xfId="21970" xr:uid="{B2360F04-E265-4C0A-AB62-3CA4CEB51100}"/>
    <cellStyle name="Comma 5 3 3 2 2 2 2 3" xfId="16367" xr:uid="{CA35B1F6-11AA-4FF0-899B-243414E3C097}"/>
    <cellStyle name="Comma 5 3 3 2 2 2 3" xfId="7953" xr:uid="{F4956246-DB7A-4D2D-B034-5DE90EA064B8}"/>
    <cellStyle name="Comma 5 3 3 2 2 2 3 2" xfId="19181" xr:uid="{BDD61115-E6AF-4FD1-9F39-F992289ECB7B}"/>
    <cellStyle name="Comma 5 3 3 2 2 2 4" xfId="13578" xr:uid="{846599ED-FF05-4306-92A4-1F5F0D2DF41D}"/>
    <cellStyle name="Comma 5 3 3 2 2 3" xfId="4059" xr:uid="{B809904A-91DC-4707-AE52-641943FA95A4}"/>
    <cellStyle name="Comma 5 3 3 2 2 3 2" xfId="9662" xr:uid="{F1481351-C49D-4DB0-9CA3-C75A4A1B3B9D}"/>
    <cellStyle name="Comma 5 3 3 2 2 3 2 2" xfId="20890" xr:uid="{8BF597F4-6950-4CC5-B752-D408C43CA4E5}"/>
    <cellStyle name="Comma 5 3 3 2 2 3 3" xfId="15287" xr:uid="{54CC73CC-3CB9-4FCC-8720-4B5B4C8A34BD}"/>
    <cellStyle name="Comma 5 3 3 2 2 4" xfId="6873" xr:uid="{3633BFA9-10AE-41EB-9B5F-201E76569298}"/>
    <cellStyle name="Comma 5 3 3 2 2 4 2" xfId="18101" xr:uid="{5A5AB073-292B-440D-A081-2F1D22A21EC1}"/>
    <cellStyle name="Comma 5 3 3 2 2 5" xfId="12498" xr:uid="{00337970-0981-4483-8C5F-9E7BFE61ED5B}"/>
    <cellStyle name="Comma 5 3 3 2 3" xfId="1812" xr:uid="{00000000-0005-0000-0000-000057070000}"/>
    <cellStyle name="Comma 5 3 3 2 3 2" xfId="4601" xr:uid="{C3339B0F-916C-4033-B585-958403C3AEB2}"/>
    <cellStyle name="Comma 5 3 3 2 3 2 2" xfId="10204" xr:uid="{12DFA1EE-8A74-4A2C-88D9-87672A6BCDF2}"/>
    <cellStyle name="Comma 5 3 3 2 3 2 2 2" xfId="21432" xr:uid="{3C56B066-4E9E-4F98-B66C-6C4ACA82FF10}"/>
    <cellStyle name="Comma 5 3 3 2 3 2 3" xfId="15829" xr:uid="{7B4695E7-F8F8-4F8B-98D0-D7EC46CA1E92}"/>
    <cellStyle name="Comma 5 3 3 2 3 3" xfId="7415" xr:uid="{F9E139A9-E57D-428F-A069-592E7C74C84A}"/>
    <cellStyle name="Comma 5 3 3 2 3 3 2" xfId="18643" xr:uid="{34B853FC-C54E-430E-A23C-8CBF0392DA71}"/>
    <cellStyle name="Comma 5 3 3 2 3 4" xfId="13040" xr:uid="{A6726E98-3F3E-4A8E-BB41-97E1FB815452}"/>
    <cellStyle name="Comma 5 3 3 2 4" xfId="3521" xr:uid="{86633F8A-4E63-40C8-AD68-BA432B073C35}"/>
    <cellStyle name="Comma 5 3 3 2 4 2" xfId="9124" xr:uid="{E4805643-00F2-4EBD-957F-E3D3382F7B91}"/>
    <cellStyle name="Comma 5 3 3 2 4 2 2" xfId="20352" xr:uid="{38B4FDDB-4B97-4242-9A26-3C810D07EA2D}"/>
    <cellStyle name="Comma 5 3 3 2 4 3" xfId="14749" xr:uid="{431ECC9F-7045-4B8D-94F0-B3B58529FB04}"/>
    <cellStyle name="Comma 5 3 3 2 5" xfId="6335" xr:uid="{07C2FA34-7DCF-4A8B-B754-B29751A4BB66}"/>
    <cellStyle name="Comma 5 3 3 2 5 2" xfId="17563" xr:uid="{13F19090-B1FC-46D8-8ED3-4297AD2A941D}"/>
    <cellStyle name="Comma 5 3 3 2 6" xfId="11960" xr:uid="{00B7592F-00A9-4998-8694-5DA9ACDD16D6}"/>
    <cellStyle name="Comma 5 3 3 3" xfId="1003" xr:uid="{00000000-0005-0000-0000-000058070000}"/>
    <cellStyle name="Comma 5 3 3 3 2" xfId="2083" xr:uid="{00000000-0005-0000-0000-000059070000}"/>
    <cellStyle name="Comma 5 3 3 3 2 2" xfId="4872" xr:uid="{FDE7FBAD-5C98-465C-A12C-7A84DD9185E2}"/>
    <cellStyle name="Comma 5 3 3 3 2 2 2" xfId="10475" xr:uid="{82171312-907F-4CB6-924D-931000C8C3F4}"/>
    <cellStyle name="Comma 5 3 3 3 2 2 2 2" xfId="21703" xr:uid="{F0E3D9EC-A8C1-4038-8898-F52C12125628}"/>
    <cellStyle name="Comma 5 3 3 3 2 2 3" xfId="16100" xr:uid="{C87BBB09-D037-4C94-8322-929094250814}"/>
    <cellStyle name="Comma 5 3 3 3 2 3" xfId="7686" xr:uid="{1678867D-3BD6-4806-B064-4791DEBD7107}"/>
    <cellStyle name="Comma 5 3 3 3 2 3 2" xfId="18914" xr:uid="{399E1A79-6C4E-48F9-B0A1-6179D405E004}"/>
    <cellStyle name="Comma 5 3 3 3 2 4" xfId="13311" xr:uid="{D3926AE5-1353-4093-B7F4-DB721A19672C}"/>
    <cellStyle name="Comma 5 3 3 3 3" xfId="3792" xr:uid="{6B93BAC1-C900-4605-ABE6-6E954CC8B23B}"/>
    <cellStyle name="Comma 5 3 3 3 3 2" xfId="9395" xr:uid="{65BE50B2-2D56-4014-945C-BC1DB303AFE1}"/>
    <cellStyle name="Comma 5 3 3 3 3 2 2" xfId="20623" xr:uid="{CE550134-52C4-45DB-950C-965CC44634F6}"/>
    <cellStyle name="Comma 5 3 3 3 3 3" xfId="15020" xr:uid="{7966A892-069F-44EA-A044-C38F2F3F3342}"/>
    <cellStyle name="Comma 5 3 3 3 4" xfId="6606" xr:uid="{3A2B8E50-3B51-41D4-A457-9B495121632B}"/>
    <cellStyle name="Comma 5 3 3 3 4 2" xfId="17834" xr:uid="{F8C9B915-0478-4065-9CBB-3032E5C9C1E7}"/>
    <cellStyle name="Comma 5 3 3 3 5" xfId="12231" xr:uid="{1CB72B87-B7EC-4CF4-9D4D-024C8F48ACE7}"/>
    <cellStyle name="Comma 5 3 3 4" xfId="1545" xr:uid="{00000000-0005-0000-0000-00005A070000}"/>
    <cellStyle name="Comma 5 3 3 4 2" xfId="4334" xr:uid="{C71320A3-ABF6-4AF8-9445-CB3FEE7E22F5}"/>
    <cellStyle name="Comma 5 3 3 4 2 2" xfId="9937" xr:uid="{B317A0A0-84C5-47BD-A0F0-C7C80857F54D}"/>
    <cellStyle name="Comma 5 3 3 4 2 2 2" xfId="21165" xr:uid="{FE7B521C-E8F3-4625-9415-154FF51EDD83}"/>
    <cellStyle name="Comma 5 3 3 4 2 3" xfId="15562" xr:uid="{6D3F1035-0E47-4868-B5F5-9D05E5F4F381}"/>
    <cellStyle name="Comma 5 3 3 4 3" xfId="7148" xr:uid="{F281590D-7E6A-4E9D-A0A2-4F658F08A30E}"/>
    <cellStyle name="Comma 5 3 3 4 3 2" xfId="18376" xr:uid="{D5CDF323-E14E-4AA2-A128-EC76A4CEE1DC}"/>
    <cellStyle name="Comma 5 3 3 4 4" xfId="12773" xr:uid="{E0A42999-398C-4BA9-801E-7389B568A47D}"/>
    <cellStyle name="Comma 5 3 3 5" xfId="2626" xr:uid="{00000000-0005-0000-0000-00005B070000}"/>
    <cellStyle name="Comma 5 3 3 5 2" xfId="5415" xr:uid="{05FD8C22-17BE-4FEF-BC51-4A5E649564C8}"/>
    <cellStyle name="Comma 5 3 3 5 2 2" xfId="11018" xr:uid="{0F69B6F9-6016-4417-8F9B-A35C0292D32F}"/>
    <cellStyle name="Comma 5 3 3 5 2 2 2" xfId="22246" xr:uid="{F25C3F1A-C042-4197-A2A7-BE4DCC881C48}"/>
    <cellStyle name="Comma 5 3 3 5 2 3" xfId="16643" xr:uid="{99ED2565-71B5-428D-BEA5-0931E3370C3B}"/>
    <cellStyle name="Comma 5 3 3 5 3" xfId="8229" xr:uid="{698C3595-E3BA-4E4B-93CA-241894243E0E}"/>
    <cellStyle name="Comma 5 3 3 5 3 2" xfId="19457" xr:uid="{A99BEC23-A590-4FFB-B0A1-3D375DA10EFE}"/>
    <cellStyle name="Comma 5 3 3 5 4" xfId="13854" xr:uid="{763FCC81-A264-4201-A171-FA5B47AA002E}"/>
    <cellStyle name="Comma 5 3 3 6" xfId="465" xr:uid="{00000000-0005-0000-0000-00005C070000}"/>
    <cellStyle name="Comma 5 3 3 6 2" xfId="3254" xr:uid="{CD124502-9633-4246-87EB-17F20D4651AE}"/>
    <cellStyle name="Comma 5 3 3 6 2 2" xfId="8857" xr:uid="{DFFCBA82-4728-4E01-B3B9-6AAF94D10299}"/>
    <cellStyle name="Comma 5 3 3 6 2 2 2" xfId="20085" xr:uid="{71508A0D-07F3-447B-85A9-81454D4BE380}"/>
    <cellStyle name="Comma 5 3 3 6 2 3" xfId="14482" xr:uid="{3B61EEF8-6D9C-470D-8BA0-205AB3D59D66}"/>
    <cellStyle name="Comma 5 3 3 6 3" xfId="6068" xr:uid="{CDEF951D-EE73-4DAF-84F1-600813DA5979}"/>
    <cellStyle name="Comma 5 3 3 6 3 2" xfId="17296" xr:uid="{A3FE806B-FFFF-42C3-8EEC-53060235492F}"/>
    <cellStyle name="Comma 5 3 3 6 4" xfId="11693" xr:uid="{B445B733-AD49-41F1-B3A9-85E98EE23287}"/>
    <cellStyle name="Comma 5 3 3 7" xfId="2978" xr:uid="{2301A7E5-F9D0-46D6-A8F5-841E2945E15E}"/>
    <cellStyle name="Comma 5 3 3 7 2" xfId="8581" xr:uid="{D9C2FAE2-F8B0-4491-94AF-ACA53390AC62}"/>
    <cellStyle name="Comma 5 3 3 7 2 2" xfId="19809" xr:uid="{9318CF02-8C09-415D-AB17-56F431C695B3}"/>
    <cellStyle name="Comma 5 3 3 7 3" xfId="14206" xr:uid="{EE44DC54-E1A2-4A88-951B-08B65F651DE9}"/>
    <cellStyle name="Comma 5 3 3 8" xfId="5793" xr:uid="{294BFE18-19A5-4745-8DF6-6EE844D0F869}"/>
    <cellStyle name="Comma 5 3 3 8 2" xfId="17021" xr:uid="{08C1431C-26F2-4882-92EA-400B23101FB4}"/>
    <cellStyle name="Comma 5 3 3 9" xfId="11417" xr:uid="{E79B9A6F-8DD3-4A18-A11C-C7F32447519F}"/>
    <cellStyle name="Comma 5 3 4" xfId="608" xr:uid="{00000000-0005-0000-0000-00005D070000}"/>
    <cellStyle name="Comma 5 3 4 2" xfId="1146" xr:uid="{00000000-0005-0000-0000-00005E070000}"/>
    <cellStyle name="Comma 5 3 4 2 2" xfId="2226" xr:uid="{00000000-0005-0000-0000-00005F070000}"/>
    <cellStyle name="Comma 5 3 4 2 2 2" xfId="5015" xr:uid="{FAF29BD3-2D5D-47C6-9881-F2EB644EF7AD}"/>
    <cellStyle name="Comma 5 3 4 2 2 2 2" xfId="10618" xr:uid="{D2AA01B5-6383-4829-984F-CC17534FE792}"/>
    <cellStyle name="Comma 5 3 4 2 2 2 2 2" xfId="21846" xr:uid="{55E8E76E-4332-4F5B-A1AF-9F190F1419B8}"/>
    <cellStyle name="Comma 5 3 4 2 2 2 3" xfId="16243" xr:uid="{D83498C3-6213-4D91-9ADB-CF8109611362}"/>
    <cellStyle name="Comma 5 3 4 2 2 3" xfId="7829" xr:uid="{06DE17A4-1457-424C-A564-80D9B791392F}"/>
    <cellStyle name="Comma 5 3 4 2 2 3 2" xfId="19057" xr:uid="{FFE28BB7-A0CD-4B92-A6EF-C30D368931F2}"/>
    <cellStyle name="Comma 5 3 4 2 2 4" xfId="13454" xr:uid="{1AC358A1-E50D-40C4-ADFE-AE9B072C247E}"/>
    <cellStyle name="Comma 5 3 4 2 3" xfId="3935" xr:uid="{6562B904-8D29-4A00-ABB9-16E4E3BEB6B9}"/>
    <cellStyle name="Comma 5 3 4 2 3 2" xfId="9538" xr:uid="{DE37F7B3-66DE-4401-BAA0-B669FD6A5A16}"/>
    <cellStyle name="Comma 5 3 4 2 3 2 2" xfId="20766" xr:uid="{E1B44B70-7BA1-4D1A-9B54-A8B999FB7C2B}"/>
    <cellStyle name="Comma 5 3 4 2 3 3" xfId="15163" xr:uid="{8DDBDC77-424C-4755-B7BB-CB43D44E6EB3}"/>
    <cellStyle name="Comma 5 3 4 2 4" xfId="6749" xr:uid="{BCA453BB-E6B2-4FD9-A9F1-176929A9D5F5}"/>
    <cellStyle name="Comma 5 3 4 2 4 2" xfId="17977" xr:uid="{2A2F5A65-2D4D-4084-9028-48DA8494A889}"/>
    <cellStyle name="Comma 5 3 4 2 5" xfId="12374" xr:uid="{64FD1317-40C9-4B33-8320-1D43143F7873}"/>
    <cellStyle name="Comma 5 3 4 3" xfId="1688" xr:uid="{00000000-0005-0000-0000-000060070000}"/>
    <cellStyle name="Comma 5 3 4 3 2" xfId="4477" xr:uid="{F17F184D-ECEC-484B-84A2-944BF20ACC34}"/>
    <cellStyle name="Comma 5 3 4 3 2 2" xfId="10080" xr:uid="{00B9D292-AEDA-464C-8A1E-B73AC59D7041}"/>
    <cellStyle name="Comma 5 3 4 3 2 2 2" xfId="21308" xr:uid="{C86C1A8E-FC62-4D72-ADC9-E824FB590B63}"/>
    <cellStyle name="Comma 5 3 4 3 2 3" xfId="15705" xr:uid="{969B94BB-F2E1-466B-8D9C-93045270AD63}"/>
    <cellStyle name="Comma 5 3 4 3 3" xfId="7291" xr:uid="{55AD64A5-0BBE-4A1E-A4DF-847981D3335A}"/>
    <cellStyle name="Comma 5 3 4 3 3 2" xfId="18519" xr:uid="{F7350079-4AFD-47B3-8CC6-E1AACC058D07}"/>
    <cellStyle name="Comma 5 3 4 3 4" xfId="12916" xr:uid="{94B40D5D-CECE-43B9-A2E9-78BEF449E918}"/>
    <cellStyle name="Comma 5 3 4 4" xfId="3397" xr:uid="{DC86BE81-CA7D-4E3B-9A75-8064DF9A1EF2}"/>
    <cellStyle name="Comma 5 3 4 4 2" xfId="9000" xr:uid="{D14CCF38-C9A9-4315-B166-E4810E6F8EF9}"/>
    <cellStyle name="Comma 5 3 4 4 2 2" xfId="20228" xr:uid="{727CE7C9-3771-41BC-A87D-F0A69605A550}"/>
    <cellStyle name="Comma 5 3 4 4 3" xfId="14625" xr:uid="{C9467303-0209-43B7-9FC4-39F414EF8239}"/>
    <cellStyle name="Comma 5 3 4 5" xfId="6211" xr:uid="{E2CBDFAB-1435-4C84-B908-4646C899F2A3}"/>
    <cellStyle name="Comma 5 3 4 5 2" xfId="17439" xr:uid="{D3369A9B-B92C-44A6-A484-498D2D1D0BE9}"/>
    <cellStyle name="Comma 5 3 4 6" xfId="11836" xr:uid="{3C8364E5-EDA9-47E6-BB37-E7F163177A38}"/>
    <cellStyle name="Comma 5 3 5" xfId="879" xr:uid="{00000000-0005-0000-0000-000061070000}"/>
    <cellStyle name="Comma 5 3 5 2" xfId="1959" xr:uid="{00000000-0005-0000-0000-000062070000}"/>
    <cellStyle name="Comma 5 3 5 2 2" xfId="4748" xr:uid="{BB1D88D8-B4BF-4FAD-ADA6-2A924ECD9060}"/>
    <cellStyle name="Comma 5 3 5 2 2 2" xfId="10351" xr:uid="{1D485307-3350-4215-99E9-2D84EFAA85C6}"/>
    <cellStyle name="Comma 5 3 5 2 2 2 2" xfId="21579" xr:uid="{36D9A255-15CA-44FA-B110-37D9F65E820B}"/>
    <cellStyle name="Comma 5 3 5 2 2 3" xfId="15976" xr:uid="{7811EA4B-D7D5-4BA8-9CE5-BDE19E8C2E02}"/>
    <cellStyle name="Comma 5 3 5 2 3" xfId="7562" xr:uid="{CFC5C6BC-DCF5-4CF1-9AAE-F0CF27966C26}"/>
    <cellStyle name="Comma 5 3 5 2 3 2" xfId="18790" xr:uid="{0AF5BE84-D2D8-4943-8DBA-8536C01F6908}"/>
    <cellStyle name="Comma 5 3 5 2 4" xfId="13187" xr:uid="{795E5904-7C9D-48C1-B5EE-B25A64AE3550}"/>
    <cellStyle name="Comma 5 3 5 3" xfId="3668" xr:uid="{E2E56D67-8462-440D-B151-95D059429314}"/>
    <cellStyle name="Comma 5 3 5 3 2" xfId="9271" xr:uid="{A0A79300-350F-4EC9-8CE4-17530C6321E5}"/>
    <cellStyle name="Comma 5 3 5 3 2 2" xfId="20499" xr:uid="{1B4F3B36-24AA-4FD8-8CEC-D59AC1925820}"/>
    <cellStyle name="Comma 5 3 5 3 3" xfId="14896" xr:uid="{0BB8F67C-A6EB-4F5F-95E5-84746664DE3C}"/>
    <cellStyle name="Comma 5 3 5 4" xfId="6482" xr:uid="{7939D405-BBBA-464A-BBF2-EAC69B454A50}"/>
    <cellStyle name="Comma 5 3 5 4 2" xfId="17710" xr:uid="{38C49803-6C65-41F5-8781-9F0A887C45AA}"/>
    <cellStyle name="Comma 5 3 5 5" xfId="12107" xr:uid="{9CD53EFE-F406-45EF-A51F-A9F4DCE8ECFB}"/>
    <cellStyle name="Comma 5 3 6" xfId="1421" xr:uid="{00000000-0005-0000-0000-000063070000}"/>
    <cellStyle name="Comma 5 3 6 2" xfId="4210" xr:uid="{3C6C583E-AC5F-4345-A81D-64B96E52449E}"/>
    <cellStyle name="Comma 5 3 6 2 2" xfId="9813" xr:uid="{6466A28D-5D9E-4F71-8270-1B2CCBC35FEF}"/>
    <cellStyle name="Comma 5 3 6 2 2 2" xfId="21041" xr:uid="{0C9FB51F-C2F2-4438-9BF0-A623B9C1E257}"/>
    <cellStyle name="Comma 5 3 6 2 3" xfId="15438" xr:uid="{7D733471-3B3A-4CBF-B100-99BBB62DB59A}"/>
    <cellStyle name="Comma 5 3 6 3" xfId="7024" xr:uid="{9574E37D-B8E3-4DB3-9176-7A40655BE2BE}"/>
    <cellStyle name="Comma 5 3 6 3 2" xfId="18252" xr:uid="{15B5809F-C95E-41FF-BF7E-EDD52BBDB34B}"/>
    <cellStyle name="Comma 5 3 6 4" xfId="12649" xr:uid="{E2B2CEB9-6722-454F-BACF-11D2190C6C50}"/>
    <cellStyle name="Comma 5 3 7" xfId="2502" xr:uid="{00000000-0005-0000-0000-000064070000}"/>
    <cellStyle name="Comma 5 3 7 2" xfId="5291" xr:uid="{47F04C5F-9F98-445D-8493-1EAA1E95B20E}"/>
    <cellStyle name="Comma 5 3 7 2 2" xfId="10894" xr:uid="{A95E67BD-EC5C-49D9-9774-7778C10F8972}"/>
    <cellStyle name="Comma 5 3 7 2 2 2" xfId="22122" xr:uid="{58D7835D-59A2-4B23-A6F9-DEEACAB0C328}"/>
    <cellStyle name="Comma 5 3 7 2 3" xfId="16519" xr:uid="{67AB76E2-0959-4DD7-8B2D-33C5C1B983F7}"/>
    <cellStyle name="Comma 5 3 7 3" xfId="8105" xr:uid="{E9D797DC-22D0-4F6A-998C-6AAB1AD204BD}"/>
    <cellStyle name="Comma 5 3 7 3 2" xfId="19333" xr:uid="{6AA17762-0616-42B1-A493-36AFB6F6D53E}"/>
    <cellStyle name="Comma 5 3 7 4" xfId="13730" xr:uid="{787BE6E8-1DEF-4AF3-B4E6-035503B7ADBF}"/>
    <cellStyle name="Comma 5 3 8" xfId="341" xr:uid="{00000000-0005-0000-0000-000065070000}"/>
    <cellStyle name="Comma 5 3 8 2" xfId="3130" xr:uid="{04EC3D77-A6BA-43B0-B70D-DD71F84FFF93}"/>
    <cellStyle name="Comma 5 3 8 2 2" xfId="8733" xr:uid="{D406E118-0045-4FCD-912C-B51E7C2E0679}"/>
    <cellStyle name="Comma 5 3 8 2 2 2" xfId="19961" xr:uid="{07A6E251-CC4E-4240-848C-9B3C1DF3E2BA}"/>
    <cellStyle name="Comma 5 3 8 2 3" xfId="14358" xr:uid="{561B04C6-E113-4501-9E0D-0592A91517AE}"/>
    <cellStyle name="Comma 5 3 8 3" xfId="5944" xr:uid="{F5651CF6-8E27-4277-8D4E-00856C7746FE}"/>
    <cellStyle name="Comma 5 3 8 3 2" xfId="17172" xr:uid="{AFF7DD78-7922-427B-9FD4-50AB633D6940}"/>
    <cellStyle name="Comma 5 3 8 4" xfId="11569" xr:uid="{CA72D369-53F9-4803-81A1-A89DC0BCF9E9}"/>
    <cellStyle name="Comma 5 3 9" xfId="2854" xr:uid="{90C46007-A099-4C70-BDEB-0551FC4D1395}"/>
    <cellStyle name="Comma 5 3 9 2" xfId="8457" xr:uid="{A5D3D9C1-409A-456C-A42E-05C90A09FE03}"/>
    <cellStyle name="Comma 5 3 9 2 2" xfId="19685" xr:uid="{4E6E126A-4DCB-4EE6-B885-FB92A2B689BE}"/>
    <cellStyle name="Comma 5 3 9 3" xfId="14082" xr:uid="{AA13393E-D7E7-4340-8DB3-546C53D7983B}"/>
    <cellStyle name="Comma 5 4" xfId="91" xr:uid="{00000000-0005-0000-0000-000066070000}"/>
    <cellStyle name="Comma 5 4 10" xfId="11323" xr:uid="{F0CF93B8-F0BF-499A-A66E-816D0475F056}"/>
    <cellStyle name="Comma 5 4 2" xfId="217" xr:uid="{00000000-0005-0000-0000-000067070000}"/>
    <cellStyle name="Comma 5 4 2 2" xfId="764" xr:uid="{00000000-0005-0000-0000-000068070000}"/>
    <cellStyle name="Comma 5 4 2 2 2" xfId="1302" xr:uid="{00000000-0005-0000-0000-000069070000}"/>
    <cellStyle name="Comma 5 4 2 2 2 2" xfId="2382" xr:uid="{00000000-0005-0000-0000-00006A070000}"/>
    <cellStyle name="Comma 5 4 2 2 2 2 2" xfId="5171" xr:uid="{88576014-57D3-4DAE-9F0A-83FFC2362AC4}"/>
    <cellStyle name="Comma 5 4 2 2 2 2 2 2" xfId="10774" xr:uid="{75122182-BE60-4076-9B04-EDD0939DF3E3}"/>
    <cellStyle name="Comma 5 4 2 2 2 2 2 2 2" xfId="22002" xr:uid="{38BCBA30-A022-4214-BA50-D085BFFCBF10}"/>
    <cellStyle name="Comma 5 4 2 2 2 2 2 3" xfId="16399" xr:uid="{CE8C24E7-94E8-4928-89CE-0F7A018F2711}"/>
    <cellStyle name="Comma 5 4 2 2 2 2 3" xfId="7985" xr:uid="{E27F8ECA-23CA-4DC7-8623-B61DCD23B7EF}"/>
    <cellStyle name="Comma 5 4 2 2 2 2 3 2" xfId="19213" xr:uid="{1AB19CFD-592F-4153-BB64-B019789A56EB}"/>
    <cellStyle name="Comma 5 4 2 2 2 2 4" xfId="13610" xr:uid="{79CDDB53-6B30-4483-ACB3-55F06B42BAF8}"/>
    <cellStyle name="Comma 5 4 2 2 2 3" xfId="4091" xr:uid="{8FC53C88-7593-45C7-93A9-B02AD9AA9DBC}"/>
    <cellStyle name="Comma 5 4 2 2 2 3 2" xfId="9694" xr:uid="{D28596B4-2274-4E2E-8D59-E3469A32D9D8}"/>
    <cellStyle name="Comma 5 4 2 2 2 3 2 2" xfId="20922" xr:uid="{C82D212E-A994-46DE-AAF2-D569E9013967}"/>
    <cellStyle name="Comma 5 4 2 2 2 3 3" xfId="15319" xr:uid="{7E4F6D4D-1AF4-4C6E-AE15-5F72650CE115}"/>
    <cellStyle name="Comma 5 4 2 2 2 4" xfId="6905" xr:uid="{7A449920-0EF3-48B1-8915-353B244C7FCF}"/>
    <cellStyle name="Comma 5 4 2 2 2 4 2" xfId="18133" xr:uid="{37D6737D-AECD-46C5-BE56-2BD188D66406}"/>
    <cellStyle name="Comma 5 4 2 2 2 5" xfId="12530" xr:uid="{69AA0CF6-A877-4FDD-B4A3-F10ECCE1BE0D}"/>
    <cellStyle name="Comma 5 4 2 2 3" xfId="1844" xr:uid="{00000000-0005-0000-0000-00006B070000}"/>
    <cellStyle name="Comma 5 4 2 2 3 2" xfId="4633" xr:uid="{F80FCC66-2703-44F5-B1DF-EA0D58C8995E}"/>
    <cellStyle name="Comma 5 4 2 2 3 2 2" xfId="10236" xr:uid="{7CAAD34C-6205-43F8-A5B8-0D6054EEA33C}"/>
    <cellStyle name="Comma 5 4 2 2 3 2 2 2" xfId="21464" xr:uid="{CC2F3653-8304-4629-AB32-E32F819DFD0B}"/>
    <cellStyle name="Comma 5 4 2 2 3 2 3" xfId="15861" xr:uid="{538309C3-7AB3-499F-B4AC-3743CB498E7C}"/>
    <cellStyle name="Comma 5 4 2 2 3 3" xfId="7447" xr:uid="{AD0A0B49-0847-444C-90FD-F341C754C63E}"/>
    <cellStyle name="Comma 5 4 2 2 3 3 2" xfId="18675" xr:uid="{58A83D29-61E2-4A4B-9134-6E7E8CFEEDEC}"/>
    <cellStyle name="Comma 5 4 2 2 3 4" xfId="13072" xr:uid="{F6FE44E6-A47A-4ABB-928C-5732AD466652}"/>
    <cellStyle name="Comma 5 4 2 2 4" xfId="3553" xr:uid="{5A0B6E85-665F-4562-B9E6-5FFA0AB1499A}"/>
    <cellStyle name="Comma 5 4 2 2 4 2" xfId="9156" xr:uid="{185B34E2-4778-48E9-A3E8-16C77E86324F}"/>
    <cellStyle name="Comma 5 4 2 2 4 2 2" xfId="20384" xr:uid="{23BF8349-9D30-45A5-9AB6-1B191D8B17F6}"/>
    <cellStyle name="Comma 5 4 2 2 4 3" xfId="14781" xr:uid="{725411CB-076F-474D-A1D2-D5069379E1A1}"/>
    <cellStyle name="Comma 5 4 2 2 5" xfId="6367" xr:uid="{C87B93CA-015C-4475-9129-ACA083CF9FE1}"/>
    <cellStyle name="Comma 5 4 2 2 5 2" xfId="17595" xr:uid="{F35B3369-AA60-4D51-A8E0-9ED490182957}"/>
    <cellStyle name="Comma 5 4 2 2 6" xfId="11992" xr:uid="{08720A01-AF74-4B6C-836D-909647292E39}"/>
    <cellStyle name="Comma 5 4 2 3" xfId="1035" xr:uid="{00000000-0005-0000-0000-00006C070000}"/>
    <cellStyle name="Comma 5 4 2 3 2" xfId="2115" xr:uid="{00000000-0005-0000-0000-00006D070000}"/>
    <cellStyle name="Comma 5 4 2 3 2 2" xfId="4904" xr:uid="{BF6B9463-7BDD-46CD-91C2-2C415B8D83F0}"/>
    <cellStyle name="Comma 5 4 2 3 2 2 2" xfId="10507" xr:uid="{9BFC9082-8032-4274-8A2B-91E069875AED}"/>
    <cellStyle name="Comma 5 4 2 3 2 2 2 2" xfId="21735" xr:uid="{0E6BE3E0-25A7-4AD9-9DCD-0B174566994F}"/>
    <cellStyle name="Comma 5 4 2 3 2 2 3" xfId="16132" xr:uid="{945220D3-E6EF-489F-BD6E-37AB93178B9D}"/>
    <cellStyle name="Comma 5 4 2 3 2 3" xfId="7718" xr:uid="{C9008C3C-A9BB-437D-B140-AE5FC6D298F1}"/>
    <cellStyle name="Comma 5 4 2 3 2 3 2" xfId="18946" xr:uid="{A3A03BC6-D959-4082-84E9-4C102426FADE}"/>
    <cellStyle name="Comma 5 4 2 3 2 4" xfId="13343" xr:uid="{0CDF1F63-D418-4AE1-B2FF-31290285C653}"/>
    <cellStyle name="Comma 5 4 2 3 3" xfId="3824" xr:uid="{33975340-5099-477A-ACE2-E5E5F44F70AF}"/>
    <cellStyle name="Comma 5 4 2 3 3 2" xfId="9427" xr:uid="{0EC0210B-6725-46E2-B3E1-0435385CEB07}"/>
    <cellStyle name="Comma 5 4 2 3 3 2 2" xfId="20655" xr:uid="{97431FBB-2C42-45CD-83F9-7C47CF65E992}"/>
    <cellStyle name="Comma 5 4 2 3 3 3" xfId="15052" xr:uid="{CD31538B-96BC-4277-B00E-CA541CF7CBD1}"/>
    <cellStyle name="Comma 5 4 2 3 4" xfId="6638" xr:uid="{433138ED-0CFB-4268-A288-315803E54629}"/>
    <cellStyle name="Comma 5 4 2 3 4 2" xfId="17866" xr:uid="{2C12CA4B-EDBA-4D60-9E2D-7252F3EEC317}"/>
    <cellStyle name="Comma 5 4 2 3 5" xfId="12263" xr:uid="{40881844-930B-4DD6-97C0-FE724D52F6C7}"/>
    <cellStyle name="Comma 5 4 2 4" xfId="1577" xr:uid="{00000000-0005-0000-0000-00006E070000}"/>
    <cellStyle name="Comma 5 4 2 4 2" xfId="4366" xr:uid="{C5CFC39D-E524-439A-B81B-9ABF8E6526F8}"/>
    <cellStyle name="Comma 5 4 2 4 2 2" xfId="9969" xr:uid="{B0F2D10E-BE33-457F-80A8-6EECE9C2CBEE}"/>
    <cellStyle name="Comma 5 4 2 4 2 2 2" xfId="21197" xr:uid="{FE369DB9-4FCB-4C9B-8BF2-48728A8704A8}"/>
    <cellStyle name="Comma 5 4 2 4 2 3" xfId="15594" xr:uid="{DE6AFDF0-45F2-4359-862D-9923BBBEED39}"/>
    <cellStyle name="Comma 5 4 2 4 3" xfId="7180" xr:uid="{3F700341-B2C6-4B01-BFF4-013CE9B1A62C}"/>
    <cellStyle name="Comma 5 4 2 4 3 2" xfId="18408" xr:uid="{93DBCFEA-8A39-442B-92F8-C3C4D33F8B88}"/>
    <cellStyle name="Comma 5 4 2 4 4" xfId="12805" xr:uid="{CB7A9F64-EA6C-4600-B292-1C8433050C9D}"/>
    <cellStyle name="Comma 5 4 2 5" xfId="2658" xr:uid="{00000000-0005-0000-0000-00006F070000}"/>
    <cellStyle name="Comma 5 4 2 5 2" xfId="5447" xr:uid="{F8D5E1D6-2491-41A1-BC01-D230C7F2FB76}"/>
    <cellStyle name="Comma 5 4 2 5 2 2" xfId="11050" xr:uid="{EA5D7C1A-E2E6-4F86-95A7-CFCE4AE1C35D}"/>
    <cellStyle name="Comma 5 4 2 5 2 2 2" xfId="22278" xr:uid="{D651DC36-AC59-4AD9-BF5C-6AAC8E5511F1}"/>
    <cellStyle name="Comma 5 4 2 5 2 3" xfId="16675" xr:uid="{3F23AB2B-D732-4706-A687-F34A333809F4}"/>
    <cellStyle name="Comma 5 4 2 5 3" xfId="8261" xr:uid="{D2DA41B9-18FB-4AAF-A1AF-9F28201CDB0B}"/>
    <cellStyle name="Comma 5 4 2 5 3 2" xfId="19489" xr:uid="{969F03A2-1BAA-4BC7-9480-6857C7F22279}"/>
    <cellStyle name="Comma 5 4 2 5 4" xfId="13886" xr:uid="{5A2AAA7A-0267-448A-B008-A3C3133D6039}"/>
    <cellStyle name="Comma 5 4 2 6" xfId="497" xr:uid="{00000000-0005-0000-0000-000070070000}"/>
    <cellStyle name="Comma 5 4 2 6 2" xfId="3286" xr:uid="{673AF968-E036-4EC7-A0A7-E35CC6A9FD63}"/>
    <cellStyle name="Comma 5 4 2 6 2 2" xfId="8889" xr:uid="{8BEF9B48-69CD-40C4-B17C-3D94B005A962}"/>
    <cellStyle name="Comma 5 4 2 6 2 2 2" xfId="20117" xr:uid="{D77E4005-CBB3-469D-AE57-1C22C0C796E6}"/>
    <cellStyle name="Comma 5 4 2 6 2 3" xfId="14514" xr:uid="{4CA3027D-0A09-484A-9978-CED4BE793BBE}"/>
    <cellStyle name="Comma 5 4 2 6 3" xfId="6100" xr:uid="{FCCA4CA4-FBA9-4885-9FED-797A8C643E9E}"/>
    <cellStyle name="Comma 5 4 2 6 3 2" xfId="17328" xr:uid="{BC13C234-47DD-4365-8E0F-355157F1783E}"/>
    <cellStyle name="Comma 5 4 2 6 4" xfId="11725" xr:uid="{AA24A5BA-5DE3-4A38-BB62-2A10BB121078}"/>
    <cellStyle name="Comma 5 4 2 7" xfId="3010" xr:uid="{E7909334-FC42-49E3-A289-84D7C1C928FA}"/>
    <cellStyle name="Comma 5 4 2 7 2" xfId="8613" xr:uid="{C0CDC999-C955-4E23-883D-B83CEAF215AC}"/>
    <cellStyle name="Comma 5 4 2 7 2 2" xfId="19841" xr:uid="{CF8F72D3-2463-410B-8E78-36D2CAD2B263}"/>
    <cellStyle name="Comma 5 4 2 7 3" xfId="14238" xr:uid="{507C75F5-02B4-4091-BD02-0BE863943484}"/>
    <cellStyle name="Comma 5 4 2 8" xfId="5825" xr:uid="{9C52C7C2-3EAE-4B1B-BC93-BC95819FCFD6}"/>
    <cellStyle name="Comma 5 4 2 8 2" xfId="17053" xr:uid="{E6B4D82C-34FE-459E-994E-4F9551D33F94}"/>
    <cellStyle name="Comma 5 4 2 9" xfId="11449" xr:uid="{B45C0EEB-AB8E-4F1C-B188-9F51A77E3F88}"/>
    <cellStyle name="Comma 5 4 3" xfId="638" xr:uid="{00000000-0005-0000-0000-000071070000}"/>
    <cellStyle name="Comma 5 4 3 2" xfId="1176" xr:uid="{00000000-0005-0000-0000-000072070000}"/>
    <cellStyle name="Comma 5 4 3 2 2" xfId="2256" xr:uid="{00000000-0005-0000-0000-000073070000}"/>
    <cellStyle name="Comma 5 4 3 2 2 2" xfId="5045" xr:uid="{A72B7573-C4F3-4FB3-84E8-798BA224B3FD}"/>
    <cellStyle name="Comma 5 4 3 2 2 2 2" xfId="10648" xr:uid="{1C3A544A-D9BE-4B5F-9860-D85B7395D150}"/>
    <cellStyle name="Comma 5 4 3 2 2 2 2 2" xfId="21876" xr:uid="{1CC22BC7-8A5A-43FF-B4AB-25F12819D04B}"/>
    <cellStyle name="Comma 5 4 3 2 2 2 3" xfId="16273" xr:uid="{D51A468F-B11D-4C2E-A496-8829B1A77D38}"/>
    <cellStyle name="Comma 5 4 3 2 2 3" xfId="7859" xr:uid="{AE97A207-546E-49D9-8BA6-6ABCC5B7E7DC}"/>
    <cellStyle name="Comma 5 4 3 2 2 3 2" xfId="19087" xr:uid="{E464F7C2-298F-4C7F-81E8-DDBBF4E2640A}"/>
    <cellStyle name="Comma 5 4 3 2 2 4" xfId="13484" xr:uid="{C80EABB0-A6A5-4E5C-A564-A85F615BD5AE}"/>
    <cellStyle name="Comma 5 4 3 2 3" xfId="3965" xr:uid="{C6098134-4A04-4D3D-BC27-C4461AFBCA48}"/>
    <cellStyle name="Comma 5 4 3 2 3 2" xfId="9568" xr:uid="{2DBF736A-16C3-4042-B68A-02E7EFB8E75D}"/>
    <cellStyle name="Comma 5 4 3 2 3 2 2" xfId="20796" xr:uid="{A31095B1-CECF-4737-90F8-1884F202312A}"/>
    <cellStyle name="Comma 5 4 3 2 3 3" xfId="15193" xr:uid="{A0082626-3FA9-474D-81D7-E5D90907A6A5}"/>
    <cellStyle name="Comma 5 4 3 2 4" xfId="6779" xr:uid="{5EB2A03A-67D0-47BC-AFE2-497902724E8B}"/>
    <cellStyle name="Comma 5 4 3 2 4 2" xfId="18007" xr:uid="{F89CEBA7-5F20-4E08-9625-EEA54087506A}"/>
    <cellStyle name="Comma 5 4 3 2 5" xfId="12404" xr:uid="{3A423942-4B29-417B-BAED-C1EFE1F6EEF1}"/>
    <cellStyle name="Comma 5 4 3 3" xfId="1718" xr:uid="{00000000-0005-0000-0000-000074070000}"/>
    <cellStyle name="Comma 5 4 3 3 2" xfId="4507" xr:uid="{608998BE-0351-4875-9F66-ECBF0A55340B}"/>
    <cellStyle name="Comma 5 4 3 3 2 2" xfId="10110" xr:uid="{DDC14E7C-C4E0-4AA6-86CA-5378E3BB8C69}"/>
    <cellStyle name="Comma 5 4 3 3 2 2 2" xfId="21338" xr:uid="{1A0C0931-9026-49CE-B353-EECA9193606B}"/>
    <cellStyle name="Comma 5 4 3 3 2 3" xfId="15735" xr:uid="{BAF004C4-AEEB-4C33-96C5-A93688D4AB28}"/>
    <cellStyle name="Comma 5 4 3 3 3" xfId="7321" xr:uid="{2672D450-DB9A-46B0-ACDB-B0CE1A97E24E}"/>
    <cellStyle name="Comma 5 4 3 3 3 2" xfId="18549" xr:uid="{62D46E34-C865-4E6A-A5BD-F92C46D3320A}"/>
    <cellStyle name="Comma 5 4 3 3 4" xfId="12946" xr:uid="{950B1474-156E-494D-8DCB-6914B963946E}"/>
    <cellStyle name="Comma 5 4 3 4" xfId="3427" xr:uid="{31218D58-F245-434F-897A-C3B8FC790DF1}"/>
    <cellStyle name="Comma 5 4 3 4 2" xfId="9030" xr:uid="{2630BCAB-DA62-4546-AC16-45C3CFA10528}"/>
    <cellStyle name="Comma 5 4 3 4 2 2" xfId="20258" xr:uid="{65864BAC-F524-41BA-8568-7E25395FFDDF}"/>
    <cellStyle name="Comma 5 4 3 4 3" xfId="14655" xr:uid="{92742DA0-FA91-4242-84A0-4CD6075659E6}"/>
    <cellStyle name="Comma 5 4 3 5" xfId="6241" xr:uid="{79EEB4EE-E6EE-4C2C-9BDC-F9971FCF3B02}"/>
    <cellStyle name="Comma 5 4 3 5 2" xfId="17469" xr:uid="{1B0D9A73-81A4-4502-AE5B-8A5289A1577F}"/>
    <cellStyle name="Comma 5 4 3 6" xfId="11866" xr:uid="{B95EA3DB-068F-4FF5-8879-8D54496B5D08}"/>
    <cellStyle name="Comma 5 4 4" xfId="909" xr:uid="{00000000-0005-0000-0000-000075070000}"/>
    <cellStyle name="Comma 5 4 4 2" xfId="1989" xr:uid="{00000000-0005-0000-0000-000076070000}"/>
    <cellStyle name="Comma 5 4 4 2 2" xfId="4778" xr:uid="{E1D5C67F-472D-4C5D-A703-253A731C9D96}"/>
    <cellStyle name="Comma 5 4 4 2 2 2" xfId="10381" xr:uid="{C9C5544E-3CE3-4F37-BB63-A27602547E12}"/>
    <cellStyle name="Comma 5 4 4 2 2 2 2" xfId="21609" xr:uid="{CA10E520-99E1-414F-BB3A-85D2DA050DA6}"/>
    <cellStyle name="Comma 5 4 4 2 2 3" xfId="16006" xr:uid="{DDB2180C-71E5-4729-8AD9-495B22EFC89A}"/>
    <cellStyle name="Comma 5 4 4 2 3" xfId="7592" xr:uid="{00D522E6-5F69-45F2-B9CF-8DDFC34DD273}"/>
    <cellStyle name="Comma 5 4 4 2 3 2" xfId="18820" xr:uid="{F155A118-5BC3-4A03-AEF1-84D47EA21D29}"/>
    <cellStyle name="Comma 5 4 4 2 4" xfId="13217" xr:uid="{06618832-0C3F-49CC-89A2-22F28BB7BBBF}"/>
    <cellStyle name="Comma 5 4 4 3" xfId="3698" xr:uid="{A7118D99-9A8D-4F48-8E83-363B2387E1A0}"/>
    <cellStyle name="Comma 5 4 4 3 2" xfId="9301" xr:uid="{7EDA1358-48FA-4A67-9055-77BBF834D3FB}"/>
    <cellStyle name="Comma 5 4 4 3 2 2" xfId="20529" xr:uid="{594CCC35-EC3F-408C-AB2F-FF3DF5D3186A}"/>
    <cellStyle name="Comma 5 4 4 3 3" xfId="14926" xr:uid="{CCD6B0D0-430D-49A3-9EBB-57EADF391DE3}"/>
    <cellStyle name="Comma 5 4 4 4" xfId="6512" xr:uid="{B7E081AD-A5A3-4D7B-BF3A-7F1FD228142C}"/>
    <cellStyle name="Comma 5 4 4 4 2" xfId="17740" xr:uid="{1B0F0D14-AD30-41D7-9472-D54E4B43826E}"/>
    <cellStyle name="Comma 5 4 4 5" xfId="12137" xr:uid="{8D3A9AA8-375C-492E-BFF7-D2C3C14F171E}"/>
    <cellStyle name="Comma 5 4 5" xfId="1451" xr:uid="{00000000-0005-0000-0000-000077070000}"/>
    <cellStyle name="Comma 5 4 5 2" xfId="4240" xr:uid="{8E9E3A1C-23E4-42C4-832B-63FF689D3DBF}"/>
    <cellStyle name="Comma 5 4 5 2 2" xfId="9843" xr:uid="{B5C5AB66-F968-4B3C-B09C-9A33AAC87483}"/>
    <cellStyle name="Comma 5 4 5 2 2 2" xfId="21071" xr:uid="{F6035302-0AFF-4E0C-A211-25B922EB42AF}"/>
    <cellStyle name="Comma 5 4 5 2 3" xfId="15468" xr:uid="{51DB7EA7-AB04-4CFD-8196-DE10C648491C}"/>
    <cellStyle name="Comma 5 4 5 3" xfId="7054" xr:uid="{6E425AED-205F-4EAF-8524-E0210F60CC34}"/>
    <cellStyle name="Comma 5 4 5 3 2" xfId="18282" xr:uid="{A716DBA8-B5C9-4E99-912E-7A94BFE645E7}"/>
    <cellStyle name="Comma 5 4 5 4" xfId="12679" xr:uid="{39F5815F-6DB2-411D-9A78-1640C7EE96FC}"/>
    <cellStyle name="Comma 5 4 6" xfId="2532" xr:uid="{00000000-0005-0000-0000-000078070000}"/>
    <cellStyle name="Comma 5 4 6 2" xfId="5321" xr:uid="{1717E1AD-90E6-40F0-9EA3-52564255DDEF}"/>
    <cellStyle name="Comma 5 4 6 2 2" xfId="10924" xr:uid="{E9D01221-934F-4586-9E6C-CB9A86880266}"/>
    <cellStyle name="Comma 5 4 6 2 2 2" xfId="22152" xr:uid="{0F4ADCF2-1913-4B7B-8C24-F436D26A64DB}"/>
    <cellStyle name="Comma 5 4 6 2 3" xfId="16549" xr:uid="{DCF118E2-AE44-44A6-88F7-B0BD4BF670C2}"/>
    <cellStyle name="Comma 5 4 6 3" xfId="8135" xr:uid="{19B57DE9-D94C-4155-A7E0-0F880C840473}"/>
    <cellStyle name="Comma 5 4 6 3 2" xfId="19363" xr:uid="{5A0C3200-219D-4ED9-B52B-51F2FDFB38C4}"/>
    <cellStyle name="Comma 5 4 6 4" xfId="13760" xr:uid="{8DDEEACE-9EB2-48A7-9EBA-98F89E322713}"/>
    <cellStyle name="Comma 5 4 7" xfId="371" xr:uid="{00000000-0005-0000-0000-000079070000}"/>
    <cellStyle name="Comma 5 4 7 2" xfId="3160" xr:uid="{1868C45A-E6DA-4787-9FCB-D9862DDDCF80}"/>
    <cellStyle name="Comma 5 4 7 2 2" xfId="8763" xr:uid="{E00088EA-352B-4AC2-BDC3-3725C69BF722}"/>
    <cellStyle name="Comma 5 4 7 2 2 2" xfId="19991" xr:uid="{C151D7F0-2C5E-44AD-BC4D-4D730CF6ED56}"/>
    <cellStyle name="Comma 5 4 7 2 3" xfId="14388" xr:uid="{D5A065DE-6B1C-4923-8D37-6EB10C824475}"/>
    <cellStyle name="Comma 5 4 7 3" xfId="5974" xr:uid="{3D2668BF-6809-461E-814A-9385087DDDF7}"/>
    <cellStyle name="Comma 5 4 7 3 2" xfId="17202" xr:uid="{7A8BEF90-E30F-40DC-B7F5-ECBE9A259187}"/>
    <cellStyle name="Comma 5 4 7 4" xfId="11599" xr:uid="{414010EA-BD95-4EC3-995F-F7F98BEFB16D}"/>
    <cellStyle name="Comma 5 4 8" xfId="2884" xr:uid="{D2F1AD6C-0F42-4943-9881-8C2900FE1D95}"/>
    <cellStyle name="Comma 5 4 8 2" xfId="8487" xr:uid="{945F89CD-FEE2-497B-B546-E690949C9338}"/>
    <cellStyle name="Comma 5 4 8 2 2" xfId="19715" xr:uid="{0F8E704A-10BD-4B23-BEAF-10483F7F4E95}"/>
    <cellStyle name="Comma 5 4 8 3" xfId="14112" xr:uid="{283B113C-39FA-49AB-A2F2-6EB5597298D2}"/>
    <cellStyle name="Comma 5 4 9" xfId="5699" xr:uid="{CCA37364-D1CA-48F0-A666-F82056C9A609}"/>
    <cellStyle name="Comma 5 4 9 2" xfId="16927" xr:uid="{0AF8EE64-3FCB-4FEF-9A5D-B76834F6419C}"/>
    <cellStyle name="Comma 5 5" xfId="153" xr:uid="{00000000-0005-0000-0000-00007A070000}"/>
    <cellStyle name="Comma 5 5 2" xfId="700" xr:uid="{00000000-0005-0000-0000-00007B070000}"/>
    <cellStyle name="Comma 5 5 2 2" xfId="1238" xr:uid="{00000000-0005-0000-0000-00007C070000}"/>
    <cellStyle name="Comma 5 5 2 2 2" xfId="2318" xr:uid="{00000000-0005-0000-0000-00007D070000}"/>
    <cellStyle name="Comma 5 5 2 2 2 2" xfId="5107" xr:uid="{1D05FDBD-9051-49D2-BFF0-2E6FB08F7754}"/>
    <cellStyle name="Comma 5 5 2 2 2 2 2" xfId="10710" xr:uid="{65938485-7DDD-4AEB-9748-F20ADE32E253}"/>
    <cellStyle name="Comma 5 5 2 2 2 2 2 2" xfId="21938" xr:uid="{6A606AA2-E013-40EC-8A77-05E5645A2884}"/>
    <cellStyle name="Comma 5 5 2 2 2 2 3" xfId="16335" xr:uid="{E0155104-B564-46F9-B0E4-8D62BF874829}"/>
    <cellStyle name="Comma 5 5 2 2 2 3" xfId="7921" xr:uid="{321018BA-20DD-4FEC-A4F9-AEDC5E19C038}"/>
    <cellStyle name="Comma 5 5 2 2 2 3 2" xfId="19149" xr:uid="{45E42BBA-EAA9-4D2C-8905-60ACCEF3E716}"/>
    <cellStyle name="Comma 5 5 2 2 2 4" xfId="13546" xr:uid="{D4E6FBC2-5A02-4519-B2F7-229C1AACA8AD}"/>
    <cellStyle name="Comma 5 5 2 2 3" xfId="4027" xr:uid="{A96FAB6D-5933-4416-A84B-6B93C0E35A4D}"/>
    <cellStyle name="Comma 5 5 2 2 3 2" xfId="9630" xr:uid="{3FDDA6C9-5B2B-42F8-B3DF-50BAF5785BE1}"/>
    <cellStyle name="Comma 5 5 2 2 3 2 2" xfId="20858" xr:uid="{CB2FBAA6-757C-4C7E-A3F5-4D1A248C8027}"/>
    <cellStyle name="Comma 5 5 2 2 3 3" xfId="15255" xr:uid="{C2609821-D5CC-46FB-B080-5E412D72C327}"/>
    <cellStyle name="Comma 5 5 2 2 4" xfId="6841" xr:uid="{3B10CDD9-B45F-4E85-8483-31982C3B2E33}"/>
    <cellStyle name="Comma 5 5 2 2 4 2" xfId="18069" xr:uid="{6990C903-3026-4F68-9618-A701D67C8249}"/>
    <cellStyle name="Comma 5 5 2 2 5" xfId="12466" xr:uid="{51B560FB-3615-4762-AFC3-F0812EB0A409}"/>
    <cellStyle name="Comma 5 5 2 3" xfId="1780" xr:uid="{00000000-0005-0000-0000-00007E070000}"/>
    <cellStyle name="Comma 5 5 2 3 2" xfId="4569" xr:uid="{BBFFAF3B-249D-4518-B9CF-AD4DB7F8E10D}"/>
    <cellStyle name="Comma 5 5 2 3 2 2" xfId="10172" xr:uid="{9CE16A12-C82C-438F-ADD8-CB430821C0E9}"/>
    <cellStyle name="Comma 5 5 2 3 2 2 2" xfId="21400" xr:uid="{37913DEF-7952-48F1-8B04-1DA4BA47C226}"/>
    <cellStyle name="Comma 5 5 2 3 2 3" xfId="15797" xr:uid="{A1655A30-32EE-4C74-A795-F25B57E83686}"/>
    <cellStyle name="Comma 5 5 2 3 3" xfId="7383" xr:uid="{6EB892BC-B6DF-4B5F-8E8D-F9F85715D702}"/>
    <cellStyle name="Comma 5 5 2 3 3 2" xfId="18611" xr:uid="{4D8D41D8-50C8-492E-9C8A-82B26E09FCDC}"/>
    <cellStyle name="Comma 5 5 2 3 4" xfId="13008" xr:uid="{D32F7380-DD87-481A-8512-DB3F9584DA09}"/>
    <cellStyle name="Comma 5 5 2 4" xfId="3489" xr:uid="{D756D044-1D8F-4007-A7CE-2477929128AE}"/>
    <cellStyle name="Comma 5 5 2 4 2" xfId="9092" xr:uid="{10751BD0-9A75-40F8-B70F-9F799A5A746C}"/>
    <cellStyle name="Comma 5 5 2 4 2 2" xfId="20320" xr:uid="{49421979-1ADF-4E72-81BB-C6FA4728A2A3}"/>
    <cellStyle name="Comma 5 5 2 4 3" xfId="14717" xr:uid="{76FC81F6-4469-4974-B9F4-AC212D26B177}"/>
    <cellStyle name="Comma 5 5 2 5" xfId="6303" xr:uid="{2A084A03-C83F-485C-AB16-E15521B51509}"/>
    <cellStyle name="Comma 5 5 2 5 2" xfId="17531" xr:uid="{D2E95318-B637-4D1B-9D8F-5B961B0DF393}"/>
    <cellStyle name="Comma 5 5 2 6" xfId="11928" xr:uid="{877AB411-5C23-4091-8C76-F3FDE7DA0E86}"/>
    <cellStyle name="Comma 5 5 3" xfId="971" xr:uid="{00000000-0005-0000-0000-00007F070000}"/>
    <cellStyle name="Comma 5 5 3 2" xfId="2051" xr:uid="{00000000-0005-0000-0000-000080070000}"/>
    <cellStyle name="Comma 5 5 3 2 2" xfId="4840" xr:uid="{156C47C3-4CEB-4E8A-88C8-362176CA85D6}"/>
    <cellStyle name="Comma 5 5 3 2 2 2" xfId="10443" xr:uid="{7176C963-4C71-4AF9-8560-5BDD1C767447}"/>
    <cellStyle name="Comma 5 5 3 2 2 2 2" xfId="21671" xr:uid="{051DD0E9-E2FB-45CD-8D20-5B4600F86963}"/>
    <cellStyle name="Comma 5 5 3 2 2 3" xfId="16068" xr:uid="{6548F207-9DF5-4DC9-90C2-D51B593E0F8A}"/>
    <cellStyle name="Comma 5 5 3 2 3" xfId="7654" xr:uid="{D89EDD60-AE4C-4E8E-B822-B4619AC42604}"/>
    <cellStyle name="Comma 5 5 3 2 3 2" xfId="18882" xr:uid="{EFCF7CF2-4FF1-4EA3-BE51-42745665ED13}"/>
    <cellStyle name="Comma 5 5 3 2 4" xfId="13279" xr:uid="{9898AC3E-2143-4DC5-BB53-B50D0C61A1A5}"/>
    <cellStyle name="Comma 5 5 3 3" xfId="3760" xr:uid="{EF6ED475-472F-4874-88EE-AF91961178F5}"/>
    <cellStyle name="Comma 5 5 3 3 2" xfId="9363" xr:uid="{DB7ACA42-CE50-4826-9ECB-73823091BECE}"/>
    <cellStyle name="Comma 5 5 3 3 2 2" xfId="20591" xr:uid="{9402ACC5-F70F-411A-9244-B22D546295E9}"/>
    <cellStyle name="Comma 5 5 3 3 3" xfId="14988" xr:uid="{56672723-C5FA-4A95-8F7B-90E2CA8E06B8}"/>
    <cellStyle name="Comma 5 5 3 4" xfId="6574" xr:uid="{03CB3070-7A08-4FFA-874D-0FC873BDD70B}"/>
    <cellStyle name="Comma 5 5 3 4 2" xfId="17802" xr:uid="{4D07CD48-0EB7-4A32-8EC5-7A75C0EC7D02}"/>
    <cellStyle name="Comma 5 5 3 5" xfId="12199" xr:uid="{E7CDEFD8-5F92-47EA-A72F-7DC5336840BB}"/>
    <cellStyle name="Comma 5 5 4" xfId="1513" xr:uid="{00000000-0005-0000-0000-000081070000}"/>
    <cellStyle name="Comma 5 5 4 2" xfId="4302" xr:uid="{B8D727F7-2A9D-46ED-BF64-03B34C2F1A2B}"/>
    <cellStyle name="Comma 5 5 4 2 2" xfId="9905" xr:uid="{AF98BFC3-3A65-42FD-882B-7AAC4F7D3D2F}"/>
    <cellStyle name="Comma 5 5 4 2 2 2" xfId="21133" xr:uid="{E3478551-ADE0-43CF-9E80-141CA0F397B7}"/>
    <cellStyle name="Comma 5 5 4 2 3" xfId="15530" xr:uid="{20A16F11-2959-4407-A211-62E895083082}"/>
    <cellStyle name="Comma 5 5 4 3" xfId="7116" xr:uid="{B4D04C9A-517B-445E-B657-93C2A9777FB1}"/>
    <cellStyle name="Comma 5 5 4 3 2" xfId="18344" xr:uid="{2572AF2C-68DA-470E-83AD-F10EA10A1F60}"/>
    <cellStyle name="Comma 5 5 4 4" xfId="12741" xr:uid="{633DDED2-3F77-4CA6-BE3F-B74FC6B2FBC0}"/>
    <cellStyle name="Comma 5 5 5" xfId="2594" xr:uid="{00000000-0005-0000-0000-000082070000}"/>
    <cellStyle name="Comma 5 5 5 2" xfId="5383" xr:uid="{AA73E0A1-2BE0-4FE2-A610-37B084510885}"/>
    <cellStyle name="Comma 5 5 5 2 2" xfId="10986" xr:uid="{10650277-6317-468B-8765-2905EE8C5351}"/>
    <cellStyle name="Comma 5 5 5 2 2 2" xfId="22214" xr:uid="{543BE9E1-00C8-429A-A5D3-B5636350F933}"/>
    <cellStyle name="Comma 5 5 5 2 3" xfId="16611" xr:uid="{685B8016-176E-4977-9A80-816364250C6C}"/>
    <cellStyle name="Comma 5 5 5 3" xfId="8197" xr:uid="{E09804F1-1666-4348-BDFD-13E551C227C1}"/>
    <cellStyle name="Comma 5 5 5 3 2" xfId="19425" xr:uid="{8628CBE4-7D02-4D23-9CD0-DFA7CECD66CC}"/>
    <cellStyle name="Comma 5 5 5 4" xfId="13822" xr:uid="{F184F634-02DE-439C-BE5F-DF8B2BE0698F}"/>
    <cellStyle name="Comma 5 5 6" xfId="433" xr:uid="{00000000-0005-0000-0000-000083070000}"/>
    <cellStyle name="Comma 5 5 6 2" xfId="3222" xr:uid="{D1572010-B20E-4E64-9DFB-8A622D07F4E3}"/>
    <cellStyle name="Comma 5 5 6 2 2" xfId="8825" xr:uid="{7EDB0FF3-FAC4-4727-854E-31AF7BD9632C}"/>
    <cellStyle name="Comma 5 5 6 2 2 2" xfId="20053" xr:uid="{EABE0C34-5FC8-403B-A590-1F1A8C0B2820}"/>
    <cellStyle name="Comma 5 5 6 2 3" xfId="14450" xr:uid="{3B0099CA-EC69-44A0-BF08-D07DEE95E3D0}"/>
    <cellStyle name="Comma 5 5 6 3" xfId="6036" xr:uid="{D4B4286B-126C-4A2C-96BA-67041C2A51F8}"/>
    <cellStyle name="Comma 5 5 6 3 2" xfId="17264" xr:uid="{E106B249-7CB8-4C3F-A6A5-E5B6AD0D2E47}"/>
    <cellStyle name="Comma 5 5 6 4" xfId="11661" xr:uid="{7A2AE591-CD41-47AE-893D-A4D3FBFAB715}"/>
    <cellStyle name="Comma 5 5 7" xfId="2946" xr:uid="{A7220A0A-DCAA-494C-AAC2-4DF2A63262E1}"/>
    <cellStyle name="Comma 5 5 7 2" xfId="8549" xr:uid="{324D1EE5-ABED-4847-8731-A398DF97FA51}"/>
    <cellStyle name="Comma 5 5 7 2 2" xfId="19777" xr:uid="{424BD098-DC89-4E76-8C90-79142CB7FB3A}"/>
    <cellStyle name="Comma 5 5 7 3" xfId="14174" xr:uid="{70FAA3B3-509F-44D6-B52E-27AFF4F050C0}"/>
    <cellStyle name="Comma 5 5 8" xfId="5761" xr:uid="{C691C06D-D248-484C-87A3-05CF0F362C30}"/>
    <cellStyle name="Comma 5 5 8 2" xfId="16989" xr:uid="{B7BD1008-ABD9-4E7A-A118-F4B62901DDCA}"/>
    <cellStyle name="Comma 5 5 9" xfId="11385" xr:uid="{36DDE786-24B0-436F-94B7-0098E1FE3F80}"/>
    <cellStyle name="Comma 5 6" xfId="581" xr:uid="{00000000-0005-0000-0000-000084070000}"/>
    <cellStyle name="Comma 5 6 2" xfId="1119" xr:uid="{00000000-0005-0000-0000-000085070000}"/>
    <cellStyle name="Comma 5 6 2 2" xfId="2199" xr:uid="{00000000-0005-0000-0000-000086070000}"/>
    <cellStyle name="Comma 5 6 2 2 2" xfId="4988" xr:uid="{D0595F82-31AD-4821-A51F-7C787D3F8EB7}"/>
    <cellStyle name="Comma 5 6 2 2 2 2" xfId="10591" xr:uid="{DA3A5C60-51AE-4C6F-894C-25CF7D660775}"/>
    <cellStyle name="Comma 5 6 2 2 2 2 2" xfId="21819" xr:uid="{F38B53BC-5A87-48F2-A370-626D1316E578}"/>
    <cellStyle name="Comma 5 6 2 2 2 3" xfId="16216" xr:uid="{22C4DF03-1E2E-4BE1-81F4-8BB1546C8452}"/>
    <cellStyle name="Comma 5 6 2 2 3" xfId="7802" xr:uid="{437AFB2D-E878-4AE7-9314-92F967D7AB54}"/>
    <cellStyle name="Comma 5 6 2 2 3 2" xfId="19030" xr:uid="{53CA48DC-303F-47B9-9B90-E811164885F9}"/>
    <cellStyle name="Comma 5 6 2 2 4" xfId="13427" xr:uid="{71682DBE-3FF2-437F-B067-018DCDE3A426}"/>
    <cellStyle name="Comma 5 6 2 3" xfId="3908" xr:uid="{687E400D-62F6-445A-98AD-85BC3FCE84A4}"/>
    <cellStyle name="Comma 5 6 2 3 2" xfId="9511" xr:uid="{ACABCA1E-318E-46B9-8350-1A88F99FCBD4}"/>
    <cellStyle name="Comma 5 6 2 3 2 2" xfId="20739" xr:uid="{AB13E059-E063-47F2-8891-31A4383840B0}"/>
    <cellStyle name="Comma 5 6 2 3 3" xfId="15136" xr:uid="{6FA6578C-8431-4366-81CA-1633FC6F9FEA}"/>
    <cellStyle name="Comma 5 6 2 4" xfId="6722" xr:uid="{5975A3FE-40B7-4AB9-9F30-D44868AD269F}"/>
    <cellStyle name="Comma 5 6 2 4 2" xfId="17950" xr:uid="{CC680280-5D1A-4F66-A82C-2742194A66C7}"/>
    <cellStyle name="Comma 5 6 2 5" xfId="12347" xr:uid="{D55BDDDA-A175-43AB-9DB4-8119BCB08340}"/>
    <cellStyle name="Comma 5 6 3" xfId="1661" xr:uid="{00000000-0005-0000-0000-000087070000}"/>
    <cellStyle name="Comma 5 6 3 2" xfId="4450" xr:uid="{66C6A504-AB91-4283-ABA2-94DDC69514DD}"/>
    <cellStyle name="Comma 5 6 3 2 2" xfId="10053" xr:uid="{4962C858-FC6B-4F4E-AF74-C9D74BEBCA37}"/>
    <cellStyle name="Comma 5 6 3 2 2 2" xfId="21281" xr:uid="{FE6BDD9B-A243-4C46-A861-DC2B021C455A}"/>
    <cellStyle name="Comma 5 6 3 2 3" xfId="15678" xr:uid="{F7755CE3-291C-4DC6-923E-6044DA0FE635}"/>
    <cellStyle name="Comma 5 6 3 3" xfId="7264" xr:uid="{950C8EA2-94BC-4296-94AD-0DDA70DBEDE7}"/>
    <cellStyle name="Comma 5 6 3 3 2" xfId="18492" xr:uid="{0D35DB11-B817-4CCB-AA8D-E06270FD602E}"/>
    <cellStyle name="Comma 5 6 3 4" xfId="12889" xr:uid="{836335B6-22F8-452C-A32E-37A5BF5E912D}"/>
    <cellStyle name="Comma 5 6 4" xfId="3370" xr:uid="{9E9C8BE0-A9FB-4434-821D-E6BADF014D56}"/>
    <cellStyle name="Comma 5 6 4 2" xfId="8973" xr:uid="{92485B65-BD38-4516-859F-8A633D615D77}"/>
    <cellStyle name="Comma 5 6 4 2 2" xfId="20201" xr:uid="{B223C9DF-01E8-425D-8167-CC067E9A8EEC}"/>
    <cellStyle name="Comma 5 6 4 3" xfId="14598" xr:uid="{2035EADC-F22B-4894-BB90-70E3BE43FBAF}"/>
    <cellStyle name="Comma 5 6 5" xfId="6184" xr:uid="{53773887-2844-46C2-8965-A66758A07F38}"/>
    <cellStyle name="Comma 5 6 5 2" xfId="17412" xr:uid="{6DB39A37-2D60-420B-82A7-F672F8DC1F29}"/>
    <cellStyle name="Comma 5 6 6" xfId="11809" xr:uid="{53F7A533-D630-41A5-928C-CF1B58EA888C}"/>
    <cellStyle name="Comma 5 7" xfId="852" xr:uid="{00000000-0005-0000-0000-000088070000}"/>
    <cellStyle name="Comma 5 7 2" xfId="1932" xr:uid="{00000000-0005-0000-0000-000089070000}"/>
    <cellStyle name="Comma 5 7 2 2" xfId="4721" xr:uid="{F504F37E-419E-4B83-8301-29C4A136D634}"/>
    <cellStyle name="Comma 5 7 2 2 2" xfId="10324" xr:uid="{5ADF1F00-C574-4BEF-B8BC-5A866AC76A3E}"/>
    <cellStyle name="Comma 5 7 2 2 2 2" xfId="21552" xr:uid="{B1460BC0-AB16-4F44-AA22-7F8531F4D99E}"/>
    <cellStyle name="Comma 5 7 2 2 3" xfId="15949" xr:uid="{119F4211-068D-4B27-9B8B-2EB3113DA5F4}"/>
    <cellStyle name="Comma 5 7 2 3" xfId="7535" xr:uid="{6C2EC586-FC4F-4A97-ACA9-BC8A0F3C7DB0}"/>
    <cellStyle name="Comma 5 7 2 3 2" xfId="18763" xr:uid="{51F11245-B392-4B07-9176-E6B83C251BD9}"/>
    <cellStyle name="Comma 5 7 2 4" xfId="13160" xr:uid="{DFAC63AB-FE34-4B35-A82B-E42131CB3A44}"/>
    <cellStyle name="Comma 5 7 3" xfId="3641" xr:uid="{8C3B0B9A-DFDB-4FC4-BAC2-F0DA7326CF46}"/>
    <cellStyle name="Comma 5 7 3 2" xfId="9244" xr:uid="{8F73C8A3-C4D7-4B78-A001-663D742B0A0B}"/>
    <cellStyle name="Comma 5 7 3 2 2" xfId="20472" xr:uid="{3A0552F9-37B9-47E9-AC04-84E2BDD3FC7A}"/>
    <cellStyle name="Comma 5 7 3 3" xfId="14869" xr:uid="{1B218A3D-9308-4F72-BFA0-6A3B11265D09}"/>
    <cellStyle name="Comma 5 7 4" xfId="6455" xr:uid="{D4F101CD-DD7F-4A33-99D2-184C41681F3F}"/>
    <cellStyle name="Comma 5 7 4 2" xfId="17683" xr:uid="{CAB296FF-8B97-4E9A-805B-436B9DAF0E4E}"/>
    <cellStyle name="Comma 5 7 5" xfId="12080" xr:uid="{69E337B5-006F-42F9-B890-AE2FBB6D5581}"/>
    <cellStyle name="Comma 5 8" xfId="1394" xr:uid="{00000000-0005-0000-0000-00008A070000}"/>
    <cellStyle name="Comma 5 8 2" xfId="4183" xr:uid="{429C4675-8830-481F-B913-5EC5DAD92BD8}"/>
    <cellStyle name="Comma 5 8 2 2" xfId="9786" xr:uid="{F8A23CB7-99A7-48ED-94CD-263BE63CC63C}"/>
    <cellStyle name="Comma 5 8 2 2 2" xfId="21014" xr:uid="{372F9382-3EAD-4A51-89D5-B62F2B729CDA}"/>
    <cellStyle name="Comma 5 8 2 3" xfId="15411" xr:uid="{3B47EF3E-DEC3-4301-BE77-9A15F8E1F8CC}"/>
    <cellStyle name="Comma 5 8 3" xfId="6997" xr:uid="{E55F3D7C-CBF0-4C11-A45E-96DE7410C1A4}"/>
    <cellStyle name="Comma 5 8 3 2" xfId="18225" xr:uid="{DA87D20A-3C2A-4B46-86C3-48D6BAB213C0}"/>
    <cellStyle name="Comma 5 8 4" xfId="12622" xr:uid="{149F00CB-363A-4820-99C8-74DDA52F3801}"/>
    <cellStyle name="Comma 5 9" xfId="2475" xr:uid="{00000000-0005-0000-0000-00008B070000}"/>
    <cellStyle name="Comma 5 9 2" xfId="5264" xr:uid="{CC8D4686-5EBC-4A3A-ABE8-EA96F7CF5932}"/>
    <cellStyle name="Comma 5 9 2 2" xfId="10867" xr:uid="{FEF59667-A437-486F-B2B0-79ACEE97C84B}"/>
    <cellStyle name="Comma 5 9 2 2 2" xfId="22095" xr:uid="{F5127548-CBD8-49B6-B229-EB9C003D5400}"/>
    <cellStyle name="Comma 5 9 2 3" xfId="16492" xr:uid="{8EE73DA0-A4B9-452C-8AAC-A4619F6E32B0}"/>
    <cellStyle name="Comma 5 9 3" xfId="8078" xr:uid="{65507787-FF13-49FC-85D6-BDF63881FBA0}"/>
    <cellStyle name="Comma 5 9 3 2" xfId="19306" xr:uid="{050EB2FA-5E28-4465-BA2F-EFC19508AB09}"/>
    <cellStyle name="Comma 5 9 4" xfId="13703" xr:uid="{C5FF0EDA-963F-4F16-8719-149C29B4A24E}"/>
    <cellStyle name="Comma 50" xfId="2745" xr:uid="{00000000-0005-0000-0000-00008C070000}"/>
    <cellStyle name="Comma 50 2" xfId="5534" xr:uid="{B8E18F96-28CD-47EE-9F67-4C2BB4088175}"/>
    <cellStyle name="Comma 50 2 2" xfId="11137" xr:uid="{340221C1-8BC7-479A-AA59-B99813D1FE02}"/>
    <cellStyle name="Comma 50 2 2 2" xfId="22365" xr:uid="{F127092A-ABD7-460D-A100-95F17A51C019}"/>
    <cellStyle name="Comma 50 2 3" xfId="16762" xr:uid="{F07515B3-D85D-4F90-9353-693E639538AB}"/>
    <cellStyle name="Comma 50 3" xfId="8348" xr:uid="{9BB0491A-89F2-4BE0-98E3-78109E51E13D}"/>
    <cellStyle name="Comma 50 3 2" xfId="19576" xr:uid="{C682C620-F0BA-40E8-B33D-A4BDE2237334}"/>
    <cellStyle name="Comma 50 4" xfId="13973" xr:uid="{1952F26E-E2A5-4862-989D-3C3D5FE34AED}"/>
    <cellStyle name="Comma 51" xfId="2746" xr:uid="{00000000-0005-0000-0000-00008D070000}"/>
    <cellStyle name="Comma 51 2" xfId="5535" xr:uid="{DEA5764E-92DC-4465-BDD9-73E84B1B8D02}"/>
    <cellStyle name="Comma 51 2 2" xfId="11138" xr:uid="{FF1FB1A4-5271-4387-8D68-5003DCD5AEF3}"/>
    <cellStyle name="Comma 51 2 2 2" xfId="22366" xr:uid="{989295ED-2524-4D0C-974D-C0D24F6EC9ED}"/>
    <cellStyle name="Comma 51 2 3" xfId="16763" xr:uid="{D146B69E-9850-4DF6-80BE-324CFB54F8B1}"/>
    <cellStyle name="Comma 51 3" xfId="8349" xr:uid="{056AF9D2-D58F-4ADE-939B-A1D28C7D2803}"/>
    <cellStyle name="Comma 51 3 2" xfId="19577" xr:uid="{AFBCD5F7-6F6C-4BA5-9153-7636C12BDA4C}"/>
    <cellStyle name="Comma 51 4" xfId="13974" xr:uid="{AFBFFE7E-5FF6-4FA8-826E-669FD10DA25D}"/>
    <cellStyle name="Comma 52" xfId="2750" xr:uid="{00000000-0005-0000-0000-00008E070000}"/>
    <cellStyle name="Comma 52 2" xfId="2753" xr:uid="{00000000-0005-0000-0000-00008F070000}"/>
    <cellStyle name="Comma 52 2 2" xfId="2770" xr:uid="{00000000-0005-0000-0000-000090070000}"/>
    <cellStyle name="Comma 52 2 2 2" xfId="5559" xr:uid="{A05EAA44-B0E3-4228-AB11-A8054B268328}"/>
    <cellStyle name="Comma 52 2 2 2 2" xfId="11162" xr:uid="{C1648708-3E45-46F8-9677-8A8F68B194F6}"/>
    <cellStyle name="Comma 52 2 2 2 2 2" xfId="22390" xr:uid="{A41A28DC-786F-470D-9E46-2D8D3A87ED41}"/>
    <cellStyle name="Comma 52 2 2 2 3" xfId="16787" xr:uid="{17C8A7F7-7874-4A76-96BA-75C5A1587B5C}"/>
    <cellStyle name="Comma 52 2 2 3" xfId="8373" xr:uid="{12A855F1-6D3F-49F1-B174-748A8B6C7E4C}"/>
    <cellStyle name="Comma 52 2 2 3 2" xfId="19601" xr:uid="{B84374F4-B104-4005-929F-63797D6112B1}"/>
    <cellStyle name="Comma 52 2 2 4" xfId="13998" xr:uid="{DA211489-C5F0-426A-A80A-A4A5B6221BFA}"/>
    <cellStyle name="Comma 52 2 3" xfId="5542" xr:uid="{08AB75BA-2805-460F-AAC1-E21C7F79BC05}"/>
    <cellStyle name="Comma 52 2 3 2" xfId="11145" xr:uid="{B9CD8AC2-B44D-463B-8FD3-86E709EBD4FB}"/>
    <cellStyle name="Comma 52 2 3 2 2" xfId="22373" xr:uid="{EC5CCD55-8C5A-4F6D-8128-AEEFB9AE0E74}"/>
    <cellStyle name="Comma 52 2 3 3" xfId="16770" xr:uid="{B43513CB-897F-44A0-889C-CFDC0A8925FE}"/>
    <cellStyle name="Comma 52 2 4" xfId="8356" xr:uid="{0940BF8E-57FE-4EDD-8912-EA87DD4BE0BB}"/>
    <cellStyle name="Comma 52 2 4 2" xfId="19584" xr:uid="{BD39723E-DBFB-456C-88C1-36F1C518C948}"/>
    <cellStyle name="Comma 52 2 5" xfId="13981" xr:uid="{F300AD71-548F-4C24-8A57-0F2C2CDA5A37}"/>
    <cellStyle name="Comma 52 3" xfId="5539" xr:uid="{49CA4D65-5112-46A2-A412-6ED0C346E522}"/>
    <cellStyle name="Comma 52 3 2" xfId="11142" xr:uid="{04C18302-7BAB-4D82-B3A5-296F12AFCE98}"/>
    <cellStyle name="Comma 52 3 2 2" xfId="22370" xr:uid="{E93CD88B-160F-4782-A8F2-EC321E14C4D5}"/>
    <cellStyle name="Comma 52 3 3" xfId="16767" xr:uid="{25EA0228-D6D0-4C12-A08E-8C8F4DA246D2}"/>
    <cellStyle name="Comma 52 4" xfId="8353" xr:uid="{F86E9C63-584F-4B78-824D-25AA8CC5134F}"/>
    <cellStyle name="Comma 52 4 2" xfId="19581" xr:uid="{7741F234-6EDB-4783-A633-01FEA8454671}"/>
    <cellStyle name="Comma 52 5" xfId="13978" xr:uid="{24CF4A33-7687-4C97-982C-D86FEA64DEDD}"/>
    <cellStyle name="Comma 53" xfId="2749" xr:uid="{00000000-0005-0000-0000-000091070000}"/>
    <cellStyle name="Comma 53 2" xfId="5538" xr:uid="{4D5A3176-F5F3-4F76-8282-6E0ED95956EC}"/>
    <cellStyle name="Comma 53 2 2" xfId="11141" xr:uid="{6858C5EB-F97F-4E5F-A398-AA20BE3967C1}"/>
    <cellStyle name="Comma 53 2 2 2" xfId="22369" xr:uid="{B58C59BD-0BE0-4E66-9503-655307C73F52}"/>
    <cellStyle name="Comma 53 2 3" xfId="16766" xr:uid="{E05B5AA5-0B93-4E64-A11A-78D7D759CF27}"/>
    <cellStyle name="Comma 53 3" xfId="8352" xr:uid="{EC5A1478-8163-4B7C-87AC-AAC55B065908}"/>
    <cellStyle name="Comma 53 3 2" xfId="19580" xr:uid="{32D3835A-8EC7-4286-B970-91C9656AC5D3}"/>
    <cellStyle name="Comma 53 4" xfId="13977" xr:uid="{9FFC1853-0290-4364-8971-79046A9CDDB2}"/>
    <cellStyle name="Comma 54" xfId="2751" xr:uid="{00000000-0005-0000-0000-000092070000}"/>
    <cellStyle name="Comma 54 2" xfId="5540" xr:uid="{F2AEB0CD-6D08-4A79-81D3-0711BAC2BDE7}"/>
    <cellStyle name="Comma 54 2 2" xfId="11143" xr:uid="{E3C234DE-FC81-46F4-94BE-3B44D6D2D0A7}"/>
    <cellStyle name="Comma 54 2 2 2" xfId="22371" xr:uid="{9E010EFC-27C9-435C-9168-B66559E8A57E}"/>
    <cellStyle name="Comma 54 2 3" xfId="16768" xr:uid="{05CE0582-0AAE-4B4E-9B80-2BFFE61232A7}"/>
    <cellStyle name="Comma 54 3" xfId="8354" xr:uid="{7160EB72-C485-45B6-BFDE-45F3F7CB0E41}"/>
    <cellStyle name="Comma 54 3 2" xfId="19582" xr:uid="{AEE90A69-03E4-4C27-8282-043DE92FDB4D}"/>
    <cellStyle name="Comma 54 4" xfId="13979" xr:uid="{481C70C6-5527-4896-9315-281608979C81}"/>
    <cellStyle name="Comma 55" xfId="2752" xr:uid="{00000000-0005-0000-0000-000093070000}"/>
    <cellStyle name="Comma 55 2" xfId="5541" xr:uid="{BBBA6BB3-BFEF-4822-A07E-AF0A317377D9}"/>
    <cellStyle name="Comma 55 2 2" xfId="11144" xr:uid="{208E72E3-BBC4-4D01-AF0F-E8AADEE75824}"/>
    <cellStyle name="Comma 55 2 2 2" xfId="22372" xr:uid="{8D72B5BF-0C0C-43BB-8C7A-341C88127C54}"/>
    <cellStyle name="Comma 55 2 3" xfId="16769" xr:uid="{D93755BE-C583-49BA-A575-B98D42050DB0}"/>
    <cellStyle name="Comma 55 3" xfId="8355" xr:uid="{260F98A0-9F9F-46E5-8633-CCB70E8E4C20}"/>
    <cellStyle name="Comma 55 3 2" xfId="19583" xr:uid="{81D50D68-951F-443F-BA80-27611DD59217}"/>
    <cellStyle name="Comma 55 4" xfId="13980" xr:uid="{A6499172-6FF6-43C7-8887-D7F6F920F5D7}"/>
    <cellStyle name="Comma 56" xfId="2761" xr:uid="{00000000-0005-0000-0000-000094070000}"/>
    <cellStyle name="Comma 56 2" xfId="5550" xr:uid="{3B108FD7-3684-4DD7-AE7E-D88CCA248832}"/>
    <cellStyle name="Comma 56 2 2" xfId="11153" xr:uid="{3FC1041D-6786-494B-A7B6-B0EB205F3EF5}"/>
    <cellStyle name="Comma 56 2 2 2" xfId="22381" xr:uid="{31348A37-6CE7-4AAC-989D-6FBC238812E7}"/>
    <cellStyle name="Comma 56 2 3" xfId="16778" xr:uid="{7CCAF670-4EAB-4E5E-B311-AE5C97198FE6}"/>
    <cellStyle name="Comma 56 3" xfId="8364" xr:uid="{B5E2A0A1-B783-45E2-BF06-9CCEC343DFCD}"/>
    <cellStyle name="Comma 56 3 2" xfId="19592" xr:uid="{81358713-5D8F-465E-8A50-12F09DF06EC7}"/>
    <cellStyle name="Comma 56 4" xfId="13989" xr:uid="{26DE7A54-D15B-4504-A96A-F5928D95E377}"/>
    <cellStyle name="Comma 57" xfId="2755" xr:uid="{00000000-0005-0000-0000-000095070000}"/>
    <cellStyle name="Comma 57 2" xfId="5544" xr:uid="{3F82C33E-139D-462D-A3F1-E4AD387383D4}"/>
    <cellStyle name="Comma 57 2 2" xfId="11147" xr:uid="{C8AB5633-B025-41EF-94C1-758E78ABF8C6}"/>
    <cellStyle name="Comma 57 2 2 2" xfId="22375" xr:uid="{ED12B345-E3EC-4A1D-BE13-C40B87AACA4E}"/>
    <cellStyle name="Comma 57 2 3" xfId="16772" xr:uid="{B899602E-FAD6-4455-8242-2676D98D0F19}"/>
    <cellStyle name="Comma 57 3" xfId="8358" xr:uid="{DB43133A-C1D7-4995-881F-C717DB1EDA3A}"/>
    <cellStyle name="Comma 57 3 2" xfId="19586" xr:uid="{5C243619-CD7F-4A63-9AF0-4DCB1C6A0CE9}"/>
    <cellStyle name="Comma 57 4" xfId="13983" xr:uid="{BF03B458-B8CD-45CC-AC83-647251C2286C}"/>
    <cellStyle name="Comma 58" xfId="2756" xr:uid="{00000000-0005-0000-0000-000096070000}"/>
    <cellStyle name="Comma 58 2" xfId="5545" xr:uid="{CE261199-3166-418D-9676-D1FCDEF65373}"/>
    <cellStyle name="Comma 58 2 2" xfId="11148" xr:uid="{73DA1506-5B00-4169-8A2E-7061B1AF26BB}"/>
    <cellStyle name="Comma 58 2 2 2" xfId="22376" xr:uid="{A3E42C69-991C-426E-8FF0-592BF314DF2E}"/>
    <cellStyle name="Comma 58 2 3" xfId="16773" xr:uid="{4F19A0AC-0F3C-4C11-94FD-EA1B171D2CA8}"/>
    <cellStyle name="Comma 58 3" xfId="8359" xr:uid="{A9484931-CC4B-48BD-BD14-FC647DFC8517}"/>
    <cellStyle name="Comma 58 3 2" xfId="19587" xr:uid="{92B22905-2481-4065-B6CD-62C44E194011}"/>
    <cellStyle name="Comma 58 4" xfId="13984" xr:uid="{F2EBDEED-8E11-4416-8F34-8AB9448596CA}"/>
    <cellStyle name="Comma 59" xfId="2757" xr:uid="{00000000-0005-0000-0000-000097070000}"/>
    <cellStyle name="Comma 59 2" xfId="5546" xr:uid="{94A4A94F-C4DC-4542-A249-7D01B95CE911}"/>
    <cellStyle name="Comma 59 2 2" xfId="11149" xr:uid="{93D35AE4-9D57-4D1F-9158-3F33946A10BD}"/>
    <cellStyle name="Comma 59 2 2 2" xfId="22377" xr:uid="{B943B80F-767C-460C-AADB-722D83852983}"/>
    <cellStyle name="Comma 59 2 3" xfId="16774" xr:uid="{8E8F014A-BBAA-4053-B834-953A6EF1F38A}"/>
    <cellStyle name="Comma 59 3" xfId="8360" xr:uid="{EC28A53E-1C5F-4177-9BB9-4519C7A1F611}"/>
    <cellStyle name="Comma 59 3 2" xfId="19588" xr:uid="{5B8409CF-3CCF-4765-B2EF-AAC01ED2B89E}"/>
    <cellStyle name="Comma 59 4" xfId="13985" xr:uid="{4D23ACF2-0FF5-48B8-9F12-AC20B3830F37}"/>
    <cellStyle name="Comma 6" xfId="22" xr:uid="{00000000-0005-0000-0000-000098070000}"/>
    <cellStyle name="Comma 6 10" xfId="315" xr:uid="{00000000-0005-0000-0000-000099070000}"/>
    <cellStyle name="Comma 6 10 2" xfId="3104" xr:uid="{09CFC153-00D4-4575-BABA-1330D61A9B34}"/>
    <cellStyle name="Comma 6 10 2 2" xfId="8707" xr:uid="{0DDCE8F2-F169-4540-90CE-FE51B7BCE08C}"/>
    <cellStyle name="Comma 6 10 2 2 2" xfId="19935" xr:uid="{694BC6CE-3946-454E-B19D-72952A509227}"/>
    <cellStyle name="Comma 6 10 2 3" xfId="14332" xr:uid="{9DFC2BA9-426B-45B4-A6D8-EC13E1077677}"/>
    <cellStyle name="Comma 6 10 3" xfId="5918" xr:uid="{59944743-0FDF-4F4A-94D8-9EAD1EB3D273}"/>
    <cellStyle name="Comma 6 10 3 2" xfId="17146" xr:uid="{0DA71574-64DC-4030-976C-1F3DE5584305}"/>
    <cellStyle name="Comma 6 10 4" xfId="11543" xr:uid="{1235743C-B1A0-4AC5-BDC2-5682440A3B87}"/>
    <cellStyle name="Comma 6 11" xfId="2828" xr:uid="{6D2CDA7B-FDB6-43BC-807A-E151758CE2CE}"/>
    <cellStyle name="Comma 6 11 2" xfId="8431" xr:uid="{BC8226ED-6C60-4434-8C01-77A6D6F46A82}"/>
    <cellStyle name="Comma 6 11 2 2" xfId="19659" xr:uid="{D7334630-DD6F-41BD-98A3-4D6DB47D8BA5}"/>
    <cellStyle name="Comma 6 11 3" xfId="14056" xr:uid="{C1CFD793-5FC4-4146-BB12-40FB0C31D7C5}"/>
    <cellStyle name="Comma 6 12" xfId="5643" xr:uid="{CF1B8A82-F0D7-434E-8D84-6D2FB6AE0909}"/>
    <cellStyle name="Comma 6 12 2" xfId="16871" xr:uid="{57A0040C-6809-45DD-97E5-EE1ACBB04F5A}"/>
    <cellStyle name="Comma 6 13" xfId="11267" xr:uid="{805F2B63-E577-4D04-9F42-5D70554E49CC}"/>
    <cellStyle name="Comma 6 2" xfId="48" xr:uid="{00000000-0005-0000-0000-00009A070000}"/>
    <cellStyle name="Comma 6 2 10" xfId="2841" xr:uid="{183D273D-9DED-4230-B416-1753EE01F4BD}"/>
    <cellStyle name="Comma 6 2 10 2" xfId="8444" xr:uid="{5C9194FF-9887-43E2-B1A0-9916D939E785}"/>
    <cellStyle name="Comma 6 2 10 2 2" xfId="19672" xr:uid="{A667351C-6F84-4103-96E2-381D99DD6193}"/>
    <cellStyle name="Comma 6 2 10 3" xfId="14069" xr:uid="{F797F673-9E73-43F6-83AD-8A6DD04460C3}"/>
    <cellStyle name="Comma 6 2 11" xfId="5656" xr:uid="{07925B13-6664-4329-9DCE-66D5A62FA35E}"/>
    <cellStyle name="Comma 6 2 11 2" xfId="16884" xr:uid="{862DB488-AE90-477C-8441-6DCE1EF47837}"/>
    <cellStyle name="Comma 6 2 12" xfId="11280" xr:uid="{A2FA468E-556A-437E-A958-DC40D617409C}"/>
    <cellStyle name="Comma 6 2 2" xfId="77" xr:uid="{00000000-0005-0000-0000-00009B070000}"/>
    <cellStyle name="Comma 6 2 2 10" xfId="5685" xr:uid="{4B10E995-0EC3-4B9C-A383-51921D1C829D}"/>
    <cellStyle name="Comma 6 2 2 10 2" xfId="16913" xr:uid="{6D74F2E4-ECC2-4AF0-9B20-5DCE8A17441A}"/>
    <cellStyle name="Comma 6 2 2 11" xfId="11309" xr:uid="{B67A846E-C85E-4BA5-89E8-FCACB04B7BDC}"/>
    <cellStyle name="Comma 6 2 2 2" xfId="139" xr:uid="{00000000-0005-0000-0000-00009C070000}"/>
    <cellStyle name="Comma 6 2 2 2 10" xfId="11371" xr:uid="{2CE63876-C2F8-4E58-9EF9-100FE829D91B}"/>
    <cellStyle name="Comma 6 2 2 2 2" xfId="265" xr:uid="{00000000-0005-0000-0000-00009D070000}"/>
    <cellStyle name="Comma 6 2 2 2 2 2" xfId="812" xr:uid="{00000000-0005-0000-0000-00009E070000}"/>
    <cellStyle name="Comma 6 2 2 2 2 2 2" xfId="1350" xr:uid="{00000000-0005-0000-0000-00009F070000}"/>
    <cellStyle name="Comma 6 2 2 2 2 2 2 2" xfId="2430" xr:uid="{00000000-0005-0000-0000-0000A0070000}"/>
    <cellStyle name="Comma 6 2 2 2 2 2 2 2 2" xfId="5219" xr:uid="{94844294-BF69-402C-825F-B0863DAE1691}"/>
    <cellStyle name="Comma 6 2 2 2 2 2 2 2 2 2" xfId="10822" xr:uid="{397622BA-627C-4B75-96B1-B88182EBE541}"/>
    <cellStyle name="Comma 6 2 2 2 2 2 2 2 2 2 2" xfId="22050" xr:uid="{CDA62E32-9233-48EB-AA25-2019F4997BC0}"/>
    <cellStyle name="Comma 6 2 2 2 2 2 2 2 2 3" xfId="16447" xr:uid="{E900ADD3-6C30-42F5-87C2-DFF119A1E912}"/>
    <cellStyle name="Comma 6 2 2 2 2 2 2 2 3" xfId="8033" xr:uid="{E4663247-A44D-4DBF-AFB9-54D6290E3E5F}"/>
    <cellStyle name="Comma 6 2 2 2 2 2 2 2 3 2" xfId="19261" xr:uid="{F65E4870-D382-4E96-9982-EE59B971415D}"/>
    <cellStyle name="Comma 6 2 2 2 2 2 2 2 4" xfId="13658" xr:uid="{7A82FE56-A91C-4E94-AFF8-531DDA98B683}"/>
    <cellStyle name="Comma 6 2 2 2 2 2 2 3" xfId="4139" xr:uid="{0420E75A-6EF7-4EDC-914A-318C6E21B5F5}"/>
    <cellStyle name="Comma 6 2 2 2 2 2 2 3 2" xfId="9742" xr:uid="{C0193AC4-63B1-43EB-B72D-C5B4339D2783}"/>
    <cellStyle name="Comma 6 2 2 2 2 2 2 3 2 2" xfId="20970" xr:uid="{80F5B68D-6ED1-4B31-8238-05FEDCF14BFF}"/>
    <cellStyle name="Comma 6 2 2 2 2 2 2 3 3" xfId="15367" xr:uid="{FA02E7BA-629B-4AE1-9D5D-C89EBE3E5C92}"/>
    <cellStyle name="Comma 6 2 2 2 2 2 2 4" xfId="6953" xr:uid="{3CE836D2-FA8B-4A23-A012-91B20F87163A}"/>
    <cellStyle name="Comma 6 2 2 2 2 2 2 4 2" xfId="18181" xr:uid="{D1F67619-AA83-4518-8FA4-EAD8C94B3FC4}"/>
    <cellStyle name="Comma 6 2 2 2 2 2 2 5" xfId="12578" xr:uid="{4370BD21-7A06-4258-A0F1-F74DD9460933}"/>
    <cellStyle name="Comma 6 2 2 2 2 2 3" xfId="1892" xr:uid="{00000000-0005-0000-0000-0000A1070000}"/>
    <cellStyle name="Comma 6 2 2 2 2 2 3 2" xfId="4681" xr:uid="{4AADF971-46C9-4C1A-85A9-0A6847BDFF03}"/>
    <cellStyle name="Comma 6 2 2 2 2 2 3 2 2" xfId="10284" xr:uid="{33A7CAF2-5476-4C8D-AAB6-6E747B6429C3}"/>
    <cellStyle name="Comma 6 2 2 2 2 2 3 2 2 2" xfId="21512" xr:uid="{A3D8E690-39EF-4217-A37A-473A780DDD0E}"/>
    <cellStyle name="Comma 6 2 2 2 2 2 3 2 3" xfId="15909" xr:uid="{66379046-654D-4145-ABF4-0522539A41DB}"/>
    <cellStyle name="Comma 6 2 2 2 2 2 3 3" xfId="7495" xr:uid="{AC049A66-A7E6-4D1F-8379-94EEC9621CB9}"/>
    <cellStyle name="Comma 6 2 2 2 2 2 3 3 2" xfId="18723" xr:uid="{3BF2371F-5DD9-4B39-990D-DF66F9205D98}"/>
    <cellStyle name="Comma 6 2 2 2 2 2 3 4" xfId="13120" xr:uid="{54A5A05B-AB01-4244-8CCA-93B75749476E}"/>
    <cellStyle name="Comma 6 2 2 2 2 2 4" xfId="3601" xr:uid="{40B653C9-FC0B-4AD7-915C-B7E15B65F996}"/>
    <cellStyle name="Comma 6 2 2 2 2 2 4 2" xfId="9204" xr:uid="{2FE79A0E-BBC7-4422-99F7-9DE39CA3249A}"/>
    <cellStyle name="Comma 6 2 2 2 2 2 4 2 2" xfId="20432" xr:uid="{3D96E6EA-3BD2-4D32-AD29-6EFBA5454065}"/>
    <cellStyle name="Comma 6 2 2 2 2 2 4 3" xfId="14829" xr:uid="{CEE0C5B3-6E04-451D-A459-EA1A18731853}"/>
    <cellStyle name="Comma 6 2 2 2 2 2 5" xfId="6415" xr:uid="{E304583D-C075-4529-AB03-C6F6B79C51F9}"/>
    <cellStyle name="Comma 6 2 2 2 2 2 5 2" xfId="17643" xr:uid="{26DDB5A9-BA5E-4BC0-BA44-60F9895E6093}"/>
    <cellStyle name="Comma 6 2 2 2 2 2 6" xfId="12040" xr:uid="{509994D3-FC07-46D2-BBBC-647543C3C3CB}"/>
    <cellStyle name="Comma 6 2 2 2 2 3" xfId="1083" xr:uid="{00000000-0005-0000-0000-0000A2070000}"/>
    <cellStyle name="Comma 6 2 2 2 2 3 2" xfId="2163" xr:uid="{00000000-0005-0000-0000-0000A3070000}"/>
    <cellStyle name="Comma 6 2 2 2 2 3 2 2" xfId="4952" xr:uid="{2DFF0D27-A7EA-4C78-B876-F23818609A5D}"/>
    <cellStyle name="Comma 6 2 2 2 2 3 2 2 2" xfId="10555" xr:uid="{187EA20E-2F43-43B6-AFAE-4F15043F18C9}"/>
    <cellStyle name="Comma 6 2 2 2 2 3 2 2 2 2" xfId="21783" xr:uid="{BAAD038E-731B-48A3-838C-1F865F658766}"/>
    <cellStyle name="Comma 6 2 2 2 2 3 2 2 3" xfId="16180" xr:uid="{3D619F8F-4133-48C8-8087-D65EBF0EC0BC}"/>
    <cellStyle name="Comma 6 2 2 2 2 3 2 3" xfId="7766" xr:uid="{34690AEC-5606-4C6E-B0CF-6DCF6C0B3DF3}"/>
    <cellStyle name="Comma 6 2 2 2 2 3 2 3 2" xfId="18994" xr:uid="{08068BD9-EB29-46CF-AD46-426D0B2C81FA}"/>
    <cellStyle name="Comma 6 2 2 2 2 3 2 4" xfId="13391" xr:uid="{90A08947-9453-4D69-98B2-E2F6235203FD}"/>
    <cellStyle name="Comma 6 2 2 2 2 3 3" xfId="3872" xr:uid="{75C6DFE1-BF80-4002-9EE5-5E475465D4AE}"/>
    <cellStyle name="Comma 6 2 2 2 2 3 3 2" xfId="9475" xr:uid="{29CEC388-816E-42DA-806F-9802233922AF}"/>
    <cellStyle name="Comma 6 2 2 2 2 3 3 2 2" xfId="20703" xr:uid="{7260C99D-0F3C-43BC-BE01-74BB9DD92188}"/>
    <cellStyle name="Comma 6 2 2 2 2 3 3 3" xfId="15100" xr:uid="{18CB3FDE-FE98-4A2E-8D6C-9FBCFE67A4EE}"/>
    <cellStyle name="Comma 6 2 2 2 2 3 4" xfId="6686" xr:uid="{FD829B44-58C5-4860-B8AC-AF962AEBA595}"/>
    <cellStyle name="Comma 6 2 2 2 2 3 4 2" xfId="17914" xr:uid="{83185CE8-CF72-43ED-99EA-177EF63B3714}"/>
    <cellStyle name="Comma 6 2 2 2 2 3 5" xfId="12311" xr:uid="{600E6054-9679-4526-B607-CFF5DCC1E216}"/>
    <cellStyle name="Comma 6 2 2 2 2 4" xfId="1625" xr:uid="{00000000-0005-0000-0000-0000A4070000}"/>
    <cellStyle name="Comma 6 2 2 2 2 4 2" xfId="4414" xr:uid="{1E659C14-AB78-4194-AEC7-6265FAE7F7D4}"/>
    <cellStyle name="Comma 6 2 2 2 2 4 2 2" xfId="10017" xr:uid="{FF3BFEA9-4996-4801-8E3E-5DDEA45840DA}"/>
    <cellStyle name="Comma 6 2 2 2 2 4 2 2 2" xfId="21245" xr:uid="{008DBFCD-1EC4-4F6E-A6E8-FB9581FF871F}"/>
    <cellStyle name="Comma 6 2 2 2 2 4 2 3" xfId="15642" xr:uid="{5012156C-9D62-4DF1-A1A2-E10FD67BB31C}"/>
    <cellStyle name="Comma 6 2 2 2 2 4 3" xfId="7228" xr:uid="{34387427-2978-4768-8503-9FA30D265514}"/>
    <cellStyle name="Comma 6 2 2 2 2 4 3 2" xfId="18456" xr:uid="{0FB0C6C1-4955-4792-AD19-13B6C89DF345}"/>
    <cellStyle name="Comma 6 2 2 2 2 4 4" xfId="12853" xr:uid="{9B0E1BDA-B79B-4390-B594-A4581F523E60}"/>
    <cellStyle name="Comma 6 2 2 2 2 5" xfId="2706" xr:uid="{00000000-0005-0000-0000-0000A5070000}"/>
    <cellStyle name="Comma 6 2 2 2 2 5 2" xfId="5495" xr:uid="{00275CC3-2DCC-425C-AB06-952BE04E7AB8}"/>
    <cellStyle name="Comma 6 2 2 2 2 5 2 2" xfId="11098" xr:uid="{E5239BE5-A03D-4CA0-B18C-2B25A70D0486}"/>
    <cellStyle name="Comma 6 2 2 2 2 5 2 2 2" xfId="22326" xr:uid="{3B1F9EB0-9F5B-460E-BD71-F168CE1CA092}"/>
    <cellStyle name="Comma 6 2 2 2 2 5 2 3" xfId="16723" xr:uid="{6A9E5B5A-C113-46B5-96E1-A89337A538A9}"/>
    <cellStyle name="Comma 6 2 2 2 2 5 3" xfId="8309" xr:uid="{1DC9AC32-A209-4187-A1FE-62A508D809D3}"/>
    <cellStyle name="Comma 6 2 2 2 2 5 3 2" xfId="19537" xr:uid="{AC536447-F48F-4387-968E-ADC8D7B621B8}"/>
    <cellStyle name="Comma 6 2 2 2 2 5 4" xfId="13934" xr:uid="{E81C8D60-79D9-4D64-8430-782CE15435A1}"/>
    <cellStyle name="Comma 6 2 2 2 2 6" xfId="545" xr:uid="{00000000-0005-0000-0000-0000A6070000}"/>
    <cellStyle name="Comma 6 2 2 2 2 6 2" xfId="3334" xr:uid="{D68B0F3B-0A0E-4CCD-A39D-7E2A0845CEA1}"/>
    <cellStyle name="Comma 6 2 2 2 2 6 2 2" xfId="8937" xr:uid="{BE6BA9AF-3F5B-49A6-A06D-88A3502F9A76}"/>
    <cellStyle name="Comma 6 2 2 2 2 6 2 2 2" xfId="20165" xr:uid="{E0E76C7E-C234-4B43-8EC7-D3AD811C3230}"/>
    <cellStyle name="Comma 6 2 2 2 2 6 2 3" xfId="14562" xr:uid="{3FA8CB60-7593-4935-B155-16D197033857}"/>
    <cellStyle name="Comma 6 2 2 2 2 6 3" xfId="6148" xr:uid="{9D3A3F01-0964-4B44-B9F1-72B8C29DC0B5}"/>
    <cellStyle name="Comma 6 2 2 2 2 6 3 2" xfId="17376" xr:uid="{32787472-7ACC-4303-BE0C-52D55E64AE39}"/>
    <cellStyle name="Comma 6 2 2 2 2 6 4" xfId="11773" xr:uid="{D9586537-1105-4C4E-9F1D-A0C970BFA8D8}"/>
    <cellStyle name="Comma 6 2 2 2 2 7" xfId="3058" xr:uid="{3C4FCC1B-1974-45FC-BC2F-0AD1302BE293}"/>
    <cellStyle name="Comma 6 2 2 2 2 7 2" xfId="8661" xr:uid="{9FD19C15-7D1D-4C19-AC2D-FE9196476778}"/>
    <cellStyle name="Comma 6 2 2 2 2 7 2 2" xfId="19889" xr:uid="{B58D084C-E9BB-4AC6-883F-54D003299D89}"/>
    <cellStyle name="Comma 6 2 2 2 2 7 3" xfId="14286" xr:uid="{12E16547-E041-41A9-9876-0D501E149ADC}"/>
    <cellStyle name="Comma 6 2 2 2 2 8" xfId="5873" xr:uid="{96893890-9A82-4FA5-96F5-2C244999D891}"/>
    <cellStyle name="Comma 6 2 2 2 2 8 2" xfId="17101" xr:uid="{AAEE6FD3-702D-4DAC-BF40-5D57FD3F103B}"/>
    <cellStyle name="Comma 6 2 2 2 2 9" xfId="11497" xr:uid="{00907F8C-509A-4FED-9746-3B557F058CA1}"/>
    <cellStyle name="Comma 6 2 2 2 3" xfId="686" xr:uid="{00000000-0005-0000-0000-0000A7070000}"/>
    <cellStyle name="Comma 6 2 2 2 3 2" xfId="1224" xr:uid="{00000000-0005-0000-0000-0000A8070000}"/>
    <cellStyle name="Comma 6 2 2 2 3 2 2" xfId="2304" xr:uid="{00000000-0005-0000-0000-0000A9070000}"/>
    <cellStyle name="Comma 6 2 2 2 3 2 2 2" xfId="5093" xr:uid="{C45E971F-9D8B-40E0-98A2-F4B46B5FF5D6}"/>
    <cellStyle name="Comma 6 2 2 2 3 2 2 2 2" xfId="10696" xr:uid="{C44FB504-849A-4C63-8DFC-CCDCF5753869}"/>
    <cellStyle name="Comma 6 2 2 2 3 2 2 2 2 2" xfId="21924" xr:uid="{8AEED67C-04A7-4EE2-A443-E28C301D799E}"/>
    <cellStyle name="Comma 6 2 2 2 3 2 2 2 3" xfId="16321" xr:uid="{60EBB09D-D5C4-4AA8-8F8D-9C5BA6359CDD}"/>
    <cellStyle name="Comma 6 2 2 2 3 2 2 3" xfId="7907" xr:uid="{6D7DB7F9-45BD-4A4D-849C-7FE8ED999549}"/>
    <cellStyle name="Comma 6 2 2 2 3 2 2 3 2" xfId="19135" xr:uid="{097B7806-733F-4EED-B058-AFEC7C621F58}"/>
    <cellStyle name="Comma 6 2 2 2 3 2 2 4" xfId="13532" xr:uid="{B90AFDD9-2149-422A-8B5C-756EC21CC5D2}"/>
    <cellStyle name="Comma 6 2 2 2 3 2 3" xfId="4013" xr:uid="{7B40CE23-5C41-4795-9A4B-D3FB3D22ED3D}"/>
    <cellStyle name="Comma 6 2 2 2 3 2 3 2" xfId="9616" xr:uid="{77835790-FD3F-424D-B81F-C41084A9385B}"/>
    <cellStyle name="Comma 6 2 2 2 3 2 3 2 2" xfId="20844" xr:uid="{86685930-2CF3-4D78-83D2-5E71E2C018D1}"/>
    <cellStyle name="Comma 6 2 2 2 3 2 3 3" xfId="15241" xr:uid="{8ADE5AE5-ADCC-4854-B01C-80E33E552CF0}"/>
    <cellStyle name="Comma 6 2 2 2 3 2 4" xfId="6827" xr:uid="{95A35D52-3E37-4DE6-834A-1035499A0F1E}"/>
    <cellStyle name="Comma 6 2 2 2 3 2 4 2" xfId="18055" xr:uid="{F6A4F7DA-32CC-4368-A186-F0EF14445D34}"/>
    <cellStyle name="Comma 6 2 2 2 3 2 5" xfId="12452" xr:uid="{21CA9C78-381C-4081-9BDB-2B55034D0D3C}"/>
    <cellStyle name="Comma 6 2 2 2 3 3" xfId="1766" xr:uid="{00000000-0005-0000-0000-0000AA070000}"/>
    <cellStyle name="Comma 6 2 2 2 3 3 2" xfId="4555" xr:uid="{FC2575BE-069F-479C-83AD-8B03A85D00F6}"/>
    <cellStyle name="Comma 6 2 2 2 3 3 2 2" xfId="10158" xr:uid="{0A099A38-61B9-42A4-9755-B47811F2A7FA}"/>
    <cellStyle name="Comma 6 2 2 2 3 3 2 2 2" xfId="21386" xr:uid="{328852D2-13A9-4FE6-840B-DC9B0B1131E1}"/>
    <cellStyle name="Comma 6 2 2 2 3 3 2 3" xfId="15783" xr:uid="{3A5050E2-01A6-49FC-89DB-C1813B33E81C}"/>
    <cellStyle name="Comma 6 2 2 2 3 3 3" xfId="7369" xr:uid="{CC45BE1C-F15A-4E15-BB06-1902F34E82A0}"/>
    <cellStyle name="Comma 6 2 2 2 3 3 3 2" xfId="18597" xr:uid="{A2D3384F-DC4C-44C0-9187-249B6F9EE754}"/>
    <cellStyle name="Comma 6 2 2 2 3 3 4" xfId="12994" xr:uid="{7E2AAED4-4A7B-4AB1-BBC8-87E8F4D9DA17}"/>
    <cellStyle name="Comma 6 2 2 2 3 4" xfId="3475" xr:uid="{0D254D58-466E-4C46-A192-7D628EB772F4}"/>
    <cellStyle name="Comma 6 2 2 2 3 4 2" xfId="9078" xr:uid="{C5F61C5C-0A9E-4D80-954C-F837BC77F270}"/>
    <cellStyle name="Comma 6 2 2 2 3 4 2 2" xfId="20306" xr:uid="{57406297-FD24-4210-A379-5767CCE37CD2}"/>
    <cellStyle name="Comma 6 2 2 2 3 4 3" xfId="14703" xr:uid="{93FD23C5-191D-4151-9DBB-CD5F2C63BFCC}"/>
    <cellStyle name="Comma 6 2 2 2 3 5" xfId="6289" xr:uid="{365C453C-C794-4925-91F2-9A932D17F183}"/>
    <cellStyle name="Comma 6 2 2 2 3 5 2" xfId="17517" xr:uid="{72308832-72B0-4AC3-8462-AF72977D1A80}"/>
    <cellStyle name="Comma 6 2 2 2 3 6" xfId="11914" xr:uid="{DE081E72-2F7D-46E2-A1D7-CC9DC3D9A05A}"/>
    <cellStyle name="Comma 6 2 2 2 4" xfId="957" xr:uid="{00000000-0005-0000-0000-0000AB070000}"/>
    <cellStyle name="Comma 6 2 2 2 4 2" xfId="2037" xr:uid="{00000000-0005-0000-0000-0000AC070000}"/>
    <cellStyle name="Comma 6 2 2 2 4 2 2" xfId="4826" xr:uid="{CA7DB871-19F7-4B24-A8E0-5BE85613734F}"/>
    <cellStyle name="Comma 6 2 2 2 4 2 2 2" xfId="10429" xr:uid="{BB2F4C5B-429A-49FA-BA6F-E73EC4990551}"/>
    <cellStyle name="Comma 6 2 2 2 4 2 2 2 2" xfId="21657" xr:uid="{83C64E0F-1D78-480C-AC0A-1876BCCEF783}"/>
    <cellStyle name="Comma 6 2 2 2 4 2 2 3" xfId="16054" xr:uid="{0243F932-1633-4878-95DD-092138054188}"/>
    <cellStyle name="Comma 6 2 2 2 4 2 3" xfId="7640" xr:uid="{9B331FDA-D3CC-411E-A3C2-79C0BEA26FBF}"/>
    <cellStyle name="Comma 6 2 2 2 4 2 3 2" xfId="18868" xr:uid="{94A4843D-442F-4049-A6F3-1DF5760C6C32}"/>
    <cellStyle name="Comma 6 2 2 2 4 2 4" xfId="13265" xr:uid="{8BA6C6E9-9BEC-41C8-AC60-D1AE2DA5E8CB}"/>
    <cellStyle name="Comma 6 2 2 2 4 3" xfId="3746" xr:uid="{E69D9E75-1486-43F4-8148-F85306A29F4A}"/>
    <cellStyle name="Comma 6 2 2 2 4 3 2" xfId="9349" xr:uid="{540EA131-2305-4230-A165-2182A1EB6E28}"/>
    <cellStyle name="Comma 6 2 2 2 4 3 2 2" xfId="20577" xr:uid="{5456CC1E-EA4A-4B68-82CE-A0197F22A8D8}"/>
    <cellStyle name="Comma 6 2 2 2 4 3 3" xfId="14974" xr:uid="{7E528A6B-AB37-4E78-83A0-990B863A1176}"/>
    <cellStyle name="Comma 6 2 2 2 4 4" xfId="6560" xr:uid="{BDC99B9C-2EC7-476F-97D5-98B4DC439658}"/>
    <cellStyle name="Comma 6 2 2 2 4 4 2" xfId="17788" xr:uid="{E5DAE28E-B66A-4B62-8411-111D3A651281}"/>
    <cellStyle name="Comma 6 2 2 2 4 5" xfId="12185" xr:uid="{FA635C11-B28E-4F15-87B2-2485B36C4BFD}"/>
    <cellStyle name="Comma 6 2 2 2 5" xfId="1499" xr:uid="{00000000-0005-0000-0000-0000AD070000}"/>
    <cellStyle name="Comma 6 2 2 2 5 2" xfId="4288" xr:uid="{EA500ACA-CB08-4213-841A-7B3441188FFF}"/>
    <cellStyle name="Comma 6 2 2 2 5 2 2" xfId="9891" xr:uid="{0DBF123B-89BF-4CA6-A18E-904C1DCB0859}"/>
    <cellStyle name="Comma 6 2 2 2 5 2 2 2" xfId="21119" xr:uid="{36793757-E236-453D-A439-8820771D5ACC}"/>
    <cellStyle name="Comma 6 2 2 2 5 2 3" xfId="15516" xr:uid="{27E6AB01-E35D-4397-B259-16CE39895EA8}"/>
    <cellStyle name="Comma 6 2 2 2 5 3" xfId="7102" xr:uid="{DB76CF89-E4C8-40FA-AA75-C4C0862F1A66}"/>
    <cellStyle name="Comma 6 2 2 2 5 3 2" xfId="18330" xr:uid="{5ED65270-C69D-46D8-B613-352C40D5FA76}"/>
    <cellStyle name="Comma 6 2 2 2 5 4" xfId="12727" xr:uid="{C47B6FC4-029F-46E6-BB81-6C112DDD1BCC}"/>
    <cellStyle name="Comma 6 2 2 2 6" xfId="2580" xr:uid="{00000000-0005-0000-0000-0000AE070000}"/>
    <cellStyle name="Comma 6 2 2 2 6 2" xfId="5369" xr:uid="{4F31F49B-F05A-41E7-8651-0326605BCD76}"/>
    <cellStyle name="Comma 6 2 2 2 6 2 2" xfId="10972" xr:uid="{BEDF07E1-5EC5-4533-8027-54FF010A78F7}"/>
    <cellStyle name="Comma 6 2 2 2 6 2 2 2" xfId="22200" xr:uid="{DF035CDF-5ECB-4CA4-B5BB-D9D9209B30B5}"/>
    <cellStyle name="Comma 6 2 2 2 6 2 3" xfId="16597" xr:uid="{C07CD217-5F24-4D65-A497-02A0ECF5357B}"/>
    <cellStyle name="Comma 6 2 2 2 6 3" xfId="8183" xr:uid="{AD4323C0-3497-486C-BB39-1C627B583CDE}"/>
    <cellStyle name="Comma 6 2 2 2 6 3 2" xfId="19411" xr:uid="{DF208921-F13F-4327-8D11-E60FDBA3A415}"/>
    <cellStyle name="Comma 6 2 2 2 6 4" xfId="13808" xr:uid="{02A1CD35-2B92-493F-BF5F-DE97D7C56318}"/>
    <cellStyle name="Comma 6 2 2 2 7" xfId="419" xr:uid="{00000000-0005-0000-0000-0000AF070000}"/>
    <cellStyle name="Comma 6 2 2 2 7 2" xfId="3208" xr:uid="{832A6E47-FF45-4411-9DD7-EE7DE904592D}"/>
    <cellStyle name="Comma 6 2 2 2 7 2 2" xfId="8811" xr:uid="{093B2C58-C310-405D-B4E2-3DDA3094C974}"/>
    <cellStyle name="Comma 6 2 2 2 7 2 2 2" xfId="20039" xr:uid="{314771D8-C8AB-4BE5-ADD7-C9C10A519F1A}"/>
    <cellStyle name="Comma 6 2 2 2 7 2 3" xfId="14436" xr:uid="{21B1860C-0262-4850-8922-C6FEDB7599F1}"/>
    <cellStyle name="Comma 6 2 2 2 7 3" xfId="6022" xr:uid="{14F41DF2-A742-41BE-89FB-605C000B40D8}"/>
    <cellStyle name="Comma 6 2 2 2 7 3 2" xfId="17250" xr:uid="{5A4D6464-CACE-43B6-820D-00E4E1860ECF}"/>
    <cellStyle name="Comma 6 2 2 2 7 4" xfId="11647" xr:uid="{1178CA37-D9B8-46A9-A616-6250AEED1490}"/>
    <cellStyle name="Comma 6 2 2 2 8" xfId="2932" xr:uid="{2D5F03CD-A078-4D4F-8F04-3ECAE534C139}"/>
    <cellStyle name="Comma 6 2 2 2 8 2" xfId="8535" xr:uid="{5F0A40C9-2261-4152-ACB5-8DEEAF860362}"/>
    <cellStyle name="Comma 6 2 2 2 8 2 2" xfId="19763" xr:uid="{8964ACA2-F861-4DB7-9715-7A041356640B}"/>
    <cellStyle name="Comma 6 2 2 2 8 3" xfId="14160" xr:uid="{AE3DC431-B333-40AC-80EC-247CD96EBF9E}"/>
    <cellStyle name="Comma 6 2 2 2 9" xfId="5747" xr:uid="{409110F4-D6C2-4B0E-873A-430ABE76B482}"/>
    <cellStyle name="Comma 6 2 2 2 9 2" xfId="16975" xr:uid="{1BA5941B-6CAF-40E1-9DCD-57268FD87782}"/>
    <cellStyle name="Comma 6 2 2 3" xfId="201" xr:uid="{00000000-0005-0000-0000-0000B0070000}"/>
    <cellStyle name="Comma 6 2 2 3 2" xfId="748" xr:uid="{00000000-0005-0000-0000-0000B1070000}"/>
    <cellStyle name="Comma 6 2 2 3 2 2" xfId="1286" xr:uid="{00000000-0005-0000-0000-0000B2070000}"/>
    <cellStyle name="Comma 6 2 2 3 2 2 2" xfId="2366" xr:uid="{00000000-0005-0000-0000-0000B3070000}"/>
    <cellStyle name="Comma 6 2 2 3 2 2 2 2" xfId="5155" xr:uid="{206D5874-114C-4591-8CC5-0AE567815409}"/>
    <cellStyle name="Comma 6 2 2 3 2 2 2 2 2" xfId="10758" xr:uid="{A2AFEAD5-BA25-4411-A07D-D29AA82025F7}"/>
    <cellStyle name="Comma 6 2 2 3 2 2 2 2 2 2" xfId="21986" xr:uid="{2225B302-A588-482E-95ED-61F6FF2454A0}"/>
    <cellStyle name="Comma 6 2 2 3 2 2 2 2 3" xfId="16383" xr:uid="{4A3036DB-66CC-4679-A58E-988AB99D8DCC}"/>
    <cellStyle name="Comma 6 2 2 3 2 2 2 3" xfId="7969" xr:uid="{BBB38BFE-812E-41B5-B81A-A7B338A64E08}"/>
    <cellStyle name="Comma 6 2 2 3 2 2 2 3 2" xfId="19197" xr:uid="{E6E3F767-BBC9-46BC-BF8C-03F514844DAD}"/>
    <cellStyle name="Comma 6 2 2 3 2 2 2 4" xfId="13594" xr:uid="{0239E546-B25B-4E30-9FE7-941F7D2B1A55}"/>
    <cellStyle name="Comma 6 2 2 3 2 2 3" xfId="4075" xr:uid="{35DB3DCA-4A3D-46D8-B34C-8189B3E716EF}"/>
    <cellStyle name="Comma 6 2 2 3 2 2 3 2" xfId="9678" xr:uid="{57BBC686-C484-4A17-B0F9-1A171B854C9C}"/>
    <cellStyle name="Comma 6 2 2 3 2 2 3 2 2" xfId="20906" xr:uid="{AD931D74-B589-4E36-BE81-CA5D23038555}"/>
    <cellStyle name="Comma 6 2 2 3 2 2 3 3" xfId="15303" xr:uid="{AFBBAE94-2D70-4A9D-A804-2B997250366C}"/>
    <cellStyle name="Comma 6 2 2 3 2 2 4" xfId="6889" xr:uid="{1238BCB7-A4C3-49B3-A129-3242B3EE5E8F}"/>
    <cellStyle name="Comma 6 2 2 3 2 2 4 2" xfId="18117" xr:uid="{C2FE6A71-639A-4D89-AB27-21361108DCD0}"/>
    <cellStyle name="Comma 6 2 2 3 2 2 5" xfId="12514" xr:uid="{ABD7C806-919A-4A93-ACB7-2AF4B015885A}"/>
    <cellStyle name="Comma 6 2 2 3 2 3" xfId="1828" xr:uid="{00000000-0005-0000-0000-0000B4070000}"/>
    <cellStyle name="Comma 6 2 2 3 2 3 2" xfId="4617" xr:uid="{CBBE43B9-7062-4931-ABE6-2D085828268B}"/>
    <cellStyle name="Comma 6 2 2 3 2 3 2 2" xfId="10220" xr:uid="{A800E86F-D9DB-426B-8373-D6B0F71C84A4}"/>
    <cellStyle name="Comma 6 2 2 3 2 3 2 2 2" xfId="21448" xr:uid="{3D64B49A-4C31-4D7C-95BB-E3CAEEEA6A37}"/>
    <cellStyle name="Comma 6 2 2 3 2 3 2 3" xfId="15845" xr:uid="{806148AC-9045-466E-A005-AD88ADBBA165}"/>
    <cellStyle name="Comma 6 2 2 3 2 3 3" xfId="7431" xr:uid="{0360D988-EDC1-4622-93D7-9F41DFB36199}"/>
    <cellStyle name="Comma 6 2 2 3 2 3 3 2" xfId="18659" xr:uid="{17A992C5-38C3-4BFA-8FAB-42FD0779EC3D}"/>
    <cellStyle name="Comma 6 2 2 3 2 3 4" xfId="13056" xr:uid="{226ACD8D-8A5D-4192-AD68-BC2638CB6909}"/>
    <cellStyle name="Comma 6 2 2 3 2 4" xfId="3537" xr:uid="{C9BAB2C6-E810-4F93-A73B-69AB8BFD6059}"/>
    <cellStyle name="Comma 6 2 2 3 2 4 2" xfId="9140" xr:uid="{1B8530DF-555E-418B-8ADD-3C5DBF739599}"/>
    <cellStyle name="Comma 6 2 2 3 2 4 2 2" xfId="20368" xr:uid="{8F9C3804-C90B-48E7-A3B5-E334EB180FE5}"/>
    <cellStyle name="Comma 6 2 2 3 2 4 3" xfId="14765" xr:uid="{7DD030B1-8E22-4B00-A413-F6768F2F8B90}"/>
    <cellStyle name="Comma 6 2 2 3 2 5" xfId="6351" xr:uid="{FAB6E1C4-1750-4A04-AACF-DF4C90180D22}"/>
    <cellStyle name="Comma 6 2 2 3 2 5 2" xfId="17579" xr:uid="{39BB220B-DCF8-468F-8C09-B0D3CEC0737E}"/>
    <cellStyle name="Comma 6 2 2 3 2 6" xfId="11976" xr:uid="{2134322C-8B2B-433D-B50C-1F1C9CF4E75A}"/>
    <cellStyle name="Comma 6 2 2 3 3" xfId="1019" xr:uid="{00000000-0005-0000-0000-0000B5070000}"/>
    <cellStyle name="Comma 6 2 2 3 3 2" xfId="2099" xr:uid="{00000000-0005-0000-0000-0000B6070000}"/>
    <cellStyle name="Comma 6 2 2 3 3 2 2" xfId="4888" xr:uid="{E8C18A24-690D-4C4B-9D50-BBFC1562C050}"/>
    <cellStyle name="Comma 6 2 2 3 3 2 2 2" xfId="10491" xr:uid="{21764F32-C924-4B9F-93ED-F98F6177099D}"/>
    <cellStyle name="Comma 6 2 2 3 3 2 2 2 2" xfId="21719" xr:uid="{84C7E7C0-F631-41D2-9B17-1C57C192670D}"/>
    <cellStyle name="Comma 6 2 2 3 3 2 2 3" xfId="16116" xr:uid="{5A4C0858-7C4D-430E-8DD5-36F4ED300D06}"/>
    <cellStyle name="Comma 6 2 2 3 3 2 3" xfId="7702" xr:uid="{378264AC-ABA6-4994-8AA3-EE7984451316}"/>
    <cellStyle name="Comma 6 2 2 3 3 2 3 2" xfId="18930" xr:uid="{5A718006-F6B1-41DE-913D-F92C2C13D369}"/>
    <cellStyle name="Comma 6 2 2 3 3 2 4" xfId="13327" xr:uid="{F8F7FB34-6F51-44A9-9139-42A6EF693388}"/>
    <cellStyle name="Comma 6 2 2 3 3 3" xfId="3808" xr:uid="{2864DB33-10F4-47B5-BBBC-A6E31BCC4EF0}"/>
    <cellStyle name="Comma 6 2 2 3 3 3 2" xfId="9411" xr:uid="{D3DDE2F9-9FCC-441B-A0E4-A63B79E5E3A0}"/>
    <cellStyle name="Comma 6 2 2 3 3 3 2 2" xfId="20639" xr:uid="{FEC52783-D1C6-4741-8151-22328E37B14A}"/>
    <cellStyle name="Comma 6 2 2 3 3 3 3" xfId="15036" xr:uid="{1DD3505D-43A5-42F8-A609-6C08D591F953}"/>
    <cellStyle name="Comma 6 2 2 3 3 4" xfId="6622" xr:uid="{4528F437-7268-42C3-B12C-A03BB33BBC72}"/>
    <cellStyle name="Comma 6 2 2 3 3 4 2" xfId="17850" xr:uid="{546AD57E-BDCB-4D8D-8573-B6A50D3D6907}"/>
    <cellStyle name="Comma 6 2 2 3 3 5" xfId="12247" xr:uid="{8B6924DF-F45C-41B2-9113-B4CFF41B1AC1}"/>
    <cellStyle name="Comma 6 2 2 3 4" xfId="1561" xr:uid="{00000000-0005-0000-0000-0000B7070000}"/>
    <cellStyle name="Comma 6 2 2 3 4 2" xfId="4350" xr:uid="{85ABD647-8319-455D-8802-307619C38731}"/>
    <cellStyle name="Comma 6 2 2 3 4 2 2" xfId="9953" xr:uid="{C37D78E6-AC7D-4BE3-9442-4CE8E7D9C7BC}"/>
    <cellStyle name="Comma 6 2 2 3 4 2 2 2" xfId="21181" xr:uid="{AA7E70DA-224A-4878-B2DA-ADCA35734FDA}"/>
    <cellStyle name="Comma 6 2 2 3 4 2 3" xfId="15578" xr:uid="{D21F2EE3-F48B-4EF4-BA5A-E44CBBDDD46D}"/>
    <cellStyle name="Comma 6 2 2 3 4 3" xfId="7164" xr:uid="{BA43B39A-4C9B-4A55-8C46-F991643A2D79}"/>
    <cellStyle name="Comma 6 2 2 3 4 3 2" xfId="18392" xr:uid="{E04BFB71-A27F-4F14-B94F-600EE236D3F4}"/>
    <cellStyle name="Comma 6 2 2 3 4 4" xfId="12789" xr:uid="{A9772AF9-544F-4C2B-8737-409A29FFE6CA}"/>
    <cellStyle name="Comma 6 2 2 3 5" xfId="2642" xr:uid="{00000000-0005-0000-0000-0000B8070000}"/>
    <cellStyle name="Comma 6 2 2 3 5 2" xfId="5431" xr:uid="{64132348-440A-4804-8E3D-9C82925BBB9E}"/>
    <cellStyle name="Comma 6 2 2 3 5 2 2" xfId="11034" xr:uid="{F1A0DE66-C009-4D63-BF72-4402316DCF72}"/>
    <cellStyle name="Comma 6 2 2 3 5 2 2 2" xfId="22262" xr:uid="{612BE07E-6614-4E9D-B9B3-D4EC036A0265}"/>
    <cellStyle name="Comma 6 2 2 3 5 2 3" xfId="16659" xr:uid="{700179DC-41B2-46CB-B26D-0C255C04F3DF}"/>
    <cellStyle name="Comma 6 2 2 3 5 3" xfId="8245" xr:uid="{12491C23-5596-433F-A68F-57E48FCAEBA4}"/>
    <cellStyle name="Comma 6 2 2 3 5 3 2" xfId="19473" xr:uid="{FEAB7F00-55CF-4C7F-85E7-6CF4101FB5C7}"/>
    <cellStyle name="Comma 6 2 2 3 5 4" xfId="13870" xr:uid="{326809E9-3F58-4D03-96D4-E62274CAEA9B}"/>
    <cellStyle name="Comma 6 2 2 3 6" xfId="481" xr:uid="{00000000-0005-0000-0000-0000B9070000}"/>
    <cellStyle name="Comma 6 2 2 3 6 2" xfId="3270" xr:uid="{C8F36815-144D-4D21-B1C0-7CB45E40B6C1}"/>
    <cellStyle name="Comma 6 2 2 3 6 2 2" xfId="8873" xr:uid="{42377F1F-78A6-491D-A93B-A0DA54642385}"/>
    <cellStyle name="Comma 6 2 2 3 6 2 2 2" xfId="20101" xr:uid="{40E5E0DC-C9F1-4ACE-8737-80D691AA44F4}"/>
    <cellStyle name="Comma 6 2 2 3 6 2 3" xfId="14498" xr:uid="{0A7FA1C1-F3A6-425A-9876-E48D363B48E9}"/>
    <cellStyle name="Comma 6 2 2 3 6 3" xfId="6084" xr:uid="{4CC5B3E2-E20F-4354-84C4-0BA4FA234D05}"/>
    <cellStyle name="Comma 6 2 2 3 6 3 2" xfId="17312" xr:uid="{13873BBC-41E3-47C8-BF38-F55517366084}"/>
    <cellStyle name="Comma 6 2 2 3 6 4" xfId="11709" xr:uid="{EE1C117A-BF0E-47CC-A549-1DEE53A201CF}"/>
    <cellStyle name="Comma 6 2 2 3 7" xfId="2994" xr:uid="{033AC5EE-0443-46C8-ABE8-C3D1FCC2D107}"/>
    <cellStyle name="Comma 6 2 2 3 7 2" xfId="8597" xr:uid="{EC95F984-2FB3-4A85-B219-1CB88E1D6049}"/>
    <cellStyle name="Comma 6 2 2 3 7 2 2" xfId="19825" xr:uid="{7D3E789C-CD2A-48BE-A7C7-D025BACB1C05}"/>
    <cellStyle name="Comma 6 2 2 3 7 3" xfId="14222" xr:uid="{3B96B2A9-5494-4176-8AD0-7D233403FC96}"/>
    <cellStyle name="Comma 6 2 2 3 8" xfId="5809" xr:uid="{23E39389-99A9-4604-92BC-F5DB1159F3FF}"/>
    <cellStyle name="Comma 6 2 2 3 8 2" xfId="17037" xr:uid="{41EF6EA9-4B0A-49D2-A585-27358DBF7EAF}"/>
    <cellStyle name="Comma 6 2 2 3 9" xfId="11433" xr:uid="{467101E1-6E15-4721-A9DD-34299BA2637B}"/>
    <cellStyle name="Comma 6 2 2 4" xfId="624" xr:uid="{00000000-0005-0000-0000-0000BA070000}"/>
    <cellStyle name="Comma 6 2 2 4 2" xfId="1162" xr:uid="{00000000-0005-0000-0000-0000BB070000}"/>
    <cellStyle name="Comma 6 2 2 4 2 2" xfId="2242" xr:uid="{00000000-0005-0000-0000-0000BC070000}"/>
    <cellStyle name="Comma 6 2 2 4 2 2 2" xfId="5031" xr:uid="{40C466AF-83E2-4B5A-9172-8354D5B4735D}"/>
    <cellStyle name="Comma 6 2 2 4 2 2 2 2" xfId="10634" xr:uid="{83F02432-E6D8-4A10-8120-CE6D259EFE91}"/>
    <cellStyle name="Comma 6 2 2 4 2 2 2 2 2" xfId="21862" xr:uid="{4CCB23FE-AE91-47DF-A761-845E2C4D0312}"/>
    <cellStyle name="Comma 6 2 2 4 2 2 2 3" xfId="16259" xr:uid="{6194C4A4-D9C1-4A7D-A56D-CFF5CBE39A56}"/>
    <cellStyle name="Comma 6 2 2 4 2 2 3" xfId="7845" xr:uid="{F979DBA1-BB31-4D8A-A98D-BFA22F31C347}"/>
    <cellStyle name="Comma 6 2 2 4 2 2 3 2" xfId="19073" xr:uid="{65385471-1B66-4D7E-B156-D3CEC23F3A9E}"/>
    <cellStyle name="Comma 6 2 2 4 2 2 4" xfId="13470" xr:uid="{1C3C7DAB-0F23-48BC-8B8B-BAC27E19D1D6}"/>
    <cellStyle name="Comma 6 2 2 4 2 3" xfId="3951" xr:uid="{449127D3-E838-45C4-8C3E-2DE5FD81CF52}"/>
    <cellStyle name="Comma 6 2 2 4 2 3 2" xfId="9554" xr:uid="{A1D0246D-D4DA-444C-A94D-9B866E29CFC8}"/>
    <cellStyle name="Comma 6 2 2 4 2 3 2 2" xfId="20782" xr:uid="{D186C0AB-6F0C-4CB3-8EE6-44CD4F16AEB2}"/>
    <cellStyle name="Comma 6 2 2 4 2 3 3" xfId="15179" xr:uid="{A9549782-5D64-4444-8220-230EF80A6E5D}"/>
    <cellStyle name="Comma 6 2 2 4 2 4" xfId="6765" xr:uid="{9D845166-9F8F-4BDB-8BC0-054A7F98ECDB}"/>
    <cellStyle name="Comma 6 2 2 4 2 4 2" xfId="17993" xr:uid="{38A95043-C719-4934-BD9A-B792673FFE84}"/>
    <cellStyle name="Comma 6 2 2 4 2 5" xfId="12390" xr:uid="{CB4887C4-F447-438D-BCEC-2CDFDC5246A5}"/>
    <cellStyle name="Comma 6 2 2 4 3" xfId="1704" xr:uid="{00000000-0005-0000-0000-0000BD070000}"/>
    <cellStyle name="Comma 6 2 2 4 3 2" xfId="4493" xr:uid="{528D7386-0871-415F-B6F7-C10A0D50A64D}"/>
    <cellStyle name="Comma 6 2 2 4 3 2 2" xfId="10096" xr:uid="{2A2127DD-78BD-4CA8-8515-03E16F65039B}"/>
    <cellStyle name="Comma 6 2 2 4 3 2 2 2" xfId="21324" xr:uid="{9D9FB6E9-CF0B-4859-8AEC-08B3B91048D9}"/>
    <cellStyle name="Comma 6 2 2 4 3 2 3" xfId="15721" xr:uid="{D7333732-936B-47F4-986F-B59259C405A1}"/>
    <cellStyle name="Comma 6 2 2 4 3 3" xfId="7307" xr:uid="{2AD68A9E-2164-4FEB-BE9E-8DD960C3C0B5}"/>
    <cellStyle name="Comma 6 2 2 4 3 3 2" xfId="18535" xr:uid="{251C38D6-3BD9-4159-B923-BAB131A8C668}"/>
    <cellStyle name="Comma 6 2 2 4 3 4" xfId="12932" xr:uid="{092AA5DA-A3BA-4143-8960-AC8850A8437C}"/>
    <cellStyle name="Comma 6 2 2 4 4" xfId="3413" xr:uid="{F067FE06-A990-451E-8EF2-C69430B8D291}"/>
    <cellStyle name="Comma 6 2 2 4 4 2" xfId="9016" xr:uid="{CA0ACC44-F23B-471C-AD41-B7D718C8BE2D}"/>
    <cellStyle name="Comma 6 2 2 4 4 2 2" xfId="20244" xr:uid="{0BB2C892-627B-4A5E-A954-55C140F6CFC6}"/>
    <cellStyle name="Comma 6 2 2 4 4 3" xfId="14641" xr:uid="{30574A96-D084-4A1A-A52D-5330FDD3BAE1}"/>
    <cellStyle name="Comma 6 2 2 4 5" xfId="6227" xr:uid="{7933C08A-08D5-409C-9709-143944D37668}"/>
    <cellStyle name="Comma 6 2 2 4 5 2" xfId="17455" xr:uid="{BA0D2D44-07DD-426D-970E-2C9301DBF34B}"/>
    <cellStyle name="Comma 6 2 2 4 6" xfId="11852" xr:uid="{F346774B-369A-46F8-963F-A580690F9860}"/>
    <cellStyle name="Comma 6 2 2 5" xfId="895" xr:uid="{00000000-0005-0000-0000-0000BE070000}"/>
    <cellStyle name="Comma 6 2 2 5 2" xfId="1975" xr:uid="{00000000-0005-0000-0000-0000BF070000}"/>
    <cellStyle name="Comma 6 2 2 5 2 2" xfId="4764" xr:uid="{2520B198-3202-4629-B37E-C57C61D61E96}"/>
    <cellStyle name="Comma 6 2 2 5 2 2 2" xfId="10367" xr:uid="{01524456-1F00-42DE-A8BC-42DCF1F213E0}"/>
    <cellStyle name="Comma 6 2 2 5 2 2 2 2" xfId="21595" xr:uid="{56FAFCBF-8B0D-4688-9C50-0540CC391AC4}"/>
    <cellStyle name="Comma 6 2 2 5 2 2 3" xfId="15992" xr:uid="{DDA01B6A-2D84-4A68-A614-DEDBFE2E9A9B}"/>
    <cellStyle name="Comma 6 2 2 5 2 3" xfId="7578" xr:uid="{8B96650D-AD4B-4383-9804-97D4AC2C9106}"/>
    <cellStyle name="Comma 6 2 2 5 2 3 2" xfId="18806" xr:uid="{F239ED41-2C73-4891-AE17-3897FE4E4BA3}"/>
    <cellStyle name="Comma 6 2 2 5 2 4" xfId="13203" xr:uid="{4518D6DE-0D33-4CB7-8E6E-8F8123741524}"/>
    <cellStyle name="Comma 6 2 2 5 3" xfId="3684" xr:uid="{CA7626CD-C31D-4FCC-9A27-844414559B40}"/>
    <cellStyle name="Comma 6 2 2 5 3 2" xfId="9287" xr:uid="{D1D8F78A-BAF2-4B27-819B-CC5E3C6AB7F1}"/>
    <cellStyle name="Comma 6 2 2 5 3 2 2" xfId="20515" xr:uid="{81E61B23-0692-4B08-8253-FA672413A43B}"/>
    <cellStyle name="Comma 6 2 2 5 3 3" xfId="14912" xr:uid="{11B164B6-9B1B-42D4-962F-D51277BE1276}"/>
    <cellStyle name="Comma 6 2 2 5 4" xfId="6498" xr:uid="{CB717488-BAE7-42E6-B3F4-AEEFB7D73575}"/>
    <cellStyle name="Comma 6 2 2 5 4 2" xfId="17726" xr:uid="{436CB1B8-F435-4DEA-B79A-B366A1F967BE}"/>
    <cellStyle name="Comma 6 2 2 5 5" xfId="12123" xr:uid="{DC077317-8513-4F78-9045-8A95D7C838F0}"/>
    <cellStyle name="Comma 6 2 2 6" xfId="1437" xr:uid="{00000000-0005-0000-0000-0000C0070000}"/>
    <cellStyle name="Comma 6 2 2 6 2" xfId="4226" xr:uid="{718BB02B-3DD6-45EA-9A5B-1679D1E9B588}"/>
    <cellStyle name="Comma 6 2 2 6 2 2" xfId="9829" xr:uid="{D782431C-98D4-464C-B81C-A6C91736E2E5}"/>
    <cellStyle name="Comma 6 2 2 6 2 2 2" xfId="21057" xr:uid="{96F1BAB0-8C09-491C-A8A9-14BD2C12610B}"/>
    <cellStyle name="Comma 6 2 2 6 2 3" xfId="15454" xr:uid="{814EEDDA-3A12-4B2C-BC4E-81651F7EB4D7}"/>
    <cellStyle name="Comma 6 2 2 6 3" xfId="7040" xr:uid="{C63247BA-83E5-40D1-9B83-E4687F9E1C76}"/>
    <cellStyle name="Comma 6 2 2 6 3 2" xfId="18268" xr:uid="{07F20D01-1C7D-4BCE-A3B1-655173CED3A8}"/>
    <cellStyle name="Comma 6 2 2 6 4" xfId="12665" xr:uid="{86D02970-523F-4C5A-87E7-E860573F9458}"/>
    <cellStyle name="Comma 6 2 2 7" xfId="2518" xr:uid="{00000000-0005-0000-0000-0000C1070000}"/>
    <cellStyle name="Comma 6 2 2 7 2" xfId="5307" xr:uid="{4EDB592D-082D-413B-B7D8-096D4763056C}"/>
    <cellStyle name="Comma 6 2 2 7 2 2" xfId="10910" xr:uid="{D6C510A3-E5E0-410D-94F6-E3C42014B86B}"/>
    <cellStyle name="Comma 6 2 2 7 2 2 2" xfId="22138" xr:uid="{4A5CC95D-AAF9-4BF5-A30D-A63EF6B6AA96}"/>
    <cellStyle name="Comma 6 2 2 7 2 3" xfId="16535" xr:uid="{807CC591-B275-41CD-B20E-4FBA1B471235}"/>
    <cellStyle name="Comma 6 2 2 7 3" xfId="8121" xr:uid="{DF3EB879-8125-4EED-87B5-DE0FA3FF0AE5}"/>
    <cellStyle name="Comma 6 2 2 7 3 2" xfId="19349" xr:uid="{625B10F0-0D05-4048-BBA2-C7706FB6BB66}"/>
    <cellStyle name="Comma 6 2 2 7 4" xfId="13746" xr:uid="{5663A0A2-BDEF-4812-8CAF-B10C4C20AA40}"/>
    <cellStyle name="Comma 6 2 2 8" xfId="357" xr:uid="{00000000-0005-0000-0000-0000C2070000}"/>
    <cellStyle name="Comma 6 2 2 8 2" xfId="3146" xr:uid="{05E984AC-558D-45ED-BF94-A280C2FFECEE}"/>
    <cellStyle name="Comma 6 2 2 8 2 2" xfId="8749" xr:uid="{D3194696-2664-4033-84CC-E3E880A579BF}"/>
    <cellStyle name="Comma 6 2 2 8 2 2 2" xfId="19977" xr:uid="{6B43E12A-C2AB-4CB0-A9D7-60B21C280B82}"/>
    <cellStyle name="Comma 6 2 2 8 2 3" xfId="14374" xr:uid="{4B795CA0-B4C9-4D05-BC43-C40C072F597D}"/>
    <cellStyle name="Comma 6 2 2 8 3" xfId="5960" xr:uid="{FFF48FFF-34E6-44DC-8451-1630CC5DA1BB}"/>
    <cellStyle name="Comma 6 2 2 8 3 2" xfId="17188" xr:uid="{61B3EA18-01CD-409C-B059-A73E7CBE5AE6}"/>
    <cellStyle name="Comma 6 2 2 8 4" xfId="11585" xr:uid="{526EFE1C-577C-4ACD-9663-B617E7FEDFE3}"/>
    <cellStyle name="Comma 6 2 2 9" xfId="2870" xr:uid="{FEF6984F-8AD0-43B2-AE79-69F865620DC4}"/>
    <cellStyle name="Comma 6 2 2 9 2" xfId="8473" xr:uid="{D7618A4E-03A8-44EB-AE75-5D9B6B369EF3}"/>
    <cellStyle name="Comma 6 2 2 9 2 2" xfId="19701" xr:uid="{D160CE59-47E2-456F-86F2-338C7141B9DF}"/>
    <cellStyle name="Comma 6 2 2 9 3" xfId="14098" xr:uid="{F09A10AE-C884-49FF-9717-BB0795355B42}"/>
    <cellStyle name="Comma 6 2 3" xfId="107" xr:uid="{00000000-0005-0000-0000-0000C3070000}"/>
    <cellStyle name="Comma 6 2 3 10" xfId="11339" xr:uid="{474DDD1F-7478-488D-9933-B83D788E0D6E}"/>
    <cellStyle name="Comma 6 2 3 2" xfId="233" xr:uid="{00000000-0005-0000-0000-0000C4070000}"/>
    <cellStyle name="Comma 6 2 3 2 2" xfId="780" xr:uid="{00000000-0005-0000-0000-0000C5070000}"/>
    <cellStyle name="Comma 6 2 3 2 2 2" xfId="1318" xr:uid="{00000000-0005-0000-0000-0000C6070000}"/>
    <cellStyle name="Comma 6 2 3 2 2 2 2" xfId="2398" xr:uid="{00000000-0005-0000-0000-0000C7070000}"/>
    <cellStyle name="Comma 6 2 3 2 2 2 2 2" xfId="5187" xr:uid="{716F9905-F7EC-450E-9050-84BF4EC3ED56}"/>
    <cellStyle name="Comma 6 2 3 2 2 2 2 2 2" xfId="10790" xr:uid="{6C682730-2CFD-42FA-90F5-2477274CCDFC}"/>
    <cellStyle name="Comma 6 2 3 2 2 2 2 2 2 2" xfId="22018" xr:uid="{4E2A8D24-F788-4DCC-ABFC-D6B418E131E4}"/>
    <cellStyle name="Comma 6 2 3 2 2 2 2 2 3" xfId="16415" xr:uid="{EA5DB440-1769-4626-8C6E-DAF7BB04DC57}"/>
    <cellStyle name="Comma 6 2 3 2 2 2 2 3" xfId="8001" xr:uid="{9CA94627-83B9-4C4A-9B0B-E580C100B35C}"/>
    <cellStyle name="Comma 6 2 3 2 2 2 2 3 2" xfId="19229" xr:uid="{0D25ACA0-004E-4571-87E5-92B37FE65F8B}"/>
    <cellStyle name="Comma 6 2 3 2 2 2 2 4" xfId="13626" xr:uid="{0688BE59-EF7F-4F80-8D15-5487BCF9832A}"/>
    <cellStyle name="Comma 6 2 3 2 2 2 3" xfId="4107" xr:uid="{D4A5C9B3-CA5C-4E9C-8FFE-83EC012E2B0D}"/>
    <cellStyle name="Comma 6 2 3 2 2 2 3 2" xfId="9710" xr:uid="{4D3E97C4-2AF5-4AFA-BCFB-1C629DC49C11}"/>
    <cellStyle name="Comma 6 2 3 2 2 2 3 2 2" xfId="20938" xr:uid="{ED884673-6554-4D2B-8896-B060BEF38375}"/>
    <cellStyle name="Comma 6 2 3 2 2 2 3 3" xfId="15335" xr:uid="{6C91658A-01C8-4CB1-A3DC-9B98D8F3234A}"/>
    <cellStyle name="Comma 6 2 3 2 2 2 4" xfId="6921" xr:uid="{099366AB-7580-41AB-9CE9-AEA8AB1FEAD9}"/>
    <cellStyle name="Comma 6 2 3 2 2 2 4 2" xfId="18149" xr:uid="{B75E7574-C7E3-48F3-8EB8-B846B6EFE815}"/>
    <cellStyle name="Comma 6 2 3 2 2 2 5" xfId="12546" xr:uid="{3DD0D0EC-7064-4CC1-B7C6-8C07D6520BDB}"/>
    <cellStyle name="Comma 6 2 3 2 2 3" xfId="1860" xr:uid="{00000000-0005-0000-0000-0000C8070000}"/>
    <cellStyle name="Comma 6 2 3 2 2 3 2" xfId="4649" xr:uid="{64D7707F-22BC-459A-B616-801F0C0C0C8B}"/>
    <cellStyle name="Comma 6 2 3 2 2 3 2 2" xfId="10252" xr:uid="{6117695E-C95D-412D-8DED-C8820E38C118}"/>
    <cellStyle name="Comma 6 2 3 2 2 3 2 2 2" xfId="21480" xr:uid="{CFC38FBC-A73A-4EBF-99CB-A8B8BADF154B}"/>
    <cellStyle name="Comma 6 2 3 2 2 3 2 3" xfId="15877" xr:uid="{60AC3049-8EC1-47A1-BCDE-40107FB63FA7}"/>
    <cellStyle name="Comma 6 2 3 2 2 3 3" xfId="7463" xr:uid="{8907078D-C25A-46B6-BBB9-9978B543061D}"/>
    <cellStyle name="Comma 6 2 3 2 2 3 3 2" xfId="18691" xr:uid="{329CC1FB-0E41-498F-92A0-0BE9FAB8D623}"/>
    <cellStyle name="Comma 6 2 3 2 2 3 4" xfId="13088" xr:uid="{C69F6451-4BFA-4747-B4B2-A99C3513C355}"/>
    <cellStyle name="Comma 6 2 3 2 2 4" xfId="3569" xr:uid="{479534B3-91C5-4707-A3C8-4D92F5109254}"/>
    <cellStyle name="Comma 6 2 3 2 2 4 2" xfId="9172" xr:uid="{26BDA111-8AD5-4714-8313-EB9B870F7F5F}"/>
    <cellStyle name="Comma 6 2 3 2 2 4 2 2" xfId="20400" xr:uid="{630CC206-685B-4116-B6DF-390317FEE912}"/>
    <cellStyle name="Comma 6 2 3 2 2 4 3" xfId="14797" xr:uid="{0116A917-A677-417A-BEAA-B551823C0D1F}"/>
    <cellStyle name="Comma 6 2 3 2 2 5" xfId="6383" xr:uid="{7AB9CF43-F5BD-4C44-827D-B2F100396C45}"/>
    <cellStyle name="Comma 6 2 3 2 2 5 2" xfId="17611" xr:uid="{8C729E7A-D77A-478A-9C44-C57961538865}"/>
    <cellStyle name="Comma 6 2 3 2 2 6" xfId="12008" xr:uid="{462E25BE-08B4-4249-8C85-12D82FB18888}"/>
    <cellStyle name="Comma 6 2 3 2 3" xfId="1051" xr:uid="{00000000-0005-0000-0000-0000C9070000}"/>
    <cellStyle name="Comma 6 2 3 2 3 2" xfId="2131" xr:uid="{00000000-0005-0000-0000-0000CA070000}"/>
    <cellStyle name="Comma 6 2 3 2 3 2 2" xfId="4920" xr:uid="{6B9FC95D-5B86-404B-8108-58C458D54F4C}"/>
    <cellStyle name="Comma 6 2 3 2 3 2 2 2" xfId="10523" xr:uid="{0204510E-768E-4385-A7BD-DDEE8D014E33}"/>
    <cellStyle name="Comma 6 2 3 2 3 2 2 2 2" xfId="21751" xr:uid="{14FE4C4F-74D4-44AC-8882-0C5B5F397DBA}"/>
    <cellStyle name="Comma 6 2 3 2 3 2 2 3" xfId="16148" xr:uid="{28E69591-6228-499C-A223-C894C9E3B3DA}"/>
    <cellStyle name="Comma 6 2 3 2 3 2 3" xfId="7734" xr:uid="{79FF5A97-8995-4793-B59B-5F8158DE2195}"/>
    <cellStyle name="Comma 6 2 3 2 3 2 3 2" xfId="18962" xr:uid="{77186431-7A08-40E1-8AD2-A1D12691053F}"/>
    <cellStyle name="Comma 6 2 3 2 3 2 4" xfId="13359" xr:uid="{AE576CAB-ACC7-4640-AE7E-63BD4641F806}"/>
    <cellStyle name="Comma 6 2 3 2 3 3" xfId="3840" xr:uid="{6C94D268-971D-4989-9B22-A1DC74C8C3BB}"/>
    <cellStyle name="Comma 6 2 3 2 3 3 2" xfId="9443" xr:uid="{F037E825-388E-4D3B-B89E-B02D95826F75}"/>
    <cellStyle name="Comma 6 2 3 2 3 3 2 2" xfId="20671" xr:uid="{CB468F6D-E50F-4B9F-9B1F-E9CE4E8E8901}"/>
    <cellStyle name="Comma 6 2 3 2 3 3 3" xfId="15068" xr:uid="{B76020A5-D830-4E8E-B30B-B935A3AAED98}"/>
    <cellStyle name="Comma 6 2 3 2 3 4" xfId="6654" xr:uid="{0762E70E-AF20-4DB1-851C-2885CE197276}"/>
    <cellStyle name="Comma 6 2 3 2 3 4 2" xfId="17882" xr:uid="{37FC761F-6F05-4A29-A002-4F46222FDA26}"/>
    <cellStyle name="Comma 6 2 3 2 3 5" xfId="12279" xr:uid="{0A02DEB5-E911-4AAB-BBA1-E8110C1C564A}"/>
    <cellStyle name="Comma 6 2 3 2 4" xfId="1593" xr:uid="{00000000-0005-0000-0000-0000CB070000}"/>
    <cellStyle name="Comma 6 2 3 2 4 2" xfId="4382" xr:uid="{CB3E6448-BAF5-46E4-8091-8BD71B01E53C}"/>
    <cellStyle name="Comma 6 2 3 2 4 2 2" xfId="9985" xr:uid="{FD309230-9FF7-4FCA-8C40-A8F4FDF2946D}"/>
    <cellStyle name="Comma 6 2 3 2 4 2 2 2" xfId="21213" xr:uid="{472D23E0-F54E-4CF1-B4F6-487DCC91C82E}"/>
    <cellStyle name="Comma 6 2 3 2 4 2 3" xfId="15610" xr:uid="{646885BB-0932-494D-8EA1-E87AD45C948C}"/>
    <cellStyle name="Comma 6 2 3 2 4 3" xfId="7196" xr:uid="{52B8EB49-A393-4F8A-8300-61B82F4DD037}"/>
    <cellStyle name="Comma 6 2 3 2 4 3 2" xfId="18424" xr:uid="{A42C8A48-1168-407B-88CB-F83199D2BE28}"/>
    <cellStyle name="Comma 6 2 3 2 4 4" xfId="12821" xr:uid="{A756463E-B17A-4E1C-8F2F-CF388CFA708B}"/>
    <cellStyle name="Comma 6 2 3 2 5" xfId="2674" xr:uid="{00000000-0005-0000-0000-0000CC070000}"/>
    <cellStyle name="Comma 6 2 3 2 5 2" xfId="5463" xr:uid="{1BC3AD42-A453-4185-AFB1-17443C4EE7A5}"/>
    <cellStyle name="Comma 6 2 3 2 5 2 2" xfId="11066" xr:uid="{945F2AFB-0BC1-4E92-92D5-625B218DB42B}"/>
    <cellStyle name="Comma 6 2 3 2 5 2 2 2" xfId="22294" xr:uid="{4696EEA9-AE8C-4F67-9C30-A17442EFF31A}"/>
    <cellStyle name="Comma 6 2 3 2 5 2 3" xfId="16691" xr:uid="{AC801207-2E97-495B-BD06-53F60F5815E5}"/>
    <cellStyle name="Comma 6 2 3 2 5 3" xfId="8277" xr:uid="{FF8750D7-0A2D-472C-85A8-97D31E491E52}"/>
    <cellStyle name="Comma 6 2 3 2 5 3 2" xfId="19505" xr:uid="{820499DD-6A93-4020-B20C-3A4497EBE712}"/>
    <cellStyle name="Comma 6 2 3 2 5 4" xfId="13902" xr:uid="{0C6642C3-EA5B-4296-B35C-6CF3FCBBDE47}"/>
    <cellStyle name="Comma 6 2 3 2 6" xfId="513" xr:uid="{00000000-0005-0000-0000-0000CD070000}"/>
    <cellStyle name="Comma 6 2 3 2 6 2" xfId="3302" xr:uid="{AD6BF7CB-68D6-42F6-B3D8-EA734A8930A3}"/>
    <cellStyle name="Comma 6 2 3 2 6 2 2" xfId="8905" xr:uid="{BC49852E-52CC-48B1-9255-5AF903060B49}"/>
    <cellStyle name="Comma 6 2 3 2 6 2 2 2" xfId="20133" xr:uid="{6769C935-F9D6-482B-AB21-5629A154BFC7}"/>
    <cellStyle name="Comma 6 2 3 2 6 2 3" xfId="14530" xr:uid="{CD0F35E7-528F-4104-838C-F249B0CA9407}"/>
    <cellStyle name="Comma 6 2 3 2 6 3" xfId="6116" xr:uid="{097CE738-0269-4ABE-8F88-6B7E5D0D8FF1}"/>
    <cellStyle name="Comma 6 2 3 2 6 3 2" xfId="17344" xr:uid="{1D2FD4E0-5FAB-4C64-A798-73A75FC4983B}"/>
    <cellStyle name="Comma 6 2 3 2 6 4" xfId="11741" xr:uid="{A87DF946-A041-4148-9805-6E60A4A89789}"/>
    <cellStyle name="Comma 6 2 3 2 7" xfId="3026" xr:uid="{BFF69596-30DB-4A29-BDEB-F155788B4473}"/>
    <cellStyle name="Comma 6 2 3 2 7 2" xfId="8629" xr:uid="{A393DFC5-DABD-4840-B45B-5D7FAD5EFA62}"/>
    <cellStyle name="Comma 6 2 3 2 7 2 2" xfId="19857" xr:uid="{1206B1EE-B284-4268-B61B-6BDF22167D85}"/>
    <cellStyle name="Comma 6 2 3 2 7 3" xfId="14254" xr:uid="{AE765A24-9DC1-46C1-8ED6-89A329FF6D81}"/>
    <cellStyle name="Comma 6 2 3 2 8" xfId="5841" xr:uid="{030EEA71-8CEA-41AB-967D-1E414F2449D8}"/>
    <cellStyle name="Comma 6 2 3 2 8 2" xfId="17069" xr:uid="{DB5C2103-B2AF-4C5B-9EAC-9F970B46EA77}"/>
    <cellStyle name="Comma 6 2 3 2 9" xfId="11465" xr:uid="{B4E90F27-5671-4ABD-A69D-977B0A3DD9D3}"/>
    <cellStyle name="Comma 6 2 3 3" xfId="654" xr:uid="{00000000-0005-0000-0000-0000CE070000}"/>
    <cellStyle name="Comma 6 2 3 3 2" xfId="1192" xr:uid="{00000000-0005-0000-0000-0000CF070000}"/>
    <cellStyle name="Comma 6 2 3 3 2 2" xfId="2272" xr:uid="{00000000-0005-0000-0000-0000D0070000}"/>
    <cellStyle name="Comma 6 2 3 3 2 2 2" xfId="5061" xr:uid="{14133587-C408-4C6C-9B5B-8D35DDC21BB0}"/>
    <cellStyle name="Comma 6 2 3 3 2 2 2 2" xfId="10664" xr:uid="{7CBB2CA4-000A-4B29-B96D-53C28B0495E2}"/>
    <cellStyle name="Comma 6 2 3 3 2 2 2 2 2" xfId="21892" xr:uid="{C0AE76DB-B0AF-414C-8A28-F02FE21ECF1E}"/>
    <cellStyle name="Comma 6 2 3 3 2 2 2 3" xfId="16289" xr:uid="{4E04A4EB-80B7-4FE1-A3FF-5760FBA587A8}"/>
    <cellStyle name="Comma 6 2 3 3 2 2 3" xfId="7875" xr:uid="{3093657D-617B-4993-BED6-D985C45413EE}"/>
    <cellStyle name="Comma 6 2 3 3 2 2 3 2" xfId="19103" xr:uid="{E96D386A-6084-49A4-8571-910B1D6CCE70}"/>
    <cellStyle name="Comma 6 2 3 3 2 2 4" xfId="13500" xr:uid="{63B8075D-0FB7-4548-A3AD-88463957E329}"/>
    <cellStyle name="Comma 6 2 3 3 2 3" xfId="3981" xr:uid="{EC0E89B2-8BF6-43B5-ACF0-341310EEAB9E}"/>
    <cellStyle name="Comma 6 2 3 3 2 3 2" xfId="9584" xr:uid="{0E5001D9-90B5-425D-B741-DC502FDE3AFE}"/>
    <cellStyle name="Comma 6 2 3 3 2 3 2 2" xfId="20812" xr:uid="{9F721931-7297-4D22-AD20-EDADA4F8A459}"/>
    <cellStyle name="Comma 6 2 3 3 2 3 3" xfId="15209" xr:uid="{903D4337-0A45-4C9C-BFE6-F24C7CCB670D}"/>
    <cellStyle name="Comma 6 2 3 3 2 4" xfId="6795" xr:uid="{77F232BE-7415-439E-8E43-B2DC54EA52D8}"/>
    <cellStyle name="Comma 6 2 3 3 2 4 2" xfId="18023" xr:uid="{13F3F30E-CAAE-438D-A9AA-DEAA54EE3507}"/>
    <cellStyle name="Comma 6 2 3 3 2 5" xfId="12420" xr:uid="{C8D9DC24-D2A6-4599-91B0-B09017F0CFD7}"/>
    <cellStyle name="Comma 6 2 3 3 3" xfId="1734" xr:uid="{00000000-0005-0000-0000-0000D1070000}"/>
    <cellStyle name="Comma 6 2 3 3 3 2" xfId="4523" xr:uid="{9552E435-7D6B-461C-9F1A-470B6DB15B37}"/>
    <cellStyle name="Comma 6 2 3 3 3 2 2" xfId="10126" xr:uid="{50A188BA-C3DB-465C-8C1A-34972331ED51}"/>
    <cellStyle name="Comma 6 2 3 3 3 2 2 2" xfId="21354" xr:uid="{1FA1A562-9F0F-446B-83D1-0CA1C547A075}"/>
    <cellStyle name="Comma 6 2 3 3 3 2 3" xfId="15751" xr:uid="{F7304DDA-979A-4288-8D91-B0773FB5F3C7}"/>
    <cellStyle name="Comma 6 2 3 3 3 3" xfId="7337" xr:uid="{42DAC764-1096-4885-A8A0-9D846AF1E15E}"/>
    <cellStyle name="Comma 6 2 3 3 3 3 2" xfId="18565" xr:uid="{666ED712-3A33-4FA9-99B6-BBF9BF0DB6AF}"/>
    <cellStyle name="Comma 6 2 3 3 3 4" xfId="12962" xr:uid="{A899A9B8-F114-4F2B-9955-79A475E2EE35}"/>
    <cellStyle name="Comma 6 2 3 3 4" xfId="3443" xr:uid="{E1072525-7F8A-4EEE-B6FF-0AA6339DFA25}"/>
    <cellStyle name="Comma 6 2 3 3 4 2" xfId="9046" xr:uid="{3C202B6A-5CE7-4F89-820A-85BA27042F4B}"/>
    <cellStyle name="Comma 6 2 3 3 4 2 2" xfId="20274" xr:uid="{2FAE0E7F-E84C-4A41-86AE-FF1898B76BB4}"/>
    <cellStyle name="Comma 6 2 3 3 4 3" xfId="14671" xr:uid="{BF98ABB5-8969-46F5-BAA4-634EB80EEB2F}"/>
    <cellStyle name="Comma 6 2 3 3 5" xfId="6257" xr:uid="{4D15C84D-022D-4372-8750-1766FDA91DD1}"/>
    <cellStyle name="Comma 6 2 3 3 5 2" xfId="17485" xr:uid="{0E958709-FF6B-4BA6-810D-33C160EEE2DF}"/>
    <cellStyle name="Comma 6 2 3 3 6" xfId="11882" xr:uid="{4D4DE94C-2D21-477B-82A7-CA56C9860D0C}"/>
    <cellStyle name="Comma 6 2 3 4" xfId="925" xr:uid="{00000000-0005-0000-0000-0000D2070000}"/>
    <cellStyle name="Comma 6 2 3 4 2" xfId="2005" xr:uid="{00000000-0005-0000-0000-0000D3070000}"/>
    <cellStyle name="Comma 6 2 3 4 2 2" xfId="4794" xr:uid="{FB08802C-40EB-4963-BE8D-872879A644D9}"/>
    <cellStyle name="Comma 6 2 3 4 2 2 2" xfId="10397" xr:uid="{C0AF30A5-0AF2-4EB0-8832-7BEB8189C619}"/>
    <cellStyle name="Comma 6 2 3 4 2 2 2 2" xfId="21625" xr:uid="{1C7BC70A-05D5-4C75-AD52-B5320ADC1A07}"/>
    <cellStyle name="Comma 6 2 3 4 2 2 3" xfId="16022" xr:uid="{9140B313-E444-49FF-82F6-03EA4C3FE1C7}"/>
    <cellStyle name="Comma 6 2 3 4 2 3" xfId="7608" xr:uid="{EFF8D319-21CE-4A18-A000-718A9ABF506D}"/>
    <cellStyle name="Comma 6 2 3 4 2 3 2" xfId="18836" xr:uid="{BBCFE767-7777-4196-94E7-4E604815B76A}"/>
    <cellStyle name="Comma 6 2 3 4 2 4" xfId="13233" xr:uid="{97D305FE-ACF3-4F73-9DA8-6F64480DDF78}"/>
    <cellStyle name="Comma 6 2 3 4 3" xfId="3714" xr:uid="{E53E3AE5-BF5B-4871-A094-CFD56E00D892}"/>
    <cellStyle name="Comma 6 2 3 4 3 2" xfId="9317" xr:uid="{1EEBBB09-C06B-47AF-8F07-1FD96FE8648A}"/>
    <cellStyle name="Comma 6 2 3 4 3 2 2" xfId="20545" xr:uid="{C21DF6AB-7CEF-41FA-9A74-DE7AD46EDE10}"/>
    <cellStyle name="Comma 6 2 3 4 3 3" xfId="14942" xr:uid="{7A45A962-FC7F-496C-A14C-2D2A24D72A13}"/>
    <cellStyle name="Comma 6 2 3 4 4" xfId="6528" xr:uid="{231BE023-7362-4CBB-B55D-C8EBCE09D614}"/>
    <cellStyle name="Comma 6 2 3 4 4 2" xfId="17756" xr:uid="{7AB4847D-5A93-4EEC-A50F-3FAE628AF1B3}"/>
    <cellStyle name="Comma 6 2 3 4 5" xfId="12153" xr:uid="{277044E4-6448-4412-97E5-A01F3F9064EF}"/>
    <cellStyle name="Comma 6 2 3 5" xfId="1467" xr:uid="{00000000-0005-0000-0000-0000D4070000}"/>
    <cellStyle name="Comma 6 2 3 5 2" xfId="4256" xr:uid="{5EB0D643-FEDF-413F-8572-46A6788EC415}"/>
    <cellStyle name="Comma 6 2 3 5 2 2" xfId="9859" xr:uid="{361220F7-9ADA-4CB0-8E9D-05C1F6613361}"/>
    <cellStyle name="Comma 6 2 3 5 2 2 2" xfId="21087" xr:uid="{047D730F-25D0-4230-BFCC-F2274B809B2A}"/>
    <cellStyle name="Comma 6 2 3 5 2 3" xfId="15484" xr:uid="{92CBEB22-481F-4F74-934A-5C8890DF34A4}"/>
    <cellStyle name="Comma 6 2 3 5 3" xfId="7070" xr:uid="{58DDAA6D-0DAD-4F90-B7F5-9C85377D9311}"/>
    <cellStyle name="Comma 6 2 3 5 3 2" xfId="18298" xr:uid="{995F716F-645C-478F-91F7-B5DEB99889AF}"/>
    <cellStyle name="Comma 6 2 3 5 4" xfId="12695" xr:uid="{30835A0B-EC1D-4E94-ADB0-D961D73E548F}"/>
    <cellStyle name="Comma 6 2 3 6" xfId="2548" xr:uid="{00000000-0005-0000-0000-0000D5070000}"/>
    <cellStyle name="Comma 6 2 3 6 2" xfId="5337" xr:uid="{54364D67-4646-45E8-BA53-F7A70930B4E3}"/>
    <cellStyle name="Comma 6 2 3 6 2 2" xfId="10940" xr:uid="{A5E52407-8CCF-463F-B4F0-AF8FAC17CEA9}"/>
    <cellStyle name="Comma 6 2 3 6 2 2 2" xfId="22168" xr:uid="{EEB92071-19BF-447B-8751-5FC64D6C3BA5}"/>
    <cellStyle name="Comma 6 2 3 6 2 3" xfId="16565" xr:uid="{3694841E-69E2-435D-A28B-5D292678FFFF}"/>
    <cellStyle name="Comma 6 2 3 6 3" xfId="8151" xr:uid="{5005D5F1-F959-4DBE-A9BE-D30AB8C4ECA1}"/>
    <cellStyle name="Comma 6 2 3 6 3 2" xfId="19379" xr:uid="{E95BEF02-B15A-41C8-9959-D51C61ADC3BA}"/>
    <cellStyle name="Comma 6 2 3 6 4" xfId="13776" xr:uid="{0BCF0288-16EE-40ED-BA73-2E75AAEC1BAD}"/>
    <cellStyle name="Comma 6 2 3 7" xfId="387" xr:uid="{00000000-0005-0000-0000-0000D6070000}"/>
    <cellStyle name="Comma 6 2 3 7 2" xfId="3176" xr:uid="{916B4E68-BA9D-4DB1-8260-B54D82F8A73C}"/>
    <cellStyle name="Comma 6 2 3 7 2 2" xfId="8779" xr:uid="{20EEDD26-0100-4151-8149-3213005368BA}"/>
    <cellStyle name="Comma 6 2 3 7 2 2 2" xfId="20007" xr:uid="{6851FDD5-3E4C-451B-BC34-DCCE2A8A7020}"/>
    <cellStyle name="Comma 6 2 3 7 2 3" xfId="14404" xr:uid="{201557F7-BAEB-46CF-BD65-C184407C41AB}"/>
    <cellStyle name="Comma 6 2 3 7 3" xfId="5990" xr:uid="{260B0442-1536-4EE5-B91C-3D70F835D85D}"/>
    <cellStyle name="Comma 6 2 3 7 3 2" xfId="17218" xr:uid="{04BE418B-8090-4069-91F3-986CF2980F63}"/>
    <cellStyle name="Comma 6 2 3 7 4" xfId="11615" xr:uid="{CC1FB2E2-9B63-4CF5-AA93-91BEF294C9BF}"/>
    <cellStyle name="Comma 6 2 3 8" xfId="2900" xr:uid="{EE7C47A4-03AD-4143-BB5D-81FB966A0516}"/>
    <cellStyle name="Comma 6 2 3 8 2" xfId="8503" xr:uid="{54F987F6-53BA-475E-98E7-88331DA8FB60}"/>
    <cellStyle name="Comma 6 2 3 8 2 2" xfId="19731" xr:uid="{ECA1E72B-3BE9-4AE8-84F1-5C1C0510FA1C}"/>
    <cellStyle name="Comma 6 2 3 8 3" xfId="14128" xr:uid="{12BDFBCB-7B94-4AE5-9A79-984706B4E8D5}"/>
    <cellStyle name="Comma 6 2 3 9" xfId="5715" xr:uid="{AE20E0B1-2234-4950-B7A1-AC65C7FF731E}"/>
    <cellStyle name="Comma 6 2 3 9 2" xfId="16943" xr:uid="{A0270A49-4F07-4899-A745-AFD3F85486E3}"/>
    <cellStyle name="Comma 6 2 4" xfId="169" xr:uid="{00000000-0005-0000-0000-0000D7070000}"/>
    <cellStyle name="Comma 6 2 4 2" xfId="716" xr:uid="{00000000-0005-0000-0000-0000D8070000}"/>
    <cellStyle name="Comma 6 2 4 2 2" xfId="1254" xr:uid="{00000000-0005-0000-0000-0000D9070000}"/>
    <cellStyle name="Comma 6 2 4 2 2 2" xfId="2334" xr:uid="{00000000-0005-0000-0000-0000DA070000}"/>
    <cellStyle name="Comma 6 2 4 2 2 2 2" xfId="5123" xr:uid="{07437012-E03A-4BEF-B6BC-E477D467E1E5}"/>
    <cellStyle name="Comma 6 2 4 2 2 2 2 2" xfId="10726" xr:uid="{A5EBE5B4-3434-44D9-BC7B-D12652F70B96}"/>
    <cellStyle name="Comma 6 2 4 2 2 2 2 2 2" xfId="21954" xr:uid="{74B27EB1-160A-45CE-9929-0A74A3CA288F}"/>
    <cellStyle name="Comma 6 2 4 2 2 2 2 3" xfId="16351" xr:uid="{C7961C0D-BA52-4D27-9C3C-101D42899000}"/>
    <cellStyle name="Comma 6 2 4 2 2 2 3" xfId="7937" xr:uid="{D0923476-1A5C-49FD-9805-2A51BC8AE9F6}"/>
    <cellStyle name="Comma 6 2 4 2 2 2 3 2" xfId="19165" xr:uid="{EC491917-037C-4884-A047-50548492B722}"/>
    <cellStyle name="Comma 6 2 4 2 2 2 4" xfId="13562" xr:uid="{1C2FC4DE-F558-4AE5-AE74-2FC134146C85}"/>
    <cellStyle name="Comma 6 2 4 2 2 3" xfId="4043" xr:uid="{E43ACD0F-71A2-49C7-BF1D-0ADF6BF2ED9B}"/>
    <cellStyle name="Comma 6 2 4 2 2 3 2" xfId="9646" xr:uid="{5181A49A-C162-412A-921C-1724B950A111}"/>
    <cellStyle name="Comma 6 2 4 2 2 3 2 2" xfId="20874" xr:uid="{B71B876E-3801-4BE1-B76D-5728C623153F}"/>
    <cellStyle name="Comma 6 2 4 2 2 3 3" xfId="15271" xr:uid="{2F3F2157-DD64-4D87-800D-CBAC25F9899A}"/>
    <cellStyle name="Comma 6 2 4 2 2 4" xfId="6857" xr:uid="{851A86FC-3F7F-4A0A-8CB3-C6470F4FBAE6}"/>
    <cellStyle name="Comma 6 2 4 2 2 4 2" xfId="18085" xr:uid="{1CF12F79-9708-443C-8413-7197B9009E93}"/>
    <cellStyle name="Comma 6 2 4 2 2 5" xfId="12482" xr:uid="{13C8CAB2-B3CD-4CFA-A9B3-B0EFA718630F}"/>
    <cellStyle name="Comma 6 2 4 2 3" xfId="1796" xr:uid="{00000000-0005-0000-0000-0000DB070000}"/>
    <cellStyle name="Comma 6 2 4 2 3 2" xfId="4585" xr:uid="{26B4794A-F6EF-48D0-8E16-FAABF44F7E98}"/>
    <cellStyle name="Comma 6 2 4 2 3 2 2" xfId="10188" xr:uid="{3B9052D8-E075-4CAE-9505-F47B80402256}"/>
    <cellStyle name="Comma 6 2 4 2 3 2 2 2" xfId="21416" xr:uid="{D939958A-BE5A-44C6-8422-962731A01AC5}"/>
    <cellStyle name="Comma 6 2 4 2 3 2 3" xfId="15813" xr:uid="{9FF8392E-74F1-43E2-A8FE-C41FB581CC0B}"/>
    <cellStyle name="Comma 6 2 4 2 3 3" xfId="7399" xr:uid="{68F9B33D-CD8D-432F-94A0-FD104F3B0B20}"/>
    <cellStyle name="Comma 6 2 4 2 3 3 2" xfId="18627" xr:uid="{09B755CD-BA86-445F-8C35-96968EE1CE99}"/>
    <cellStyle name="Comma 6 2 4 2 3 4" xfId="13024" xr:uid="{B8669D29-80CB-400F-9BF1-5C5DDA74643C}"/>
    <cellStyle name="Comma 6 2 4 2 4" xfId="3505" xr:uid="{03E65842-134F-4EE4-8D24-7694516FABC9}"/>
    <cellStyle name="Comma 6 2 4 2 4 2" xfId="9108" xr:uid="{7A3BCF8C-CBD7-47B7-BA0E-9434D3FE70A9}"/>
    <cellStyle name="Comma 6 2 4 2 4 2 2" xfId="20336" xr:uid="{8D7CFC55-A56A-4083-ABDF-C206810E5FC6}"/>
    <cellStyle name="Comma 6 2 4 2 4 3" xfId="14733" xr:uid="{D70C0756-68B4-481C-AB83-2EEFE0BDB542}"/>
    <cellStyle name="Comma 6 2 4 2 5" xfId="6319" xr:uid="{70ED9F01-AAB6-4EB2-97AC-9E112943F0BA}"/>
    <cellStyle name="Comma 6 2 4 2 5 2" xfId="17547" xr:uid="{714FC8DC-8CF2-4FF4-B513-C52CCF88F553}"/>
    <cellStyle name="Comma 6 2 4 2 6" xfId="11944" xr:uid="{2FEF82B4-731A-4C88-A218-5F74DE0201E8}"/>
    <cellStyle name="Comma 6 2 4 3" xfId="987" xr:uid="{00000000-0005-0000-0000-0000DC070000}"/>
    <cellStyle name="Comma 6 2 4 3 2" xfId="2067" xr:uid="{00000000-0005-0000-0000-0000DD070000}"/>
    <cellStyle name="Comma 6 2 4 3 2 2" xfId="4856" xr:uid="{2C8078D8-FC43-4B64-B2C2-F2870865AEF5}"/>
    <cellStyle name="Comma 6 2 4 3 2 2 2" xfId="10459" xr:uid="{074A52FD-E06A-49D4-98B2-99A7E43B5CEF}"/>
    <cellStyle name="Comma 6 2 4 3 2 2 2 2" xfId="21687" xr:uid="{359DAF7A-2C4E-4067-A71F-04DD3FC976CB}"/>
    <cellStyle name="Comma 6 2 4 3 2 2 3" xfId="16084" xr:uid="{765573D4-F2A9-46A0-AB6A-CD0FF96036C5}"/>
    <cellStyle name="Comma 6 2 4 3 2 3" xfId="7670" xr:uid="{B8B7A266-7F20-4798-8C7E-27525C4F1876}"/>
    <cellStyle name="Comma 6 2 4 3 2 3 2" xfId="18898" xr:uid="{07F62EF1-92BA-4817-9512-86E6EE50D016}"/>
    <cellStyle name="Comma 6 2 4 3 2 4" xfId="13295" xr:uid="{BB4CB0DD-1376-4D52-AC7C-60F6732C7167}"/>
    <cellStyle name="Comma 6 2 4 3 3" xfId="3776" xr:uid="{11AC5A4E-0566-40F8-B097-4ADC843A1C14}"/>
    <cellStyle name="Comma 6 2 4 3 3 2" xfId="9379" xr:uid="{BC1E295B-6BE9-4C30-ACCA-CBF6B4759C11}"/>
    <cellStyle name="Comma 6 2 4 3 3 2 2" xfId="20607" xr:uid="{9A75B167-3720-4912-890D-AA79608AA495}"/>
    <cellStyle name="Comma 6 2 4 3 3 3" xfId="15004" xr:uid="{AFDE9503-F1B2-465A-83ED-939E0E253EDC}"/>
    <cellStyle name="Comma 6 2 4 3 4" xfId="6590" xr:uid="{9D0F42A6-E665-4B05-BC02-F857ED60E0BC}"/>
    <cellStyle name="Comma 6 2 4 3 4 2" xfId="17818" xr:uid="{5E966601-8588-44B3-826E-EB42F0559494}"/>
    <cellStyle name="Comma 6 2 4 3 5" xfId="12215" xr:uid="{1493DFCF-150F-4923-BA3D-26A6CAAABAE5}"/>
    <cellStyle name="Comma 6 2 4 4" xfId="1529" xr:uid="{00000000-0005-0000-0000-0000DE070000}"/>
    <cellStyle name="Comma 6 2 4 4 2" xfId="4318" xr:uid="{6F052DFB-CDAA-4EA4-8B4E-A5FCF9DA6003}"/>
    <cellStyle name="Comma 6 2 4 4 2 2" xfId="9921" xr:uid="{488582DA-923C-4CFC-A9BC-1D314F744781}"/>
    <cellStyle name="Comma 6 2 4 4 2 2 2" xfId="21149" xr:uid="{63ECAC4F-CE7B-4ABD-A33D-4555BC8D1939}"/>
    <cellStyle name="Comma 6 2 4 4 2 3" xfId="15546" xr:uid="{887B0A29-C3A4-4105-A9F3-B2415D34FC0D}"/>
    <cellStyle name="Comma 6 2 4 4 3" xfId="7132" xr:uid="{AC6B7C30-69F8-45B9-81E6-42FF6D3D96F0}"/>
    <cellStyle name="Comma 6 2 4 4 3 2" xfId="18360" xr:uid="{73859DEA-7357-48A9-8A3F-40D42979AB9B}"/>
    <cellStyle name="Comma 6 2 4 4 4" xfId="12757" xr:uid="{8B41A848-EE57-4788-88F7-57F07C1B5264}"/>
    <cellStyle name="Comma 6 2 4 5" xfId="2610" xr:uid="{00000000-0005-0000-0000-0000DF070000}"/>
    <cellStyle name="Comma 6 2 4 5 2" xfId="5399" xr:uid="{DB81F25D-F450-4589-B00C-8CA1BF7F2055}"/>
    <cellStyle name="Comma 6 2 4 5 2 2" xfId="11002" xr:uid="{3358E3CF-889E-48B9-8DE2-E57E1E50D885}"/>
    <cellStyle name="Comma 6 2 4 5 2 2 2" xfId="22230" xr:uid="{332AAAFA-673A-4A15-9F24-7EE322D0BBC4}"/>
    <cellStyle name="Comma 6 2 4 5 2 3" xfId="16627" xr:uid="{F26857AD-ACB1-4DAC-9080-B39558F5E466}"/>
    <cellStyle name="Comma 6 2 4 5 3" xfId="8213" xr:uid="{6A834E1F-E186-41A6-8ABA-4B6335AAC18D}"/>
    <cellStyle name="Comma 6 2 4 5 3 2" xfId="19441" xr:uid="{0C82FAE8-B2DF-437B-A88F-570EDA6455B6}"/>
    <cellStyle name="Comma 6 2 4 5 4" xfId="13838" xr:uid="{9F3F63E7-4DD8-40FA-A71B-B7D4D729ECC4}"/>
    <cellStyle name="Comma 6 2 4 6" xfId="449" xr:uid="{00000000-0005-0000-0000-0000E0070000}"/>
    <cellStyle name="Comma 6 2 4 6 2" xfId="3238" xr:uid="{5C9876F9-1521-40CC-B03C-28A7F5047799}"/>
    <cellStyle name="Comma 6 2 4 6 2 2" xfId="8841" xr:uid="{D1B9F91F-0749-4F1A-B39E-D61C0E3628DB}"/>
    <cellStyle name="Comma 6 2 4 6 2 2 2" xfId="20069" xr:uid="{C58291C9-BF95-4122-9CA1-38DC1A0FB98B}"/>
    <cellStyle name="Comma 6 2 4 6 2 3" xfId="14466" xr:uid="{C4BF33C1-32F5-4A2C-AEE4-058172EDE396}"/>
    <cellStyle name="Comma 6 2 4 6 3" xfId="6052" xr:uid="{7B4F974D-8D2C-4017-B644-BDC5CB440970}"/>
    <cellStyle name="Comma 6 2 4 6 3 2" xfId="17280" xr:uid="{DCF7C4E1-6875-43A6-9BC4-25F46CAC3FA7}"/>
    <cellStyle name="Comma 6 2 4 6 4" xfId="11677" xr:uid="{D060DAE6-2768-41EA-BF8E-96DDA67AC061}"/>
    <cellStyle name="Comma 6 2 4 7" xfId="2962" xr:uid="{E67F348B-1446-444F-A32F-7A1C7A952725}"/>
    <cellStyle name="Comma 6 2 4 7 2" xfId="8565" xr:uid="{35A089C4-E1B3-40EF-AACB-E6FB4ADDC7B9}"/>
    <cellStyle name="Comma 6 2 4 7 2 2" xfId="19793" xr:uid="{F7CCC189-ADC4-4BBF-B51A-CB52D1E9272A}"/>
    <cellStyle name="Comma 6 2 4 7 3" xfId="14190" xr:uid="{1948E4C7-728C-4DA4-8A51-C61772F32138}"/>
    <cellStyle name="Comma 6 2 4 8" xfId="5777" xr:uid="{88D28A52-A597-42F8-B74C-541968FE03A8}"/>
    <cellStyle name="Comma 6 2 4 8 2" xfId="17005" xr:uid="{6EE82325-707F-435E-B72D-4E3757643ACA}"/>
    <cellStyle name="Comma 6 2 4 9" xfId="11401" xr:uid="{CA6A40E5-9549-4334-A9DD-14D9E5B794DC}"/>
    <cellStyle name="Comma 6 2 5" xfId="595" xr:uid="{00000000-0005-0000-0000-0000E1070000}"/>
    <cellStyle name="Comma 6 2 5 2" xfId="1133" xr:uid="{00000000-0005-0000-0000-0000E2070000}"/>
    <cellStyle name="Comma 6 2 5 2 2" xfId="2213" xr:uid="{00000000-0005-0000-0000-0000E3070000}"/>
    <cellStyle name="Comma 6 2 5 2 2 2" xfId="5002" xr:uid="{45D8B81A-A0C3-40E0-BAD1-D0A9BB7F415E}"/>
    <cellStyle name="Comma 6 2 5 2 2 2 2" xfId="10605" xr:uid="{9319E0A4-F7B3-46C9-AE3C-0105137F0664}"/>
    <cellStyle name="Comma 6 2 5 2 2 2 2 2" xfId="21833" xr:uid="{F2E865B5-4B11-495E-B25C-6F8A6FCB7CA9}"/>
    <cellStyle name="Comma 6 2 5 2 2 2 3" xfId="16230" xr:uid="{76663396-E02B-435D-B15D-1B7455FF334C}"/>
    <cellStyle name="Comma 6 2 5 2 2 3" xfId="7816" xr:uid="{EE40CE88-8EAD-4DB1-A179-1C6A8D8CA4D3}"/>
    <cellStyle name="Comma 6 2 5 2 2 3 2" xfId="19044" xr:uid="{8A10D6A1-53AE-47EB-92E1-60B56FA0EBF6}"/>
    <cellStyle name="Comma 6 2 5 2 2 4" xfId="13441" xr:uid="{8890ABBB-96FC-4992-8253-74399D88E618}"/>
    <cellStyle name="Comma 6 2 5 2 3" xfId="3922" xr:uid="{98D53F4D-F815-4D9B-8FE1-48604A85D4A5}"/>
    <cellStyle name="Comma 6 2 5 2 3 2" xfId="9525" xr:uid="{87CAE6F3-2C61-44B4-BBCC-F1EED3EE34A4}"/>
    <cellStyle name="Comma 6 2 5 2 3 2 2" xfId="20753" xr:uid="{0A118027-43AD-4134-82E0-038774436CC1}"/>
    <cellStyle name="Comma 6 2 5 2 3 3" xfId="15150" xr:uid="{1C13EB48-FD5C-4062-8293-CF50688B60D4}"/>
    <cellStyle name="Comma 6 2 5 2 4" xfId="6736" xr:uid="{3CE42A81-AD6A-402E-9772-898E0AA429F3}"/>
    <cellStyle name="Comma 6 2 5 2 4 2" xfId="17964" xr:uid="{2FAD8CE8-62D1-4436-BF96-8FE82740E11C}"/>
    <cellStyle name="Comma 6 2 5 2 5" xfId="12361" xr:uid="{17245A2A-E4CF-4DBE-A684-12B1F5D8942B}"/>
    <cellStyle name="Comma 6 2 5 3" xfId="1675" xr:uid="{00000000-0005-0000-0000-0000E4070000}"/>
    <cellStyle name="Comma 6 2 5 3 2" xfId="4464" xr:uid="{8B21B7A8-3330-428C-BFDB-FA0BDB9634A8}"/>
    <cellStyle name="Comma 6 2 5 3 2 2" xfId="10067" xr:uid="{A185A078-5BB8-4A2C-9DCD-6ABA42B9146A}"/>
    <cellStyle name="Comma 6 2 5 3 2 2 2" xfId="21295" xr:uid="{B0FE7730-4AE0-4AEE-B9EF-62A2A67A1EA6}"/>
    <cellStyle name="Comma 6 2 5 3 2 3" xfId="15692" xr:uid="{B2C06905-E7A3-47D2-A75C-6B8DA2593F2A}"/>
    <cellStyle name="Comma 6 2 5 3 3" xfId="7278" xr:uid="{261F09F1-6332-4F2D-B6EA-8FD14FCEFEE3}"/>
    <cellStyle name="Comma 6 2 5 3 3 2" xfId="18506" xr:uid="{F03F6451-A540-47BD-A5AA-47C2A261963C}"/>
    <cellStyle name="Comma 6 2 5 3 4" xfId="12903" xr:uid="{1AC0994D-6CFF-4688-B599-620206DB37E2}"/>
    <cellStyle name="Comma 6 2 5 4" xfId="3384" xr:uid="{D17F535D-6FEB-41A0-A7A1-4BDCD7AD76CB}"/>
    <cellStyle name="Comma 6 2 5 4 2" xfId="8987" xr:uid="{A33BBAED-810B-4946-957E-3B48A9429C99}"/>
    <cellStyle name="Comma 6 2 5 4 2 2" xfId="20215" xr:uid="{167F2476-3029-434B-BF7F-A087C0D49E67}"/>
    <cellStyle name="Comma 6 2 5 4 3" xfId="14612" xr:uid="{0E17B55E-0702-467C-93B1-223D67A3490E}"/>
    <cellStyle name="Comma 6 2 5 5" xfId="6198" xr:uid="{BF8FEDE5-E59A-4848-A3CD-F1D2303DA435}"/>
    <cellStyle name="Comma 6 2 5 5 2" xfId="17426" xr:uid="{46006A60-FF26-4B4F-907A-1882A3C3324F}"/>
    <cellStyle name="Comma 6 2 5 6" xfId="11823" xr:uid="{5EB95A3E-933D-4DDA-B039-1BB055120F90}"/>
    <cellStyle name="Comma 6 2 6" xfId="866" xr:uid="{00000000-0005-0000-0000-0000E5070000}"/>
    <cellStyle name="Comma 6 2 6 2" xfId="1946" xr:uid="{00000000-0005-0000-0000-0000E6070000}"/>
    <cellStyle name="Comma 6 2 6 2 2" xfId="4735" xr:uid="{F0B2A873-E014-4F66-9E03-A09E084D44A8}"/>
    <cellStyle name="Comma 6 2 6 2 2 2" xfId="10338" xr:uid="{E017396A-DC76-4DCB-9D18-8F4D97543954}"/>
    <cellStyle name="Comma 6 2 6 2 2 2 2" xfId="21566" xr:uid="{42B28095-0E93-433E-A975-C10FB3A9AF8A}"/>
    <cellStyle name="Comma 6 2 6 2 2 3" xfId="15963" xr:uid="{A5775629-8E19-4B3B-8AF9-CE0871DBC93D}"/>
    <cellStyle name="Comma 6 2 6 2 3" xfId="7549" xr:uid="{341957E7-8D61-4863-BFAF-E0234D575E4E}"/>
    <cellStyle name="Comma 6 2 6 2 3 2" xfId="18777" xr:uid="{9F882D07-EABC-479C-807E-86B752614D45}"/>
    <cellStyle name="Comma 6 2 6 2 4" xfId="13174" xr:uid="{66BFEFF2-1904-478C-9855-9CFE11386012}"/>
    <cellStyle name="Comma 6 2 6 3" xfId="3655" xr:uid="{0A9EA782-59F3-4727-BB7A-D7A606E05890}"/>
    <cellStyle name="Comma 6 2 6 3 2" xfId="9258" xr:uid="{1A9FDF99-FF2A-476A-A274-9197C0BAC151}"/>
    <cellStyle name="Comma 6 2 6 3 2 2" xfId="20486" xr:uid="{FA2D83F7-9B77-4246-8F6F-0D787FA1EA0C}"/>
    <cellStyle name="Comma 6 2 6 3 3" xfId="14883" xr:uid="{ADE84DF7-3D19-46D3-9C13-E6E5481B6F42}"/>
    <cellStyle name="Comma 6 2 6 4" xfId="6469" xr:uid="{710BC498-4219-4BA4-85AF-2F01E5CDF335}"/>
    <cellStyle name="Comma 6 2 6 4 2" xfId="17697" xr:uid="{8DCF197D-5D02-424F-B966-5CF534B78203}"/>
    <cellStyle name="Comma 6 2 6 5" xfId="12094" xr:uid="{6DA14D1A-A85B-4BEA-B70F-2ECB71F53D53}"/>
    <cellStyle name="Comma 6 2 7" xfId="1408" xr:uid="{00000000-0005-0000-0000-0000E7070000}"/>
    <cellStyle name="Comma 6 2 7 2" xfId="4197" xr:uid="{82B15A7C-EFC5-4A89-8E01-4BEDD253C80E}"/>
    <cellStyle name="Comma 6 2 7 2 2" xfId="9800" xr:uid="{EF878D41-1113-437A-93B3-C0D7E573482C}"/>
    <cellStyle name="Comma 6 2 7 2 2 2" xfId="21028" xr:uid="{74DC3975-B262-4A73-AFC3-5A228338232F}"/>
    <cellStyle name="Comma 6 2 7 2 3" xfId="15425" xr:uid="{3931A4C0-8774-4D16-BEED-B09F7EC3CAAB}"/>
    <cellStyle name="Comma 6 2 7 3" xfId="7011" xr:uid="{B1F7C83A-1CE8-4BD4-A51A-40098B521027}"/>
    <cellStyle name="Comma 6 2 7 3 2" xfId="18239" xr:uid="{2E0D9C8A-E9B3-4D43-9F52-C9C3781D5265}"/>
    <cellStyle name="Comma 6 2 7 4" xfId="12636" xr:uid="{57487199-72EB-4128-ADFE-B0CCB5E494D9}"/>
    <cellStyle name="Comma 6 2 8" xfId="2489" xr:uid="{00000000-0005-0000-0000-0000E8070000}"/>
    <cellStyle name="Comma 6 2 8 2" xfId="5278" xr:uid="{322408A6-694F-4C43-9B82-385B73636E03}"/>
    <cellStyle name="Comma 6 2 8 2 2" xfId="10881" xr:uid="{CD99A9A4-7F39-42FF-B9D6-16E5720F635D}"/>
    <cellStyle name="Comma 6 2 8 2 2 2" xfId="22109" xr:uid="{5EF9BDDE-3421-4BB9-9913-065188D61C04}"/>
    <cellStyle name="Comma 6 2 8 2 3" xfId="16506" xr:uid="{33382B30-BF94-44E6-BA65-5A0CC193F19E}"/>
    <cellStyle name="Comma 6 2 8 3" xfId="8092" xr:uid="{BD8D5E02-0BD1-4EDF-915A-51A87FEA2074}"/>
    <cellStyle name="Comma 6 2 8 3 2" xfId="19320" xr:uid="{02DFC4C8-43A1-472E-96BA-B0945EF06096}"/>
    <cellStyle name="Comma 6 2 8 4" xfId="13717" xr:uid="{4B72CB7B-0259-4C19-A370-8082753CA543}"/>
    <cellStyle name="Comma 6 2 9" xfId="328" xr:uid="{00000000-0005-0000-0000-0000E9070000}"/>
    <cellStyle name="Comma 6 2 9 2" xfId="3117" xr:uid="{711E4F0A-4EA9-4FAF-B174-0671D447EBA6}"/>
    <cellStyle name="Comma 6 2 9 2 2" xfId="8720" xr:uid="{68AA2C7A-8043-46A6-B9C8-CD1D0C721086}"/>
    <cellStyle name="Comma 6 2 9 2 2 2" xfId="19948" xr:uid="{9026BCE6-2C15-4B6D-ACA6-4A05B400BAB6}"/>
    <cellStyle name="Comma 6 2 9 2 3" xfId="14345" xr:uid="{CA195593-08A2-41D5-AD84-B5FF52DA32DA}"/>
    <cellStyle name="Comma 6 2 9 3" xfId="5931" xr:uid="{E7913BAB-3FDD-4ED7-B61E-EE90799651C4}"/>
    <cellStyle name="Comma 6 2 9 3 2" xfId="17159" xr:uid="{5FE543AE-14BE-4B5F-AF1F-51FCAF132A59}"/>
    <cellStyle name="Comma 6 2 9 4" xfId="11556" xr:uid="{8F2781DD-84F5-4713-9EAD-022F218623C3}"/>
    <cellStyle name="Comma 6 3" xfId="62" xr:uid="{00000000-0005-0000-0000-0000EA070000}"/>
    <cellStyle name="Comma 6 3 10" xfId="5670" xr:uid="{24047885-3B18-4576-B24C-904BB3CF022C}"/>
    <cellStyle name="Comma 6 3 10 2" xfId="16898" xr:uid="{8B4D7CBC-6670-4FA4-9C1D-08C8BD7D7C74}"/>
    <cellStyle name="Comma 6 3 11" xfId="11294" xr:uid="{18A3EA70-A9B5-45F4-88F8-357BF02145E2}"/>
    <cellStyle name="Comma 6 3 2" xfId="124" xr:uid="{00000000-0005-0000-0000-0000EB070000}"/>
    <cellStyle name="Comma 6 3 2 10" xfId="11356" xr:uid="{8BC01961-D0D2-4AA5-8A61-2A6DF255B3EE}"/>
    <cellStyle name="Comma 6 3 2 2" xfId="250" xr:uid="{00000000-0005-0000-0000-0000EC070000}"/>
    <cellStyle name="Comma 6 3 2 2 2" xfId="797" xr:uid="{00000000-0005-0000-0000-0000ED070000}"/>
    <cellStyle name="Comma 6 3 2 2 2 2" xfId="1335" xr:uid="{00000000-0005-0000-0000-0000EE070000}"/>
    <cellStyle name="Comma 6 3 2 2 2 2 2" xfId="2415" xr:uid="{00000000-0005-0000-0000-0000EF070000}"/>
    <cellStyle name="Comma 6 3 2 2 2 2 2 2" xfId="5204" xr:uid="{A01FF188-C4CC-4A54-B0E0-1D5A79FC80BE}"/>
    <cellStyle name="Comma 6 3 2 2 2 2 2 2 2" xfId="10807" xr:uid="{C8DFCC9B-AEAF-4C8A-ADAD-429F4BCE9362}"/>
    <cellStyle name="Comma 6 3 2 2 2 2 2 2 2 2" xfId="22035" xr:uid="{C41F9126-98CF-40A0-B5A7-52B7D1E6194B}"/>
    <cellStyle name="Comma 6 3 2 2 2 2 2 2 3" xfId="16432" xr:uid="{0C0EEBC7-38CB-4345-8E08-BDCDA6826D5C}"/>
    <cellStyle name="Comma 6 3 2 2 2 2 2 3" xfId="8018" xr:uid="{84395877-0E62-4D36-8AC5-DF27581EC0CC}"/>
    <cellStyle name="Comma 6 3 2 2 2 2 2 3 2" xfId="19246" xr:uid="{5C6573B9-743C-440B-B4DB-D325191DB5A3}"/>
    <cellStyle name="Comma 6 3 2 2 2 2 2 4" xfId="13643" xr:uid="{585A6A40-F770-477A-A0E6-57E3F9C4374F}"/>
    <cellStyle name="Comma 6 3 2 2 2 2 3" xfId="4124" xr:uid="{52DC6EF0-E7DA-40C2-AF71-56CF725AC8CB}"/>
    <cellStyle name="Comma 6 3 2 2 2 2 3 2" xfId="9727" xr:uid="{02301DB3-0F21-4ECA-AB05-89962C08ECAD}"/>
    <cellStyle name="Comma 6 3 2 2 2 2 3 2 2" xfId="20955" xr:uid="{D0A58763-A802-4744-8E0C-14F4DEB98331}"/>
    <cellStyle name="Comma 6 3 2 2 2 2 3 3" xfId="15352" xr:uid="{07FC9CD5-722B-4C4D-8F0B-2EF4C6FFC5EA}"/>
    <cellStyle name="Comma 6 3 2 2 2 2 4" xfId="6938" xr:uid="{A9682320-2093-4444-A56E-24BFC43C50F0}"/>
    <cellStyle name="Comma 6 3 2 2 2 2 4 2" xfId="18166" xr:uid="{0A39E851-9DB6-4A12-93EF-459B26692519}"/>
    <cellStyle name="Comma 6 3 2 2 2 2 5" xfId="12563" xr:uid="{766965A0-F2B8-4935-AAF3-672E7ADE057F}"/>
    <cellStyle name="Comma 6 3 2 2 2 3" xfId="1877" xr:uid="{00000000-0005-0000-0000-0000F0070000}"/>
    <cellStyle name="Comma 6 3 2 2 2 3 2" xfId="4666" xr:uid="{FE455D0E-A2CF-4DDD-95E8-2C0CC64D8545}"/>
    <cellStyle name="Comma 6 3 2 2 2 3 2 2" xfId="10269" xr:uid="{D3C57266-FC6C-47A2-A3DD-FFB9AB29C539}"/>
    <cellStyle name="Comma 6 3 2 2 2 3 2 2 2" xfId="21497" xr:uid="{12DC5CF0-F1B2-4C6F-976D-3391B4D66C43}"/>
    <cellStyle name="Comma 6 3 2 2 2 3 2 3" xfId="15894" xr:uid="{0874F272-0C51-4B99-8C82-2C653E856D5C}"/>
    <cellStyle name="Comma 6 3 2 2 2 3 3" xfId="7480" xr:uid="{878A66E0-919F-46F6-8982-08A9B491824C}"/>
    <cellStyle name="Comma 6 3 2 2 2 3 3 2" xfId="18708" xr:uid="{0371DC6F-1EB1-44F2-8D32-80C941EC60B4}"/>
    <cellStyle name="Comma 6 3 2 2 2 3 4" xfId="13105" xr:uid="{10F4AFE3-C392-43FF-9195-A9E597F827B5}"/>
    <cellStyle name="Comma 6 3 2 2 2 4" xfId="3586" xr:uid="{8148AFC9-A4F9-4538-B84F-401203F7F58A}"/>
    <cellStyle name="Comma 6 3 2 2 2 4 2" xfId="9189" xr:uid="{846DBB92-82FB-45AE-8155-B77A8B521F84}"/>
    <cellStyle name="Comma 6 3 2 2 2 4 2 2" xfId="20417" xr:uid="{0BE353F2-E7A0-47F3-928E-F62DCFECFDE8}"/>
    <cellStyle name="Comma 6 3 2 2 2 4 3" xfId="14814" xr:uid="{1DE91129-3462-4732-A4A5-C7D9489899A4}"/>
    <cellStyle name="Comma 6 3 2 2 2 5" xfId="6400" xr:uid="{F86541FC-EAB4-4962-83EC-FC3631561FC4}"/>
    <cellStyle name="Comma 6 3 2 2 2 5 2" xfId="17628" xr:uid="{CA91AFB1-306E-40C7-AF58-4E134C3E94BF}"/>
    <cellStyle name="Comma 6 3 2 2 2 6" xfId="12025" xr:uid="{778512FE-15E0-4554-904D-1B0F7B275C24}"/>
    <cellStyle name="Comma 6 3 2 2 3" xfId="1068" xr:uid="{00000000-0005-0000-0000-0000F1070000}"/>
    <cellStyle name="Comma 6 3 2 2 3 2" xfId="2148" xr:uid="{00000000-0005-0000-0000-0000F2070000}"/>
    <cellStyle name="Comma 6 3 2 2 3 2 2" xfId="4937" xr:uid="{03C3C0C1-21CE-47FB-A38D-629BD4CBB501}"/>
    <cellStyle name="Comma 6 3 2 2 3 2 2 2" xfId="10540" xr:uid="{C881E51A-34F8-4F5F-80A6-2E46245237EB}"/>
    <cellStyle name="Comma 6 3 2 2 3 2 2 2 2" xfId="21768" xr:uid="{94B97E60-9F95-4BAD-885F-55791C7C5162}"/>
    <cellStyle name="Comma 6 3 2 2 3 2 2 3" xfId="16165" xr:uid="{86C90463-7CC2-459E-9B55-68562EF7D85F}"/>
    <cellStyle name="Comma 6 3 2 2 3 2 3" xfId="7751" xr:uid="{FE4C0432-DC25-4E8B-B51E-266931FB1A3B}"/>
    <cellStyle name="Comma 6 3 2 2 3 2 3 2" xfId="18979" xr:uid="{C7CF2C59-6A2A-49A3-ABF3-62B2ECB6200D}"/>
    <cellStyle name="Comma 6 3 2 2 3 2 4" xfId="13376" xr:uid="{A38258E0-5CED-445C-9599-5C9B4072D709}"/>
    <cellStyle name="Comma 6 3 2 2 3 3" xfId="3857" xr:uid="{44020DFD-5D5B-48FD-8F22-B3700FC88F9C}"/>
    <cellStyle name="Comma 6 3 2 2 3 3 2" xfId="9460" xr:uid="{89AFBCB1-CB66-4BBD-94DE-941BB8833CE9}"/>
    <cellStyle name="Comma 6 3 2 2 3 3 2 2" xfId="20688" xr:uid="{D20BAE48-C185-49BE-81C7-0DB260901962}"/>
    <cellStyle name="Comma 6 3 2 2 3 3 3" xfId="15085" xr:uid="{00F4149C-0F68-4FC5-B4C5-311D78B9DFA0}"/>
    <cellStyle name="Comma 6 3 2 2 3 4" xfId="6671" xr:uid="{7086C2AB-F285-4E20-AC44-3BB838C9AA11}"/>
    <cellStyle name="Comma 6 3 2 2 3 4 2" xfId="17899" xr:uid="{9D338E21-D5A2-45B0-B4FE-1EBD8D741FE3}"/>
    <cellStyle name="Comma 6 3 2 2 3 5" xfId="12296" xr:uid="{54173404-872C-4DE8-93EE-73615660FA92}"/>
    <cellStyle name="Comma 6 3 2 2 4" xfId="1610" xr:uid="{00000000-0005-0000-0000-0000F3070000}"/>
    <cellStyle name="Comma 6 3 2 2 4 2" xfId="4399" xr:uid="{9053F979-C796-434B-902B-BC13D373F681}"/>
    <cellStyle name="Comma 6 3 2 2 4 2 2" xfId="10002" xr:uid="{2D4905B2-E5A2-496C-8E05-5E90FDCED786}"/>
    <cellStyle name="Comma 6 3 2 2 4 2 2 2" xfId="21230" xr:uid="{18E2668C-6045-49CD-872B-EB07299B2B8A}"/>
    <cellStyle name="Comma 6 3 2 2 4 2 3" xfId="15627" xr:uid="{566D1300-5E41-4436-9B7E-72B0EB55E57F}"/>
    <cellStyle name="Comma 6 3 2 2 4 3" xfId="7213" xr:uid="{350A4D68-D26E-41DB-9DAC-071F3D668BDA}"/>
    <cellStyle name="Comma 6 3 2 2 4 3 2" xfId="18441" xr:uid="{608D7715-4C70-45CC-ACC5-425D64DF0475}"/>
    <cellStyle name="Comma 6 3 2 2 4 4" xfId="12838" xr:uid="{8188CBB5-4808-45D9-8161-97E98919115A}"/>
    <cellStyle name="Comma 6 3 2 2 5" xfId="2691" xr:uid="{00000000-0005-0000-0000-0000F4070000}"/>
    <cellStyle name="Comma 6 3 2 2 5 2" xfId="5480" xr:uid="{5A9E042C-659B-4E63-801A-207AB767AA31}"/>
    <cellStyle name="Comma 6 3 2 2 5 2 2" xfId="11083" xr:uid="{354FAFB9-13E7-4068-B8CF-1CC63E6F42B1}"/>
    <cellStyle name="Comma 6 3 2 2 5 2 2 2" xfId="22311" xr:uid="{AE1349F3-0703-490F-B30E-20F62743ADD0}"/>
    <cellStyle name="Comma 6 3 2 2 5 2 3" xfId="16708" xr:uid="{40FEC571-9725-4169-A52C-D5E95AE6A1F3}"/>
    <cellStyle name="Comma 6 3 2 2 5 3" xfId="8294" xr:uid="{80B9B925-121D-47AC-8B95-994B053D23B0}"/>
    <cellStyle name="Comma 6 3 2 2 5 3 2" xfId="19522" xr:uid="{74C04A92-42DA-4ACC-AD07-FC7C2A5D77A9}"/>
    <cellStyle name="Comma 6 3 2 2 5 4" xfId="13919" xr:uid="{6BC61285-15B4-4714-B178-8B4289927958}"/>
    <cellStyle name="Comma 6 3 2 2 6" xfId="530" xr:uid="{00000000-0005-0000-0000-0000F5070000}"/>
    <cellStyle name="Comma 6 3 2 2 6 2" xfId="3319" xr:uid="{0EDC5962-D372-45F9-9A61-18212580220E}"/>
    <cellStyle name="Comma 6 3 2 2 6 2 2" xfId="8922" xr:uid="{EF104E80-CC20-483C-90A5-61EA96783C84}"/>
    <cellStyle name="Comma 6 3 2 2 6 2 2 2" xfId="20150" xr:uid="{F471357E-0C07-40D3-8939-244DE1AD8F84}"/>
    <cellStyle name="Comma 6 3 2 2 6 2 3" xfId="14547" xr:uid="{1BA1F10A-6693-4FD3-B4F3-B426A8B9A461}"/>
    <cellStyle name="Comma 6 3 2 2 6 3" xfId="6133" xr:uid="{DC630BB6-F08A-4479-BF00-05281170890F}"/>
    <cellStyle name="Comma 6 3 2 2 6 3 2" xfId="17361" xr:uid="{211773C0-08E4-4422-B53C-2E0FE9CCF055}"/>
    <cellStyle name="Comma 6 3 2 2 6 4" xfId="11758" xr:uid="{DFBCAEB7-549B-432B-8BCB-9A64B4333739}"/>
    <cellStyle name="Comma 6 3 2 2 7" xfId="3043" xr:uid="{59CA04C3-4A73-4E80-B4DE-93032D0B7282}"/>
    <cellStyle name="Comma 6 3 2 2 7 2" xfId="8646" xr:uid="{68BF4F90-32B6-4168-845C-C2569A285437}"/>
    <cellStyle name="Comma 6 3 2 2 7 2 2" xfId="19874" xr:uid="{CD4D53CE-D8D4-4C3C-A12A-173848C21761}"/>
    <cellStyle name="Comma 6 3 2 2 7 3" xfId="14271" xr:uid="{3949DF46-4D4A-4F12-A558-EB44DFB64EE4}"/>
    <cellStyle name="Comma 6 3 2 2 8" xfId="5858" xr:uid="{80385716-80D4-48D1-8FC1-0663EB44FD83}"/>
    <cellStyle name="Comma 6 3 2 2 8 2" xfId="17086" xr:uid="{32D66D83-0DAF-49E2-90E8-1261C5459B89}"/>
    <cellStyle name="Comma 6 3 2 2 9" xfId="11482" xr:uid="{81A73B8A-5DCB-45E2-AF89-C72482EF076C}"/>
    <cellStyle name="Comma 6 3 2 3" xfId="671" xr:uid="{00000000-0005-0000-0000-0000F6070000}"/>
    <cellStyle name="Comma 6 3 2 3 2" xfId="1209" xr:uid="{00000000-0005-0000-0000-0000F7070000}"/>
    <cellStyle name="Comma 6 3 2 3 2 2" xfId="2289" xr:uid="{00000000-0005-0000-0000-0000F8070000}"/>
    <cellStyle name="Comma 6 3 2 3 2 2 2" xfId="5078" xr:uid="{726F6608-6CFA-4FAB-A312-0F43D3A588F9}"/>
    <cellStyle name="Comma 6 3 2 3 2 2 2 2" xfId="10681" xr:uid="{43CBBBE8-DC14-413A-AEFC-C19A1579EC3E}"/>
    <cellStyle name="Comma 6 3 2 3 2 2 2 2 2" xfId="21909" xr:uid="{95CF1E32-1870-4F48-9740-B832AFAA0685}"/>
    <cellStyle name="Comma 6 3 2 3 2 2 2 3" xfId="16306" xr:uid="{BFD79301-E00A-404C-9C14-C5AFB7B69FD0}"/>
    <cellStyle name="Comma 6 3 2 3 2 2 3" xfId="7892" xr:uid="{2339C01C-0018-449B-8124-2917C7FC86C2}"/>
    <cellStyle name="Comma 6 3 2 3 2 2 3 2" xfId="19120" xr:uid="{58DD6987-8B41-4B51-89A6-607DDBF9A179}"/>
    <cellStyle name="Comma 6 3 2 3 2 2 4" xfId="13517" xr:uid="{FE3F2B99-7862-4485-9446-E72336880AB3}"/>
    <cellStyle name="Comma 6 3 2 3 2 3" xfId="3998" xr:uid="{16E5D26E-EDEE-4D58-8365-029DF0542B3B}"/>
    <cellStyle name="Comma 6 3 2 3 2 3 2" xfId="9601" xr:uid="{10364C67-BF90-4C85-9F0F-770EBBE909FF}"/>
    <cellStyle name="Comma 6 3 2 3 2 3 2 2" xfId="20829" xr:uid="{07CFDB5C-CF22-45C7-B4A9-5C48CBF9E80C}"/>
    <cellStyle name="Comma 6 3 2 3 2 3 3" xfId="15226" xr:uid="{21A4A461-28A5-4FAE-9395-FBB1F06EBAAC}"/>
    <cellStyle name="Comma 6 3 2 3 2 4" xfId="6812" xr:uid="{DB3EF679-E1FB-49E5-978B-5D509032C130}"/>
    <cellStyle name="Comma 6 3 2 3 2 4 2" xfId="18040" xr:uid="{DCF9972A-3E29-4C19-A7DD-E1159AC71937}"/>
    <cellStyle name="Comma 6 3 2 3 2 5" xfId="12437" xr:uid="{7C3E9706-F95D-4BCA-B8BE-FE64C6B2333B}"/>
    <cellStyle name="Comma 6 3 2 3 3" xfId="1751" xr:uid="{00000000-0005-0000-0000-0000F9070000}"/>
    <cellStyle name="Comma 6 3 2 3 3 2" xfId="4540" xr:uid="{6F5FEB35-CF4C-4995-A048-0AE9283BEE77}"/>
    <cellStyle name="Comma 6 3 2 3 3 2 2" xfId="10143" xr:uid="{20FB8DCD-ADA5-4D78-9C65-9E5474951981}"/>
    <cellStyle name="Comma 6 3 2 3 3 2 2 2" xfId="21371" xr:uid="{84F44EAD-1A8B-494E-A41A-C12326C4D7AC}"/>
    <cellStyle name="Comma 6 3 2 3 3 2 3" xfId="15768" xr:uid="{4F2BE379-BEC8-4517-803B-33D8C05BFBDE}"/>
    <cellStyle name="Comma 6 3 2 3 3 3" xfId="7354" xr:uid="{3001AA40-263B-4909-8628-DC610B3CEDC0}"/>
    <cellStyle name="Comma 6 3 2 3 3 3 2" xfId="18582" xr:uid="{C8F5B6F0-2ED4-4587-A399-410DFA2E5B19}"/>
    <cellStyle name="Comma 6 3 2 3 3 4" xfId="12979" xr:uid="{093DC2DD-F6F2-42B8-9164-379EDA3D505F}"/>
    <cellStyle name="Comma 6 3 2 3 4" xfId="3460" xr:uid="{5E487BD7-566D-4601-B8FF-98391016B045}"/>
    <cellStyle name="Comma 6 3 2 3 4 2" xfId="9063" xr:uid="{0F8BB1A8-91A6-4B7C-AD38-D714F9449949}"/>
    <cellStyle name="Comma 6 3 2 3 4 2 2" xfId="20291" xr:uid="{054B6C3C-0410-4C71-8D4C-1CFE6B8F5622}"/>
    <cellStyle name="Comma 6 3 2 3 4 3" xfId="14688" xr:uid="{BF116350-7335-410E-9B9D-1D1637C44B39}"/>
    <cellStyle name="Comma 6 3 2 3 5" xfId="6274" xr:uid="{1D9D26A4-68A3-4D86-B7E6-4D77658AC95A}"/>
    <cellStyle name="Comma 6 3 2 3 5 2" xfId="17502" xr:uid="{5323B2C9-41A3-4111-B754-9F9804620EAF}"/>
    <cellStyle name="Comma 6 3 2 3 6" xfId="11899" xr:uid="{D7AB10C0-137E-494C-8508-C6AAD5E69A6C}"/>
    <cellStyle name="Comma 6 3 2 4" xfId="942" xr:uid="{00000000-0005-0000-0000-0000FA070000}"/>
    <cellStyle name="Comma 6 3 2 4 2" xfId="2022" xr:uid="{00000000-0005-0000-0000-0000FB070000}"/>
    <cellStyle name="Comma 6 3 2 4 2 2" xfId="4811" xr:uid="{DF27614B-662C-4F86-AF7A-192D2A805CC2}"/>
    <cellStyle name="Comma 6 3 2 4 2 2 2" xfId="10414" xr:uid="{2A47E033-940B-4CDF-A433-42D5963C3E96}"/>
    <cellStyle name="Comma 6 3 2 4 2 2 2 2" xfId="21642" xr:uid="{41FBE8F3-157C-443E-B053-FA7A0F124963}"/>
    <cellStyle name="Comma 6 3 2 4 2 2 3" xfId="16039" xr:uid="{9C3DBC47-68BA-4195-8BDD-0CE52429AB7E}"/>
    <cellStyle name="Comma 6 3 2 4 2 3" xfId="7625" xr:uid="{BE5D6040-F275-439B-8B0E-E2288EAFF56F}"/>
    <cellStyle name="Comma 6 3 2 4 2 3 2" xfId="18853" xr:uid="{2D3EDDA2-9752-41F2-A1A9-C23CCF61732D}"/>
    <cellStyle name="Comma 6 3 2 4 2 4" xfId="13250" xr:uid="{2546716F-2485-4428-A987-CEE3AA719DBF}"/>
    <cellStyle name="Comma 6 3 2 4 3" xfId="3731" xr:uid="{DC299704-88F9-400F-8C0F-1D979B093B96}"/>
    <cellStyle name="Comma 6 3 2 4 3 2" xfId="9334" xr:uid="{08DE397A-8D70-482C-9A32-6700760196ED}"/>
    <cellStyle name="Comma 6 3 2 4 3 2 2" xfId="20562" xr:uid="{07C6FDBD-9441-45AA-BEF3-118ABD33AD33}"/>
    <cellStyle name="Comma 6 3 2 4 3 3" xfId="14959" xr:uid="{F52ACC30-84C0-4FC4-9CB8-579F0CD08814}"/>
    <cellStyle name="Comma 6 3 2 4 4" xfId="6545" xr:uid="{3BF2FAA8-C408-4349-B17B-4D4119DDB3EC}"/>
    <cellStyle name="Comma 6 3 2 4 4 2" xfId="17773" xr:uid="{779255C4-FA43-4E31-83F9-660962918800}"/>
    <cellStyle name="Comma 6 3 2 4 5" xfId="12170" xr:uid="{A64EE6BC-C714-4D53-ACEE-11678D2DAAD9}"/>
    <cellStyle name="Comma 6 3 2 5" xfId="1484" xr:uid="{00000000-0005-0000-0000-0000FC070000}"/>
    <cellStyle name="Comma 6 3 2 5 2" xfId="4273" xr:uid="{AFF79FAF-93DA-4355-A53E-0297F43840F0}"/>
    <cellStyle name="Comma 6 3 2 5 2 2" xfId="9876" xr:uid="{766C3864-C343-480E-8483-273A76A83ED5}"/>
    <cellStyle name="Comma 6 3 2 5 2 2 2" xfId="21104" xr:uid="{0A57E06D-7E6F-416B-A359-E2C751819274}"/>
    <cellStyle name="Comma 6 3 2 5 2 3" xfId="15501" xr:uid="{DFCE5C4A-0331-4D5B-A502-D4E0F04DE54D}"/>
    <cellStyle name="Comma 6 3 2 5 3" xfId="7087" xr:uid="{8E234954-FC74-4458-844A-4CBD50AE5A1F}"/>
    <cellStyle name="Comma 6 3 2 5 3 2" xfId="18315" xr:uid="{0974C297-AAE7-4FE0-816D-033859A71E3E}"/>
    <cellStyle name="Comma 6 3 2 5 4" xfId="12712" xr:uid="{E6025A12-E45F-451F-9B39-62FB397B8E84}"/>
    <cellStyle name="Comma 6 3 2 6" xfId="2565" xr:uid="{00000000-0005-0000-0000-0000FD070000}"/>
    <cellStyle name="Comma 6 3 2 6 2" xfId="5354" xr:uid="{7D45B6AF-4DB2-4BD6-B12D-62BF5CF182FD}"/>
    <cellStyle name="Comma 6 3 2 6 2 2" xfId="10957" xr:uid="{B089CB9E-E1B9-4818-A035-DEE7233ED13B}"/>
    <cellStyle name="Comma 6 3 2 6 2 2 2" xfId="22185" xr:uid="{1A2F0179-3F0D-4A6C-B274-3996E35B997A}"/>
    <cellStyle name="Comma 6 3 2 6 2 3" xfId="16582" xr:uid="{813DAB25-532D-4D26-891A-A064CAD6E1FC}"/>
    <cellStyle name="Comma 6 3 2 6 3" xfId="8168" xr:uid="{294A8C96-F88A-419C-B304-508B270B7C0B}"/>
    <cellStyle name="Comma 6 3 2 6 3 2" xfId="19396" xr:uid="{444EEAF4-6510-4935-B63A-F4AFB140CF93}"/>
    <cellStyle name="Comma 6 3 2 6 4" xfId="13793" xr:uid="{E5C1970D-6C54-41D7-8DCE-D4D6B295C29D}"/>
    <cellStyle name="Comma 6 3 2 7" xfId="404" xr:uid="{00000000-0005-0000-0000-0000FE070000}"/>
    <cellStyle name="Comma 6 3 2 7 2" xfId="3193" xr:uid="{43E07BB3-72CD-4D93-B364-C90F50E4A081}"/>
    <cellStyle name="Comma 6 3 2 7 2 2" xfId="8796" xr:uid="{518B05BB-B07D-475A-B17C-C607928E90CC}"/>
    <cellStyle name="Comma 6 3 2 7 2 2 2" xfId="20024" xr:uid="{0BCFDC95-EDA2-4F0E-8CDF-5844523BCFFA}"/>
    <cellStyle name="Comma 6 3 2 7 2 3" xfId="14421" xr:uid="{A73A0A7B-482D-4771-9594-7D51FC886D54}"/>
    <cellStyle name="Comma 6 3 2 7 3" xfId="6007" xr:uid="{98AD2EC7-4A9D-4A0A-8A42-27D696D9CDD2}"/>
    <cellStyle name="Comma 6 3 2 7 3 2" xfId="17235" xr:uid="{AA6258AF-C8B4-453D-92DF-3632460BFC3A}"/>
    <cellStyle name="Comma 6 3 2 7 4" xfId="11632" xr:uid="{998B476E-7DBD-4679-9863-B0BDB0ECB5F1}"/>
    <cellStyle name="Comma 6 3 2 8" xfId="2917" xr:uid="{1D0C46A9-336C-4342-910C-8518FDA33269}"/>
    <cellStyle name="Comma 6 3 2 8 2" xfId="8520" xr:uid="{60B2FE64-A940-4A60-AD6A-32E329DBE2EE}"/>
    <cellStyle name="Comma 6 3 2 8 2 2" xfId="19748" xr:uid="{B8505660-C012-45B0-B256-67267AE99479}"/>
    <cellStyle name="Comma 6 3 2 8 3" xfId="14145" xr:uid="{CD694FD0-2E0A-41B6-842F-108929E4A7EB}"/>
    <cellStyle name="Comma 6 3 2 9" xfId="5732" xr:uid="{E07D9836-0B96-4AA6-B085-17F39392FA87}"/>
    <cellStyle name="Comma 6 3 2 9 2" xfId="16960" xr:uid="{8D6346F1-D62A-4FBB-AD48-B9E6DD328E58}"/>
    <cellStyle name="Comma 6 3 3" xfId="186" xr:uid="{00000000-0005-0000-0000-0000FF070000}"/>
    <cellStyle name="Comma 6 3 3 2" xfId="733" xr:uid="{00000000-0005-0000-0000-000000080000}"/>
    <cellStyle name="Comma 6 3 3 2 2" xfId="1271" xr:uid="{00000000-0005-0000-0000-000001080000}"/>
    <cellStyle name="Comma 6 3 3 2 2 2" xfId="2351" xr:uid="{00000000-0005-0000-0000-000002080000}"/>
    <cellStyle name="Comma 6 3 3 2 2 2 2" xfId="5140" xr:uid="{AA0E8DE2-C710-4D00-AABC-C022114D87CE}"/>
    <cellStyle name="Comma 6 3 3 2 2 2 2 2" xfId="10743" xr:uid="{A475F4A5-652A-411C-81E6-12DE4A0A8241}"/>
    <cellStyle name="Comma 6 3 3 2 2 2 2 2 2" xfId="21971" xr:uid="{42A06AB2-B319-465F-9894-E80A1436FBC5}"/>
    <cellStyle name="Comma 6 3 3 2 2 2 2 3" xfId="16368" xr:uid="{8684CF80-164B-426F-8C02-AEEF2C4FF5B1}"/>
    <cellStyle name="Comma 6 3 3 2 2 2 3" xfId="7954" xr:uid="{264C9267-0247-4883-864C-D10CD870D570}"/>
    <cellStyle name="Comma 6 3 3 2 2 2 3 2" xfId="19182" xr:uid="{7F59C833-AF35-43B0-B039-E06AE7EA47EA}"/>
    <cellStyle name="Comma 6 3 3 2 2 2 4" xfId="13579" xr:uid="{0B6432F3-B2EF-43FE-B2D9-0D7BA25DD5B8}"/>
    <cellStyle name="Comma 6 3 3 2 2 3" xfId="4060" xr:uid="{4E186BF4-7206-439D-BF61-6CE46ACFE775}"/>
    <cellStyle name="Comma 6 3 3 2 2 3 2" xfId="9663" xr:uid="{AAEA94CF-5BAA-4D98-8547-4FE47EE0BDBB}"/>
    <cellStyle name="Comma 6 3 3 2 2 3 2 2" xfId="20891" xr:uid="{F7A41AC7-D2FB-48FA-B98D-3AACB8FA3F21}"/>
    <cellStyle name="Comma 6 3 3 2 2 3 3" xfId="15288" xr:uid="{ED508E2F-4F28-4303-AECE-5A040C1F53F2}"/>
    <cellStyle name="Comma 6 3 3 2 2 4" xfId="6874" xr:uid="{39AD0FC8-E360-4B03-8C92-5FCD736A1602}"/>
    <cellStyle name="Comma 6 3 3 2 2 4 2" xfId="18102" xr:uid="{8DF86A7B-EEF7-4AA7-A757-8FD3161EA89D}"/>
    <cellStyle name="Comma 6 3 3 2 2 5" xfId="12499" xr:uid="{2650A22B-070E-41FB-A269-D329817F341E}"/>
    <cellStyle name="Comma 6 3 3 2 3" xfId="1813" xr:uid="{00000000-0005-0000-0000-000003080000}"/>
    <cellStyle name="Comma 6 3 3 2 3 2" xfId="4602" xr:uid="{FD7875C9-D22F-4775-AB40-16C06D90D7B7}"/>
    <cellStyle name="Comma 6 3 3 2 3 2 2" xfId="10205" xr:uid="{0E6713B1-0CA7-40D1-A1FD-93B643E3BFDA}"/>
    <cellStyle name="Comma 6 3 3 2 3 2 2 2" xfId="21433" xr:uid="{8F0EDE26-B2A1-4F1D-A9C5-6B2B75D29A7C}"/>
    <cellStyle name="Comma 6 3 3 2 3 2 3" xfId="15830" xr:uid="{095D6859-B227-4109-A4E7-F5529A873AD4}"/>
    <cellStyle name="Comma 6 3 3 2 3 3" xfId="7416" xr:uid="{B3EBA6AF-FF4C-4281-A794-FFE9EB17426C}"/>
    <cellStyle name="Comma 6 3 3 2 3 3 2" xfId="18644" xr:uid="{146F6F75-65BA-4F70-8410-7C20981F586C}"/>
    <cellStyle name="Comma 6 3 3 2 3 4" xfId="13041" xr:uid="{CA1E6BC7-82F7-4D3D-95F5-FD1BE374A31F}"/>
    <cellStyle name="Comma 6 3 3 2 4" xfId="3522" xr:uid="{03B33937-8B7B-45C7-9AA3-DF9BFB8C8B96}"/>
    <cellStyle name="Comma 6 3 3 2 4 2" xfId="9125" xr:uid="{C219A37C-AF5A-4D51-8745-947AEAD8CAE5}"/>
    <cellStyle name="Comma 6 3 3 2 4 2 2" xfId="20353" xr:uid="{6DC68261-408E-45F7-B638-90519A12FE78}"/>
    <cellStyle name="Comma 6 3 3 2 4 3" xfId="14750" xr:uid="{AA066642-156E-4AD0-B1DE-16DCF2304651}"/>
    <cellStyle name="Comma 6 3 3 2 5" xfId="6336" xr:uid="{BB37EA7A-6BEA-4FD4-ADE5-9A047E143ACD}"/>
    <cellStyle name="Comma 6 3 3 2 5 2" xfId="17564" xr:uid="{D920723C-2C93-4106-B78F-57DA8F7AB898}"/>
    <cellStyle name="Comma 6 3 3 2 6" xfId="11961" xr:uid="{E3C0FE45-38EF-4D03-B750-FD941E826B59}"/>
    <cellStyle name="Comma 6 3 3 3" xfId="1004" xr:uid="{00000000-0005-0000-0000-000004080000}"/>
    <cellStyle name="Comma 6 3 3 3 2" xfId="2084" xr:uid="{00000000-0005-0000-0000-000005080000}"/>
    <cellStyle name="Comma 6 3 3 3 2 2" xfId="4873" xr:uid="{E8FE969A-C04D-48D5-B109-913DBF7BC6A6}"/>
    <cellStyle name="Comma 6 3 3 3 2 2 2" xfId="10476" xr:uid="{2634E4AB-4643-4292-9698-3BC61254F92A}"/>
    <cellStyle name="Comma 6 3 3 3 2 2 2 2" xfId="21704" xr:uid="{317035A0-1168-44FC-AB56-A49EB6466632}"/>
    <cellStyle name="Comma 6 3 3 3 2 2 3" xfId="16101" xr:uid="{8C281E7A-F35E-41F9-81C8-DC2B5345F26B}"/>
    <cellStyle name="Comma 6 3 3 3 2 3" xfId="7687" xr:uid="{5ED05A70-E827-4E3C-A4AB-3A062FE5E342}"/>
    <cellStyle name="Comma 6 3 3 3 2 3 2" xfId="18915" xr:uid="{27130784-233D-439D-9EA6-60B66025784C}"/>
    <cellStyle name="Comma 6 3 3 3 2 4" xfId="13312" xr:uid="{E2AEBA4F-D970-41F6-B0CB-69B866E8AC7B}"/>
    <cellStyle name="Comma 6 3 3 3 3" xfId="3793" xr:uid="{932AAE3D-E10A-4AE2-895D-76D032E380C9}"/>
    <cellStyle name="Comma 6 3 3 3 3 2" xfId="9396" xr:uid="{E2F8064A-EFCE-4E6B-8D9D-AD498FEE289D}"/>
    <cellStyle name="Comma 6 3 3 3 3 2 2" xfId="20624" xr:uid="{2043A8A2-3F10-40BE-A6DC-049DCAA6F92B}"/>
    <cellStyle name="Comma 6 3 3 3 3 3" xfId="15021" xr:uid="{F8566BEE-EA7E-48F8-A787-D196FD7160FC}"/>
    <cellStyle name="Comma 6 3 3 3 4" xfId="6607" xr:uid="{B99CCEF4-F3AE-43FF-ACF7-7AF75B2D63C1}"/>
    <cellStyle name="Comma 6 3 3 3 4 2" xfId="17835" xr:uid="{CCF2BD58-652D-4E5B-B0FB-5C90FAD5396E}"/>
    <cellStyle name="Comma 6 3 3 3 5" xfId="12232" xr:uid="{86EC9683-309D-4F97-9C45-4D98BC659924}"/>
    <cellStyle name="Comma 6 3 3 4" xfId="1546" xr:uid="{00000000-0005-0000-0000-000006080000}"/>
    <cellStyle name="Comma 6 3 3 4 2" xfId="4335" xr:uid="{73EA3B2E-AC7B-4B77-AA54-63AB243253E0}"/>
    <cellStyle name="Comma 6 3 3 4 2 2" xfId="9938" xr:uid="{5ABFAAC1-7DEA-45C1-839F-D63545A8E26B}"/>
    <cellStyle name="Comma 6 3 3 4 2 2 2" xfId="21166" xr:uid="{064EDB7D-E5D2-461F-B51C-22315ACAD501}"/>
    <cellStyle name="Comma 6 3 3 4 2 3" xfId="15563" xr:uid="{80AE3865-9EFD-4EF8-A24B-C91431696737}"/>
    <cellStyle name="Comma 6 3 3 4 3" xfId="7149" xr:uid="{4723C876-49A1-4DC6-A60C-1388D492DAE7}"/>
    <cellStyle name="Comma 6 3 3 4 3 2" xfId="18377" xr:uid="{C811B2A4-6B8B-4650-9B2C-E15F65FED7CA}"/>
    <cellStyle name="Comma 6 3 3 4 4" xfId="12774" xr:uid="{921D2C7A-C0F2-450E-AC86-3FC027B8993F}"/>
    <cellStyle name="Comma 6 3 3 5" xfId="2627" xr:uid="{00000000-0005-0000-0000-000007080000}"/>
    <cellStyle name="Comma 6 3 3 5 2" xfId="5416" xr:uid="{10795057-27B4-487B-B639-F631C95BCB8F}"/>
    <cellStyle name="Comma 6 3 3 5 2 2" xfId="11019" xr:uid="{C6EC083A-6CDB-4BA6-9C86-4567F03182C1}"/>
    <cellStyle name="Comma 6 3 3 5 2 2 2" xfId="22247" xr:uid="{275B803E-3C81-4E4F-A364-E564C7FC598D}"/>
    <cellStyle name="Comma 6 3 3 5 2 3" xfId="16644" xr:uid="{CB9A2CDE-36E0-4478-8878-C7F53F8D2E8D}"/>
    <cellStyle name="Comma 6 3 3 5 3" xfId="8230" xr:uid="{ABA29596-6627-405D-AD05-663DC58F013B}"/>
    <cellStyle name="Comma 6 3 3 5 3 2" xfId="19458" xr:uid="{B4C9A673-9E02-4673-B7A6-80AF94D82598}"/>
    <cellStyle name="Comma 6 3 3 5 4" xfId="13855" xr:uid="{869F8756-AC99-4481-84EB-1F1A706F7304}"/>
    <cellStyle name="Comma 6 3 3 6" xfId="466" xr:uid="{00000000-0005-0000-0000-000008080000}"/>
    <cellStyle name="Comma 6 3 3 6 2" xfId="3255" xr:uid="{6FC0CF92-CFE8-4BD8-AC71-D41FDE4D9A80}"/>
    <cellStyle name="Comma 6 3 3 6 2 2" xfId="8858" xr:uid="{ECC6A381-3193-46AD-AE1F-EE0A71F93E30}"/>
    <cellStyle name="Comma 6 3 3 6 2 2 2" xfId="20086" xr:uid="{43C44F58-6CC4-4E51-9467-AA0A68B16EBA}"/>
    <cellStyle name="Comma 6 3 3 6 2 3" xfId="14483" xr:uid="{C054F142-937F-4E97-AA40-CDB09B58BBF2}"/>
    <cellStyle name="Comma 6 3 3 6 3" xfId="6069" xr:uid="{A515AC38-DFCD-4787-BA2C-9C5039C10A28}"/>
    <cellStyle name="Comma 6 3 3 6 3 2" xfId="17297" xr:uid="{75E6BD2F-81C7-43F3-991E-DACA77AF024C}"/>
    <cellStyle name="Comma 6 3 3 6 4" xfId="11694" xr:uid="{76F89902-FA11-4F8A-B6DF-B1DE2787E738}"/>
    <cellStyle name="Comma 6 3 3 7" xfId="2979" xr:uid="{D1E6921F-55B5-4962-B9AA-2E4C80491C93}"/>
    <cellStyle name="Comma 6 3 3 7 2" xfId="8582" xr:uid="{09DB15B0-BB2B-4BE7-B9D3-5B76460F7BBE}"/>
    <cellStyle name="Comma 6 3 3 7 2 2" xfId="19810" xr:uid="{0D44DC5C-3FCB-4166-B705-94A2FA1AD27B}"/>
    <cellStyle name="Comma 6 3 3 7 3" xfId="14207" xr:uid="{D6D17B74-1EF7-4AC4-89D9-E790BB914EFC}"/>
    <cellStyle name="Comma 6 3 3 8" xfId="5794" xr:uid="{703567F1-DFC0-4D44-8F14-ECBAD5173CF7}"/>
    <cellStyle name="Comma 6 3 3 8 2" xfId="17022" xr:uid="{068A3465-BF72-4483-9E59-5B434F2B86E7}"/>
    <cellStyle name="Comma 6 3 3 9" xfId="11418" xr:uid="{751E9CD3-E11F-435F-9A41-A8A0B5D82B7A}"/>
    <cellStyle name="Comma 6 3 4" xfId="609" xr:uid="{00000000-0005-0000-0000-000009080000}"/>
    <cellStyle name="Comma 6 3 4 2" xfId="1147" xr:uid="{00000000-0005-0000-0000-00000A080000}"/>
    <cellStyle name="Comma 6 3 4 2 2" xfId="2227" xr:uid="{00000000-0005-0000-0000-00000B080000}"/>
    <cellStyle name="Comma 6 3 4 2 2 2" xfId="5016" xr:uid="{4D97A9C5-8A2B-4FCB-8B9B-3C0865250834}"/>
    <cellStyle name="Comma 6 3 4 2 2 2 2" xfId="10619" xr:uid="{FD739C1C-FABC-43E9-81DF-9F8FF6FB7002}"/>
    <cellStyle name="Comma 6 3 4 2 2 2 2 2" xfId="21847" xr:uid="{28E9B53C-4CA7-4836-A1B9-CBAD7207043F}"/>
    <cellStyle name="Comma 6 3 4 2 2 2 3" xfId="16244" xr:uid="{648519E0-DA3E-469C-8567-64210B3FE95B}"/>
    <cellStyle name="Comma 6 3 4 2 2 3" xfId="7830" xr:uid="{21F24C89-FA9C-4743-A716-FA1F5B2E7822}"/>
    <cellStyle name="Comma 6 3 4 2 2 3 2" xfId="19058" xr:uid="{222BC6D0-EAB7-4CDC-AA26-6F0A1B5C1C6D}"/>
    <cellStyle name="Comma 6 3 4 2 2 4" xfId="13455" xr:uid="{A2EC7022-96CC-4A4E-B272-16E5302CC292}"/>
    <cellStyle name="Comma 6 3 4 2 3" xfId="3936" xr:uid="{9B7DE9A4-E657-432B-BB19-56F8D5F7D67F}"/>
    <cellStyle name="Comma 6 3 4 2 3 2" xfId="9539" xr:uid="{5DB0724A-D8EA-4E42-BE82-1B407079BEA4}"/>
    <cellStyle name="Comma 6 3 4 2 3 2 2" xfId="20767" xr:uid="{2DB56701-6ECF-4DDC-8643-CC348853EF96}"/>
    <cellStyle name="Comma 6 3 4 2 3 3" xfId="15164" xr:uid="{A83107E0-C817-4D4D-9BB2-C54DA9422986}"/>
    <cellStyle name="Comma 6 3 4 2 4" xfId="6750" xr:uid="{7841C150-4D5A-4C6D-A965-2E493B0F8257}"/>
    <cellStyle name="Comma 6 3 4 2 4 2" xfId="17978" xr:uid="{BC72C006-864F-4395-9485-D7CBB07DF8F0}"/>
    <cellStyle name="Comma 6 3 4 2 5" xfId="12375" xr:uid="{9FB8C78A-D54F-474B-8135-49F1756FA1FA}"/>
    <cellStyle name="Comma 6 3 4 3" xfId="1689" xr:uid="{00000000-0005-0000-0000-00000C080000}"/>
    <cellStyle name="Comma 6 3 4 3 2" xfId="4478" xr:uid="{33A7541D-E35B-4B60-BBF1-ACAD8556FD8D}"/>
    <cellStyle name="Comma 6 3 4 3 2 2" xfId="10081" xr:uid="{4515938C-FFCD-417B-AD39-311995632AEE}"/>
    <cellStyle name="Comma 6 3 4 3 2 2 2" xfId="21309" xr:uid="{61E5CE9E-DFF8-4FD4-8B10-F754316A09F5}"/>
    <cellStyle name="Comma 6 3 4 3 2 3" xfId="15706" xr:uid="{921241A3-AAC1-42BF-AD92-A289BDD85C99}"/>
    <cellStyle name="Comma 6 3 4 3 3" xfId="7292" xr:uid="{884C6085-35D7-4BD4-98BD-A7BDAD0F9D7A}"/>
    <cellStyle name="Comma 6 3 4 3 3 2" xfId="18520" xr:uid="{68556806-EDA9-4A95-AA0D-55203E2F5928}"/>
    <cellStyle name="Comma 6 3 4 3 4" xfId="12917" xr:uid="{DCCCFEAB-FCAC-401A-A443-66C3CBAA9B6B}"/>
    <cellStyle name="Comma 6 3 4 4" xfId="3398" xr:uid="{769B5AC7-84EF-4AFC-9A49-5BAB91F16F93}"/>
    <cellStyle name="Comma 6 3 4 4 2" xfId="9001" xr:uid="{586852D2-D2A0-460E-8723-97376B23DB67}"/>
    <cellStyle name="Comma 6 3 4 4 2 2" xfId="20229" xr:uid="{4ECAACDC-5FEC-4E29-BE21-98FD8A265179}"/>
    <cellStyle name="Comma 6 3 4 4 3" xfId="14626" xr:uid="{6E2930FF-E4B3-41CA-8650-FB454C823676}"/>
    <cellStyle name="Comma 6 3 4 5" xfId="6212" xr:uid="{C9CDC4D7-A8BC-4A96-A713-D08FF6396219}"/>
    <cellStyle name="Comma 6 3 4 5 2" xfId="17440" xr:uid="{1315937C-3930-4E6F-BA78-1452F38ED133}"/>
    <cellStyle name="Comma 6 3 4 6" xfId="11837" xr:uid="{43764616-7768-4DF2-865C-837FBB78A16C}"/>
    <cellStyle name="Comma 6 3 5" xfId="880" xr:uid="{00000000-0005-0000-0000-00000D080000}"/>
    <cellStyle name="Comma 6 3 5 2" xfId="1960" xr:uid="{00000000-0005-0000-0000-00000E080000}"/>
    <cellStyle name="Comma 6 3 5 2 2" xfId="4749" xr:uid="{8F2AAC05-9301-4765-B357-30E5AE94289C}"/>
    <cellStyle name="Comma 6 3 5 2 2 2" xfId="10352" xr:uid="{EBF889BE-0476-42BF-8B05-73E85325DF66}"/>
    <cellStyle name="Comma 6 3 5 2 2 2 2" xfId="21580" xr:uid="{BC605910-ECA7-469E-912E-DF43DD39C872}"/>
    <cellStyle name="Comma 6 3 5 2 2 3" xfId="15977" xr:uid="{62598C33-9BC8-4934-B999-DFB70ED285B0}"/>
    <cellStyle name="Comma 6 3 5 2 3" xfId="7563" xr:uid="{29DE2877-8E03-4021-8D3A-CDA390150AFE}"/>
    <cellStyle name="Comma 6 3 5 2 3 2" xfId="18791" xr:uid="{41E123A0-0E5D-450E-932A-0FDDE72096D7}"/>
    <cellStyle name="Comma 6 3 5 2 4" xfId="13188" xr:uid="{21146742-2345-46C3-A5E2-4D097780860B}"/>
    <cellStyle name="Comma 6 3 5 3" xfId="3669" xr:uid="{5D119C5C-C5E5-45E5-9A0C-3505C23D881D}"/>
    <cellStyle name="Comma 6 3 5 3 2" xfId="9272" xr:uid="{4FF664CA-C0AC-4419-B6F6-961AFEA01224}"/>
    <cellStyle name="Comma 6 3 5 3 2 2" xfId="20500" xr:uid="{9B1432E5-CDC2-42F6-BE6A-78F9CA30C382}"/>
    <cellStyle name="Comma 6 3 5 3 3" xfId="14897" xr:uid="{CE087F5A-C6DC-4515-BF43-03CFEE9899E1}"/>
    <cellStyle name="Comma 6 3 5 4" xfId="6483" xr:uid="{C9324672-2ED6-4C93-B648-A5E0CC14AE8D}"/>
    <cellStyle name="Comma 6 3 5 4 2" xfId="17711" xr:uid="{27536804-891C-4B85-83C8-C6AEE94161C1}"/>
    <cellStyle name="Comma 6 3 5 5" xfId="12108" xr:uid="{FB5AF87C-A10B-4DE2-AF68-C8430BE0FCFA}"/>
    <cellStyle name="Comma 6 3 6" xfId="1422" xr:uid="{00000000-0005-0000-0000-00000F080000}"/>
    <cellStyle name="Comma 6 3 6 2" xfId="4211" xr:uid="{00D8138F-AF63-487F-A3A3-06E6E554C572}"/>
    <cellStyle name="Comma 6 3 6 2 2" xfId="9814" xr:uid="{56D08428-B1CA-45F9-8C5F-5971216CD0F5}"/>
    <cellStyle name="Comma 6 3 6 2 2 2" xfId="21042" xr:uid="{D5C8C70C-4818-47BB-8CAE-3A3CF212E358}"/>
    <cellStyle name="Comma 6 3 6 2 3" xfId="15439" xr:uid="{18C449D4-3B19-4532-A845-4C21457D10E8}"/>
    <cellStyle name="Comma 6 3 6 3" xfId="7025" xr:uid="{5AAD0457-1B0D-4A6A-A6CE-F299D77A0CA6}"/>
    <cellStyle name="Comma 6 3 6 3 2" xfId="18253" xr:uid="{70120E0C-8AB2-4B91-A143-7CFFD2B30FA0}"/>
    <cellStyle name="Comma 6 3 6 4" xfId="12650" xr:uid="{8FFE933D-DFBE-412B-89CD-99DCA691BFF4}"/>
    <cellStyle name="Comma 6 3 7" xfId="2503" xr:uid="{00000000-0005-0000-0000-000010080000}"/>
    <cellStyle name="Comma 6 3 7 2" xfId="5292" xr:uid="{F8489800-7623-4903-BA29-C6984DD6B8C9}"/>
    <cellStyle name="Comma 6 3 7 2 2" xfId="10895" xr:uid="{28B830A9-B184-48BE-AF76-D002549A35A6}"/>
    <cellStyle name="Comma 6 3 7 2 2 2" xfId="22123" xr:uid="{F8FACD1E-ED09-4F3E-9904-8F4B450C96FA}"/>
    <cellStyle name="Comma 6 3 7 2 3" xfId="16520" xr:uid="{78AE9FAF-C154-421C-B971-44A1A951C569}"/>
    <cellStyle name="Comma 6 3 7 3" xfId="8106" xr:uid="{E40FBF0D-0F07-4FE4-B076-E047A993D877}"/>
    <cellStyle name="Comma 6 3 7 3 2" xfId="19334" xr:uid="{5C0272B9-A056-4DAB-B2BF-D275900B8EEF}"/>
    <cellStyle name="Comma 6 3 7 4" xfId="13731" xr:uid="{59424879-AC71-41F7-9DF6-06B0F3447FA8}"/>
    <cellStyle name="Comma 6 3 8" xfId="342" xr:uid="{00000000-0005-0000-0000-000011080000}"/>
    <cellStyle name="Comma 6 3 8 2" xfId="3131" xr:uid="{4911A671-3E8D-4C07-BF87-06A90BD07B23}"/>
    <cellStyle name="Comma 6 3 8 2 2" xfId="8734" xr:uid="{77E4F305-E0BA-4FFC-B00E-F6D66A9F55AC}"/>
    <cellStyle name="Comma 6 3 8 2 2 2" xfId="19962" xr:uid="{B0CB97F7-E73C-4536-B211-6398993F5221}"/>
    <cellStyle name="Comma 6 3 8 2 3" xfId="14359" xr:uid="{DD0EA7A4-E97A-43D0-837A-C735809347F2}"/>
    <cellStyle name="Comma 6 3 8 3" xfId="5945" xr:uid="{CE1671BA-C48F-436E-A83E-8F51831BE471}"/>
    <cellStyle name="Comma 6 3 8 3 2" xfId="17173" xr:uid="{D0033F72-9EB9-476A-93AB-6997D1167A34}"/>
    <cellStyle name="Comma 6 3 8 4" xfId="11570" xr:uid="{6AB8DE6D-ED21-4104-9813-77CE7CC7598D}"/>
    <cellStyle name="Comma 6 3 9" xfId="2855" xr:uid="{D8EA91D2-65AF-4C00-9F7B-3C8309A767F9}"/>
    <cellStyle name="Comma 6 3 9 2" xfId="8458" xr:uid="{DE0A2403-6932-4A34-8EB3-9FF7E525B254}"/>
    <cellStyle name="Comma 6 3 9 2 2" xfId="19686" xr:uid="{60A4ADE7-3282-4151-8201-B83262B5040C}"/>
    <cellStyle name="Comma 6 3 9 3" xfId="14083" xr:uid="{BA1A6B34-EC36-4F6E-A871-E071331252E9}"/>
    <cellStyle name="Comma 6 4" xfId="92" xr:uid="{00000000-0005-0000-0000-000012080000}"/>
    <cellStyle name="Comma 6 4 10" xfId="11324" xr:uid="{6B9EFD74-EF98-4CBF-BE3C-FA3D92086587}"/>
    <cellStyle name="Comma 6 4 2" xfId="218" xr:uid="{00000000-0005-0000-0000-000013080000}"/>
    <cellStyle name="Comma 6 4 2 2" xfId="765" xr:uid="{00000000-0005-0000-0000-000014080000}"/>
    <cellStyle name="Comma 6 4 2 2 2" xfId="1303" xr:uid="{00000000-0005-0000-0000-000015080000}"/>
    <cellStyle name="Comma 6 4 2 2 2 2" xfId="2383" xr:uid="{00000000-0005-0000-0000-000016080000}"/>
    <cellStyle name="Comma 6 4 2 2 2 2 2" xfId="5172" xr:uid="{C2D9EF82-1937-4F98-9544-CF4112F2B7EB}"/>
    <cellStyle name="Comma 6 4 2 2 2 2 2 2" xfId="10775" xr:uid="{A6764450-59C3-4535-AF1C-8E93DE11DAED}"/>
    <cellStyle name="Comma 6 4 2 2 2 2 2 2 2" xfId="22003" xr:uid="{A624B6C0-4BA4-44BB-8531-1056F6516BE0}"/>
    <cellStyle name="Comma 6 4 2 2 2 2 2 3" xfId="16400" xr:uid="{2F044105-DBA9-4676-97F2-ABA267F1EB31}"/>
    <cellStyle name="Comma 6 4 2 2 2 2 3" xfId="7986" xr:uid="{9F4DBCD8-2646-448C-8A03-2FBD48EC7F10}"/>
    <cellStyle name="Comma 6 4 2 2 2 2 3 2" xfId="19214" xr:uid="{02A88417-019C-4704-ADFD-1BB5B36F6F01}"/>
    <cellStyle name="Comma 6 4 2 2 2 2 4" xfId="13611" xr:uid="{CA56876B-8BB5-4733-BC80-55EE214D9F5B}"/>
    <cellStyle name="Comma 6 4 2 2 2 3" xfId="4092" xr:uid="{DE87CE5F-6430-4853-99FA-F9C5F5EE3EB8}"/>
    <cellStyle name="Comma 6 4 2 2 2 3 2" xfId="9695" xr:uid="{8712E5FD-5716-40FE-B59E-F1E90CDA2186}"/>
    <cellStyle name="Comma 6 4 2 2 2 3 2 2" xfId="20923" xr:uid="{028E005D-2561-4F09-8C6F-ACC4A2DF7BA2}"/>
    <cellStyle name="Comma 6 4 2 2 2 3 3" xfId="15320" xr:uid="{8406C755-ACE5-4689-B077-7509CF03C880}"/>
    <cellStyle name="Comma 6 4 2 2 2 4" xfId="6906" xr:uid="{ABD5313C-AFFE-49EA-8306-D1682B5C838B}"/>
    <cellStyle name="Comma 6 4 2 2 2 4 2" xfId="18134" xr:uid="{3981D827-5197-4CD9-96CA-DE4E38AA88BA}"/>
    <cellStyle name="Comma 6 4 2 2 2 5" xfId="12531" xr:uid="{61337E88-B3B4-4B3D-837A-6F072C10925B}"/>
    <cellStyle name="Comma 6 4 2 2 3" xfId="1845" xr:uid="{00000000-0005-0000-0000-000017080000}"/>
    <cellStyle name="Comma 6 4 2 2 3 2" xfId="4634" xr:uid="{0BBFA696-28BE-4D40-9834-459FC14BDF03}"/>
    <cellStyle name="Comma 6 4 2 2 3 2 2" xfId="10237" xr:uid="{06365178-1B60-471B-B4B6-0EE694D30D5F}"/>
    <cellStyle name="Comma 6 4 2 2 3 2 2 2" xfId="21465" xr:uid="{E7BB741B-FB2B-4619-9096-303A4C6DA9EB}"/>
    <cellStyle name="Comma 6 4 2 2 3 2 3" xfId="15862" xr:uid="{917168B0-5447-4B18-8FA4-C9251FCAAE1A}"/>
    <cellStyle name="Comma 6 4 2 2 3 3" xfId="7448" xr:uid="{263DF1C5-3D14-4702-A3B1-A21A8FF7C904}"/>
    <cellStyle name="Comma 6 4 2 2 3 3 2" xfId="18676" xr:uid="{9E80A848-A0C1-4712-9098-0D455B5C9D81}"/>
    <cellStyle name="Comma 6 4 2 2 3 4" xfId="13073" xr:uid="{1D19ACB1-4B12-4A01-B144-24262D363B89}"/>
    <cellStyle name="Comma 6 4 2 2 4" xfId="3554" xr:uid="{384AB367-BF49-4A83-A3BC-34C622C68D62}"/>
    <cellStyle name="Comma 6 4 2 2 4 2" xfId="9157" xr:uid="{5126AB6B-C74D-47A1-A6FA-5B1A7C3A89DB}"/>
    <cellStyle name="Comma 6 4 2 2 4 2 2" xfId="20385" xr:uid="{2333EA1B-33ED-49F2-89EF-DD0C107F5232}"/>
    <cellStyle name="Comma 6 4 2 2 4 3" xfId="14782" xr:uid="{2C020D49-9485-4FC7-99EA-2D8528AE2380}"/>
    <cellStyle name="Comma 6 4 2 2 5" xfId="6368" xr:uid="{921EBC1D-F5B6-4859-948B-E52921519AAE}"/>
    <cellStyle name="Comma 6 4 2 2 5 2" xfId="17596" xr:uid="{11D67207-F84E-4E47-93F1-97412248BA1A}"/>
    <cellStyle name="Comma 6 4 2 2 6" xfId="11993" xr:uid="{76ACAAF8-2D98-405E-A323-2DA47CC3F026}"/>
    <cellStyle name="Comma 6 4 2 3" xfId="1036" xr:uid="{00000000-0005-0000-0000-000018080000}"/>
    <cellStyle name="Comma 6 4 2 3 2" xfId="2116" xr:uid="{00000000-0005-0000-0000-000019080000}"/>
    <cellStyle name="Comma 6 4 2 3 2 2" xfId="4905" xr:uid="{AE6EED57-B50D-462F-A980-B752F59C9207}"/>
    <cellStyle name="Comma 6 4 2 3 2 2 2" xfId="10508" xr:uid="{8F1FF197-A094-4F40-91CE-B1E83DBCB804}"/>
    <cellStyle name="Comma 6 4 2 3 2 2 2 2" xfId="21736" xr:uid="{E9F9FD56-A04B-4932-8113-F944886E6F5E}"/>
    <cellStyle name="Comma 6 4 2 3 2 2 3" xfId="16133" xr:uid="{E3482D7D-EF5B-460C-9826-ECE4F926B4BD}"/>
    <cellStyle name="Comma 6 4 2 3 2 3" xfId="7719" xr:uid="{6A601A41-A95E-4D9D-ABDD-27D607A19B7E}"/>
    <cellStyle name="Comma 6 4 2 3 2 3 2" xfId="18947" xr:uid="{E7DA036D-38AF-4DF2-A130-9C825F137504}"/>
    <cellStyle name="Comma 6 4 2 3 2 4" xfId="13344" xr:uid="{276D35DC-636B-4271-AAF5-CA26AA8B77D7}"/>
    <cellStyle name="Comma 6 4 2 3 3" xfId="3825" xr:uid="{F912B88A-A02D-4C04-BE04-038B0BCB0E03}"/>
    <cellStyle name="Comma 6 4 2 3 3 2" xfId="9428" xr:uid="{1EC46EC6-8669-4426-B3F9-F7242C4EBBE8}"/>
    <cellStyle name="Comma 6 4 2 3 3 2 2" xfId="20656" xr:uid="{148B7388-9262-4B70-912D-8A2143ECF714}"/>
    <cellStyle name="Comma 6 4 2 3 3 3" xfId="15053" xr:uid="{5A69532B-0DB1-45B6-901E-D64F833E791A}"/>
    <cellStyle name="Comma 6 4 2 3 4" xfId="6639" xr:uid="{58655FAA-E8A6-4EAF-84E2-9F6C402721E7}"/>
    <cellStyle name="Comma 6 4 2 3 4 2" xfId="17867" xr:uid="{B9C3541D-2548-4676-B43E-E0E49B8A9DBC}"/>
    <cellStyle name="Comma 6 4 2 3 5" xfId="12264" xr:uid="{44B1CE70-83B5-42A3-B2B6-1CFD08D765A4}"/>
    <cellStyle name="Comma 6 4 2 4" xfId="1578" xr:uid="{00000000-0005-0000-0000-00001A080000}"/>
    <cellStyle name="Comma 6 4 2 4 2" xfId="4367" xr:uid="{5F48D9B6-232D-4806-938D-C09F17E6EFD3}"/>
    <cellStyle name="Comma 6 4 2 4 2 2" xfId="9970" xr:uid="{5F3CFD0F-4BF9-4BF3-8C28-E394CF913665}"/>
    <cellStyle name="Comma 6 4 2 4 2 2 2" xfId="21198" xr:uid="{776C1923-4A83-4786-91AC-6348B560EE1E}"/>
    <cellStyle name="Comma 6 4 2 4 2 3" xfId="15595" xr:uid="{B8E0071A-3653-4DC9-81A0-701DA375DA6C}"/>
    <cellStyle name="Comma 6 4 2 4 3" xfId="7181" xr:uid="{15F3FD88-631C-4AEA-BA09-68C74E125B1F}"/>
    <cellStyle name="Comma 6 4 2 4 3 2" xfId="18409" xr:uid="{8B1CFACE-DB07-4D32-AEAB-AE3082E06D01}"/>
    <cellStyle name="Comma 6 4 2 4 4" xfId="12806" xr:uid="{1E47F411-111A-48AB-A4C1-B2CC4C4101F0}"/>
    <cellStyle name="Comma 6 4 2 5" xfId="2659" xr:uid="{00000000-0005-0000-0000-00001B080000}"/>
    <cellStyle name="Comma 6 4 2 5 2" xfId="5448" xr:uid="{BAE6D774-27F2-470A-B2BA-CE2F4A5418AD}"/>
    <cellStyle name="Comma 6 4 2 5 2 2" xfId="11051" xr:uid="{257D8B06-8CC5-422B-801F-C5F52CDAFDC1}"/>
    <cellStyle name="Comma 6 4 2 5 2 2 2" xfId="22279" xr:uid="{218B80F0-E5AB-4E46-9701-2E63D88C232C}"/>
    <cellStyle name="Comma 6 4 2 5 2 3" xfId="16676" xr:uid="{44456FA2-5D13-451F-8B9F-0E91C9B70973}"/>
    <cellStyle name="Comma 6 4 2 5 3" xfId="8262" xr:uid="{0FA29F2A-12B0-4A30-ADA2-69B1CB644BAE}"/>
    <cellStyle name="Comma 6 4 2 5 3 2" xfId="19490" xr:uid="{9C9C09BB-6D6E-482B-B19D-694AF7472781}"/>
    <cellStyle name="Comma 6 4 2 5 4" xfId="13887" xr:uid="{5FC74A3B-C446-477B-80D6-3BBA6BA82680}"/>
    <cellStyle name="Comma 6 4 2 6" xfId="498" xr:uid="{00000000-0005-0000-0000-00001C080000}"/>
    <cellStyle name="Comma 6 4 2 6 2" xfId="3287" xr:uid="{E049FBCD-025A-4104-9613-01E344DA8395}"/>
    <cellStyle name="Comma 6 4 2 6 2 2" xfId="8890" xr:uid="{60452814-A0A1-4B1E-BE98-5B2EBEFB0B80}"/>
    <cellStyle name="Comma 6 4 2 6 2 2 2" xfId="20118" xr:uid="{A23F5D39-B9C6-4C7C-B6AB-6C52B42CAA4A}"/>
    <cellStyle name="Comma 6 4 2 6 2 3" xfId="14515" xr:uid="{1B33EE35-FC14-4AEB-BDBA-195E4A403986}"/>
    <cellStyle name="Comma 6 4 2 6 3" xfId="6101" xr:uid="{F19466FC-7C6C-4C42-BEFB-C899AA4E5270}"/>
    <cellStyle name="Comma 6 4 2 6 3 2" xfId="17329" xr:uid="{642980C8-0880-440A-8ECC-C016D250A6B8}"/>
    <cellStyle name="Comma 6 4 2 6 4" xfId="11726" xr:uid="{6728227C-922D-46B6-A507-FBC1EC27432F}"/>
    <cellStyle name="Comma 6 4 2 7" xfId="3011" xr:uid="{9414A71D-317E-4735-A768-348FD009A8A8}"/>
    <cellStyle name="Comma 6 4 2 7 2" xfId="8614" xr:uid="{854B2E4C-FEFF-4AFB-92FF-59CB95700EF7}"/>
    <cellStyle name="Comma 6 4 2 7 2 2" xfId="19842" xr:uid="{5DB331DA-FE14-4124-9D19-24CEBD68E17E}"/>
    <cellStyle name="Comma 6 4 2 7 3" xfId="14239" xr:uid="{5957F73A-FB4A-4C83-95E8-62ACC7EFE8FC}"/>
    <cellStyle name="Comma 6 4 2 8" xfId="5826" xr:uid="{5D7C3A5E-4677-4EFD-9107-72E18504D23D}"/>
    <cellStyle name="Comma 6 4 2 8 2" xfId="17054" xr:uid="{57A49FFB-AC1B-44ED-9455-F4FBCF2F65C9}"/>
    <cellStyle name="Comma 6 4 2 9" xfId="11450" xr:uid="{74696898-8DF9-4C3F-B359-FADFE4C13C33}"/>
    <cellStyle name="Comma 6 4 3" xfId="639" xr:uid="{00000000-0005-0000-0000-00001D080000}"/>
    <cellStyle name="Comma 6 4 3 2" xfId="1177" xr:uid="{00000000-0005-0000-0000-00001E080000}"/>
    <cellStyle name="Comma 6 4 3 2 2" xfId="2257" xr:uid="{00000000-0005-0000-0000-00001F080000}"/>
    <cellStyle name="Comma 6 4 3 2 2 2" xfId="5046" xr:uid="{E459B05E-BC41-4D2F-BE92-CD9AE6A18D48}"/>
    <cellStyle name="Comma 6 4 3 2 2 2 2" xfId="10649" xr:uid="{CDF76D0B-8CAB-4B2C-A59D-618551FC1F53}"/>
    <cellStyle name="Comma 6 4 3 2 2 2 2 2" xfId="21877" xr:uid="{DD4DC96F-0072-44F7-AEC0-E85E5EAC5AF1}"/>
    <cellStyle name="Comma 6 4 3 2 2 2 3" xfId="16274" xr:uid="{1118373B-96A8-4B1C-B4C5-C70D88DD4FAE}"/>
    <cellStyle name="Comma 6 4 3 2 2 3" xfId="7860" xr:uid="{87312690-CAE0-493D-B95F-E825CC0CFCF0}"/>
    <cellStyle name="Comma 6 4 3 2 2 3 2" xfId="19088" xr:uid="{952DC006-8A44-4D0A-ADC5-48AB57FC7942}"/>
    <cellStyle name="Comma 6 4 3 2 2 4" xfId="13485" xr:uid="{632643CF-CEFA-4DC9-8A7C-7BCA377E3CE8}"/>
    <cellStyle name="Comma 6 4 3 2 3" xfId="3966" xr:uid="{48A19999-440D-406F-80C0-796AB13BF355}"/>
    <cellStyle name="Comma 6 4 3 2 3 2" xfId="9569" xr:uid="{4892EBE6-7113-47ED-83A1-F8ACF6966FBD}"/>
    <cellStyle name="Comma 6 4 3 2 3 2 2" xfId="20797" xr:uid="{C8A4E7C3-1AFE-47B9-B9D8-8B2442D0571D}"/>
    <cellStyle name="Comma 6 4 3 2 3 3" xfId="15194" xr:uid="{51E978BB-2A21-467D-8D1D-A24D8DD4C40F}"/>
    <cellStyle name="Comma 6 4 3 2 4" xfId="6780" xr:uid="{FB847CB9-E39F-423B-B302-4EE2BAD04B40}"/>
    <cellStyle name="Comma 6 4 3 2 4 2" xfId="18008" xr:uid="{2C1E5D06-8381-4537-B717-A1197DF87730}"/>
    <cellStyle name="Comma 6 4 3 2 5" xfId="12405" xr:uid="{7E441A42-0849-4D3F-B6E4-FE9D3B838464}"/>
    <cellStyle name="Comma 6 4 3 3" xfId="1719" xr:uid="{00000000-0005-0000-0000-000020080000}"/>
    <cellStyle name="Comma 6 4 3 3 2" xfId="4508" xr:uid="{541267CC-6F4D-46CD-A603-B9401381A904}"/>
    <cellStyle name="Comma 6 4 3 3 2 2" xfId="10111" xr:uid="{7AEE5250-AC04-4477-A7ED-218F25920638}"/>
    <cellStyle name="Comma 6 4 3 3 2 2 2" xfId="21339" xr:uid="{7F25F641-C8A7-4C4A-B46E-8D2DA3312FAE}"/>
    <cellStyle name="Comma 6 4 3 3 2 3" xfId="15736" xr:uid="{C69EAD57-6A00-42F7-8E0A-F18213BE6E5E}"/>
    <cellStyle name="Comma 6 4 3 3 3" xfId="7322" xr:uid="{31355980-E8E1-49F3-80C3-1C62A9825545}"/>
    <cellStyle name="Comma 6 4 3 3 3 2" xfId="18550" xr:uid="{59B26CDB-5D80-4CC1-8257-BA1B3C42625B}"/>
    <cellStyle name="Comma 6 4 3 3 4" xfId="12947" xr:uid="{93D6A45B-1FE4-4BC3-9F96-6C6F84539897}"/>
    <cellStyle name="Comma 6 4 3 4" xfId="3428" xr:uid="{8AD0E4B8-AA54-4D7B-9919-DF8D604D2F71}"/>
    <cellStyle name="Comma 6 4 3 4 2" xfId="9031" xr:uid="{4E7B2FC8-4E8B-4721-8D1B-DDD6680FAEDB}"/>
    <cellStyle name="Comma 6 4 3 4 2 2" xfId="20259" xr:uid="{34AAAC25-C20E-462B-8EF2-AC20B08AD42D}"/>
    <cellStyle name="Comma 6 4 3 4 3" xfId="14656" xr:uid="{C3E14B6E-8C52-4473-A301-B8EFA8EE4872}"/>
    <cellStyle name="Comma 6 4 3 5" xfId="6242" xr:uid="{11C43665-567C-4215-BBD2-5FC003CD3559}"/>
    <cellStyle name="Comma 6 4 3 5 2" xfId="17470" xr:uid="{C3F29338-2553-4C70-856E-24915E3A6D14}"/>
    <cellStyle name="Comma 6 4 3 6" xfId="11867" xr:uid="{9975AA31-E289-4041-A719-EE2CD416257E}"/>
    <cellStyle name="Comma 6 4 4" xfId="910" xr:uid="{00000000-0005-0000-0000-000021080000}"/>
    <cellStyle name="Comma 6 4 4 2" xfId="1990" xr:uid="{00000000-0005-0000-0000-000022080000}"/>
    <cellStyle name="Comma 6 4 4 2 2" xfId="4779" xr:uid="{B696C1C2-E4A3-4174-BA12-9DB604F79B97}"/>
    <cellStyle name="Comma 6 4 4 2 2 2" xfId="10382" xr:uid="{D9E4E950-2A9C-42D3-B679-A9D0F3C04C51}"/>
    <cellStyle name="Comma 6 4 4 2 2 2 2" xfId="21610" xr:uid="{836CCA71-5EE4-40A0-89FD-F90A3307564E}"/>
    <cellStyle name="Comma 6 4 4 2 2 3" xfId="16007" xr:uid="{17AEB320-676B-4BBE-809D-3C6E4F90B7DF}"/>
    <cellStyle name="Comma 6 4 4 2 3" xfId="7593" xr:uid="{C90B8249-B4C1-4359-B1FC-CBB3339BFC2A}"/>
    <cellStyle name="Comma 6 4 4 2 3 2" xfId="18821" xr:uid="{5FE84E3E-B224-4230-9021-E569FC2F4FED}"/>
    <cellStyle name="Comma 6 4 4 2 4" xfId="13218" xr:uid="{C9E44D5D-8259-436A-882C-5BA431BBDBDA}"/>
    <cellStyle name="Comma 6 4 4 3" xfId="3699" xr:uid="{732C5552-50C3-4B17-A6F9-1AE2E64505F7}"/>
    <cellStyle name="Comma 6 4 4 3 2" xfId="9302" xr:uid="{6B953E84-76CB-42A3-9D02-8637273DC99B}"/>
    <cellStyle name="Comma 6 4 4 3 2 2" xfId="20530" xr:uid="{2BF91647-12BD-4C83-AEB2-6170415512E6}"/>
    <cellStyle name="Comma 6 4 4 3 3" xfId="14927" xr:uid="{419D3585-D937-407D-BB4F-88C1B9B49C7E}"/>
    <cellStyle name="Comma 6 4 4 4" xfId="6513" xr:uid="{87C0AA7C-8F60-4233-96DB-4929955CC4E7}"/>
    <cellStyle name="Comma 6 4 4 4 2" xfId="17741" xr:uid="{5E794337-36E9-411F-9DDC-DE941FEE46DC}"/>
    <cellStyle name="Comma 6 4 4 5" xfId="12138" xr:uid="{2D67B670-90C2-4885-8B4F-D5AE0D666803}"/>
    <cellStyle name="Comma 6 4 5" xfId="1452" xr:uid="{00000000-0005-0000-0000-000023080000}"/>
    <cellStyle name="Comma 6 4 5 2" xfId="4241" xr:uid="{A3C2F167-5B91-45A4-8A3F-7938AE11A30F}"/>
    <cellStyle name="Comma 6 4 5 2 2" xfId="9844" xr:uid="{F84BFCA2-74B1-4E2F-919D-248D35051E45}"/>
    <cellStyle name="Comma 6 4 5 2 2 2" xfId="21072" xr:uid="{29A8D986-A95E-42A1-B16E-C5BDD9C7C001}"/>
    <cellStyle name="Comma 6 4 5 2 3" xfId="15469" xr:uid="{9E812720-F227-4A6E-87A5-D76C350DB103}"/>
    <cellStyle name="Comma 6 4 5 3" xfId="7055" xr:uid="{B3431552-7880-485C-AAFB-D75BD76CF9A0}"/>
    <cellStyle name="Comma 6 4 5 3 2" xfId="18283" xr:uid="{74013A8E-84D7-4B24-B863-49828867AD29}"/>
    <cellStyle name="Comma 6 4 5 4" xfId="12680" xr:uid="{D7EF7694-2039-48C1-BEEA-B8B3A9561A12}"/>
    <cellStyle name="Comma 6 4 6" xfId="2533" xr:uid="{00000000-0005-0000-0000-000024080000}"/>
    <cellStyle name="Comma 6 4 6 2" xfId="5322" xr:uid="{B4E8C6D7-85AE-40B0-B18A-B7DF04D167E8}"/>
    <cellStyle name="Comma 6 4 6 2 2" xfId="10925" xr:uid="{CF36C847-261B-48B7-8E67-BBE960228F73}"/>
    <cellStyle name="Comma 6 4 6 2 2 2" xfId="22153" xr:uid="{623207D8-D262-4C10-964F-02DF80F74C16}"/>
    <cellStyle name="Comma 6 4 6 2 3" xfId="16550" xr:uid="{4FD05846-AA0B-4603-A9CA-C2D3A6F5781F}"/>
    <cellStyle name="Comma 6 4 6 3" xfId="8136" xr:uid="{71B3DCE9-E494-4799-B8A7-5D33410F6244}"/>
    <cellStyle name="Comma 6 4 6 3 2" xfId="19364" xr:uid="{16F5C4B2-5806-4E97-A32C-29F67592EE54}"/>
    <cellStyle name="Comma 6 4 6 4" xfId="13761" xr:uid="{AF1D397B-BF95-4D42-8F6F-67B375611F59}"/>
    <cellStyle name="Comma 6 4 7" xfId="372" xr:uid="{00000000-0005-0000-0000-000025080000}"/>
    <cellStyle name="Comma 6 4 7 2" xfId="3161" xr:uid="{19248E23-A92A-4D47-919D-48657218BAFA}"/>
    <cellStyle name="Comma 6 4 7 2 2" xfId="8764" xr:uid="{B130BCD6-71A2-4CC3-97D1-DC097A917DD9}"/>
    <cellStyle name="Comma 6 4 7 2 2 2" xfId="19992" xr:uid="{1278BD7C-1FE3-4748-A3ED-ABFF3785B292}"/>
    <cellStyle name="Comma 6 4 7 2 3" xfId="14389" xr:uid="{325CCE9B-08B5-410B-B20A-0C8DCC07D6F6}"/>
    <cellStyle name="Comma 6 4 7 3" xfId="5975" xr:uid="{CD81C07E-1F4A-4BA6-A35C-A937CD3BE22C}"/>
    <cellStyle name="Comma 6 4 7 3 2" xfId="17203" xr:uid="{C0322D44-56F4-491D-A3BE-31BF8AC01ED7}"/>
    <cellStyle name="Comma 6 4 7 4" xfId="11600" xr:uid="{1899C966-5B6A-4CCF-A049-821751AE56D9}"/>
    <cellStyle name="Comma 6 4 8" xfId="2885" xr:uid="{73500A5F-634C-4B2E-8B01-B5F9F9201F19}"/>
    <cellStyle name="Comma 6 4 8 2" xfId="8488" xr:uid="{1A3EC790-FBD2-49A1-9989-4424A89022F0}"/>
    <cellStyle name="Comma 6 4 8 2 2" xfId="19716" xr:uid="{97A99ACF-C1C5-4A57-9AE4-BCBC96CC8E14}"/>
    <cellStyle name="Comma 6 4 8 3" xfId="14113" xr:uid="{6FD10CC7-CE1A-49F5-B1BE-CFEB5B1AD475}"/>
    <cellStyle name="Comma 6 4 9" xfId="5700" xr:uid="{C990D2BF-FEF9-4905-A63D-B3FA6C95DF49}"/>
    <cellStyle name="Comma 6 4 9 2" xfId="16928" xr:uid="{5DAE0732-D18F-4993-BE9F-B48A6FF8EE85}"/>
    <cellStyle name="Comma 6 5" xfId="154" xr:uid="{00000000-0005-0000-0000-000026080000}"/>
    <cellStyle name="Comma 6 5 2" xfId="701" xr:uid="{00000000-0005-0000-0000-000027080000}"/>
    <cellStyle name="Comma 6 5 2 2" xfId="1239" xr:uid="{00000000-0005-0000-0000-000028080000}"/>
    <cellStyle name="Comma 6 5 2 2 2" xfId="2319" xr:uid="{00000000-0005-0000-0000-000029080000}"/>
    <cellStyle name="Comma 6 5 2 2 2 2" xfId="5108" xr:uid="{264A1BF7-EE25-47BD-91FE-1AD5C7555618}"/>
    <cellStyle name="Comma 6 5 2 2 2 2 2" xfId="10711" xr:uid="{6B48BA99-6985-4FD1-AE4D-4D0BF5A7961D}"/>
    <cellStyle name="Comma 6 5 2 2 2 2 2 2" xfId="21939" xr:uid="{E33C98D1-0AC0-42C6-8074-9B56C6885DD5}"/>
    <cellStyle name="Comma 6 5 2 2 2 2 3" xfId="16336" xr:uid="{496C3155-1A86-45F0-878D-674D020D0B29}"/>
    <cellStyle name="Comma 6 5 2 2 2 3" xfId="7922" xr:uid="{C93E4D9D-3C8F-49CF-A55E-E88E82EB7038}"/>
    <cellStyle name="Comma 6 5 2 2 2 3 2" xfId="19150" xr:uid="{64E9E565-FBFA-47ED-B93C-174531E986D2}"/>
    <cellStyle name="Comma 6 5 2 2 2 4" xfId="13547" xr:uid="{340EF450-1EE1-4826-A839-77A6D7105085}"/>
    <cellStyle name="Comma 6 5 2 2 3" xfId="4028" xr:uid="{11110DD2-028D-45C1-9886-71C643C31646}"/>
    <cellStyle name="Comma 6 5 2 2 3 2" xfId="9631" xr:uid="{50865E61-AE0D-4788-A412-68901D09CBA2}"/>
    <cellStyle name="Comma 6 5 2 2 3 2 2" xfId="20859" xr:uid="{F6C6AD91-E7CA-42F1-9D88-0154B8B37D05}"/>
    <cellStyle name="Comma 6 5 2 2 3 3" xfId="15256" xr:uid="{94BE6C23-5ACD-4B37-9B75-561E551996E9}"/>
    <cellStyle name="Comma 6 5 2 2 4" xfId="6842" xr:uid="{60E14BEE-ED2D-460B-870F-B22B28750B00}"/>
    <cellStyle name="Comma 6 5 2 2 4 2" xfId="18070" xr:uid="{64B6EB22-ACAE-4558-BBE5-13C8FA1BA4E6}"/>
    <cellStyle name="Comma 6 5 2 2 5" xfId="12467" xr:uid="{1FE14723-908C-48DB-ACCF-028212791134}"/>
    <cellStyle name="Comma 6 5 2 3" xfId="1781" xr:uid="{00000000-0005-0000-0000-00002A080000}"/>
    <cellStyle name="Comma 6 5 2 3 2" xfId="4570" xr:uid="{C3B48853-1461-4B84-B53C-1C8AAEB9CCEF}"/>
    <cellStyle name="Comma 6 5 2 3 2 2" xfId="10173" xr:uid="{B0A46CCF-861D-402D-A991-9A3A0B753B64}"/>
    <cellStyle name="Comma 6 5 2 3 2 2 2" xfId="21401" xr:uid="{757965FA-7B76-48C4-87C4-8E7621FF6F0C}"/>
    <cellStyle name="Comma 6 5 2 3 2 3" xfId="15798" xr:uid="{B65FD212-545D-46AB-913C-9DA5247EF394}"/>
    <cellStyle name="Comma 6 5 2 3 3" xfId="7384" xr:uid="{2E2C4768-6047-45E1-9C8B-4CDC8F9E3211}"/>
    <cellStyle name="Comma 6 5 2 3 3 2" xfId="18612" xr:uid="{0695020E-6FFC-436B-A471-A02B09F191B8}"/>
    <cellStyle name="Comma 6 5 2 3 4" xfId="13009" xr:uid="{83262FF0-3C48-43F9-BA82-F07BB438AFB5}"/>
    <cellStyle name="Comma 6 5 2 4" xfId="3490" xr:uid="{7C94F72B-FD25-4806-BBED-591445F48F62}"/>
    <cellStyle name="Comma 6 5 2 4 2" xfId="9093" xr:uid="{12CBDA49-6C9E-4EB5-91FC-CE29D255C061}"/>
    <cellStyle name="Comma 6 5 2 4 2 2" xfId="20321" xr:uid="{7890C2EE-F92C-4CDB-98DE-C2030014CB70}"/>
    <cellStyle name="Comma 6 5 2 4 3" xfId="14718" xr:uid="{04899C7E-8C90-4D1C-AEFF-A27C575F2AAC}"/>
    <cellStyle name="Comma 6 5 2 5" xfId="6304" xr:uid="{23644F22-2F90-47F5-9E6E-73EA25C76DD1}"/>
    <cellStyle name="Comma 6 5 2 5 2" xfId="17532" xr:uid="{D3E852DC-3BD5-42B6-9701-82BD15634CC6}"/>
    <cellStyle name="Comma 6 5 2 6" xfId="11929" xr:uid="{527DF48E-44E5-444B-9CD6-F54AEF36AE35}"/>
    <cellStyle name="Comma 6 5 3" xfId="972" xr:uid="{00000000-0005-0000-0000-00002B080000}"/>
    <cellStyle name="Comma 6 5 3 2" xfId="2052" xr:uid="{00000000-0005-0000-0000-00002C080000}"/>
    <cellStyle name="Comma 6 5 3 2 2" xfId="4841" xr:uid="{C1D60C72-35AB-498A-B72E-F18217E81EBB}"/>
    <cellStyle name="Comma 6 5 3 2 2 2" xfId="10444" xr:uid="{412EAE47-15C8-4AC3-8ADA-E029BB2B4B32}"/>
    <cellStyle name="Comma 6 5 3 2 2 2 2" xfId="21672" xr:uid="{7A1E3B0D-5F27-4ABE-9B45-F61659B521EE}"/>
    <cellStyle name="Comma 6 5 3 2 2 3" xfId="16069" xr:uid="{62F97C21-AC88-4804-BD88-B5CBB3BF8E77}"/>
    <cellStyle name="Comma 6 5 3 2 3" xfId="7655" xr:uid="{126CF071-01AB-491B-84A1-84E7C8359121}"/>
    <cellStyle name="Comma 6 5 3 2 3 2" xfId="18883" xr:uid="{60F46B50-1BC6-4BA2-A8AE-67EEB838CC01}"/>
    <cellStyle name="Comma 6 5 3 2 4" xfId="13280" xr:uid="{F5BF8254-77F0-4FDC-9D14-CF26ED317F08}"/>
    <cellStyle name="Comma 6 5 3 3" xfId="3761" xr:uid="{7730869B-FEDC-4FB1-8FF4-25DF85861C54}"/>
    <cellStyle name="Comma 6 5 3 3 2" xfId="9364" xr:uid="{F64CE367-1DDE-4D8F-A75E-3ED8974285DB}"/>
    <cellStyle name="Comma 6 5 3 3 2 2" xfId="20592" xr:uid="{81BA3256-0EDA-4732-BB29-9CC0A50BE909}"/>
    <cellStyle name="Comma 6 5 3 3 3" xfId="14989" xr:uid="{8D4087D5-81CB-461D-AB49-FE33F1B363A8}"/>
    <cellStyle name="Comma 6 5 3 4" xfId="6575" xr:uid="{4C59D4B7-80C4-4D10-8CF4-CC7925672052}"/>
    <cellStyle name="Comma 6 5 3 4 2" xfId="17803" xr:uid="{41B94B9B-2DA2-405F-B6B9-5C2455CD42A4}"/>
    <cellStyle name="Comma 6 5 3 5" xfId="12200" xr:uid="{57FF09F3-8C0F-4105-9452-977FA6704B06}"/>
    <cellStyle name="Comma 6 5 4" xfId="1514" xr:uid="{00000000-0005-0000-0000-00002D080000}"/>
    <cellStyle name="Comma 6 5 4 2" xfId="4303" xr:uid="{D1ECD865-B52C-4281-A8DB-9610CFFF9525}"/>
    <cellStyle name="Comma 6 5 4 2 2" xfId="9906" xr:uid="{9C781D38-9E08-4566-94BE-A7C9B3290F2D}"/>
    <cellStyle name="Comma 6 5 4 2 2 2" xfId="21134" xr:uid="{4B67A2DA-F096-46F1-9CDE-69EA80C8CCFE}"/>
    <cellStyle name="Comma 6 5 4 2 3" xfId="15531" xr:uid="{EA097ECC-0F08-4C96-B280-0B2894B1862B}"/>
    <cellStyle name="Comma 6 5 4 3" xfId="7117" xr:uid="{299C408B-11B3-44AB-9C1E-EF3D26841519}"/>
    <cellStyle name="Comma 6 5 4 3 2" xfId="18345" xr:uid="{ADDDEA2D-F45B-45E7-9140-820E6E3F11F0}"/>
    <cellStyle name="Comma 6 5 4 4" xfId="12742" xr:uid="{ECF0F460-5267-40DA-B22D-869C04CD667F}"/>
    <cellStyle name="Comma 6 5 5" xfId="2595" xr:uid="{00000000-0005-0000-0000-00002E080000}"/>
    <cellStyle name="Comma 6 5 5 2" xfId="5384" xr:uid="{F67C5928-3092-4E6D-8975-0845089C7968}"/>
    <cellStyle name="Comma 6 5 5 2 2" xfId="10987" xr:uid="{B1BA4C89-B474-4E02-BB56-8D4B0B2DD6F3}"/>
    <cellStyle name="Comma 6 5 5 2 2 2" xfId="22215" xr:uid="{03D26C3A-2BEF-4FED-8F4F-59F5285134B0}"/>
    <cellStyle name="Comma 6 5 5 2 3" xfId="16612" xr:uid="{472C5A18-9379-4A5A-A1B1-2C794C556EF1}"/>
    <cellStyle name="Comma 6 5 5 3" xfId="8198" xr:uid="{4ACC3C96-83EF-4627-AB0D-8F07864B0233}"/>
    <cellStyle name="Comma 6 5 5 3 2" xfId="19426" xr:uid="{905FD68D-2300-4CE1-89EB-C05626DAABA8}"/>
    <cellStyle name="Comma 6 5 5 4" xfId="13823" xr:uid="{22CB6640-0DCF-4283-A159-423DD37BB23E}"/>
    <cellStyle name="Comma 6 5 6" xfId="434" xr:uid="{00000000-0005-0000-0000-00002F080000}"/>
    <cellStyle name="Comma 6 5 6 2" xfId="3223" xr:uid="{9C4DF684-973F-4D58-93EA-8A9653AE80A4}"/>
    <cellStyle name="Comma 6 5 6 2 2" xfId="8826" xr:uid="{2F8E93AE-EF10-44A0-A562-EA9123D9184C}"/>
    <cellStyle name="Comma 6 5 6 2 2 2" xfId="20054" xr:uid="{7E9822D3-91CC-4DDF-B8B1-705326B8D7E8}"/>
    <cellStyle name="Comma 6 5 6 2 3" xfId="14451" xr:uid="{A62885A3-9558-4610-89FF-E5CFD602D36C}"/>
    <cellStyle name="Comma 6 5 6 3" xfId="6037" xr:uid="{2A0F3558-B458-4C50-BAE9-0006288950E5}"/>
    <cellStyle name="Comma 6 5 6 3 2" xfId="17265" xr:uid="{8BA27B4C-0F8A-4E62-9804-2A6AE3EF8253}"/>
    <cellStyle name="Comma 6 5 6 4" xfId="11662" xr:uid="{CEA558BC-158D-4205-B2E5-F3F43E23CCA1}"/>
    <cellStyle name="Comma 6 5 7" xfId="2947" xr:uid="{101CF105-80BB-401B-8945-2660FE860497}"/>
    <cellStyle name="Comma 6 5 7 2" xfId="8550" xr:uid="{BA78619E-89C4-4941-801F-FEF6D0A75163}"/>
    <cellStyle name="Comma 6 5 7 2 2" xfId="19778" xr:uid="{67E3BAE7-EEF6-4E0E-B6FA-51E3C3766BDC}"/>
    <cellStyle name="Comma 6 5 7 3" xfId="14175" xr:uid="{6BA2C3DF-664C-44E9-B329-B66BC5794349}"/>
    <cellStyle name="Comma 6 5 8" xfId="5762" xr:uid="{47373EDA-31C0-45C3-993F-1789AD9BCBCF}"/>
    <cellStyle name="Comma 6 5 8 2" xfId="16990" xr:uid="{FC24FB95-CBD6-4760-941D-7B658CB0820D}"/>
    <cellStyle name="Comma 6 5 9" xfId="11386" xr:uid="{652A45B5-8BC2-4DA5-AAB5-9A5A5EBD804E}"/>
    <cellStyle name="Comma 6 6" xfId="582" xr:uid="{00000000-0005-0000-0000-000030080000}"/>
    <cellStyle name="Comma 6 6 2" xfId="1120" xr:uid="{00000000-0005-0000-0000-000031080000}"/>
    <cellStyle name="Comma 6 6 2 2" xfId="2200" xr:uid="{00000000-0005-0000-0000-000032080000}"/>
    <cellStyle name="Comma 6 6 2 2 2" xfId="4989" xr:uid="{F35CCC00-3620-4206-BA49-D3D5F8A38629}"/>
    <cellStyle name="Comma 6 6 2 2 2 2" xfId="10592" xr:uid="{53CC2B14-C511-4F23-B36A-A6390DCC98BA}"/>
    <cellStyle name="Comma 6 6 2 2 2 2 2" xfId="21820" xr:uid="{42D1307E-D55B-4369-9DB5-8D6FD8D8C5B3}"/>
    <cellStyle name="Comma 6 6 2 2 2 3" xfId="16217" xr:uid="{19F52AC6-93FB-44D5-807C-C8390E8C07D9}"/>
    <cellStyle name="Comma 6 6 2 2 3" xfId="7803" xr:uid="{DF5626F3-2320-4AD0-B3B5-33ED08EBC369}"/>
    <cellStyle name="Comma 6 6 2 2 3 2" xfId="19031" xr:uid="{58AEE468-A4FD-407A-9089-A96D299DDD10}"/>
    <cellStyle name="Comma 6 6 2 2 4" xfId="13428" xr:uid="{539D544D-29C6-4B06-8422-08C4D3F1F3B5}"/>
    <cellStyle name="Comma 6 6 2 3" xfId="3909" xr:uid="{A3E41DD0-2BF8-4D02-BE21-F9EC61BD8AFF}"/>
    <cellStyle name="Comma 6 6 2 3 2" xfId="9512" xr:uid="{593080D0-1EDD-4603-A2AB-9CD51F041016}"/>
    <cellStyle name="Comma 6 6 2 3 2 2" xfId="20740" xr:uid="{DD210204-AAAD-40AB-BC2E-964E3572B5B5}"/>
    <cellStyle name="Comma 6 6 2 3 3" xfId="15137" xr:uid="{0F1411EE-65E0-472B-827C-527DE69B677E}"/>
    <cellStyle name="Comma 6 6 2 4" xfId="6723" xr:uid="{DC70D897-026B-4FAF-9D90-38D0945639AC}"/>
    <cellStyle name="Comma 6 6 2 4 2" xfId="17951" xr:uid="{5EA4C831-0980-491B-8BF9-8C4B737281F0}"/>
    <cellStyle name="Comma 6 6 2 5" xfId="12348" xr:uid="{E6A94FC5-B818-4F9B-9223-54002D7E2C53}"/>
    <cellStyle name="Comma 6 6 3" xfId="1662" xr:uid="{00000000-0005-0000-0000-000033080000}"/>
    <cellStyle name="Comma 6 6 3 2" xfId="4451" xr:uid="{800ECB45-2861-420B-90B7-9FD752FB9B6A}"/>
    <cellStyle name="Comma 6 6 3 2 2" xfId="10054" xr:uid="{E7376782-AD0A-41C8-820A-1845AA0803CF}"/>
    <cellStyle name="Comma 6 6 3 2 2 2" xfId="21282" xr:uid="{6A282417-911B-49CC-AB9B-FCD1FE4CE7F9}"/>
    <cellStyle name="Comma 6 6 3 2 3" xfId="15679" xr:uid="{23A44B7B-6FEA-4CA4-8FA8-F0A733CD54B8}"/>
    <cellStyle name="Comma 6 6 3 3" xfId="7265" xr:uid="{4D4A2A2A-372E-4E66-9D98-EB99EF3C8E6B}"/>
    <cellStyle name="Comma 6 6 3 3 2" xfId="18493" xr:uid="{218E1084-2E12-4D98-86DF-3C6BACB1B9A1}"/>
    <cellStyle name="Comma 6 6 3 4" xfId="12890" xr:uid="{3113D3DE-E40C-4FF0-AFAB-4E84E7596DC3}"/>
    <cellStyle name="Comma 6 6 4" xfId="3371" xr:uid="{F0B4C808-0E2F-4753-924A-562380F6A1A1}"/>
    <cellStyle name="Comma 6 6 4 2" xfId="8974" xr:uid="{E4EAF07D-18DA-48D5-A257-756F97E61DC2}"/>
    <cellStyle name="Comma 6 6 4 2 2" xfId="20202" xr:uid="{1F0E1CB2-DE39-4373-BD23-CBE9B22411D2}"/>
    <cellStyle name="Comma 6 6 4 3" xfId="14599" xr:uid="{D8BE112C-A706-48EA-A08A-E4DED706D0E3}"/>
    <cellStyle name="Comma 6 6 5" xfId="6185" xr:uid="{37C6521E-71FC-439B-96E4-0665C97C362F}"/>
    <cellStyle name="Comma 6 6 5 2" xfId="17413" xr:uid="{B0517688-9C3A-4DF2-BFD3-2F533B6E5902}"/>
    <cellStyle name="Comma 6 6 6" xfId="11810" xr:uid="{E6FB1580-30AD-4EC1-9990-67E3024B61B2}"/>
    <cellStyle name="Comma 6 7" xfId="853" xr:uid="{00000000-0005-0000-0000-000034080000}"/>
    <cellStyle name="Comma 6 7 2" xfId="1933" xr:uid="{00000000-0005-0000-0000-000035080000}"/>
    <cellStyle name="Comma 6 7 2 2" xfId="4722" xr:uid="{A0D9BC7F-1464-4597-AC8C-317714D187C0}"/>
    <cellStyle name="Comma 6 7 2 2 2" xfId="10325" xr:uid="{809437D1-C932-4A17-9C60-27680524A099}"/>
    <cellStyle name="Comma 6 7 2 2 2 2" xfId="21553" xr:uid="{ABC63417-CDAE-4A70-AB55-31722EBE848E}"/>
    <cellStyle name="Comma 6 7 2 2 3" xfId="15950" xr:uid="{85C97B73-F9AB-49E8-9F06-027837758387}"/>
    <cellStyle name="Comma 6 7 2 3" xfId="7536" xr:uid="{A1B878E2-55DF-4361-8AF4-D3D552AA12AF}"/>
    <cellStyle name="Comma 6 7 2 3 2" xfId="18764" xr:uid="{8125FBEF-4744-443A-B76C-BC38C9B82FB3}"/>
    <cellStyle name="Comma 6 7 2 4" xfId="13161" xr:uid="{557DC399-1065-4709-A525-0B3D9F79BA29}"/>
    <cellStyle name="Comma 6 7 3" xfId="3642" xr:uid="{28523C7E-5928-4136-9DD2-F0E6E17CD1FE}"/>
    <cellStyle name="Comma 6 7 3 2" xfId="9245" xr:uid="{0D350208-4229-4867-8510-C3C3C08E5B49}"/>
    <cellStyle name="Comma 6 7 3 2 2" xfId="20473" xr:uid="{057E323C-6C28-4870-88D4-1FEC1C09478D}"/>
    <cellStyle name="Comma 6 7 3 3" xfId="14870" xr:uid="{6848B2DE-84C3-42C1-B2C5-56573A34F72A}"/>
    <cellStyle name="Comma 6 7 4" xfId="6456" xr:uid="{0C430E47-DC5F-45F6-9E48-2671BE3056AD}"/>
    <cellStyle name="Comma 6 7 4 2" xfId="17684" xr:uid="{567B5A1F-3D32-4F46-986A-512AB9BE010E}"/>
    <cellStyle name="Comma 6 7 5" xfId="12081" xr:uid="{E983B8C5-5044-47A8-B68D-60FA6EE42561}"/>
    <cellStyle name="Comma 6 8" xfId="1395" xr:uid="{00000000-0005-0000-0000-000036080000}"/>
    <cellStyle name="Comma 6 8 2" xfId="4184" xr:uid="{F1588FA0-883A-4B0D-91B9-6B21363E2CCA}"/>
    <cellStyle name="Comma 6 8 2 2" xfId="9787" xr:uid="{954363A3-FD47-45B8-BD63-4E6720AFD154}"/>
    <cellStyle name="Comma 6 8 2 2 2" xfId="21015" xr:uid="{652D5A19-6A9C-40DD-8DB0-85E284B14DEC}"/>
    <cellStyle name="Comma 6 8 2 3" xfId="15412" xr:uid="{AA7FFFBA-E7BF-4515-956B-C26556E3067E}"/>
    <cellStyle name="Comma 6 8 3" xfId="6998" xr:uid="{3C5EC4F2-A332-428D-B60B-A6F7B4D07764}"/>
    <cellStyle name="Comma 6 8 3 2" xfId="18226" xr:uid="{1F294FF0-446F-4BD2-9C6E-D2DF4095FD46}"/>
    <cellStyle name="Comma 6 8 4" xfId="12623" xr:uid="{BE7A2A51-C7FD-4C4E-8EE7-B1C9E08158C1}"/>
    <cellStyle name="Comma 6 9" xfId="2476" xr:uid="{00000000-0005-0000-0000-000037080000}"/>
    <cellStyle name="Comma 6 9 2" xfId="5265" xr:uid="{41F7C8C2-83FC-4F79-9C22-8849BD85DA15}"/>
    <cellStyle name="Comma 6 9 2 2" xfId="10868" xr:uid="{22E03EBA-ECE7-47A5-8E38-D76FD8519176}"/>
    <cellStyle name="Comma 6 9 2 2 2" xfId="22096" xr:uid="{3959C6C0-7BA1-44B1-944B-56FEA2CB58D5}"/>
    <cellStyle name="Comma 6 9 2 3" xfId="16493" xr:uid="{F0F98BED-18AD-481D-977E-618FE06CEEBE}"/>
    <cellStyle name="Comma 6 9 3" xfId="8079" xr:uid="{D1EFB1F9-130B-496C-8DAA-F25484C68FB9}"/>
    <cellStyle name="Comma 6 9 3 2" xfId="19307" xr:uid="{9DC8ED87-1692-4C0B-BE6B-C1DCD474FDF1}"/>
    <cellStyle name="Comma 6 9 4" xfId="13704" xr:uid="{C6C46CD2-A254-4D96-ADCC-E4B0B0BF849E}"/>
    <cellStyle name="Comma 60" xfId="2758" xr:uid="{00000000-0005-0000-0000-000038080000}"/>
    <cellStyle name="Comma 60 2" xfId="5547" xr:uid="{E01D2140-CCF9-47C7-B5A7-97C206694F33}"/>
    <cellStyle name="Comma 60 2 2" xfId="11150" xr:uid="{87710866-050C-438B-A91E-DB4D51A989F8}"/>
    <cellStyle name="Comma 60 2 2 2" xfId="22378" xr:uid="{0F7CBD7F-429C-426F-AAC6-9902A7F7CB01}"/>
    <cellStyle name="Comma 60 2 3" xfId="16775" xr:uid="{21A55F68-3AE6-471D-AE20-300D0E7987C0}"/>
    <cellStyle name="Comma 60 3" xfId="8361" xr:uid="{42EC92FA-92D4-434F-BF8D-11D8D971598F}"/>
    <cellStyle name="Comma 60 3 2" xfId="19589" xr:uid="{A3D14221-5602-45E0-9883-7FB37B9339A4}"/>
    <cellStyle name="Comma 60 4" xfId="13986" xr:uid="{E7516AA1-1289-4F29-9244-898A26C7F74D}"/>
    <cellStyle name="Comma 61" xfId="2759" xr:uid="{00000000-0005-0000-0000-000039080000}"/>
    <cellStyle name="Comma 61 2" xfId="5548" xr:uid="{8E4300CA-2471-4F61-91BD-4C7A20728655}"/>
    <cellStyle name="Comma 61 2 2" xfId="11151" xr:uid="{D9681C57-7017-42CC-8D01-CE619FA1E497}"/>
    <cellStyle name="Comma 61 2 2 2" xfId="22379" xr:uid="{F5ED58C9-943F-43AF-AEDE-9B59BCB58A25}"/>
    <cellStyle name="Comma 61 2 3" xfId="16776" xr:uid="{E48BBE2B-C957-41E1-B036-171BDD75B1A4}"/>
    <cellStyle name="Comma 61 3" xfId="8362" xr:uid="{7D28D2A8-4997-449E-A16B-DDFF663B6329}"/>
    <cellStyle name="Comma 61 3 2" xfId="19590" xr:uid="{CF9FC101-F0B8-4A03-B8C6-656B4C22D142}"/>
    <cellStyle name="Comma 61 4" xfId="13987" xr:uid="{8AE2B149-EE91-4A59-AFD3-67722E96E6CF}"/>
    <cellStyle name="Comma 62" xfId="2763" xr:uid="{00000000-0005-0000-0000-00003A080000}"/>
    <cellStyle name="Comma 62 2" xfId="5552" xr:uid="{1541B46E-963E-4B2E-9CCF-52550591B1C2}"/>
    <cellStyle name="Comma 62 2 2" xfId="11155" xr:uid="{ED413301-8F01-4038-A54A-DB5EDDCBC54B}"/>
    <cellStyle name="Comma 62 2 2 2" xfId="22383" xr:uid="{9F921956-91D5-414F-8AEB-C8A1324955A7}"/>
    <cellStyle name="Comma 62 2 3" xfId="16780" xr:uid="{AD9ABAB5-7912-4F98-B43C-6FA507DFF0E4}"/>
    <cellStyle name="Comma 62 3" xfId="8366" xr:uid="{0D3953BC-369E-4076-8279-3B083CE9F54C}"/>
    <cellStyle name="Comma 62 3 2" xfId="19594" xr:uid="{BE4069D7-047E-453A-B4DE-6938DA710568}"/>
    <cellStyle name="Comma 62 4" xfId="13991" xr:uid="{88A40BAE-E2B0-4B88-A3AB-55CB7ACE23CD}"/>
    <cellStyle name="Comma 63" xfId="2762" xr:uid="{00000000-0005-0000-0000-00003B080000}"/>
    <cellStyle name="Comma 63 2" xfId="5551" xr:uid="{3771254A-D95C-4247-8318-6B50C8FCC581}"/>
    <cellStyle name="Comma 63 2 2" xfId="11154" xr:uid="{2E31933F-08E0-4AAB-B519-5DCBC4C9FA7C}"/>
    <cellStyle name="Comma 63 2 2 2" xfId="22382" xr:uid="{F155E462-A791-478F-A084-FFC4E3D8D8A2}"/>
    <cellStyle name="Comma 63 2 3" xfId="16779" xr:uid="{8C0A6D12-5E78-41D3-9573-23636B902949}"/>
    <cellStyle name="Comma 63 3" xfId="8365" xr:uid="{6F5EC716-9EE7-4072-B1BE-359699CEACCA}"/>
    <cellStyle name="Comma 63 3 2" xfId="19593" xr:uid="{B470F81F-6835-4272-89EB-20687F8E40AD}"/>
    <cellStyle name="Comma 63 4" xfId="13990" xr:uid="{4EFA0D58-255E-4930-864F-F496B3BE2EF4}"/>
    <cellStyle name="Comma 64" xfId="2764" xr:uid="{00000000-0005-0000-0000-00003C080000}"/>
    <cellStyle name="Comma 64 2" xfId="2768" xr:uid="{00000000-0005-0000-0000-00003D080000}"/>
    <cellStyle name="Comma 64 2 2" xfId="5557" xr:uid="{5210692A-CAB8-43D8-9B18-4077B721526F}"/>
    <cellStyle name="Comma 64 2 2 2" xfId="11160" xr:uid="{FE29A634-0C82-4F93-81E2-F3B0B50519FE}"/>
    <cellStyle name="Comma 64 2 2 2 2" xfId="22388" xr:uid="{77330DA6-28A2-475C-8878-8084E8373CCE}"/>
    <cellStyle name="Comma 64 2 2 3" xfId="16785" xr:uid="{FFF4E842-4E27-45F8-8E28-01BC7160D1CF}"/>
    <cellStyle name="Comma 64 2 3" xfId="8371" xr:uid="{20B037DF-35AA-467C-B265-E2359374EDDA}"/>
    <cellStyle name="Comma 64 2 3 2" xfId="19599" xr:uid="{7ABAE14E-9C19-4BC1-A0F1-EEA28B19695A}"/>
    <cellStyle name="Comma 64 2 4" xfId="13996" xr:uid="{85D54584-3F8B-4C2F-8E46-9AF4BD918B65}"/>
    <cellStyle name="Comma 64 3" xfId="5553" xr:uid="{C4A4F2C2-E95C-4FD1-8D52-339717231DE6}"/>
    <cellStyle name="Comma 64 3 2" xfId="11156" xr:uid="{A3BACAD5-4FAD-4358-A7FF-9D55B1AF1077}"/>
    <cellStyle name="Comma 64 3 2 2" xfId="22384" xr:uid="{B6070157-F662-4EB5-A4B1-3315AFD3A306}"/>
    <cellStyle name="Comma 64 3 3" xfId="16781" xr:uid="{4004FA11-1325-40C7-9DA6-0A31FD351416}"/>
    <cellStyle name="Comma 64 4" xfId="8367" xr:uid="{11BB79D7-784F-4AAC-BA14-B245B461263C}"/>
    <cellStyle name="Comma 64 4 2" xfId="19595" xr:uid="{7DC172B8-3ED0-43E0-82C4-117FFBD62801}"/>
    <cellStyle name="Comma 64 5" xfId="13992" xr:uid="{57472642-15FD-49D1-88AC-8BDCAD75CBDE}"/>
    <cellStyle name="Comma 65" xfId="2765" xr:uid="{00000000-0005-0000-0000-00003E080000}"/>
    <cellStyle name="Comma 65 2" xfId="5554" xr:uid="{641669AD-207D-45F1-BA01-276D73429DFA}"/>
    <cellStyle name="Comma 65 2 2" xfId="11157" xr:uid="{A0B44A70-178C-4574-960D-C630398307DC}"/>
    <cellStyle name="Comma 65 2 2 2" xfId="22385" xr:uid="{30136539-1851-449A-BA64-452D4471F093}"/>
    <cellStyle name="Comma 65 2 3" xfId="16782" xr:uid="{3D9100E0-6881-4163-B380-1FE27A21F8C8}"/>
    <cellStyle name="Comma 65 3" xfId="8368" xr:uid="{C1611B73-9E99-47AA-BC53-3CA6DC1A372F}"/>
    <cellStyle name="Comma 65 3 2" xfId="19596" xr:uid="{C8E0BB0F-76C8-4E09-9EF1-F9AE0B51B2A8}"/>
    <cellStyle name="Comma 65 4" xfId="13993" xr:uid="{43811A08-F127-4BA2-A089-0745F36C9B0A}"/>
    <cellStyle name="Comma 66" xfId="2766" xr:uid="{00000000-0005-0000-0000-00003F080000}"/>
    <cellStyle name="Comma 66 2" xfId="5555" xr:uid="{8FCE4863-7176-440C-8D3E-2A29672B71E1}"/>
    <cellStyle name="Comma 66 2 2" xfId="11158" xr:uid="{53629AC8-A8D3-4319-B179-68BFB37742A0}"/>
    <cellStyle name="Comma 66 2 2 2" xfId="22386" xr:uid="{B2C87FBB-8EA0-446B-BD41-3DD0B5F60206}"/>
    <cellStyle name="Comma 66 2 3" xfId="16783" xr:uid="{FE4253B5-B605-44E2-9557-E0521444C88F}"/>
    <cellStyle name="Comma 66 3" xfId="8369" xr:uid="{00877009-A8B3-4334-B738-BE6B17AA9C64}"/>
    <cellStyle name="Comma 66 3 2" xfId="19597" xr:uid="{9BD9E556-379D-4455-97B7-4217A3C3CA90}"/>
    <cellStyle name="Comma 66 4" xfId="13994" xr:uid="{CA1F2716-5CF5-4F6C-B4B7-B5D30B896CD9}"/>
    <cellStyle name="Comma 67" xfId="2767" xr:uid="{00000000-0005-0000-0000-000040080000}"/>
    <cellStyle name="Comma 67 2" xfId="5556" xr:uid="{65FF8827-CD16-4199-85F1-11C49FA885FC}"/>
    <cellStyle name="Comma 67 2 2" xfId="11159" xr:uid="{B3AEC0DD-0CE6-4E90-B50D-87567D05BC2E}"/>
    <cellStyle name="Comma 67 2 2 2" xfId="22387" xr:uid="{2D413F43-6F6B-4FDB-BB08-EEAE9C9D31DF}"/>
    <cellStyle name="Comma 67 2 3" xfId="16784" xr:uid="{D6C299F8-1FEA-4673-90CE-90BEA60772AC}"/>
    <cellStyle name="Comma 67 3" xfId="8370" xr:uid="{7DA985A5-C739-4BBA-AC30-0763F38FC227}"/>
    <cellStyle name="Comma 67 3 2" xfId="19598" xr:uid="{E2E97588-AADE-43F4-AA6F-26A58C63FEB8}"/>
    <cellStyle name="Comma 67 4" xfId="13995" xr:uid="{1652C09D-1305-40F3-B7DD-277BD13C2D52}"/>
    <cellStyle name="Comma 68" xfId="2771" xr:uid="{00000000-0005-0000-0000-000041080000}"/>
    <cellStyle name="Comma 68 2" xfId="5560" xr:uid="{061850D2-3595-4BF4-A076-9629E247F914}"/>
    <cellStyle name="Comma 68 2 2" xfId="11163" xr:uid="{8DAA393B-4C96-49FE-B931-5553B935B2F2}"/>
    <cellStyle name="Comma 68 2 2 2" xfId="22391" xr:uid="{59F2164E-4261-477E-BB52-910B50760937}"/>
    <cellStyle name="Comma 68 2 3" xfId="16788" xr:uid="{4315E41C-F75A-426D-8876-0B8A7BFB3D88}"/>
    <cellStyle name="Comma 68 3" xfId="8374" xr:uid="{86D9CA4E-CE6E-4E9D-8D9E-A70BA1C69998}"/>
    <cellStyle name="Comma 68 3 2" xfId="19602" xr:uid="{F544CD19-E8B8-4E34-AEF4-902A7076296C}"/>
    <cellStyle name="Comma 68 4" xfId="13999" xr:uid="{8FD50F7E-1989-4D36-AA6C-B68A918EBD6A}"/>
    <cellStyle name="Comma 69" xfId="2772" xr:uid="{00000000-0005-0000-0000-000042080000}"/>
    <cellStyle name="Comma 69 2" xfId="5561" xr:uid="{F26821A6-17F3-4205-B779-5EEA2395EC57}"/>
    <cellStyle name="Comma 69 2 2" xfId="11164" xr:uid="{BA4CD66A-8D82-4833-98A0-5F4BCBDE06AC}"/>
    <cellStyle name="Comma 69 2 2 2" xfId="22392" xr:uid="{3479A158-33E2-4CED-A48F-48E8DE935DBF}"/>
    <cellStyle name="Comma 69 2 3" xfId="16789" xr:uid="{92151019-F140-4D2A-BDDB-D946632FF227}"/>
    <cellStyle name="Comma 69 3" xfId="8375" xr:uid="{94AED524-B669-42D8-85B2-F39C232DEF93}"/>
    <cellStyle name="Comma 69 3 2" xfId="19603" xr:uid="{619317E1-67C9-4D43-BEED-E2BA42C322FD}"/>
    <cellStyle name="Comma 69 4" xfId="14000" xr:uid="{143EB4FD-AE75-4360-8D6C-E4121355CD03}"/>
    <cellStyle name="Comma 7" xfId="23" xr:uid="{00000000-0005-0000-0000-000043080000}"/>
    <cellStyle name="Comma 7 10" xfId="316" xr:uid="{00000000-0005-0000-0000-000044080000}"/>
    <cellStyle name="Comma 7 10 2" xfId="3105" xr:uid="{07B64BAA-9F51-485C-98FF-C7F13508523F}"/>
    <cellStyle name="Comma 7 10 2 2" xfId="8708" xr:uid="{1712FAED-9C1D-43EB-999F-953FBAFFFF31}"/>
    <cellStyle name="Comma 7 10 2 2 2" xfId="19936" xr:uid="{9E92F1F6-6607-4C53-B2F7-F992E4983295}"/>
    <cellStyle name="Comma 7 10 2 3" xfId="14333" xr:uid="{09683730-D47D-44E4-952F-FED8055A222D}"/>
    <cellStyle name="Comma 7 10 3" xfId="5919" xr:uid="{7513E1DD-9D06-416A-B89B-B3C9BCE75D7E}"/>
    <cellStyle name="Comma 7 10 3 2" xfId="17147" xr:uid="{4DEFC67D-F0C2-4721-A2EE-B566F38AAA55}"/>
    <cellStyle name="Comma 7 10 4" xfId="11544" xr:uid="{CC4652FA-209C-4E5B-86A3-F012D592759C}"/>
    <cellStyle name="Comma 7 11" xfId="2829" xr:uid="{38961B59-55D1-422B-B0A1-8D06316C2AC4}"/>
    <cellStyle name="Comma 7 11 2" xfId="8432" xr:uid="{8A9493ED-F990-46B8-92CD-A14F85169795}"/>
    <cellStyle name="Comma 7 11 2 2" xfId="19660" xr:uid="{570A211E-DE97-482D-BC41-8132EC18C2FC}"/>
    <cellStyle name="Comma 7 11 3" xfId="14057" xr:uid="{0E40CD18-659E-4014-81F4-FCC3D8F9A6A2}"/>
    <cellStyle name="Comma 7 12" xfId="5644" xr:uid="{2EDAD321-1964-446D-9088-B56CB6C8078C}"/>
    <cellStyle name="Comma 7 12 2" xfId="16872" xr:uid="{337E0A23-B897-4814-8B2F-167E69F5CE3B}"/>
    <cellStyle name="Comma 7 13" xfId="11268" xr:uid="{186CE77F-A93F-4CDB-A309-88C770524E46}"/>
    <cellStyle name="Comma 7 2" xfId="49" xr:uid="{00000000-0005-0000-0000-000045080000}"/>
    <cellStyle name="Comma 7 2 10" xfId="2842" xr:uid="{D8C26B39-B906-427C-AFE9-F241EF2DEBF3}"/>
    <cellStyle name="Comma 7 2 10 2" xfId="8445" xr:uid="{BE13A8BE-670F-49E8-8E07-F6328831AF24}"/>
    <cellStyle name="Comma 7 2 10 2 2" xfId="19673" xr:uid="{E98087CF-1E05-42F7-8647-FB7DCE3A4AAA}"/>
    <cellStyle name="Comma 7 2 10 3" xfId="14070" xr:uid="{00714AFB-34BD-48D1-890C-7BFDF79967BC}"/>
    <cellStyle name="Comma 7 2 11" xfId="5657" xr:uid="{C616FB4F-AE0F-4737-A39F-456C34929104}"/>
    <cellStyle name="Comma 7 2 11 2" xfId="16885" xr:uid="{4BEA43BC-3A7F-470D-A47F-16EF7455717D}"/>
    <cellStyle name="Comma 7 2 12" xfId="11281" xr:uid="{49EF4943-86EF-46C5-893F-5F1F30C8E7A2}"/>
    <cellStyle name="Comma 7 2 2" xfId="78" xr:uid="{00000000-0005-0000-0000-000046080000}"/>
    <cellStyle name="Comma 7 2 2 10" xfId="5686" xr:uid="{B4B170A2-CFDE-434A-9195-35D290F8F662}"/>
    <cellStyle name="Comma 7 2 2 10 2" xfId="16914" xr:uid="{78123A04-C914-4902-AEC7-235B725452D9}"/>
    <cellStyle name="Comma 7 2 2 11" xfId="11310" xr:uid="{E58DCBAF-8A9D-4095-9C43-D8B2A71E8D73}"/>
    <cellStyle name="Comma 7 2 2 2" xfId="140" xr:uid="{00000000-0005-0000-0000-000047080000}"/>
    <cellStyle name="Comma 7 2 2 2 10" xfId="11372" xr:uid="{8A9D6100-76F0-479C-9C86-06B97CEB156C}"/>
    <cellStyle name="Comma 7 2 2 2 2" xfId="266" xr:uid="{00000000-0005-0000-0000-000048080000}"/>
    <cellStyle name="Comma 7 2 2 2 2 2" xfId="813" xr:uid="{00000000-0005-0000-0000-000049080000}"/>
    <cellStyle name="Comma 7 2 2 2 2 2 2" xfId="1351" xr:uid="{00000000-0005-0000-0000-00004A080000}"/>
    <cellStyle name="Comma 7 2 2 2 2 2 2 2" xfId="2431" xr:uid="{00000000-0005-0000-0000-00004B080000}"/>
    <cellStyle name="Comma 7 2 2 2 2 2 2 2 2" xfId="5220" xr:uid="{6B160929-E93D-4D14-ABE9-30F93D8DB4E1}"/>
    <cellStyle name="Comma 7 2 2 2 2 2 2 2 2 2" xfId="10823" xr:uid="{CDD2EE8D-EEE6-41F2-8C8C-44D86296E861}"/>
    <cellStyle name="Comma 7 2 2 2 2 2 2 2 2 2 2" xfId="22051" xr:uid="{089F5EE0-B6E1-4A96-8E61-D1E8EFC5A235}"/>
    <cellStyle name="Comma 7 2 2 2 2 2 2 2 2 3" xfId="16448" xr:uid="{88005524-0BBC-413F-8109-12969F18293B}"/>
    <cellStyle name="Comma 7 2 2 2 2 2 2 2 3" xfId="8034" xr:uid="{87CF1ED0-8AB3-48A1-9A1E-5065A86F61D1}"/>
    <cellStyle name="Comma 7 2 2 2 2 2 2 2 3 2" xfId="19262" xr:uid="{C767013B-A05B-48BE-884D-B7B2B0199D56}"/>
    <cellStyle name="Comma 7 2 2 2 2 2 2 2 4" xfId="13659" xr:uid="{7E8381D7-601A-4CF3-B3FF-897D44EE293B}"/>
    <cellStyle name="Comma 7 2 2 2 2 2 2 3" xfId="4140" xr:uid="{728BF0E6-D360-4B08-AEB7-20F25873D190}"/>
    <cellStyle name="Comma 7 2 2 2 2 2 2 3 2" xfId="9743" xr:uid="{783F8499-55AD-4222-86A5-1A1C2BF00F17}"/>
    <cellStyle name="Comma 7 2 2 2 2 2 2 3 2 2" xfId="20971" xr:uid="{741B634E-B5BE-4E26-B8EE-916B54588A38}"/>
    <cellStyle name="Comma 7 2 2 2 2 2 2 3 3" xfId="15368" xr:uid="{01F39DF4-F93F-4CF9-B90C-E014FB504C33}"/>
    <cellStyle name="Comma 7 2 2 2 2 2 2 4" xfId="6954" xr:uid="{FC793253-EF18-4780-B33D-1899E9D0E0CE}"/>
    <cellStyle name="Comma 7 2 2 2 2 2 2 4 2" xfId="18182" xr:uid="{9B2ED741-B6A4-45AD-A6C7-D2D478402845}"/>
    <cellStyle name="Comma 7 2 2 2 2 2 2 5" xfId="12579" xr:uid="{4AAE6624-7D5E-4AE0-BB08-E14D7E5D4816}"/>
    <cellStyle name="Comma 7 2 2 2 2 2 3" xfId="1893" xr:uid="{00000000-0005-0000-0000-00004C080000}"/>
    <cellStyle name="Comma 7 2 2 2 2 2 3 2" xfId="4682" xr:uid="{53EF7E11-25A7-4429-A669-0E8BE83F50AA}"/>
    <cellStyle name="Comma 7 2 2 2 2 2 3 2 2" xfId="10285" xr:uid="{757227DA-EB0C-43EF-8ED4-7F9749DC3551}"/>
    <cellStyle name="Comma 7 2 2 2 2 2 3 2 2 2" xfId="21513" xr:uid="{D4D1394A-5F41-46E3-BC00-6E012B9B537A}"/>
    <cellStyle name="Comma 7 2 2 2 2 2 3 2 3" xfId="15910" xr:uid="{E37E0651-2B72-4EC7-B5DA-563A1C1A0711}"/>
    <cellStyle name="Comma 7 2 2 2 2 2 3 3" xfId="7496" xr:uid="{6A70CE53-7346-487A-8302-70A5F0832FB9}"/>
    <cellStyle name="Comma 7 2 2 2 2 2 3 3 2" xfId="18724" xr:uid="{D3F5F556-1D1C-426D-9EDE-EE9A10B83B72}"/>
    <cellStyle name="Comma 7 2 2 2 2 2 3 4" xfId="13121" xr:uid="{759C4A1E-AF98-42C3-98B9-F15626F7E1F7}"/>
    <cellStyle name="Comma 7 2 2 2 2 2 4" xfId="3602" xr:uid="{0429CAC8-5128-46AD-99E1-3F22D48A2060}"/>
    <cellStyle name="Comma 7 2 2 2 2 2 4 2" xfId="9205" xr:uid="{78E1A874-4F8F-44AA-BF33-326610DF06DB}"/>
    <cellStyle name="Comma 7 2 2 2 2 2 4 2 2" xfId="20433" xr:uid="{5C427BB7-CF88-44FC-9633-0A8EC5B26321}"/>
    <cellStyle name="Comma 7 2 2 2 2 2 4 3" xfId="14830" xr:uid="{F3B31F3C-0448-4EF8-9D7B-D7372BE14C1B}"/>
    <cellStyle name="Comma 7 2 2 2 2 2 5" xfId="6416" xr:uid="{1E5FF656-64E3-4AD0-B6F7-688D7B9F12B5}"/>
    <cellStyle name="Comma 7 2 2 2 2 2 5 2" xfId="17644" xr:uid="{A36B4DA3-F639-4269-9778-AFBA0F4CAE9A}"/>
    <cellStyle name="Comma 7 2 2 2 2 2 6" xfId="12041" xr:uid="{D098BCA6-4ABF-4C32-BADF-F5C00431F542}"/>
    <cellStyle name="Comma 7 2 2 2 2 3" xfId="1084" xr:uid="{00000000-0005-0000-0000-00004D080000}"/>
    <cellStyle name="Comma 7 2 2 2 2 3 2" xfId="2164" xr:uid="{00000000-0005-0000-0000-00004E080000}"/>
    <cellStyle name="Comma 7 2 2 2 2 3 2 2" xfId="4953" xr:uid="{382BEB16-81EE-4521-BD3A-AFED11E0C095}"/>
    <cellStyle name="Comma 7 2 2 2 2 3 2 2 2" xfId="10556" xr:uid="{8437F0C8-28D7-417C-B13C-C932920BED26}"/>
    <cellStyle name="Comma 7 2 2 2 2 3 2 2 2 2" xfId="21784" xr:uid="{922C5884-E0F9-495E-A7D5-408A71F4A061}"/>
    <cellStyle name="Comma 7 2 2 2 2 3 2 2 3" xfId="16181" xr:uid="{5FEAA3D8-CFDE-4733-A631-2F86861B9681}"/>
    <cellStyle name="Comma 7 2 2 2 2 3 2 3" xfId="7767" xr:uid="{8696369F-CFAA-4F4B-90BA-59200FB53A62}"/>
    <cellStyle name="Comma 7 2 2 2 2 3 2 3 2" xfId="18995" xr:uid="{F4C817B3-1582-4998-B9EF-444852F1544E}"/>
    <cellStyle name="Comma 7 2 2 2 2 3 2 4" xfId="13392" xr:uid="{29CD4A29-2812-46E5-AB00-CECC3637F251}"/>
    <cellStyle name="Comma 7 2 2 2 2 3 3" xfId="3873" xr:uid="{36FE144A-2D97-4EB4-A1D5-A5AE6AF78A64}"/>
    <cellStyle name="Comma 7 2 2 2 2 3 3 2" xfId="9476" xr:uid="{0A344212-1DCA-45B2-BFFA-66C1101D76FB}"/>
    <cellStyle name="Comma 7 2 2 2 2 3 3 2 2" xfId="20704" xr:uid="{6966A833-6724-4295-814C-EE670DCFFBC5}"/>
    <cellStyle name="Comma 7 2 2 2 2 3 3 3" xfId="15101" xr:uid="{6DE1956F-CADF-4881-B800-8B84F039BF9B}"/>
    <cellStyle name="Comma 7 2 2 2 2 3 4" xfId="6687" xr:uid="{0D4ED812-16C7-4059-A868-820D2ADF8F6D}"/>
    <cellStyle name="Comma 7 2 2 2 2 3 4 2" xfId="17915" xr:uid="{42DA6CD8-669A-4D69-B6B5-D4D3B6B238C1}"/>
    <cellStyle name="Comma 7 2 2 2 2 3 5" xfId="12312" xr:uid="{99922175-4DC4-40E1-98A4-08341A8FF0EE}"/>
    <cellStyle name="Comma 7 2 2 2 2 4" xfId="1626" xr:uid="{00000000-0005-0000-0000-00004F080000}"/>
    <cellStyle name="Comma 7 2 2 2 2 4 2" xfId="4415" xr:uid="{BCA4B21F-E2BA-47F8-B903-37A9254DDE29}"/>
    <cellStyle name="Comma 7 2 2 2 2 4 2 2" xfId="10018" xr:uid="{F0C08071-0B52-44EC-A9F7-23CF6E7F1288}"/>
    <cellStyle name="Comma 7 2 2 2 2 4 2 2 2" xfId="21246" xr:uid="{47E3363C-FFD3-476C-831A-89D62207602F}"/>
    <cellStyle name="Comma 7 2 2 2 2 4 2 3" xfId="15643" xr:uid="{078C49E2-97C0-43CC-B760-664DF3AFD410}"/>
    <cellStyle name="Comma 7 2 2 2 2 4 3" xfId="7229" xr:uid="{6778C408-FBB6-4F31-BB23-F6225F4718A5}"/>
    <cellStyle name="Comma 7 2 2 2 2 4 3 2" xfId="18457" xr:uid="{DC0AF515-7F44-4FA7-9B6A-F1A0888C9FAC}"/>
    <cellStyle name="Comma 7 2 2 2 2 4 4" xfId="12854" xr:uid="{F7FAE722-35DB-41CB-8A97-F5618F37B72E}"/>
    <cellStyle name="Comma 7 2 2 2 2 5" xfId="2707" xr:uid="{00000000-0005-0000-0000-000050080000}"/>
    <cellStyle name="Comma 7 2 2 2 2 5 2" xfId="5496" xr:uid="{10DA2DFB-D43A-4FCC-AB1D-BE17BEC9BC43}"/>
    <cellStyle name="Comma 7 2 2 2 2 5 2 2" xfId="11099" xr:uid="{2E7F1B4D-927F-46B7-A9E1-3B530D6F2EE4}"/>
    <cellStyle name="Comma 7 2 2 2 2 5 2 2 2" xfId="22327" xr:uid="{1C2324D7-FC5A-4EC9-95E1-46F5561C40A5}"/>
    <cellStyle name="Comma 7 2 2 2 2 5 2 3" xfId="16724" xr:uid="{6BC66307-CCD6-482C-8D8D-82E07AFACDEC}"/>
    <cellStyle name="Comma 7 2 2 2 2 5 3" xfId="8310" xr:uid="{A771421F-BEA5-4871-AF6E-2BD06024CB02}"/>
    <cellStyle name="Comma 7 2 2 2 2 5 3 2" xfId="19538" xr:uid="{3503D1E1-2DAD-4336-B8F5-9F5D5D16B5CF}"/>
    <cellStyle name="Comma 7 2 2 2 2 5 4" xfId="13935" xr:uid="{504FEFCB-AE19-47AB-B812-56E61A45CBDB}"/>
    <cellStyle name="Comma 7 2 2 2 2 6" xfId="546" xr:uid="{00000000-0005-0000-0000-000051080000}"/>
    <cellStyle name="Comma 7 2 2 2 2 6 2" xfId="3335" xr:uid="{3E05B7E0-3F56-4658-B2B8-4744150E8445}"/>
    <cellStyle name="Comma 7 2 2 2 2 6 2 2" xfId="8938" xr:uid="{CEE852E4-E236-4194-AE9D-87B86FDE5008}"/>
    <cellStyle name="Comma 7 2 2 2 2 6 2 2 2" xfId="20166" xr:uid="{72154E99-AA62-4A10-AA1E-7A886F7E36CD}"/>
    <cellStyle name="Comma 7 2 2 2 2 6 2 3" xfId="14563" xr:uid="{2C2D9EA5-DECE-40A2-88D9-1DC2037185F4}"/>
    <cellStyle name="Comma 7 2 2 2 2 6 3" xfId="6149" xr:uid="{99514368-1066-4F85-B818-3B8E40C77021}"/>
    <cellStyle name="Comma 7 2 2 2 2 6 3 2" xfId="17377" xr:uid="{4EC0968C-7132-4158-95D1-320A1E2FD1A8}"/>
    <cellStyle name="Comma 7 2 2 2 2 6 4" xfId="11774" xr:uid="{A8C75A72-8FB3-454B-A836-2A62E987EA3C}"/>
    <cellStyle name="Comma 7 2 2 2 2 7" xfId="3059" xr:uid="{FA47C6CB-4284-4478-8D67-9A0831C3B193}"/>
    <cellStyle name="Comma 7 2 2 2 2 7 2" xfId="8662" xr:uid="{DDF05599-1B88-48EF-AB17-3C19DD409D94}"/>
    <cellStyle name="Comma 7 2 2 2 2 7 2 2" xfId="19890" xr:uid="{167E8AD4-276F-4A7A-93BF-C18A3BE691D4}"/>
    <cellStyle name="Comma 7 2 2 2 2 7 3" xfId="14287" xr:uid="{79D7D1E7-8633-4E96-8A3C-65D26D7D8A1B}"/>
    <cellStyle name="Comma 7 2 2 2 2 8" xfId="5874" xr:uid="{913695E8-B7E8-487D-9D1E-4BC829FA5567}"/>
    <cellStyle name="Comma 7 2 2 2 2 8 2" xfId="17102" xr:uid="{FAA54DEC-DB4D-4C05-AEC0-1460BDDAA128}"/>
    <cellStyle name="Comma 7 2 2 2 2 9" xfId="11498" xr:uid="{ECE3C1C4-00AB-4B7E-805E-C9D073384DFA}"/>
    <cellStyle name="Comma 7 2 2 2 3" xfId="687" xr:uid="{00000000-0005-0000-0000-000052080000}"/>
    <cellStyle name="Comma 7 2 2 2 3 2" xfId="1225" xr:uid="{00000000-0005-0000-0000-000053080000}"/>
    <cellStyle name="Comma 7 2 2 2 3 2 2" xfId="2305" xr:uid="{00000000-0005-0000-0000-000054080000}"/>
    <cellStyle name="Comma 7 2 2 2 3 2 2 2" xfId="5094" xr:uid="{D847B12A-13E0-49C9-B3A0-06D9E3C74155}"/>
    <cellStyle name="Comma 7 2 2 2 3 2 2 2 2" xfId="10697" xr:uid="{04A41E57-D033-45E6-A16C-E3155514D4DA}"/>
    <cellStyle name="Comma 7 2 2 2 3 2 2 2 2 2" xfId="21925" xr:uid="{EE125E36-EC01-4EBE-9E6B-8922DE74527A}"/>
    <cellStyle name="Comma 7 2 2 2 3 2 2 2 3" xfId="16322" xr:uid="{48C4CCCC-C1EE-4103-A714-440BD01E5FB5}"/>
    <cellStyle name="Comma 7 2 2 2 3 2 2 3" xfId="7908" xr:uid="{659A404A-F75C-4A83-A1F8-0249105A62BB}"/>
    <cellStyle name="Comma 7 2 2 2 3 2 2 3 2" xfId="19136" xr:uid="{9735F769-310B-4A08-83E4-45401F5C5468}"/>
    <cellStyle name="Comma 7 2 2 2 3 2 2 4" xfId="13533" xr:uid="{5581A37A-B055-472D-A61D-ED899E8A1C5E}"/>
    <cellStyle name="Comma 7 2 2 2 3 2 3" xfId="4014" xr:uid="{56737E28-19AB-49C3-ACCF-AAE5AE3C8F66}"/>
    <cellStyle name="Comma 7 2 2 2 3 2 3 2" xfId="9617" xr:uid="{C778E6D2-B08B-4919-A94A-C9CB5514F53F}"/>
    <cellStyle name="Comma 7 2 2 2 3 2 3 2 2" xfId="20845" xr:uid="{01F47902-830F-4E4E-AF52-D9E0B80DD620}"/>
    <cellStyle name="Comma 7 2 2 2 3 2 3 3" xfId="15242" xr:uid="{1CFF9DD8-4A8F-410D-8C76-F4FDA080AE84}"/>
    <cellStyle name="Comma 7 2 2 2 3 2 4" xfId="6828" xr:uid="{D7203359-DFB7-443E-98E8-614512D7D341}"/>
    <cellStyle name="Comma 7 2 2 2 3 2 4 2" xfId="18056" xr:uid="{08562C5C-4BED-4BED-988A-456E07B98A3B}"/>
    <cellStyle name="Comma 7 2 2 2 3 2 5" xfId="12453" xr:uid="{37AF28A6-0336-41AB-9453-D01A1BAA7224}"/>
    <cellStyle name="Comma 7 2 2 2 3 3" xfId="1767" xr:uid="{00000000-0005-0000-0000-000055080000}"/>
    <cellStyle name="Comma 7 2 2 2 3 3 2" xfId="4556" xr:uid="{1E13B2B7-78D0-4B29-BE37-1FE66BA4CCFB}"/>
    <cellStyle name="Comma 7 2 2 2 3 3 2 2" xfId="10159" xr:uid="{CF58AA5F-54F6-43B7-A9C4-3F889E3A6313}"/>
    <cellStyle name="Comma 7 2 2 2 3 3 2 2 2" xfId="21387" xr:uid="{FFCC9F3D-8C46-401E-817A-858C64208A08}"/>
    <cellStyle name="Comma 7 2 2 2 3 3 2 3" xfId="15784" xr:uid="{B56AD36D-450B-43A5-B020-03E8AA0EF8A2}"/>
    <cellStyle name="Comma 7 2 2 2 3 3 3" xfId="7370" xr:uid="{EB111575-B66E-42A3-AD39-5BE2CA462337}"/>
    <cellStyle name="Comma 7 2 2 2 3 3 3 2" xfId="18598" xr:uid="{982E726E-032D-4DCD-A131-9977A43C7BC0}"/>
    <cellStyle name="Comma 7 2 2 2 3 3 4" xfId="12995" xr:uid="{596783EA-4DE9-47A7-AD6D-B0610FF17448}"/>
    <cellStyle name="Comma 7 2 2 2 3 4" xfId="3476" xr:uid="{14B3B8E6-1CE5-42A9-B523-62E4AD598C37}"/>
    <cellStyle name="Comma 7 2 2 2 3 4 2" xfId="9079" xr:uid="{EA2A9278-D1AD-48F6-B883-7453AE9C1287}"/>
    <cellStyle name="Comma 7 2 2 2 3 4 2 2" xfId="20307" xr:uid="{8B46B85F-6E90-4213-A705-7BA7D9727438}"/>
    <cellStyle name="Comma 7 2 2 2 3 4 3" xfId="14704" xr:uid="{70F3A4BF-77EC-4C7C-9879-BB56F00C5CF4}"/>
    <cellStyle name="Comma 7 2 2 2 3 5" xfId="6290" xr:uid="{CF578AE6-EC41-4759-B87C-E89229DB2EAA}"/>
    <cellStyle name="Comma 7 2 2 2 3 5 2" xfId="17518" xr:uid="{59B00467-BEE3-475D-8005-C9E738646087}"/>
    <cellStyle name="Comma 7 2 2 2 3 6" xfId="11915" xr:uid="{C503CDA2-F638-4972-8ADC-FAAE5260C03F}"/>
    <cellStyle name="Comma 7 2 2 2 4" xfId="958" xr:uid="{00000000-0005-0000-0000-000056080000}"/>
    <cellStyle name="Comma 7 2 2 2 4 2" xfId="2038" xr:uid="{00000000-0005-0000-0000-000057080000}"/>
    <cellStyle name="Comma 7 2 2 2 4 2 2" xfId="4827" xr:uid="{4A6E56FA-D97C-4ABB-BE56-FABFE2743505}"/>
    <cellStyle name="Comma 7 2 2 2 4 2 2 2" xfId="10430" xr:uid="{E1FAEB4F-E38B-4AC8-803C-65575A256AD9}"/>
    <cellStyle name="Comma 7 2 2 2 4 2 2 2 2" xfId="21658" xr:uid="{D9DE4A1E-67E5-4FDA-AA5F-F9F720213F3F}"/>
    <cellStyle name="Comma 7 2 2 2 4 2 2 3" xfId="16055" xr:uid="{FFC4C5CF-1481-455B-9F0F-8553855B4B67}"/>
    <cellStyle name="Comma 7 2 2 2 4 2 3" xfId="7641" xr:uid="{2FE15948-7D88-4C12-84EE-83C1A8CAC518}"/>
    <cellStyle name="Comma 7 2 2 2 4 2 3 2" xfId="18869" xr:uid="{140F23BD-24F4-4D3E-87C2-C19C78297FD5}"/>
    <cellStyle name="Comma 7 2 2 2 4 2 4" xfId="13266" xr:uid="{2B780AF3-2B95-434C-9C95-8FF251F7A160}"/>
    <cellStyle name="Comma 7 2 2 2 4 3" xfId="3747" xr:uid="{8DE93CEA-807C-4C83-B7A1-733365B60801}"/>
    <cellStyle name="Comma 7 2 2 2 4 3 2" xfId="9350" xr:uid="{611F53BF-F2B9-49DB-A89C-2EC554D6205E}"/>
    <cellStyle name="Comma 7 2 2 2 4 3 2 2" xfId="20578" xr:uid="{E2DF5DE0-4CA9-43AD-B695-4791D15C635D}"/>
    <cellStyle name="Comma 7 2 2 2 4 3 3" xfId="14975" xr:uid="{D0FD59E8-1571-4B64-A226-608BF929C96B}"/>
    <cellStyle name="Comma 7 2 2 2 4 4" xfId="6561" xr:uid="{53D0F528-B120-4D6B-BCEF-4D3CCB2313A5}"/>
    <cellStyle name="Comma 7 2 2 2 4 4 2" xfId="17789" xr:uid="{B81E7EB2-54CE-4F2C-9554-8FE369A74182}"/>
    <cellStyle name="Comma 7 2 2 2 4 5" xfId="12186" xr:uid="{0685DED4-1D05-48B9-983E-1FAFCB020341}"/>
    <cellStyle name="Comma 7 2 2 2 5" xfId="1500" xr:uid="{00000000-0005-0000-0000-000058080000}"/>
    <cellStyle name="Comma 7 2 2 2 5 2" xfId="4289" xr:uid="{30C6C267-5311-44FF-90EC-468B685D7EAA}"/>
    <cellStyle name="Comma 7 2 2 2 5 2 2" xfId="9892" xr:uid="{207A0BE8-9FC9-4204-A0AB-50E748AEFA09}"/>
    <cellStyle name="Comma 7 2 2 2 5 2 2 2" xfId="21120" xr:uid="{CA26F165-8EEB-4798-8D0A-ACBBD282F981}"/>
    <cellStyle name="Comma 7 2 2 2 5 2 3" xfId="15517" xr:uid="{43633395-1D40-4A34-A6EE-0856AF23126E}"/>
    <cellStyle name="Comma 7 2 2 2 5 3" xfId="7103" xr:uid="{EF14C93A-2B92-4E24-8A1E-ABCE19CCAFBA}"/>
    <cellStyle name="Comma 7 2 2 2 5 3 2" xfId="18331" xr:uid="{38BE744F-0204-4620-940A-C28C3422EAD4}"/>
    <cellStyle name="Comma 7 2 2 2 5 4" xfId="12728" xr:uid="{09276AC4-B81C-4537-85BF-B1820E43560B}"/>
    <cellStyle name="Comma 7 2 2 2 6" xfId="2581" xr:uid="{00000000-0005-0000-0000-000059080000}"/>
    <cellStyle name="Comma 7 2 2 2 6 2" xfId="5370" xr:uid="{2B8FFDC8-98E1-4D89-9738-39819342CB37}"/>
    <cellStyle name="Comma 7 2 2 2 6 2 2" xfId="10973" xr:uid="{A3670201-818A-4500-9F97-E9CAD38BF146}"/>
    <cellStyle name="Comma 7 2 2 2 6 2 2 2" xfId="22201" xr:uid="{261618E8-A164-473A-A5B1-A7658657FA9A}"/>
    <cellStyle name="Comma 7 2 2 2 6 2 3" xfId="16598" xr:uid="{6D1BA365-0D3B-4C74-B703-AEF2BEF88A6D}"/>
    <cellStyle name="Comma 7 2 2 2 6 3" xfId="8184" xr:uid="{F3412B78-F9E4-4C0E-9AAD-C07D06EC16AF}"/>
    <cellStyle name="Comma 7 2 2 2 6 3 2" xfId="19412" xr:uid="{C9372775-CB84-4518-A601-B3FB4AE1877A}"/>
    <cellStyle name="Comma 7 2 2 2 6 4" xfId="13809" xr:uid="{8937CEB4-B1B5-475F-93B7-11978EB127C3}"/>
    <cellStyle name="Comma 7 2 2 2 7" xfId="420" xr:uid="{00000000-0005-0000-0000-00005A080000}"/>
    <cellStyle name="Comma 7 2 2 2 7 2" xfId="3209" xr:uid="{690816DB-D38E-42EB-9390-85795BCEC15E}"/>
    <cellStyle name="Comma 7 2 2 2 7 2 2" xfId="8812" xr:uid="{5C0659D7-7804-43CF-9A2F-AF6BD078BFA4}"/>
    <cellStyle name="Comma 7 2 2 2 7 2 2 2" xfId="20040" xr:uid="{388990F9-AC6C-44C6-AD5F-7D8AE8E0C11A}"/>
    <cellStyle name="Comma 7 2 2 2 7 2 3" xfId="14437" xr:uid="{575DE083-9623-49A0-87EA-68CE4E90EFE3}"/>
    <cellStyle name="Comma 7 2 2 2 7 3" xfId="6023" xr:uid="{75857A18-B132-4373-B623-8C6561AF13DA}"/>
    <cellStyle name="Comma 7 2 2 2 7 3 2" xfId="17251" xr:uid="{03386350-8458-4BC8-AF97-2D67B9FF7472}"/>
    <cellStyle name="Comma 7 2 2 2 7 4" xfId="11648" xr:uid="{EA6107A9-7621-4036-B546-0A3142346481}"/>
    <cellStyle name="Comma 7 2 2 2 8" xfId="2933" xr:uid="{B90B9B28-1180-4D99-8E93-E522FF2E5136}"/>
    <cellStyle name="Comma 7 2 2 2 8 2" xfId="8536" xr:uid="{D67D4B8F-1B88-443E-8BF8-4C712E298272}"/>
    <cellStyle name="Comma 7 2 2 2 8 2 2" xfId="19764" xr:uid="{9A9E3296-6F46-4A21-BBE4-BE7AAC8A79B2}"/>
    <cellStyle name="Comma 7 2 2 2 8 3" xfId="14161" xr:uid="{641BEA32-AA41-45E4-955A-0CA4D2DFD2D6}"/>
    <cellStyle name="Comma 7 2 2 2 9" xfId="5748" xr:uid="{52958FF1-2DCF-45B9-A0C6-FC9A0DFBEC72}"/>
    <cellStyle name="Comma 7 2 2 2 9 2" xfId="16976" xr:uid="{5727B384-B8F4-46F3-8C0E-CD69A26D1D88}"/>
    <cellStyle name="Comma 7 2 2 3" xfId="202" xr:uid="{00000000-0005-0000-0000-00005B080000}"/>
    <cellStyle name="Comma 7 2 2 3 2" xfId="749" xr:uid="{00000000-0005-0000-0000-00005C080000}"/>
    <cellStyle name="Comma 7 2 2 3 2 2" xfId="1287" xr:uid="{00000000-0005-0000-0000-00005D080000}"/>
    <cellStyle name="Comma 7 2 2 3 2 2 2" xfId="2367" xr:uid="{00000000-0005-0000-0000-00005E080000}"/>
    <cellStyle name="Comma 7 2 2 3 2 2 2 2" xfId="5156" xr:uid="{D9461890-E90B-4212-B06D-0F8849B138F0}"/>
    <cellStyle name="Comma 7 2 2 3 2 2 2 2 2" xfId="10759" xr:uid="{82B0B88B-A58E-466A-BEBE-00DA6671BFB7}"/>
    <cellStyle name="Comma 7 2 2 3 2 2 2 2 2 2" xfId="21987" xr:uid="{2C27F908-DD84-4A6E-AD4A-8E670FCD8132}"/>
    <cellStyle name="Comma 7 2 2 3 2 2 2 2 3" xfId="16384" xr:uid="{CC5C75AD-18F8-4397-8388-1EFC885B1673}"/>
    <cellStyle name="Comma 7 2 2 3 2 2 2 3" xfId="7970" xr:uid="{0B1A3420-7FFB-4415-93E3-F3A22046D68E}"/>
    <cellStyle name="Comma 7 2 2 3 2 2 2 3 2" xfId="19198" xr:uid="{F2FD365F-2E75-46E0-8218-572051E9D7F6}"/>
    <cellStyle name="Comma 7 2 2 3 2 2 2 4" xfId="13595" xr:uid="{9BD231D6-3A3F-48D9-BD61-8A57886F92FB}"/>
    <cellStyle name="Comma 7 2 2 3 2 2 3" xfId="4076" xr:uid="{BC184EBD-F34F-4A9B-9848-D234BE891366}"/>
    <cellStyle name="Comma 7 2 2 3 2 2 3 2" xfId="9679" xr:uid="{90C891F2-60B2-4011-A7F7-EF79DE665A96}"/>
    <cellStyle name="Comma 7 2 2 3 2 2 3 2 2" xfId="20907" xr:uid="{7B326CFF-A635-4C23-955D-4CFAA3201168}"/>
    <cellStyle name="Comma 7 2 2 3 2 2 3 3" xfId="15304" xr:uid="{D2BEA2C0-20B8-40A0-B732-896F7CF5C374}"/>
    <cellStyle name="Comma 7 2 2 3 2 2 4" xfId="6890" xr:uid="{DEE30941-7DC2-4122-83D7-08D4B7F5610E}"/>
    <cellStyle name="Comma 7 2 2 3 2 2 4 2" xfId="18118" xr:uid="{DCDF40B8-3BF6-478E-A770-0497B098A67A}"/>
    <cellStyle name="Comma 7 2 2 3 2 2 5" xfId="12515" xr:uid="{624EA319-A63A-4FCB-870F-492113EF29BC}"/>
    <cellStyle name="Comma 7 2 2 3 2 3" xfId="1829" xr:uid="{00000000-0005-0000-0000-00005F080000}"/>
    <cellStyle name="Comma 7 2 2 3 2 3 2" xfId="4618" xr:uid="{1041731F-8603-4205-B6C1-3DA1735D53EB}"/>
    <cellStyle name="Comma 7 2 2 3 2 3 2 2" xfId="10221" xr:uid="{A0CFDE0C-AACC-4216-A52A-E110EA22F7C6}"/>
    <cellStyle name="Comma 7 2 2 3 2 3 2 2 2" xfId="21449" xr:uid="{996740D9-AF5B-4A89-8180-9BB08EA7AA56}"/>
    <cellStyle name="Comma 7 2 2 3 2 3 2 3" xfId="15846" xr:uid="{3693D80D-AA69-4FFC-A504-814E685FA55C}"/>
    <cellStyle name="Comma 7 2 2 3 2 3 3" xfId="7432" xr:uid="{0DF12ED4-64C1-43AD-9D9E-A7E472E6284B}"/>
    <cellStyle name="Comma 7 2 2 3 2 3 3 2" xfId="18660" xr:uid="{BC910505-7646-4E74-B0E5-BCAA7E40E604}"/>
    <cellStyle name="Comma 7 2 2 3 2 3 4" xfId="13057" xr:uid="{C214C2EC-972B-4EC3-8223-901DE37124D4}"/>
    <cellStyle name="Comma 7 2 2 3 2 4" xfId="3538" xr:uid="{C392D123-EFC8-42B6-A437-AC1D7DA3DF01}"/>
    <cellStyle name="Comma 7 2 2 3 2 4 2" xfId="9141" xr:uid="{8F0B8AEB-A4A2-49B3-BC08-723ED2D4C521}"/>
    <cellStyle name="Comma 7 2 2 3 2 4 2 2" xfId="20369" xr:uid="{2A77311C-7332-4667-AB03-334AD8DE9E55}"/>
    <cellStyle name="Comma 7 2 2 3 2 4 3" xfId="14766" xr:uid="{9A680909-4E1F-4ECB-B98B-6033EE333D60}"/>
    <cellStyle name="Comma 7 2 2 3 2 5" xfId="6352" xr:uid="{59AB90E5-0335-4CE1-A126-E67DF55E3741}"/>
    <cellStyle name="Comma 7 2 2 3 2 5 2" xfId="17580" xr:uid="{C8C12EFA-A397-400A-A3D1-58C6DE67E327}"/>
    <cellStyle name="Comma 7 2 2 3 2 6" xfId="11977" xr:uid="{5D323789-43CA-4A27-A22B-A0F446CBED9C}"/>
    <cellStyle name="Comma 7 2 2 3 3" xfId="1020" xr:uid="{00000000-0005-0000-0000-000060080000}"/>
    <cellStyle name="Comma 7 2 2 3 3 2" xfId="2100" xr:uid="{00000000-0005-0000-0000-000061080000}"/>
    <cellStyle name="Comma 7 2 2 3 3 2 2" xfId="4889" xr:uid="{95F44E21-5767-46B1-BDA8-FFDDDC9857E1}"/>
    <cellStyle name="Comma 7 2 2 3 3 2 2 2" xfId="10492" xr:uid="{54C5B697-95D5-49CD-9C6A-98DEEA3CBC14}"/>
    <cellStyle name="Comma 7 2 2 3 3 2 2 2 2" xfId="21720" xr:uid="{97529F8D-ACB1-4D47-AD8D-8E7C9F9E100A}"/>
    <cellStyle name="Comma 7 2 2 3 3 2 2 3" xfId="16117" xr:uid="{5F97C1AF-02FC-4D0D-852B-5826DA0DC158}"/>
    <cellStyle name="Comma 7 2 2 3 3 2 3" xfId="7703" xr:uid="{02891F79-C6CC-4E63-A57D-4D9B8E78C5F1}"/>
    <cellStyle name="Comma 7 2 2 3 3 2 3 2" xfId="18931" xr:uid="{774ACDAE-198A-4FA4-8190-AA28C711AA58}"/>
    <cellStyle name="Comma 7 2 2 3 3 2 4" xfId="13328" xr:uid="{F8B392DA-83E4-4507-AD05-AE6A50D1156E}"/>
    <cellStyle name="Comma 7 2 2 3 3 3" xfId="3809" xr:uid="{A6062616-284B-4EFB-8DA8-2615DE1440A3}"/>
    <cellStyle name="Comma 7 2 2 3 3 3 2" xfId="9412" xr:uid="{E9AEA4D0-4947-47B7-9D50-432EB13FF098}"/>
    <cellStyle name="Comma 7 2 2 3 3 3 2 2" xfId="20640" xr:uid="{2D567CFB-BA5E-4E55-A487-644C3B7DCD6D}"/>
    <cellStyle name="Comma 7 2 2 3 3 3 3" xfId="15037" xr:uid="{559E9B6E-889C-45C6-BFAD-675DADD27BC1}"/>
    <cellStyle name="Comma 7 2 2 3 3 4" xfId="6623" xr:uid="{070DA504-F0AE-4657-8824-56ABB28C3584}"/>
    <cellStyle name="Comma 7 2 2 3 3 4 2" xfId="17851" xr:uid="{A3D4F366-349F-496B-8BD6-5BD620AA01E4}"/>
    <cellStyle name="Comma 7 2 2 3 3 5" xfId="12248" xr:uid="{E59F5920-C96B-41B8-8288-0A1202C6CE25}"/>
    <cellStyle name="Comma 7 2 2 3 4" xfId="1562" xr:uid="{00000000-0005-0000-0000-000062080000}"/>
    <cellStyle name="Comma 7 2 2 3 4 2" xfId="4351" xr:uid="{7983D4BB-B1E7-41DA-BA19-86A3FAC53CDB}"/>
    <cellStyle name="Comma 7 2 2 3 4 2 2" xfId="9954" xr:uid="{A2FD2C21-3BDF-4CC2-A29E-7BAC979BB133}"/>
    <cellStyle name="Comma 7 2 2 3 4 2 2 2" xfId="21182" xr:uid="{EB199349-8AAE-43DB-AC2C-5B8929183D9C}"/>
    <cellStyle name="Comma 7 2 2 3 4 2 3" xfId="15579" xr:uid="{D4DA43C6-C48D-4FFC-A52B-B2ACF29F6AD0}"/>
    <cellStyle name="Comma 7 2 2 3 4 3" xfId="7165" xr:uid="{F3C91173-D62D-4F07-8B8F-17B9EFB88E52}"/>
    <cellStyle name="Comma 7 2 2 3 4 3 2" xfId="18393" xr:uid="{AC562F0E-045B-4A81-9B1A-3C1C738D5E47}"/>
    <cellStyle name="Comma 7 2 2 3 4 4" xfId="12790" xr:uid="{3A15B7EB-669A-4CAD-AA45-8E16F4BB3CE9}"/>
    <cellStyle name="Comma 7 2 2 3 5" xfId="2643" xr:uid="{00000000-0005-0000-0000-000063080000}"/>
    <cellStyle name="Comma 7 2 2 3 5 2" xfId="5432" xr:uid="{12B8A99C-511A-4715-90A8-CAEEAEC438CB}"/>
    <cellStyle name="Comma 7 2 2 3 5 2 2" xfId="11035" xr:uid="{4ED97A6D-C29D-41A7-92D5-CBE49DFC922E}"/>
    <cellStyle name="Comma 7 2 2 3 5 2 2 2" xfId="22263" xr:uid="{41B8DE30-43CF-45A6-AEC0-35AA21BCE158}"/>
    <cellStyle name="Comma 7 2 2 3 5 2 3" xfId="16660" xr:uid="{5E046EC8-66C7-494E-AD65-570845DE04FE}"/>
    <cellStyle name="Comma 7 2 2 3 5 3" xfId="8246" xr:uid="{746EB832-DD75-42A5-BB99-FC9FB9031C39}"/>
    <cellStyle name="Comma 7 2 2 3 5 3 2" xfId="19474" xr:uid="{DC1983BB-CE33-4AAF-8E43-3F09930E040F}"/>
    <cellStyle name="Comma 7 2 2 3 5 4" xfId="13871" xr:uid="{D1EE46FE-6F5D-4882-92FF-8DEC1B70E77E}"/>
    <cellStyle name="Comma 7 2 2 3 6" xfId="482" xr:uid="{00000000-0005-0000-0000-000064080000}"/>
    <cellStyle name="Comma 7 2 2 3 6 2" xfId="3271" xr:uid="{AA3E5650-5A22-407D-8590-884376572EAB}"/>
    <cellStyle name="Comma 7 2 2 3 6 2 2" xfId="8874" xr:uid="{C812CAB7-CDE7-4F59-91F4-9406E48E3E19}"/>
    <cellStyle name="Comma 7 2 2 3 6 2 2 2" xfId="20102" xr:uid="{D64E71C6-618D-4785-BF04-C1E5E76EA465}"/>
    <cellStyle name="Comma 7 2 2 3 6 2 3" xfId="14499" xr:uid="{7CFF89F7-8A1B-46C7-AD54-6B106127A8B8}"/>
    <cellStyle name="Comma 7 2 2 3 6 3" xfId="6085" xr:uid="{9431CE3D-08E3-426F-83A0-333FA8D72671}"/>
    <cellStyle name="Comma 7 2 2 3 6 3 2" xfId="17313" xr:uid="{D4A72163-BF0C-4CAB-A92E-98C124140194}"/>
    <cellStyle name="Comma 7 2 2 3 6 4" xfId="11710" xr:uid="{6CF992B1-FD99-4C54-B855-B7F6421C4896}"/>
    <cellStyle name="Comma 7 2 2 3 7" xfId="2995" xr:uid="{31ED162D-9ECC-4BCD-9726-211A8270D9C3}"/>
    <cellStyle name="Comma 7 2 2 3 7 2" xfId="8598" xr:uid="{D9C7FBC1-3EB8-4D9B-9FB6-0243D28DF71C}"/>
    <cellStyle name="Comma 7 2 2 3 7 2 2" xfId="19826" xr:uid="{A2461E05-61D4-4B5B-A913-0EAAB3BC7BB6}"/>
    <cellStyle name="Comma 7 2 2 3 7 3" xfId="14223" xr:uid="{35C683EE-05A9-4B57-AA2B-6B1B5CAF6152}"/>
    <cellStyle name="Comma 7 2 2 3 8" xfId="5810" xr:uid="{DE567DB2-E074-48D2-B936-53DA95B9BCF3}"/>
    <cellStyle name="Comma 7 2 2 3 8 2" xfId="17038" xr:uid="{48CF6BED-9849-4EA8-BC99-76FFD0E91DA2}"/>
    <cellStyle name="Comma 7 2 2 3 9" xfId="11434" xr:uid="{B51BDFB5-2606-48F4-91E8-AA50E56F6EB3}"/>
    <cellStyle name="Comma 7 2 2 4" xfId="625" xr:uid="{00000000-0005-0000-0000-000065080000}"/>
    <cellStyle name="Comma 7 2 2 4 2" xfId="1163" xr:uid="{00000000-0005-0000-0000-000066080000}"/>
    <cellStyle name="Comma 7 2 2 4 2 2" xfId="2243" xr:uid="{00000000-0005-0000-0000-000067080000}"/>
    <cellStyle name="Comma 7 2 2 4 2 2 2" xfId="5032" xr:uid="{5A413470-E43D-4A05-801C-908D08534EA9}"/>
    <cellStyle name="Comma 7 2 2 4 2 2 2 2" xfId="10635" xr:uid="{5DA89755-7071-4623-9126-40B7082A8A92}"/>
    <cellStyle name="Comma 7 2 2 4 2 2 2 2 2" xfId="21863" xr:uid="{3D5DE73F-0488-486B-84E8-983BF4076A63}"/>
    <cellStyle name="Comma 7 2 2 4 2 2 2 3" xfId="16260" xr:uid="{9A7738BE-A65F-4BEA-991D-144F7891D320}"/>
    <cellStyle name="Comma 7 2 2 4 2 2 3" xfId="7846" xr:uid="{14B19893-090B-402C-9BCE-C3CC376CAC9B}"/>
    <cellStyle name="Comma 7 2 2 4 2 2 3 2" xfId="19074" xr:uid="{D7DBBF7A-EF89-4EE6-87E5-C07161436C4A}"/>
    <cellStyle name="Comma 7 2 2 4 2 2 4" xfId="13471" xr:uid="{FAFB9A19-9F51-4D30-87C0-40D853C1893C}"/>
    <cellStyle name="Comma 7 2 2 4 2 3" xfId="3952" xr:uid="{41C934DD-35AB-4F2E-B43B-D8D54AD96934}"/>
    <cellStyle name="Comma 7 2 2 4 2 3 2" xfId="9555" xr:uid="{59244560-F604-4ACC-9241-E574958DF1E9}"/>
    <cellStyle name="Comma 7 2 2 4 2 3 2 2" xfId="20783" xr:uid="{D6F99E67-28B9-4350-AFBC-4D12A2805A9F}"/>
    <cellStyle name="Comma 7 2 2 4 2 3 3" xfId="15180" xr:uid="{D63E5114-756F-4BB2-8DC3-8EC704A52E0C}"/>
    <cellStyle name="Comma 7 2 2 4 2 4" xfId="6766" xr:uid="{A0CB9B10-9262-41AE-9E4D-8D8EE6DE201E}"/>
    <cellStyle name="Comma 7 2 2 4 2 4 2" xfId="17994" xr:uid="{ED753302-3E2C-4AAF-97F3-7E5F295015DD}"/>
    <cellStyle name="Comma 7 2 2 4 2 5" xfId="12391" xr:uid="{EC28C27A-96B1-4063-8C14-8E64F8869D18}"/>
    <cellStyle name="Comma 7 2 2 4 3" xfId="1705" xr:uid="{00000000-0005-0000-0000-000068080000}"/>
    <cellStyle name="Comma 7 2 2 4 3 2" xfId="4494" xr:uid="{B143FAA2-7FA4-418E-8AD4-BF1B7C372DD9}"/>
    <cellStyle name="Comma 7 2 2 4 3 2 2" xfId="10097" xr:uid="{A6ABB57D-DA6B-4235-B533-97A845F14C3D}"/>
    <cellStyle name="Comma 7 2 2 4 3 2 2 2" xfId="21325" xr:uid="{A3089936-AC90-40D8-8A1F-AFD29B5C4EB0}"/>
    <cellStyle name="Comma 7 2 2 4 3 2 3" xfId="15722" xr:uid="{B66D23ED-4962-4E25-828D-C7B852CD1BA6}"/>
    <cellStyle name="Comma 7 2 2 4 3 3" xfId="7308" xr:uid="{06C3D629-F5F8-40F0-97BF-D56EBD013621}"/>
    <cellStyle name="Comma 7 2 2 4 3 3 2" xfId="18536" xr:uid="{1A55AAC8-AECF-4F38-BCC7-7CE93575944B}"/>
    <cellStyle name="Comma 7 2 2 4 3 4" xfId="12933" xr:uid="{13F6D323-1254-4722-8F90-A045165293CC}"/>
    <cellStyle name="Comma 7 2 2 4 4" xfId="3414" xr:uid="{C02175D7-8291-4EFF-8D98-DC1E46B2F45B}"/>
    <cellStyle name="Comma 7 2 2 4 4 2" xfId="9017" xr:uid="{B0213730-A5C3-45A9-8985-E3937231C4E1}"/>
    <cellStyle name="Comma 7 2 2 4 4 2 2" xfId="20245" xr:uid="{4044FFA9-56F4-46A2-8E96-B0FCF8A3E1E9}"/>
    <cellStyle name="Comma 7 2 2 4 4 3" xfId="14642" xr:uid="{7BF04FC6-A718-474A-97C0-30A55705E7A0}"/>
    <cellStyle name="Comma 7 2 2 4 5" xfId="6228" xr:uid="{7467F6DE-87B9-4E64-ACCC-F7E1D426BC52}"/>
    <cellStyle name="Comma 7 2 2 4 5 2" xfId="17456" xr:uid="{7416CF1D-58EA-45E2-8082-AE75C5A39C94}"/>
    <cellStyle name="Comma 7 2 2 4 6" xfId="11853" xr:uid="{456066ED-09BC-4261-91B5-BAF2140C941C}"/>
    <cellStyle name="Comma 7 2 2 5" xfId="896" xr:uid="{00000000-0005-0000-0000-000069080000}"/>
    <cellStyle name="Comma 7 2 2 5 2" xfId="1976" xr:uid="{00000000-0005-0000-0000-00006A080000}"/>
    <cellStyle name="Comma 7 2 2 5 2 2" xfId="4765" xr:uid="{FB4D68EE-FF73-46BF-B0D4-4A9FEA8E14F4}"/>
    <cellStyle name="Comma 7 2 2 5 2 2 2" xfId="10368" xr:uid="{4AEB7C05-E019-498B-B7A6-AAC7726755D2}"/>
    <cellStyle name="Comma 7 2 2 5 2 2 2 2" xfId="21596" xr:uid="{1F80434C-F66A-4F5A-9FCE-FB4D1F101CF3}"/>
    <cellStyle name="Comma 7 2 2 5 2 2 3" xfId="15993" xr:uid="{AEA9EF74-A1F2-49C5-B1FD-47DCF5F2F141}"/>
    <cellStyle name="Comma 7 2 2 5 2 3" xfId="7579" xr:uid="{50309DE8-63B8-4AA8-92F5-788010B72BC4}"/>
    <cellStyle name="Comma 7 2 2 5 2 3 2" xfId="18807" xr:uid="{5D220D44-8091-4667-978E-141C80839312}"/>
    <cellStyle name="Comma 7 2 2 5 2 4" xfId="13204" xr:uid="{FD5E2A46-9BFC-44DC-8FAF-A620CAA5BC83}"/>
    <cellStyle name="Comma 7 2 2 5 3" xfId="3685" xr:uid="{7A3E578C-870F-43AB-A063-694512D403F1}"/>
    <cellStyle name="Comma 7 2 2 5 3 2" xfId="9288" xr:uid="{A13F976F-028A-46FF-82A7-5FCDA93F27F8}"/>
    <cellStyle name="Comma 7 2 2 5 3 2 2" xfId="20516" xr:uid="{E0654A39-D993-43DE-A74D-F5270025E27F}"/>
    <cellStyle name="Comma 7 2 2 5 3 3" xfId="14913" xr:uid="{C2585A55-F6A4-4689-8144-5BEEB3E8F421}"/>
    <cellStyle name="Comma 7 2 2 5 4" xfId="6499" xr:uid="{D8C5BCEE-28CF-4EB1-A55E-9D49DD3355D8}"/>
    <cellStyle name="Comma 7 2 2 5 4 2" xfId="17727" xr:uid="{9A0200EA-B42D-4DD4-87AD-567F37CAEA58}"/>
    <cellStyle name="Comma 7 2 2 5 5" xfId="12124" xr:uid="{E0669633-2CF8-482F-AE5B-C6C64998E9C2}"/>
    <cellStyle name="Comma 7 2 2 6" xfId="1438" xr:uid="{00000000-0005-0000-0000-00006B080000}"/>
    <cellStyle name="Comma 7 2 2 6 2" xfId="4227" xr:uid="{8920CCDF-12D7-47FE-9FD2-FC15F0F643F4}"/>
    <cellStyle name="Comma 7 2 2 6 2 2" xfId="9830" xr:uid="{558ED937-A89F-4533-A4BB-206217515AD0}"/>
    <cellStyle name="Comma 7 2 2 6 2 2 2" xfId="21058" xr:uid="{98082A02-1375-4752-BDCD-400794D1BC37}"/>
    <cellStyle name="Comma 7 2 2 6 2 3" xfId="15455" xr:uid="{540AF01E-B3DB-4C9B-A3AF-A54F02946D65}"/>
    <cellStyle name="Comma 7 2 2 6 3" xfId="7041" xr:uid="{0DD5F267-822E-49FC-BE7D-C118BBCB9B44}"/>
    <cellStyle name="Comma 7 2 2 6 3 2" xfId="18269" xr:uid="{B4F33BBC-E2F9-4E9A-A82C-FCC9B0E4049F}"/>
    <cellStyle name="Comma 7 2 2 6 4" xfId="12666" xr:uid="{1B11CA89-EC57-4C66-94CE-2BA436A191E7}"/>
    <cellStyle name="Comma 7 2 2 7" xfId="2519" xr:uid="{00000000-0005-0000-0000-00006C080000}"/>
    <cellStyle name="Comma 7 2 2 7 2" xfId="5308" xr:uid="{C6AD94F4-16D6-4432-BC0F-8F2727BD0AD4}"/>
    <cellStyle name="Comma 7 2 2 7 2 2" xfId="10911" xr:uid="{663C59C6-06CF-49D4-9298-B559A291FDAB}"/>
    <cellStyle name="Comma 7 2 2 7 2 2 2" xfId="22139" xr:uid="{81863F78-D058-43BF-A358-5F73E943018B}"/>
    <cellStyle name="Comma 7 2 2 7 2 3" xfId="16536" xr:uid="{54086A63-630B-46FB-A3A7-71955B90AA1E}"/>
    <cellStyle name="Comma 7 2 2 7 3" xfId="8122" xr:uid="{254B9003-B5E4-4655-9722-EDABAF47EDED}"/>
    <cellStyle name="Comma 7 2 2 7 3 2" xfId="19350" xr:uid="{2B536EBC-6DC1-4F4A-BB06-2884129DE174}"/>
    <cellStyle name="Comma 7 2 2 7 4" xfId="13747" xr:uid="{9F0A7967-8509-4E9F-B3C3-6772BA31F228}"/>
    <cellStyle name="Comma 7 2 2 8" xfId="358" xr:uid="{00000000-0005-0000-0000-00006D080000}"/>
    <cellStyle name="Comma 7 2 2 8 2" xfId="3147" xr:uid="{4AA4EC3F-C7C4-4336-99FC-9893EB33B848}"/>
    <cellStyle name="Comma 7 2 2 8 2 2" xfId="8750" xr:uid="{FFBA838A-2F87-456D-9103-D5BEA765B985}"/>
    <cellStyle name="Comma 7 2 2 8 2 2 2" xfId="19978" xr:uid="{B1163113-A2AE-4858-8B52-CAB6CEA6683A}"/>
    <cellStyle name="Comma 7 2 2 8 2 3" xfId="14375" xr:uid="{EF825614-AA21-44A1-8434-9E1E20CD23AA}"/>
    <cellStyle name="Comma 7 2 2 8 3" xfId="5961" xr:uid="{874754AA-0EA4-4F16-B7B6-42E002DB571C}"/>
    <cellStyle name="Comma 7 2 2 8 3 2" xfId="17189" xr:uid="{B33CB2EC-2C4D-4009-A389-1E184D9AC8D1}"/>
    <cellStyle name="Comma 7 2 2 8 4" xfId="11586" xr:uid="{88CF66D4-EF29-4E9E-95D6-D30A134A85F1}"/>
    <cellStyle name="Comma 7 2 2 9" xfId="2871" xr:uid="{C74DBDBB-E2A8-4926-AAF3-CF2D495999B1}"/>
    <cellStyle name="Comma 7 2 2 9 2" xfId="8474" xr:uid="{718FEC6A-2E6F-48BB-AADB-AA0DF9BC7216}"/>
    <cellStyle name="Comma 7 2 2 9 2 2" xfId="19702" xr:uid="{EBAB7F85-D1B7-48EB-9101-C906F66C282E}"/>
    <cellStyle name="Comma 7 2 2 9 3" xfId="14099" xr:uid="{6AF7987E-7376-4A5A-B39B-4623ECA60EC6}"/>
    <cellStyle name="Comma 7 2 3" xfId="108" xr:uid="{00000000-0005-0000-0000-00006E080000}"/>
    <cellStyle name="Comma 7 2 3 10" xfId="11340" xr:uid="{C20669C8-C2C1-44C0-9CA5-8C2D58DBE8ED}"/>
    <cellStyle name="Comma 7 2 3 2" xfId="234" xr:uid="{00000000-0005-0000-0000-00006F080000}"/>
    <cellStyle name="Comma 7 2 3 2 2" xfId="781" xr:uid="{00000000-0005-0000-0000-000070080000}"/>
    <cellStyle name="Comma 7 2 3 2 2 2" xfId="1319" xr:uid="{00000000-0005-0000-0000-000071080000}"/>
    <cellStyle name="Comma 7 2 3 2 2 2 2" xfId="2399" xr:uid="{00000000-0005-0000-0000-000072080000}"/>
    <cellStyle name="Comma 7 2 3 2 2 2 2 2" xfId="5188" xr:uid="{5D7C4A55-0F71-4E6E-837C-6476A070648F}"/>
    <cellStyle name="Comma 7 2 3 2 2 2 2 2 2" xfId="10791" xr:uid="{8C1DD0F3-14FE-4AFC-8D0A-38ACCF90A6EC}"/>
    <cellStyle name="Comma 7 2 3 2 2 2 2 2 2 2" xfId="22019" xr:uid="{061345C3-E111-40E6-8F2E-5EBF95064B92}"/>
    <cellStyle name="Comma 7 2 3 2 2 2 2 2 3" xfId="16416" xr:uid="{E08FFD99-AE57-4992-AE74-2EB5E58D849F}"/>
    <cellStyle name="Comma 7 2 3 2 2 2 2 3" xfId="8002" xr:uid="{C4CF617E-71AC-4FF0-98CB-E03BBA33D3D9}"/>
    <cellStyle name="Comma 7 2 3 2 2 2 2 3 2" xfId="19230" xr:uid="{7F07C9A8-B1F0-4720-A256-8E332A2B30C1}"/>
    <cellStyle name="Comma 7 2 3 2 2 2 2 4" xfId="13627" xr:uid="{3BE094B3-DABA-445F-855E-9D7C2475DCCC}"/>
    <cellStyle name="Comma 7 2 3 2 2 2 3" xfId="4108" xr:uid="{F42A7CE1-98FC-4CDC-94DA-5145A0D44BFF}"/>
    <cellStyle name="Comma 7 2 3 2 2 2 3 2" xfId="9711" xr:uid="{9B9A23B6-320A-4706-84C3-10F65FCB8AF0}"/>
    <cellStyle name="Comma 7 2 3 2 2 2 3 2 2" xfId="20939" xr:uid="{A1656673-470A-4D20-ADCA-6E37B25B1EEC}"/>
    <cellStyle name="Comma 7 2 3 2 2 2 3 3" xfId="15336" xr:uid="{758A1C7E-B780-44B9-8C23-581F37A47128}"/>
    <cellStyle name="Comma 7 2 3 2 2 2 4" xfId="6922" xr:uid="{1E3EEF88-CA85-4055-9909-D2E2E76E3BF6}"/>
    <cellStyle name="Comma 7 2 3 2 2 2 4 2" xfId="18150" xr:uid="{E0ED7796-D19C-4491-8342-6F44695A69D1}"/>
    <cellStyle name="Comma 7 2 3 2 2 2 5" xfId="12547" xr:uid="{027469E2-AE11-4A40-A426-79AA5558C0A3}"/>
    <cellStyle name="Comma 7 2 3 2 2 3" xfId="1861" xr:uid="{00000000-0005-0000-0000-000073080000}"/>
    <cellStyle name="Comma 7 2 3 2 2 3 2" xfId="4650" xr:uid="{2315518A-E1A8-414B-8749-7F4296D1763A}"/>
    <cellStyle name="Comma 7 2 3 2 2 3 2 2" xfId="10253" xr:uid="{CCB33D4E-435F-49EC-AE2F-251EDD08F335}"/>
    <cellStyle name="Comma 7 2 3 2 2 3 2 2 2" xfId="21481" xr:uid="{78D89563-22A2-4D93-8786-1618D5B67DFF}"/>
    <cellStyle name="Comma 7 2 3 2 2 3 2 3" xfId="15878" xr:uid="{47754EA9-85E3-4ABC-AD93-98B7F33097EA}"/>
    <cellStyle name="Comma 7 2 3 2 2 3 3" xfId="7464" xr:uid="{A132F13D-5332-481F-B909-D14B94F81624}"/>
    <cellStyle name="Comma 7 2 3 2 2 3 3 2" xfId="18692" xr:uid="{817627F2-F562-4A28-BE7A-461225950D17}"/>
    <cellStyle name="Comma 7 2 3 2 2 3 4" xfId="13089" xr:uid="{F63A0821-3379-4131-B06C-2B85F202B3DF}"/>
    <cellStyle name="Comma 7 2 3 2 2 4" xfId="3570" xr:uid="{DA1EA791-3C95-470E-A5BF-09C16FB6BEDF}"/>
    <cellStyle name="Comma 7 2 3 2 2 4 2" xfId="9173" xr:uid="{C9E0C8ED-051A-4CD9-9B0E-28E5429ACF9F}"/>
    <cellStyle name="Comma 7 2 3 2 2 4 2 2" xfId="20401" xr:uid="{49D3E946-75F7-4540-A93E-9C40655A51F7}"/>
    <cellStyle name="Comma 7 2 3 2 2 4 3" xfId="14798" xr:uid="{D6A4EB8D-1886-4FDB-8AF1-0330807BCBE2}"/>
    <cellStyle name="Comma 7 2 3 2 2 5" xfId="6384" xr:uid="{C55FCC62-9C9B-473E-B83F-351123586371}"/>
    <cellStyle name="Comma 7 2 3 2 2 5 2" xfId="17612" xr:uid="{CEE72094-D32A-40E7-B2F0-9BB491DE8CA4}"/>
    <cellStyle name="Comma 7 2 3 2 2 6" xfId="12009" xr:uid="{C213CFD5-6F38-400B-80DF-7691B9638947}"/>
    <cellStyle name="Comma 7 2 3 2 3" xfId="1052" xr:uid="{00000000-0005-0000-0000-000074080000}"/>
    <cellStyle name="Comma 7 2 3 2 3 2" xfId="2132" xr:uid="{00000000-0005-0000-0000-000075080000}"/>
    <cellStyle name="Comma 7 2 3 2 3 2 2" xfId="4921" xr:uid="{BD872F28-9BBB-40DA-9431-B0DFD6D0DC80}"/>
    <cellStyle name="Comma 7 2 3 2 3 2 2 2" xfId="10524" xr:uid="{5E7F5CE6-20E7-476C-AE0C-0EAF638CECF2}"/>
    <cellStyle name="Comma 7 2 3 2 3 2 2 2 2" xfId="21752" xr:uid="{A34166C7-DB74-4DED-9814-916C4720E073}"/>
    <cellStyle name="Comma 7 2 3 2 3 2 2 3" xfId="16149" xr:uid="{8AF56012-D805-42D6-B683-C33DB8559744}"/>
    <cellStyle name="Comma 7 2 3 2 3 2 3" xfId="7735" xr:uid="{5177ABA2-6ED3-4FF4-8DEA-F5247A60BC76}"/>
    <cellStyle name="Comma 7 2 3 2 3 2 3 2" xfId="18963" xr:uid="{FB2AF30E-4DA0-4056-AA35-1F2BA993DEF1}"/>
    <cellStyle name="Comma 7 2 3 2 3 2 4" xfId="13360" xr:uid="{9702A952-F35C-46A3-AE10-AD35BD81F8F8}"/>
    <cellStyle name="Comma 7 2 3 2 3 3" xfId="3841" xr:uid="{9BDD9156-10DD-4C5A-A8EC-8A5C1E00F46E}"/>
    <cellStyle name="Comma 7 2 3 2 3 3 2" xfId="9444" xr:uid="{832B9DB6-749F-4ABC-ABF0-AA2582844D9D}"/>
    <cellStyle name="Comma 7 2 3 2 3 3 2 2" xfId="20672" xr:uid="{6AA4CA84-E9BC-4310-BA18-D6B12BECFB44}"/>
    <cellStyle name="Comma 7 2 3 2 3 3 3" xfId="15069" xr:uid="{30ED1526-E78D-4CE9-A641-55EE236BB4CA}"/>
    <cellStyle name="Comma 7 2 3 2 3 4" xfId="6655" xr:uid="{9402CF24-F63F-48A3-9131-CC8B3C8FCCB4}"/>
    <cellStyle name="Comma 7 2 3 2 3 4 2" xfId="17883" xr:uid="{39FE3E48-3941-4270-84DA-7672D2DB2D49}"/>
    <cellStyle name="Comma 7 2 3 2 3 5" xfId="12280" xr:uid="{25ECBBF1-271A-4E26-9175-260CCBCD9C4C}"/>
    <cellStyle name="Comma 7 2 3 2 4" xfId="1594" xr:uid="{00000000-0005-0000-0000-000076080000}"/>
    <cellStyle name="Comma 7 2 3 2 4 2" xfId="4383" xr:uid="{A6636D7C-CC59-47C3-8161-04F824ADFDF6}"/>
    <cellStyle name="Comma 7 2 3 2 4 2 2" xfId="9986" xr:uid="{9485BE48-3449-4D7B-9523-53B3A0663398}"/>
    <cellStyle name="Comma 7 2 3 2 4 2 2 2" xfId="21214" xr:uid="{553F85F7-9E2A-47AA-80D3-777226C7645F}"/>
    <cellStyle name="Comma 7 2 3 2 4 2 3" xfId="15611" xr:uid="{D48FEA65-62F4-487A-ADB8-3B61A6BFC20D}"/>
    <cellStyle name="Comma 7 2 3 2 4 3" xfId="7197" xr:uid="{D9046E8A-F7E3-4217-9166-BE2366E0607D}"/>
    <cellStyle name="Comma 7 2 3 2 4 3 2" xfId="18425" xr:uid="{C6E24A6C-C26F-4167-A511-A951E98F26E3}"/>
    <cellStyle name="Comma 7 2 3 2 4 4" xfId="12822" xr:uid="{52303757-BB42-4C18-8D34-87C2A15409E4}"/>
    <cellStyle name="Comma 7 2 3 2 5" xfId="2675" xr:uid="{00000000-0005-0000-0000-000077080000}"/>
    <cellStyle name="Comma 7 2 3 2 5 2" xfId="5464" xr:uid="{55FF2EB9-37CD-40F1-8578-448637A06C33}"/>
    <cellStyle name="Comma 7 2 3 2 5 2 2" xfId="11067" xr:uid="{A84AC057-4CCB-4B3E-9FFB-9D24B71BCA87}"/>
    <cellStyle name="Comma 7 2 3 2 5 2 2 2" xfId="22295" xr:uid="{77C469EA-4174-44A6-A297-4358AE0314E9}"/>
    <cellStyle name="Comma 7 2 3 2 5 2 3" xfId="16692" xr:uid="{B3FBFBC5-DBAC-4E45-BDD4-0FC216E254AE}"/>
    <cellStyle name="Comma 7 2 3 2 5 3" xfId="8278" xr:uid="{47EBBA0C-6387-4CF9-AD1F-2D172ABE6538}"/>
    <cellStyle name="Comma 7 2 3 2 5 3 2" xfId="19506" xr:uid="{962324AE-BBD5-42FA-9EC8-95D4D6A71DE7}"/>
    <cellStyle name="Comma 7 2 3 2 5 4" xfId="13903" xr:uid="{C7BFDC74-F2E6-40DD-9324-5639F6BABB24}"/>
    <cellStyle name="Comma 7 2 3 2 6" xfId="514" xr:uid="{00000000-0005-0000-0000-000078080000}"/>
    <cellStyle name="Comma 7 2 3 2 6 2" xfId="3303" xr:uid="{3B4905BC-DF6E-4DCD-958A-30E6D77E8FED}"/>
    <cellStyle name="Comma 7 2 3 2 6 2 2" xfId="8906" xr:uid="{2BB6E020-A5D1-47B8-A321-887FC40A7D82}"/>
    <cellStyle name="Comma 7 2 3 2 6 2 2 2" xfId="20134" xr:uid="{62AE0E2C-272D-49C6-8246-A84CA2C3DDE7}"/>
    <cellStyle name="Comma 7 2 3 2 6 2 3" xfId="14531" xr:uid="{816DE648-1360-4520-989E-4AFDEAD1580F}"/>
    <cellStyle name="Comma 7 2 3 2 6 3" xfId="6117" xr:uid="{3B37E88D-8BC5-4FAF-98B3-E27A3C79E9E9}"/>
    <cellStyle name="Comma 7 2 3 2 6 3 2" xfId="17345" xr:uid="{A9120DCF-4B90-4317-8C04-E5C043179832}"/>
    <cellStyle name="Comma 7 2 3 2 6 4" xfId="11742" xr:uid="{AF0AF454-870E-47CC-A082-3FCE297370ED}"/>
    <cellStyle name="Comma 7 2 3 2 7" xfId="3027" xr:uid="{5F8CF4FD-B96E-4D78-A256-31591DD02CCC}"/>
    <cellStyle name="Comma 7 2 3 2 7 2" xfId="8630" xr:uid="{56667E29-67F8-450F-A7C7-A6E5246C78F4}"/>
    <cellStyle name="Comma 7 2 3 2 7 2 2" xfId="19858" xr:uid="{64490406-4F00-495D-8924-CD9AF6410BBA}"/>
    <cellStyle name="Comma 7 2 3 2 7 3" xfId="14255" xr:uid="{4C67133C-6347-4887-85B9-7AA833A65DF5}"/>
    <cellStyle name="Comma 7 2 3 2 8" xfId="5842" xr:uid="{83D528DC-7D1B-481D-9A22-03BCBC7D9543}"/>
    <cellStyle name="Comma 7 2 3 2 8 2" xfId="17070" xr:uid="{70A5D741-0CD5-447A-BD47-9FF39294AC5E}"/>
    <cellStyle name="Comma 7 2 3 2 9" xfId="11466" xr:uid="{C1DB2326-B269-422B-BEC7-E997CA93FE81}"/>
    <cellStyle name="Comma 7 2 3 3" xfId="655" xr:uid="{00000000-0005-0000-0000-000079080000}"/>
    <cellStyle name="Comma 7 2 3 3 2" xfId="1193" xr:uid="{00000000-0005-0000-0000-00007A080000}"/>
    <cellStyle name="Comma 7 2 3 3 2 2" xfId="2273" xr:uid="{00000000-0005-0000-0000-00007B080000}"/>
    <cellStyle name="Comma 7 2 3 3 2 2 2" xfId="5062" xr:uid="{DFC5692B-7368-4A7D-B49E-5DC5D7E37351}"/>
    <cellStyle name="Comma 7 2 3 3 2 2 2 2" xfId="10665" xr:uid="{BAD9CF3F-AB7E-4184-AE4A-9D07DE334037}"/>
    <cellStyle name="Comma 7 2 3 3 2 2 2 2 2" xfId="21893" xr:uid="{52B0B422-25E4-4A96-8EB2-5E0288288E21}"/>
    <cellStyle name="Comma 7 2 3 3 2 2 2 3" xfId="16290" xr:uid="{9373E55E-BD55-4755-8725-01F9324BBFE8}"/>
    <cellStyle name="Comma 7 2 3 3 2 2 3" xfId="7876" xr:uid="{958714E2-3270-4997-A78F-121662CCFA94}"/>
    <cellStyle name="Comma 7 2 3 3 2 2 3 2" xfId="19104" xr:uid="{2753FA5D-6865-42C2-9984-D01355C30590}"/>
    <cellStyle name="Comma 7 2 3 3 2 2 4" xfId="13501" xr:uid="{0D747A81-25CB-4A79-9E72-C8ADE6307E22}"/>
    <cellStyle name="Comma 7 2 3 3 2 3" xfId="3982" xr:uid="{C276898F-75C0-4AAE-9DC4-666653BC740D}"/>
    <cellStyle name="Comma 7 2 3 3 2 3 2" xfId="9585" xr:uid="{A1539C05-4607-4A5F-A9DB-82BA9FC008AF}"/>
    <cellStyle name="Comma 7 2 3 3 2 3 2 2" xfId="20813" xr:uid="{F75A764A-6CDA-44D8-A39E-367826B8D4B9}"/>
    <cellStyle name="Comma 7 2 3 3 2 3 3" xfId="15210" xr:uid="{EFEA100D-F718-44A2-A72C-7925D5228F79}"/>
    <cellStyle name="Comma 7 2 3 3 2 4" xfId="6796" xr:uid="{CB096AFD-BF39-4F43-9ACC-0D3E3ECDC6A4}"/>
    <cellStyle name="Comma 7 2 3 3 2 4 2" xfId="18024" xr:uid="{87256560-E9E5-44BB-ACFC-A5460CF9FE1A}"/>
    <cellStyle name="Comma 7 2 3 3 2 5" xfId="12421" xr:uid="{6B6A7482-19DA-4343-AC7B-1B02AE1E58AC}"/>
    <cellStyle name="Comma 7 2 3 3 3" xfId="1735" xr:uid="{00000000-0005-0000-0000-00007C080000}"/>
    <cellStyle name="Comma 7 2 3 3 3 2" xfId="4524" xr:uid="{0F408D17-24DF-4466-B998-B756DBF3C3B1}"/>
    <cellStyle name="Comma 7 2 3 3 3 2 2" xfId="10127" xr:uid="{64809516-179C-4D5F-9394-25B60726A82F}"/>
    <cellStyle name="Comma 7 2 3 3 3 2 2 2" xfId="21355" xr:uid="{93EE6EF9-8F57-4338-9215-4CE97A16B415}"/>
    <cellStyle name="Comma 7 2 3 3 3 2 3" xfId="15752" xr:uid="{D7A93E28-BC61-4A45-9E2D-250A3795B69F}"/>
    <cellStyle name="Comma 7 2 3 3 3 3" xfId="7338" xr:uid="{B677F16A-01C1-45E5-AD2D-AB9041E3EBA5}"/>
    <cellStyle name="Comma 7 2 3 3 3 3 2" xfId="18566" xr:uid="{2E336948-C877-4B8D-8A5B-DDFC201A30CD}"/>
    <cellStyle name="Comma 7 2 3 3 3 4" xfId="12963" xr:uid="{68061E4E-28AD-4D9F-A4F0-AB2E561EFFC0}"/>
    <cellStyle name="Comma 7 2 3 3 4" xfId="3444" xr:uid="{6668DF42-FCA3-4FBA-AF60-0AE46B00C30B}"/>
    <cellStyle name="Comma 7 2 3 3 4 2" xfId="9047" xr:uid="{294C81C3-1FF1-4058-83EF-E68B9C16B80A}"/>
    <cellStyle name="Comma 7 2 3 3 4 2 2" xfId="20275" xr:uid="{8176AE5C-607A-4626-B754-00FF24270770}"/>
    <cellStyle name="Comma 7 2 3 3 4 3" xfId="14672" xr:uid="{E7EE17DE-4ADA-4AFD-8AE2-9C5E29646FFB}"/>
    <cellStyle name="Comma 7 2 3 3 5" xfId="6258" xr:uid="{0B066DC8-47F0-42C2-9473-FC9CB20B5425}"/>
    <cellStyle name="Comma 7 2 3 3 5 2" xfId="17486" xr:uid="{351A587B-2947-4869-BF80-C74B0095DD4D}"/>
    <cellStyle name="Comma 7 2 3 3 6" xfId="11883" xr:uid="{474DAD85-7D8D-40C5-8983-751AB2DC24CB}"/>
    <cellStyle name="Comma 7 2 3 4" xfId="926" xr:uid="{00000000-0005-0000-0000-00007D080000}"/>
    <cellStyle name="Comma 7 2 3 4 2" xfId="2006" xr:uid="{00000000-0005-0000-0000-00007E080000}"/>
    <cellStyle name="Comma 7 2 3 4 2 2" xfId="4795" xr:uid="{E51DBED1-63CD-4164-9867-E9B4BAC21B38}"/>
    <cellStyle name="Comma 7 2 3 4 2 2 2" xfId="10398" xr:uid="{9538576F-BB06-4C82-9731-E861A357D8E6}"/>
    <cellStyle name="Comma 7 2 3 4 2 2 2 2" xfId="21626" xr:uid="{F9C61FA9-3DFB-4D9F-8C55-F28266490691}"/>
    <cellStyle name="Comma 7 2 3 4 2 2 3" xfId="16023" xr:uid="{5CBAD6D0-B61C-485E-B864-7679F49FB09D}"/>
    <cellStyle name="Comma 7 2 3 4 2 3" xfId="7609" xr:uid="{F6BA7832-2B07-45FC-BF29-632689F5B757}"/>
    <cellStyle name="Comma 7 2 3 4 2 3 2" xfId="18837" xr:uid="{9A0FB955-909A-409B-BB62-0B84E9D4ADA2}"/>
    <cellStyle name="Comma 7 2 3 4 2 4" xfId="13234" xr:uid="{35DA7064-5213-4508-955B-C1B24F63D698}"/>
    <cellStyle name="Comma 7 2 3 4 3" xfId="3715" xr:uid="{703CA417-ADD8-4735-A681-04691ABBA52D}"/>
    <cellStyle name="Comma 7 2 3 4 3 2" xfId="9318" xr:uid="{08616C73-6254-4C43-B07D-549BD2630BF1}"/>
    <cellStyle name="Comma 7 2 3 4 3 2 2" xfId="20546" xr:uid="{4FF608AD-2BCA-4151-8E12-27961DC5BE90}"/>
    <cellStyle name="Comma 7 2 3 4 3 3" xfId="14943" xr:uid="{5334FF99-1555-4BF9-8D08-28F6B778EF5B}"/>
    <cellStyle name="Comma 7 2 3 4 4" xfId="6529" xr:uid="{8F447E1B-AF0C-4FDF-A83E-228452A24844}"/>
    <cellStyle name="Comma 7 2 3 4 4 2" xfId="17757" xr:uid="{C9B84FC5-B929-4BFA-BBB5-E73B7552C669}"/>
    <cellStyle name="Comma 7 2 3 4 5" xfId="12154" xr:uid="{95EAE65B-F8BA-4F69-99C9-47C216BF60F9}"/>
    <cellStyle name="Comma 7 2 3 5" xfId="1468" xr:uid="{00000000-0005-0000-0000-00007F080000}"/>
    <cellStyle name="Comma 7 2 3 5 2" xfId="4257" xr:uid="{BA8B304E-CA62-4F8D-BBD8-A0692D1B34FC}"/>
    <cellStyle name="Comma 7 2 3 5 2 2" xfId="9860" xr:uid="{E51946D9-ACA2-4477-AFFA-A99A21B01529}"/>
    <cellStyle name="Comma 7 2 3 5 2 2 2" xfId="21088" xr:uid="{1ABBD914-7791-4998-AF99-CA6D352FA44A}"/>
    <cellStyle name="Comma 7 2 3 5 2 3" xfId="15485" xr:uid="{63E07F2F-82C2-48DE-80CF-6BDDA31A4F67}"/>
    <cellStyle name="Comma 7 2 3 5 3" xfId="7071" xr:uid="{8D11E0E1-E37B-45E5-B2CD-2F5291BE24F3}"/>
    <cellStyle name="Comma 7 2 3 5 3 2" xfId="18299" xr:uid="{157AE66C-52B0-480D-A357-AFB803735828}"/>
    <cellStyle name="Comma 7 2 3 5 4" xfId="12696" xr:uid="{C3F6224A-58C6-477E-B851-9ACB49A2A4B5}"/>
    <cellStyle name="Comma 7 2 3 6" xfId="2549" xr:uid="{00000000-0005-0000-0000-000080080000}"/>
    <cellStyle name="Comma 7 2 3 6 2" xfId="5338" xr:uid="{AD2933B4-2F4D-4C30-9513-3229E6BB0EDB}"/>
    <cellStyle name="Comma 7 2 3 6 2 2" xfId="10941" xr:uid="{651E9963-354E-4890-A879-1C6C40A6470E}"/>
    <cellStyle name="Comma 7 2 3 6 2 2 2" xfId="22169" xr:uid="{C7E98B44-4633-460F-915A-7CFF9AFCC296}"/>
    <cellStyle name="Comma 7 2 3 6 2 3" xfId="16566" xr:uid="{757CB517-B48A-4195-BDEE-95CCBE24D27B}"/>
    <cellStyle name="Comma 7 2 3 6 3" xfId="8152" xr:uid="{0DA97FEA-AA8C-4F02-B474-9C206270964C}"/>
    <cellStyle name="Comma 7 2 3 6 3 2" xfId="19380" xr:uid="{AB91ACFF-19AF-47BB-ACCC-50582ACE7341}"/>
    <cellStyle name="Comma 7 2 3 6 4" xfId="13777" xr:uid="{7FED2F3F-C18A-471C-9542-F3340674E4C8}"/>
    <cellStyle name="Comma 7 2 3 7" xfId="388" xr:uid="{00000000-0005-0000-0000-000081080000}"/>
    <cellStyle name="Comma 7 2 3 7 2" xfId="3177" xr:uid="{643D8957-342D-4686-8C9E-BAB8E977682E}"/>
    <cellStyle name="Comma 7 2 3 7 2 2" xfId="8780" xr:uid="{78A6FB7E-5BDE-46E3-97C0-F3BBBFCF5B1E}"/>
    <cellStyle name="Comma 7 2 3 7 2 2 2" xfId="20008" xr:uid="{FDDADD12-F84B-455C-97DF-F90594DA8EB2}"/>
    <cellStyle name="Comma 7 2 3 7 2 3" xfId="14405" xr:uid="{658BA47F-D403-4709-B9F2-D03055190CC7}"/>
    <cellStyle name="Comma 7 2 3 7 3" xfId="5991" xr:uid="{CF221FD5-35E8-4A2B-987E-B7BD98C348E1}"/>
    <cellStyle name="Comma 7 2 3 7 3 2" xfId="17219" xr:uid="{060B0DDB-11D4-445D-8BD8-D513BA26AB7D}"/>
    <cellStyle name="Comma 7 2 3 7 4" xfId="11616" xr:uid="{F7CF4B33-B2DB-4891-9991-A87CFD953AF2}"/>
    <cellStyle name="Comma 7 2 3 8" xfId="2901" xr:uid="{1EE63779-5190-4DF3-ACCB-6C9DC9CDD1D8}"/>
    <cellStyle name="Comma 7 2 3 8 2" xfId="8504" xr:uid="{930AF58D-44FC-44E0-AC4F-33D65E055B91}"/>
    <cellStyle name="Comma 7 2 3 8 2 2" xfId="19732" xr:uid="{BFDD3282-5C63-4B21-81AD-BC0B4336AB41}"/>
    <cellStyle name="Comma 7 2 3 8 3" xfId="14129" xr:uid="{7D309AE3-7808-4976-8DE0-936279033932}"/>
    <cellStyle name="Comma 7 2 3 9" xfId="5716" xr:uid="{94E33D8C-64AB-4762-A8C3-79E4C563ECD0}"/>
    <cellStyle name="Comma 7 2 3 9 2" xfId="16944" xr:uid="{B700E1B8-68A3-4BA4-9595-8186E3E3346A}"/>
    <cellStyle name="Comma 7 2 4" xfId="170" xr:uid="{00000000-0005-0000-0000-000082080000}"/>
    <cellStyle name="Comma 7 2 4 2" xfId="717" xr:uid="{00000000-0005-0000-0000-000083080000}"/>
    <cellStyle name="Comma 7 2 4 2 2" xfId="1255" xr:uid="{00000000-0005-0000-0000-000084080000}"/>
    <cellStyle name="Comma 7 2 4 2 2 2" xfId="2335" xr:uid="{00000000-0005-0000-0000-000085080000}"/>
    <cellStyle name="Comma 7 2 4 2 2 2 2" xfId="5124" xr:uid="{8C588ACC-B635-4930-A688-A392D263E879}"/>
    <cellStyle name="Comma 7 2 4 2 2 2 2 2" xfId="10727" xr:uid="{9875951D-B200-4931-A769-D1AF32C72554}"/>
    <cellStyle name="Comma 7 2 4 2 2 2 2 2 2" xfId="21955" xr:uid="{F655140B-C0B0-445B-AD0F-8E335D9CC046}"/>
    <cellStyle name="Comma 7 2 4 2 2 2 2 3" xfId="16352" xr:uid="{CFAF482C-F5E0-4B4E-AE4F-70EF480AB053}"/>
    <cellStyle name="Comma 7 2 4 2 2 2 3" xfId="7938" xr:uid="{F5BE9E16-DA49-4148-BE1B-440E22B39FF9}"/>
    <cellStyle name="Comma 7 2 4 2 2 2 3 2" xfId="19166" xr:uid="{50BEFC5D-784B-4DE8-819E-343BBB8BD898}"/>
    <cellStyle name="Comma 7 2 4 2 2 2 4" xfId="13563" xr:uid="{553653BA-6DED-4925-8E39-186B88FFBC36}"/>
    <cellStyle name="Comma 7 2 4 2 2 3" xfId="4044" xr:uid="{6141F39E-69CD-4CC1-B964-E1D97BCE3C7C}"/>
    <cellStyle name="Comma 7 2 4 2 2 3 2" xfId="9647" xr:uid="{96650472-F263-4FB3-8D39-B839FC8AAEB1}"/>
    <cellStyle name="Comma 7 2 4 2 2 3 2 2" xfId="20875" xr:uid="{CFB20F38-6360-4549-9DB7-E30D20C019AC}"/>
    <cellStyle name="Comma 7 2 4 2 2 3 3" xfId="15272" xr:uid="{571874A7-F8A1-4927-A6A1-14E6D0FBAB21}"/>
    <cellStyle name="Comma 7 2 4 2 2 4" xfId="6858" xr:uid="{D888A9AB-4E55-4110-93EB-1C95D4159CE8}"/>
    <cellStyle name="Comma 7 2 4 2 2 4 2" xfId="18086" xr:uid="{C22F2CB0-CF65-4451-B424-6D0CFC2E0CA9}"/>
    <cellStyle name="Comma 7 2 4 2 2 5" xfId="12483" xr:uid="{7B749425-8231-4BA0-AF78-1395247DC453}"/>
    <cellStyle name="Comma 7 2 4 2 3" xfId="1797" xr:uid="{00000000-0005-0000-0000-000086080000}"/>
    <cellStyle name="Comma 7 2 4 2 3 2" xfId="4586" xr:uid="{7E564C6C-68FC-4A51-9DFF-8570D21B79A7}"/>
    <cellStyle name="Comma 7 2 4 2 3 2 2" xfId="10189" xr:uid="{45EFA706-55BD-473E-B42A-BC87901ECC9E}"/>
    <cellStyle name="Comma 7 2 4 2 3 2 2 2" xfId="21417" xr:uid="{926D2D90-B9EB-4A40-8D62-FAA183E0605F}"/>
    <cellStyle name="Comma 7 2 4 2 3 2 3" xfId="15814" xr:uid="{B64FB277-6922-40FD-A1FF-3840256EF7B0}"/>
    <cellStyle name="Comma 7 2 4 2 3 3" xfId="7400" xr:uid="{DC70F2D9-B285-4C5E-A5AC-49D6C92E5B48}"/>
    <cellStyle name="Comma 7 2 4 2 3 3 2" xfId="18628" xr:uid="{5CEF8311-56F8-4CAC-B382-F18EC61B9B51}"/>
    <cellStyle name="Comma 7 2 4 2 3 4" xfId="13025" xr:uid="{DFA3C733-DC22-41A9-B134-6F9BABC630A1}"/>
    <cellStyle name="Comma 7 2 4 2 4" xfId="3506" xr:uid="{A2E96FF6-9EE0-4AEE-9C3F-1F2E75E7AAE1}"/>
    <cellStyle name="Comma 7 2 4 2 4 2" xfId="9109" xr:uid="{61632502-9CC9-4B1E-9423-FC4B832A609C}"/>
    <cellStyle name="Comma 7 2 4 2 4 2 2" xfId="20337" xr:uid="{B3722E75-0856-4059-A04F-2DF7DEBC9CB1}"/>
    <cellStyle name="Comma 7 2 4 2 4 3" xfId="14734" xr:uid="{7BDD96D7-22BC-4211-B46E-7CBC817A25F5}"/>
    <cellStyle name="Comma 7 2 4 2 5" xfId="6320" xr:uid="{6EC6639E-66AA-472F-907E-7F791B4AD296}"/>
    <cellStyle name="Comma 7 2 4 2 5 2" xfId="17548" xr:uid="{96E0AFDB-4B88-4213-850A-95047C1975E6}"/>
    <cellStyle name="Comma 7 2 4 2 6" xfId="11945" xr:uid="{E1855FD4-C941-4226-AFF1-6A160387E560}"/>
    <cellStyle name="Comma 7 2 4 3" xfId="988" xr:uid="{00000000-0005-0000-0000-000087080000}"/>
    <cellStyle name="Comma 7 2 4 3 2" xfId="2068" xr:uid="{00000000-0005-0000-0000-000088080000}"/>
    <cellStyle name="Comma 7 2 4 3 2 2" xfId="4857" xr:uid="{5753F1D1-0A8C-499B-8617-E600FA41CAF2}"/>
    <cellStyle name="Comma 7 2 4 3 2 2 2" xfId="10460" xr:uid="{802F79A4-5027-455F-8001-F6343EDF8D74}"/>
    <cellStyle name="Comma 7 2 4 3 2 2 2 2" xfId="21688" xr:uid="{78C099C3-F9EC-4EEC-9BE6-96A37A54811B}"/>
    <cellStyle name="Comma 7 2 4 3 2 2 3" xfId="16085" xr:uid="{CAE3EE7D-B201-4A27-AFF8-5EED47D5C996}"/>
    <cellStyle name="Comma 7 2 4 3 2 3" xfId="7671" xr:uid="{6B64EEE9-E4DD-43AC-8CF9-4E6E449FA540}"/>
    <cellStyle name="Comma 7 2 4 3 2 3 2" xfId="18899" xr:uid="{A79DC369-8640-4CBD-84CC-D50C0EB8FC5C}"/>
    <cellStyle name="Comma 7 2 4 3 2 4" xfId="13296" xr:uid="{42D89958-DA20-4F67-8E8B-7A937F3667C4}"/>
    <cellStyle name="Comma 7 2 4 3 3" xfId="3777" xr:uid="{4B8EAC5E-0E63-4CC5-8677-74C40A675545}"/>
    <cellStyle name="Comma 7 2 4 3 3 2" xfId="9380" xr:uid="{8B34A6C2-A443-4310-97C1-C46F760D3768}"/>
    <cellStyle name="Comma 7 2 4 3 3 2 2" xfId="20608" xr:uid="{3FE5CEC2-96C0-47FB-989F-C717349B7A42}"/>
    <cellStyle name="Comma 7 2 4 3 3 3" xfId="15005" xr:uid="{5ECAE648-1949-474C-AE45-1FA60D58D5AC}"/>
    <cellStyle name="Comma 7 2 4 3 4" xfId="6591" xr:uid="{45624F20-D86D-48D3-B4C5-AADB93BB828B}"/>
    <cellStyle name="Comma 7 2 4 3 4 2" xfId="17819" xr:uid="{89689CD1-3659-439D-9D4E-9E128ED3D8D9}"/>
    <cellStyle name="Comma 7 2 4 3 5" xfId="12216" xr:uid="{399760A4-51C7-4819-BC6B-D2ECFBF01B56}"/>
    <cellStyle name="Comma 7 2 4 4" xfId="1530" xr:uid="{00000000-0005-0000-0000-000089080000}"/>
    <cellStyle name="Comma 7 2 4 4 2" xfId="4319" xr:uid="{3FB8CF59-04CE-4573-8ECE-943097469BAC}"/>
    <cellStyle name="Comma 7 2 4 4 2 2" xfId="9922" xr:uid="{41169236-F726-4BC1-9FC4-EEBEDA018E03}"/>
    <cellStyle name="Comma 7 2 4 4 2 2 2" xfId="21150" xr:uid="{B4DF65A1-14B4-4F15-9802-5E8EEFAD7A62}"/>
    <cellStyle name="Comma 7 2 4 4 2 3" xfId="15547" xr:uid="{89EBE3E1-F6A1-4125-A5E4-EA181A911943}"/>
    <cellStyle name="Comma 7 2 4 4 3" xfId="7133" xr:uid="{C6532E41-4334-44DF-931F-9A3EE4C17CB7}"/>
    <cellStyle name="Comma 7 2 4 4 3 2" xfId="18361" xr:uid="{CF702A96-7808-4A0B-88C2-A6DF64E091F8}"/>
    <cellStyle name="Comma 7 2 4 4 4" xfId="12758" xr:uid="{804DBE03-0D05-47AA-8F8C-5FA8021CE6F1}"/>
    <cellStyle name="Comma 7 2 4 5" xfId="2611" xr:uid="{00000000-0005-0000-0000-00008A080000}"/>
    <cellStyle name="Comma 7 2 4 5 2" xfId="5400" xr:uid="{D3F90CDF-6AD0-4196-9E03-F878A4AA0093}"/>
    <cellStyle name="Comma 7 2 4 5 2 2" xfId="11003" xr:uid="{129E970D-1D89-4D91-A3DD-023E13CCE652}"/>
    <cellStyle name="Comma 7 2 4 5 2 2 2" xfId="22231" xr:uid="{8A9D32D8-70B0-457B-84CD-329580DCDAE1}"/>
    <cellStyle name="Comma 7 2 4 5 2 3" xfId="16628" xr:uid="{2EEDAC94-6A07-4665-A13C-DE3EC3B84C29}"/>
    <cellStyle name="Comma 7 2 4 5 3" xfId="8214" xr:uid="{38DC4676-C91B-469E-A90E-072D4D732602}"/>
    <cellStyle name="Comma 7 2 4 5 3 2" xfId="19442" xr:uid="{068CF6BC-02F8-48A6-82DD-C77B1D048616}"/>
    <cellStyle name="Comma 7 2 4 5 4" xfId="13839" xr:uid="{068D3622-B0FB-428B-A96C-F3C910FA934A}"/>
    <cellStyle name="Comma 7 2 4 6" xfId="450" xr:uid="{00000000-0005-0000-0000-00008B080000}"/>
    <cellStyle name="Comma 7 2 4 6 2" xfId="3239" xr:uid="{05DD78D9-1760-43F8-B795-59FB7C356B02}"/>
    <cellStyle name="Comma 7 2 4 6 2 2" xfId="8842" xr:uid="{5521209C-E021-48ED-9049-FE60104B8CCD}"/>
    <cellStyle name="Comma 7 2 4 6 2 2 2" xfId="20070" xr:uid="{3D82577D-8B87-4BF2-8CE3-A025E77DA738}"/>
    <cellStyle name="Comma 7 2 4 6 2 3" xfId="14467" xr:uid="{7B3D4DBD-EA30-4710-B6C4-49DABC825C79}"/>
    <cellStyle name="Comma 7 2 4 6 3" xfId="6053" xr:uid="{846500B2-7D4A-4A85-92A5-036367DC5E8C}"/>
    <cellStyle name="Comma 7 2 4 6 3 2" xfId="17281" xr:uid="{48C1010D-4333-4B6B-B0CC-C8CCB470C0F0}"/>
    <cellStyle name="Comma 7 2 4 6 4" xfId="11678" xr:uid="{CFE3521F-476A-46A6-B2C0-75648F456AB6}"/>
    <cellStyle name="Comma 7 2 4 7" xfId="2963" xr:uid="{B9244020-A4DA-4102-BB10-41EAC3DDF51D}"/>
    <cellStyle name="Comma 7 2 4 7 2" xfId="8566" xr:uid="{C90F80FD-F810-4ECC-BE03-F0C715AAA539}"/>
    <cellStyle name="Comma 7 2 4 7 2 2" xfId="19794" xr:uid="{E1CBB688-7756-4939-BC63-5E027E079F1A}"/>
    <cellStyle name="Comma 7 2 4 7 3" xfId="14191" xr:uid="{BD2D2F2D-2416-4A15-B357-FEB85CA452B2}"/>
    <cellStyle name="Comma 7 2 4 8" xfId="5778" xr:uid="{C74FC4FA-F441-4EED-9346-06321964C345}"/>
    <cellStyle name="Comma 7 2 4 8 2" xfId="17006" xr:uid="{D23CC8C2-DD01-418C-B9C5-6CDD36851BB0}"/>
    <cellStyle name="Comma 7 2 4 9" xfId="11402" xr:uid="{470085E4-8D6E-429C-8804-8C6D488B393F}"/>
    <cellStyle name="Comma 7 2 5" xfId="596" xr:uid="{00000000-0005-0000-0000-00008C080000}"/>
    <cellStyle name="Comma 7 2 5 2" xfId="1134" xr:uid="{00000000-0005-0000-0000-00008D080000}"/>
    <cellStyle name="Comma 7 2 5 2 2" xfId="2214" xr:uid="{00000000-0005-0000-0000-00008E080000}"/>
    <cellStyle name="Comma 7 2 5 2 2 2" xfId="5003" xr:uid="{1D954B7D-F4DE-4414-9BFB-D7D543109310}"/>
    <cellStyle name="Comma 7 2 5 2 2 2 2" xfId="10606" xr:uid="{6565BC3F-69A8-4A4A-A0F1-B2A6B6C35C10}"/>
    <cellStyle name="Comma 7 2 5 2 2 2 2 2" xfId="21834" xr:uid="{5A8D8616-A9A5-40B7-94D9-79DE6F7AA541}"/>
    <cellStyle name="Comma 7 2 5 2 2 2 3" xfId="16231" xr:uid="{E6035661-8AC8-4110-84C2-2A00FB36D834}"/>
    <cellStyle name="Comma 7 2 5 2 2 3" xfId="7817" xr:uid="{7B598D3C-D32D-43DC-9CC0-73AF6ABE42BB}"/>
    <cellStyle name="Comma 7 2 5 2 2 3 2" xfId="19045" xr:uid="{DF891B30-D397-4866-82D8-D78B646BA0B5}"/>
    <cellStyle name="Comma 7 2 5 2 2 4" xfId="13442" xr:uid="{E06D15BC-44CC-4A27-8518-A3D692C99DFB}"/>
    <cellStyle name="Comma 7 2 5 2 3" xfId="3923" xr:uid="{9015BD16-D43A-4B59-ADB7-1592CCF2CCE3}"/>
    <cellStyle name="Comma 7 2 5 2 3 2" xfId="9526" xr:uid="{900FE55B-E83C-46E6-9155-583473A57036}"/>
    <cellStyle name="Comma 7 2 5 2 3 2 2" xfId="20754" xr:uid="{86ED2236-DA89-42BA-80B2-78BE13DFF89F}"/>
    <cellStyle name="Comma 7 2 5 2 3 3" xfId="15151" xr:uid="{2F74AE1B-20AD-4396-B6BB-C682AEFF3F64}"/>
    <cellStyle name="Comma 7 2 5 2 4" xfId="6737" xr:uid="{C48083AE-3756-49BD-8002-501C6E963730}"/>
    <cellStyle name="Comma 7 2 5 2 4 2" xfId="17965" xr:uid="{5CBF7369-2E4D-4FE2-90E2-5CEFA60D5063}"/>
    <cellStyle name="Comma 7 2 5 2 5" xfId="12362" xr:uid="{098EB356-1776-415E-A9C3-30B27CDE8421}"/>
    <cellStyle name="Comma 7 2 5 3" xfId="1676" xr:uid="{00000000-0005-0000-0000-00008F080000}"/>
    <cellStyle name="Comma 7 2 5 3 2" xfId="4465" xr:uid="{83057F9E-DC5D-4B95-9950-4E4F0CEFA924}"/>
    <cellStyle name="Comma 7 2 5 3 2 2" xfId="10068" xr:uid="{E934E634-1343-4DFD-BC60-05EFF27FA37E}"/>
    <cellStyle name="Comma 7 2 5 3 2 2 2" xfId="21296" xr:uid="{056F305D-2551-4F1A-87CF-1F650671CD36}"/>
    <cellStyle name="Comma 7 2 5 3 2 3" xfId="15693" xr:uid="{5EC7E456-318B-4198-93C8-BDECDDBAF07F}"/>
    <cellStyle name="Comma 7 2 5 3 3" xfId="7279" xr:uid="{9D049D69-311A-4CC2-AD2A-30512CC738A1}"/>
    <cellStyle name="Comma 7 2 5 3 3 2" xfId="18507" xr:uid="{25BE2C9F-9966-4514-A2C7-30E3C55232F9}"/>
    <cellStyle name="Comma 7 2 5 3 4" xfId="12904" xr:uid="{B8F9AF53-80A5-41BA-9E0B-D0A98363085C}"/>
    <cellStyle name="Comma 7 2 5 4" xfId="3385" xr:uid="{00B5D6DC-EA01-40F5-AA5B-223456025A50}"/>
    <cellStyle name="Comma 7 2 5 4 2" xfId="8988" xr:uid="{FE7B21D9-5AF3-435E-A8DA-3B8C2A84D3C7}"/>
    <cellStyle name="Comma 7 2 5 4 2 2" xfId="20216" xr:uid="{593E96BB-D895-42BC-B167-8055B35F7CC8}"/>
    <cellStyle name="Comma 7 2 5 4 3" xfId="14613" xr:uid="{4ABE7C50-77D7-469E-915B-1FAB0A47D20F}"/>
    <cellStyle name="Comma 7 2 5 5" xfId="6199" xr:uid="{F3A7C06E-E9AD-4144-9C18-906B0B478117}"/>
    <cellStyle name="Comma 7 2 5 5 2" xfId="17427" xr:uid="{9CDD6DF3-6E0C-45B6-80B5-4D046A125E45}"/>
    <cellStyle name="Comma 7 2 5 6" xfId="11824" xr:uid="{0583B37B-9624-4E29-AE0F-009ECC3C216D}"/>
    <cellStyle name="Comma 7 2 6" xfId="867" xr:uid="{00000000-0005-0000-0000-000090080000}"/>
    <cellStyle name="Comma 7 2 6 2" xfId="1947" xr:uid="{00000000-0005-0000-0000-000091080000}"/>
    <cellStyle name="Comma 7 2 6 2 2" xfId="4736" xr:uid="{648AF1C4-F5F1-4417-A7AD-B08C656AC14F}"/>
    <cellStyle name="Comma 7 2 6 2 2 2" xfId="10339" xr:uid="{C03C1237-D5BD-4F11-BFFB-69742119A2A7}"/>
    <cellStyle name="Comma 7 2 6 2 2 2 2" xfId="21567" xr:uid="{9C0FA477-39FF-4464-976D-1527C87ED76F}"/>
    <cellStyle name="Comma 7 2 6 2 2 3" xfId="15964" xr:uid="{E97D9FF8-B488-475C-8E49-BE6003603535}"/>
    <cellStyle name="Comma 7 2 6 2 3" xfId="7550" xr:uid="{29CE43D1-00AF-49B1-92B9-47232CC5BBFE}"/>
    <cellStyle name="Comma 7 2 6 2 3 2" xfId="18778" xr:uid="{B02D2FAD-4A7D-4E69-AC7A-25E8C7B2E970}"/>
    <cellStyle name="Comma 7 2 6 2 4" xfId="13175" xr:uid="{7A4B6714-76E1-4706-9955-AE9859523384}"/>
    <cellStyle name="Comma 7 2 6 3" xfId="3656" xr:uid="{474228BD-4597-412C-B934-D56ECD591E06}"/>
    <cellStyle name="Comma 7 2 6 3 2" xfId="9259" xr:uid="{A9EA8D4A-A121-4F2B-94A3-71EA7E139ADA}"/>
    <cellStyle name="Comma 7 2 6 3 2 2" xfId="20487" xr:uid="{1D4ADDDD-3272-4396-BB04-A42EB5DD59B7}"/>
    <cellStyle name="Comma 7 2 6 3 3" xfId="14884" xr:uid="{3018FEC9-4189-44F9-8A0A-0D682776E072}"/>
    <cellStyle name="Comma 7 2 6 4" xfId="6470" xr:uid="{74F33A39-99D5-439D-8D6F-8A4FC3508A7D}"/>
    <cellStyle name="Comma 7 2 6 4 2" xfId="17698" xr:uid="{9552EEF7-4B7A-493D-A5B9-06D783960269}"/>
    <cellStyle name="Comma 7 2 6 5" xfId="12095" xr:uid="{45997CC4-CACC-4682-B44D-FFC3664E440B}"/>
    <cellStyle name="Comma 7 2 7" xfId="1409" xr:uid="{00000000-0005-0000-0000-000092080000}"/>
    <cellStyle name="Comma 7 2 7 2" xfId="4198" xr:uid="{A8E1DDBE-362D-4D7E-A526-39D5A6A47A53}"/>
    <cellStyle name="Comma 7 2 7 2 2" xfId="9801" xr:uid="{AD4DC20E-8F60-417F-8F33-DE2CEC1F7FED}"/>
    <cellStyle name="Comma 7 2 7 2 2 2" xfId="21029" xr:uid="{D1BCD954-9DC4-481D-B748-12ED4FEED45C}"/>
    <cellStyle name="Comma 7 2 7 2 3" xfId="15426" xr:uid="{C4C126BB-4494-4D22-BF22-B08CCF0CFC7C}"/>
    <cellStyle name="Comma 7 2 7 3" xfId="7012" xr:uid="{EB1E6BC0-4E5E-4186-8535-F53B873C95D8}"/>
    <cellStyle name="Comma 7 2 7 3 2" xfId="18240" xr:uid="{53EAA5FE-5C38-46EA-93D2-FAB1D74EF4AE}"/>
    <cellStyle name="Comma 7 2 7 4" xfId="12637" xr:uid="{7E81C746-C524-4A19-9EA9-1A4F377FDAAD}"/>
    <cellStyle name="Comma 7 2 8" xfId="2490" xr:uid="{00000000-0005-0000-0000-000093080000}"/>
    <cellStyle name="Comma 7 2 8 2" xfId="5279" xr:uid="{F53E6F58-1706-4D28-8F3B-EFC4C4854B18}"/>
    <cellStyle name="Comma 7 2 8 2 2" xfId="10882" xr:uid="{0F5E3551-9420-4329-B3DA-445BAA0262C7}"/>
    <cellStyle name="Comma 7 2 8 2 2 2" xfId="22110" xr:uid="{EC4DAD6C-02E6-47DD-871E-F1641E5AE08B}"/>
    <cellStyle name="Comma 7 2 8 2 3" xfId="16507" xr:uid="{69B84133-7716-440F-871E-8C0E165FE646}"/>
    <cellStyle name="Comma 7 2 8 3" xfId="8093" xr:uid="{DCA7ADD1-4269-4890-BB89-F5317A030652}"/>
    <cellStyle name="Comma 7 2 8 3 2" xfId="19321" xr:uid="{F4AC1EF8-16FF-4C7E-8F9A-7F89EAD9FD71}"/>
    <cellStyle name="Comma 7 2 8 4" xfId="13718" xr:uid="{9112EF0F-8576-45F0-B48A-9102469BA2A3}"/>
    <cellStyle name="Comma 7 2 9" xfId="329" xr:uid="{00000000-0005-0000-0000-000094080000}"/>
    <cellStyle name="Comma 7 2 9 2" xfId="3118" xr:uid="{E2F9DE7A-B33C-4573-8E7C-011936FA0FE5}"/>
    <cellStyle name="Comma 7 2 9 2 2" xfId="8721" xr:uid="{6A992640-5E38-4E22-AD83-B5EF5C35B00B}"/>
    <cellStyle name="Comma 7 2 9 2 2 2" xfId="19949" xr:uid="{6EB5B7EF-655E-4405-93C6-0B3D07D42EFB}"/>
    <cellStyle name="Comma 7 2 9 2 3" xfId="14346" xr:uid="{BB1350AB-5A6F-4D4B-B3B0-9E9A8D28FA1C}"/>
    <cellStyle name="Comma 7 2 9 3" xfId="5932" xr:uid="{C22146CE-0857-4F3E-93A1-6B2032EE11B5}"/>
    <cellStyle name="Comma 7 2 9 3 2" xfId="17160" xr:uid="{5A98555C-782B-445D-9D16-F0E5A912A1B2}"/>
    <cellStyle name="Comma 7 2 9 4" xfId="11557" xr:uid="{BB09ECBA-C532-42EA-A789-B572EE195EB2}"/>
    <cellStyle name="Comma 7 3" xfId="63" xr:uid="{00000000-0005-0000-0000-000095080000}"/>
    <cellStyle name="Comma 7 3 10" xfId="5671" xr:uid="{A0610D59-0561-481C-8EB0-03AE4A68D2BF}"/>
    <cellStyle name="Comma 7 3 10 2" xfId="16899" xr:uid="{4313A785-DED3-4508-99B1-7FCEEA3FD687}"/>
    <cellStyle name="Comma 7 3 11" xfId="11295" xr:uid="{C75C1DC2-FA11-4CE8-85C0-4630D35EEA31}"/>
    <cellStyle name="Comma 7 3 2" xfId="125" xr:uid="{00000000-0005-0000-0000-000096080000}"/>
    <cellStyle name="Comma 7 3 2 10" xfId="11357" xr:uid="{6FD46CEF-8D80-4F7F-AF37-F8423FD5D9B2}"/>
    <cellStyle name="Comma 7 3 2 2" xfId="251" xr:uid="{00000000-0005-0000-0000-000097080000}"/>
    <cellStyle name="Comma 7 3 2 2 2" xfId="798" xr:uid="{00000000-0005-0000-0000-000098080000}"/>
    <cellStyle name="Comma 7 3 2 2 2 2" xfId="1336" xr:uid="{00000000-0005-0000-0000-000099080000}"/>
    <cellStyle name="Comma 7 3 2 2 2 2 2" xfId="2416" xr:uid="{00000000-0005-0000-0000-00009A080000}"/>
    <cellStyle name="Comma 7 3 2 2 2 2 2 2" xfId="5205" xr:uid="{3E67EFC0-6804-4436-8127-D24E963A1B0B}"/>
    <cellStyle name="Comma 7 3 2 2 2 2 2 2 2" xfId="10808" xr:uid="{74698F58-4CA3-4BE6-B6D4-5289BEBC453C}"/>
    <cellStyle name="Comma 7 3 2 2 2 2 2 2 2 2" xfId="22036" xr:uid="{5D7F33D9-065A-45E3-B0D3-7F3B3411F16D}"/>
    <cellStyle name="Comma 7 3 2 2 2 2 2 2 3" xfId="16433" xr:uid="{FC31A54D-94A8-4E16-A310-AD7EA583688E}"/>
    <cellStyle name="Comma 7 3 2 2 2 2 2 3" xfId="8019" xr:uid="{E20D58BC-45C9-486D-A7E4-C0F2963FBBB8}"/>
    <cellStyle name="Comma 7 3 2 2 2 2 2 3 2" xfId="19247" xr:uid="{1FC01AA3-3F9F-49A5-89B0-E102473F0977}"/>
    <cellStyle name="Comma 7 3 2 2 2 2 2 4" xfId="13644" xr:uid="{A8B0ED60-6DFD-4351-84CD-FDB842373061}"/>
    <cellStyle name="Comma 7 3 2 2 2 2 3" xfId="4125" xr:uid="{CCF19861-4BFB-4FFA-A249-B0B17F6C7593}"/>
    <cellStyle name="Comma 7 3 2 2 2 2 3 2" xfId="9728" xr:uid="{189C8684-2E20-43E7-9C08-B5E5F82DA398}"/>
    <cellStyle name="Comma 7 3 2 2 2 2 3 2 2" xfId="20956" xr:uid="{95255575-182B-48F6-9B73-D5DF66FC94B7}"/>
    <cellStyle name="Comma 7 3 2 2 2 2 3 3" xfId="15353" xr:uid="{72166B2B-7385-4508-9A1B-F798A68BB8F2}"/>
    <cellStyle name="Comma 7 3 2 2 2 2 4" xfId="6939" xr:uid="{CD372D0C-F3E4-4520-957F-FC6D64C26A77}"/>
    <cellStyle name="Comma 7 3 2 2 2 2 4 2" xfId="18167" xr:uid="{32520F55-0E15-469E-BF88-7A8B7CAA0909}"/>
    <cellStyle name="Comma 7 3 2 2 2 2 5" xfId="12564" xr:uid="{218320D0-A2E7-4FF7-83C5-29DA404529F1}"/>
    <cellStyle name="Comma 7 3 2 2 2 3" xfId="1878" xr:uid="{00000000-0005-0000-0000-00009B080000}"/>
    <cellStyle name="Comma 7 3 2 2 2 3 2" xfId="4667" xr:uid="{BE467350-CF1B-459E-B044-6B1BBFADFB1E}"/>
    <cellStyle name="Comma 7 3 2 2 2 3 2 2" xfId="10270" xr:uid="{EB9A9259-E472-4205-8173-BCC69B002568}"/>
    <cellStyle name="Comma 7 3 2 2 2 3 2 2 2" xfId="21498" xr:uid="{924A6E39-5001-425A-8835-A75772B519C4}"/>
    <cellStyle name="Comma 7 3 2 2 2 3 2 3" xfId="15895" xr:uid="{F1ED114E-26BB-4E79-A1A4-F3DB8E36A4F6}"/>
    <cellStyle name="Comma 7 3 2 2 2 3 3" xfId="7481" xr:uid="{29CA2BD9-BFCC-4842-B43E-D13B7E648362}"/>
    <cellStyle name="Comma 7 3 2 2 2 3 3 2" xfId="18709" xr:uid="{F9E50A3D-C1DE-4F7D-AF21-E053F244A764}"/>
    <cellStyle name="Comma 7 3 2 2 2 3 4" xfId="13106" xr:uid="{82E0184E-8C7F-443E-9A81-690A7ECDCEEB}"/>
    <cellStyle name="Comma 7 3 2 2 2 4" xfId="3587" xr:uid="{ADE4CDE0-4C37-4FC1-8926-B35FAC13A5E9}"/>
    <cellStyle name="Comma 7 3 2 2 2 4 2" xfId="9190" xr:uid="{9441676B-144E-4147-9050-2330C04BDF6B}"/>
    <cellStyle name="Comma 7 3 2 2 2 4 2 2" xfId="20418" xr:uid="{CED6650A-0471-499A-8AFE-A3386ABFC710}"/>
    <cellStyle name="Comma 7 3 2 2 2 4 3" xfId="14815" xr:uid="{91592AEE-8A76-4FAE-AC23-9332541357DE}"/>
    <cellStyle name="Comma 7 3 2 2 2 5" xfId="6401" xr:uid="{1A0490FF-5259-4345-B2F8-6044F013F338}"/>
    <cellStyle name="Comma 7 3 2 2 2 5 2" xfId="17629" xr:uid="{C677E245-36C4-4160-83D4-508E1F4DF110}"/>
    <cellStyle name="Comma 7 3 2 2 2 6" xfId="12026" xr:uid="{EFFF9CD5-F25D-4813-A9B5-8FC8BDA004B0}"/>
    <cellStyle name="Comma 7 3 2 2 3" xfId="1069" xr:uid="{00000000-0005-0000-0000-00009C080000}"/>
    <cellStyle name="Comma 7 3 2 2 3 2" xfId="2149" xr:uid="{00000000-0005-0000-0000-00009D080000}"/>
    <cellStyle name="Comma 7 3 2 2 3 2 2" xfId="4938" xr:uid="{EC72EF29-FA09-4EB3-906E-9B0A482F9CD9}"/>
    <cellStyle name="Comma 7 3 2 2 3 2 2 2" xfId="10541" xr:uid="{8C17E4C4-778C-428C-87A7-9366D4985760}"/>
    <cellStyle name="Comma 7 3 2 2 3 2 2 2 2" xfId="21769" xr:uid="{A43160BC-71F6-47F2-BE65-176F70864532}"/>
    <cellStyle name="Comma 7 3 2 2 3 2 2 3" xfId="16166" xr:uid="{A815E820-DAD2-43BF-9BC4-67A276131A5C}"/>
    <cellStyle name="Comma 7 3 2 2 3 2 3" xfId="7752" xr:uid="{366ECC44-1B89-4325-BAF3-96017FAA0551}"/>
    <cellStyle name="Comma 7 3 2 2 3 2 3 2" xfId="18980" xr:uid="{CD05F916-0D86-4680-B12C-9FAC975DF680}"/>
    <cellStyle name="Comma 7 3 2 2 3 2 4" xfId="13377" xr:uid="{9CCEEF14-F608-4D17-9C52-22F1064E05EE}"/>
    <cellStyle name="Comma 7 3 2 2 3 3" xfId="3858" xr:uid="{BCE036F5-599C-422C-BC53-ADB1633D71BB}"/>
    <cellStyle name="Comma 7 3 2 2 3 3 2" xfId="9461" xr:uid="{B078951D-64A4-4496-ADF6-3DF0C047C03C}"/>
    <cellStyle name="Comma 7 3 2 2 3 3 2 2" xfId="20689" xr:uid="{D0C2F103-00F5-4414-A51D-565F07B7F47F}"/>
    <cellStyle name="Comma 7 3 2 2 3 3 3" xfId="15086" xr:uid="{6D7A701C-87A9-4C58-BE5B-32FE6780F6AB}"/>
    <cellStyle name="Comma 7 3 2 2 3 4" xfId="6672" xr:uid="{7A44CBD4-DD3E-4651-89CE-3A72845B61F4}"/>
    <cellStyle name="Comma 7 3 2 2 3 4 2" xfId="17900" xr:uid="{1A3DBD9D-56AA-4E7D-BFF8-A163599F830A}"/>
    <cellStyle name="Comma 7 3 2 2 3 5" xfId="12297" xr:uid="{C8EA4FFD-30EE-4F3B-AE36-A1874AAC8AA9}"/>
    <cellStyle name="Comma 7 3 2 2 4" xfId="1611" xr:uid="{00000000-0005-0000-0000-00009E080000}"/>
    <cellStyle name="Comma 7 3 2 2 4 2" xfId="4400" xr:uid="{44E364FF-214E-4EC6-A0B0-F6B4EA2C8C86}"/>
    <cellStyle name="Comma 7 3 2 2 4 2 2" xfId="10003" xr:uid="{F182D007-622A-44D0-A696-8949DB695F51}"/>
    <cellStyle name="Comma 7 3 2 2 4 2 2 2" xfId="21231" xr:uid="{7F9BD985-13C5-4330-8692-426D7C0654B7}"/>
    <cellStyle name="Comma 7 3 2 2 4 2 3" xfId="15628" xr:uid="{7EA49653-08DB-4BA8-8F81-2B15C7D195D3}"/>
    <cellStyle name="Comma 7 3 2 2 4 3" xfId="7214" xr:uid="{133BDEE3-8EE3-46FF-B6C7-8172556CB497}"/>
    <cellStyle name="Comma 7 3 2 2 4 3 2" xfId="18442" xr:uid="{91C3B825-3BE6-4078-8D38-383253D900EF}"/>
    <cellStyle name="Comma 7 3 2 2 4 4" xfId="12839" xr:uid="{83F6DB56-E293-492E-B46E-7F04B36E6624}"/>
    <cellStyle name="Comma 7 3 2 2 5" xfId="2692" xr:uid="{00000000-0005-0000-0000-00009F080000}"/>
    <cellStyle name="Comma 7 3 2 2 5 2" xfId="5481" xr:uid="{90A9A9B0-9141-40AE-BF39-3DD68C6617DA}"/>
    <cellStyle name="Comma 7 3 2 2 5 2 2" xfId="11084" xr:uid="{655B15A5-BEBB-4298-BD94-0EE89E3090D3}"/>
    <cellStyle name="Comma 7 3 2 2 5 2 2 2" xfId="22312" xr:uid="{021E26B1-D2EF-46FA-ABA8-87AD4289D653}"/>
    <cellStyle name="Comma 7 3 2 2 5 2 3" xfId="16709" xr:uid="{13F9600B-1430-4E62-AA08-7C14492F76C4}"/>
    <cellStyle name="Comma 7 3 2 2 5 3" xfId="8295" xr:uid="{191BB8DC-CCCF-4893-87CC-FEADBC633355}"/>
    <cellStyle name="Comma 7 3 2 2 5 3 2" xfId="19523" xr:uid="{0AD26F61-6158-4CAB-B53B-F04EB0457E65}"/>
    <cellStyle name="Comma 7 3 2 2 5 4" xfId="13920" xr:uid="{17D615C6-EB7A-4482-8251-316C80E125D1}"/>
    <cellStyle name="Comma 7 3 2 2 6" xfId="531" xr:uid="{00000000-0005-0000-0000-0000A0080000}"/>
    <cellStyle name="Comma 7 3 2 2 6 2" xfId="3320" xr:uid="{BDFB7B4E-0953-4100-A29C-01C0BCB3D6E3}"/>
    <cellStyle name="Comma 7 3 2 2 6 2 2" xfId="8923" xr:uid="{28726F41-9C5E-4674-9A40-0F75F6835258}"/>
    <cellStyle name="Comma 7 3 2 2 6 2 2 2" xfId="20151" xr:uid="{6ED0F714-8839-4315-A726-6BAF2989A97D}"/>
    <cellStyle name="Comma 7 3 2 2 6 2 3" xfId="14548" xr:uid="{8D9A9BCF-C6F4-44F0-8098-EA5A0739B9D4}"/>
    <cellStyle name="Comma 7 3 2 2 6 3" xfId="6134" xr:uid="{A87A1A8B-36D9-416E-A350-001F47469B71}"/>
    <cellStyle name="Comma 7 3 2 2 6 3 2" xfId="17362" xr:uid="{EEE98A00-27FF-47B0-AAEF-49C7F0F0B4D4}"/>
    <cellStyle name="Comma 7 3 2 2 6 4" xfId="11759" xr:uid="{40A4B1E0-5877-4B3F-B5C8-50EBD559E34E}"/>
    <cellStyle name="Comma 7 3 2 2 7" xfId="3044" xr:uid="{6064827C-E39D-4B5B-A541-542522B5E0AB}"/>
    <cellStyle name="Comma 7 3 2 2 7 2" xfId="8647" xr:uid="{FD4D199E-A957-49A1-9B35-D3D9ADDF212D}"/>
    <cellStyle name="Comma 7 3 2 2 7 2 2" xfId="19875" xr:uid="{495BB025-7EA4-4387-9587-0AC9995298F1}"/>
    <cellStyle name="Comma 7 3 2 2 7 3" xfId="14272" xr:uid="{012CFF79-9DF5-495A-A1D3-F97CFAA408D8}"/>
    <cellStyle name="Comma 7 3 2 2 8" xfId="5859" xr:uid="{21839A3C-4640-43BB-95A1-847018A024C8}"/>
    <cellStyle name="Comma 7 3 2 2 8 2" xfId="17087" xr:uid="{81B17500-905F-4F49-A8D6-84B93AD3CA34}"/>
    <cellStyle name="Comma 7 3 2 2 9" xfId="11483" xr:uid="{8818651E-CC46-4B31-9C43-9F9E14A6525F}"/>
    <cellStyle name="Comma 7 3 2 3" xfId="672" xr:uid="{00000000-0005-0000-0000-0000A1080000}"/>
    <cellStyle name="Comma 7 3 2 3 2" xfId="1210" xr:uid="{00000000-0005-0000-0000-0000A2080000}"/>
    <cellStyle name="Comma 7 3 2 3 2 2" xfId="2290" xr:uid="{00000000-0005-0000-0000-0000A3080000}"/>
    <cellStyle name="Comma 7 3 2 3 2 2 2" xfId="5079" xr:uid="{D3C92C4D-5F46-45EF-ACF3-BE009B8B3074}"/>
    <cellStyle name="Comma 7 3 2 3 2 2 2 2" xfId="10682" xr:uid="{F8CC851C-7A4F-4DEE-B829-58E2B1A02765}"/>
    <cellStyle name="Comma 7 3 2 3 2 2 2 2 2" xfId="21910" xr:uid="{AC732B15-443F-4F8E-95F3-9FF975DD16E9}"/>
    <cellStyle name="Comma 7 3 2 3 2 2 2 3" xfId="16307" xr:uid="{8984CCC2-E2CD-4EAF-A1A5-5AAAFD3328DC}"/>
    <cellStyle name="Comma 7 3 2 3 2 2 3" xfId="7893" xr:uid="{85B167D7-375C-420D-BB10-044BEC0C25C9}"/>
    <cellStyle name="Comma 7 3 2 3 2 2 3 2" xfId="19121" xr:uid="{81A2E1EF-EB56-47A0-925F-FFFC5341EC83}"/>
    <cellStyle name="Comma 7 3 2 3 2 2 4" xfId="13518" xr:uid="{992D599F-448D-4D24-BC72-5E90DB63B6CA}"/>
    <cellStyle name="Comma 7 3 2 3 2 3" xfId="3999" xr:uid="{54B96BAA-9F5D-4D41-B293-A89377571565}"/>
    <cellStyle name="Comma 7 3 2 3 2 3 2" xfId="9602" xr:uid="{D5A6CA81-CC65-4EEA-8540-C335B4CE43A2}"/>
    <cellStyle name="Comma 7 3 2 3 2 3 2 2" xfId="20830" xr:uid="{9C07D000-931D-46CD-9427-BEF4D8A9DAFF}"/>
    <cellStyle name="Comma 7 3 2 3 2 3 3" xfId="15227" xr:uid="{9287ACC5-CD6D-4A73-A544-E3D3A069A790}"/>
    <cellStyle name="Comma 7 3 2 3 2 4" xfId="6813" xr:uid="{B10F6C67-2ADD-4908-BB7E-F7E6A2F836A3}"/>
    <cellStyle name="Comma 7 3 2 3 2 4 2" xfId="18041" xr:uid="{637DADB6-8764-49BF-999E-39F9198833F9}"/>
    <cellStyle name="Comma 7 3 2 3 2 5" xfId="12438" xr:uid="{0C1DDB11-416B-4A66-9970-5580FD80A42B}"/>
    <cellStyle name="Comma 7 3 2 3 3" xfId="1752" xr:uid="{00000000-0005-0000-0000-0000A4080000}"/>
    <cellStyle name="Comma 7 3 2 3 3 2" xfId="4541" xr:uid="{68DE90CE-1A9B-4D13-8877-39BB79568C26}"/>
    <cellStyle name="Comma 7 3 2 3 3 2 2" xfId="10144" xr:uid="{2D653C3F-6A0D-40AA-85DF-F5D27A6D710E}"/>
    <cellStyle name="Comma 7 3 2 3 3 2 2 2" xfId="21372" xr:uid="{BEB6D25D-3C2F-477F-8C42-AB70221C20BD}"/>
    <cellStyle name="Comma 7 3 2 3 3 2 3" xfId="15769" xr:uid="{3CBC5DEE-92E3-47DC-9DFF-FD1CE8542007}"/>
    <cellStyle name="Comma 7 3 2 3 3 3" xfId="7355" xr:uid="{F3F95DA3-8AA6-4C52-B045-2BD24D02C36F}"/>
    <cellStyle name="Comma 7 3 2 3 3 3 2" xfId="18583" xr:uid="{06E80074-FACD-4D36-A807-657E649246EC}"/>
    <cellStyle name="Comma 7 3 2 3 3 4" xfId="12980" xr:uid="{BD673A06-3688-4CAF-83CF-46344BB15E59}"/>
    <cellStyle name="Comma 7 3 2 3 4" xfId="3461" xr:uid="{CE6CFBC3-F987-46B1-8597-41CA529781A4}"/>
    <cellStyle name="Comma 7 3 2 3 4 2" xfId="9064" xr:uid="{02A3E1A8-5B63-4ED9-B440-125A43DEEA77}"/>
    <cellStyle name="Comma 7 3 2 3 4 2 2" xfId="20292" xr:uid="{4A60A720-5612-4CD1-B1BD-94C21F8D069C}"/>
    <cellStyle name="Comma 7 3 2 3 4 3" xfId="14689" xr:uid="{F0C77D8C-6970-457A-9CB3-2D8BF7902C58}"/>
    <cellStyle name="Comma 7 3 2 3 5" xfId="6275" xr:uid="{57DAF03F-E9D0-4B38-8E16-A85426F142E3}"/>
    <cellStyle name="Comma 7 3 2 3 5 2" xfId="17503" xr:uid="{DD99115B-372F-44A0-B38F-F70396420ED2}"/>
    <cellStyle name="Comma 7 3 2 3 6" xfId="11900" xr:uid="{92C800D3-DCBC-4FB3-AF96-F3A46A9C65FD}"/>
    <cellStyle name="Comma 7 3 2 4" xfId="943" xr:uid="{00000000-0005-0000-0000-0000A5080000}"/>
    <cellStyle name="Comma 7 3 2 4 2" xfId="2023" xr:uid="{00000000-0005-0000-0000-0000A6080000}"/>
    <cellStyle name="Comma 7 3 2 4 2 2" xfId="4812" xr:uid="{16E6B91E-8911-4345-A260-D4DB210888BC}"/>
    <cellStyle name="Comma 7 3 2 4 2 2 2" xfId="10415" xr:uid="{052813BC-0A43-4C39-9185-1FDBBB998B37}"/>
    <cellStyle name="Comma 7 3 2 4 2 2 2 2" xfId="21643" xr:uid="{9EB4F0EB-E621-4D71-A866-43F9EB69C384}"/>
    <cellStyle name="Comma 7 3 2 4 2 2 3" xfId="16040" xr:uid="{2E7A1CF3-0771-4EAC-90FF-D804DA56F426}"/>
    <cellStyle name="Comma 7 3 2 4 2 3" xfId="7626" xr:uid="{A3774A67-C4FD-4F18-B26A-260B073FC1AE}"/>
    <cellStyle name="Comma 7 3 2 4 2 3 2" xfId="18854" xr:uid="{0C2A6CFF-48FE-459F-8C5D-3BA0CB20F367}"/>
    <cellStyle name="Comma 7 3 2 4 2 4" xfId="13251" xr:uid="{2A77E69A-9A0E-4ADE-859A-326A603312D1}"/>
    <cellStyle name="Comma 7 3 2 4 3" xfId="3732" xr:uid="{02E0263F-08DD-42A0-8714-C58CA2F0E91D}"/>
    <cellStyle name="Comma 7 3 2 4 3 2" xfId="9335" xr:uid="{A7649363-EBD9-4AFF-A9D3-5EBF3187268C}"/>
    <cellStyle name="Comma 7 3 2 4 3 2 2" xfId="20563" xr:uid="{68CBE50A-B901-4B8E-A69D-C26AA72475E6}"/>
    <cellStyle name="Comma 7 3 2 4 3 3" xfId="14960" xr:uid="{F2A13DE4-B9EC-4073-BACE-B65B29A4E815}"/>
    <cellStyle name="Comma 7 3 2 4 4" xfId="6546" xr:uid="{449561D7-A9D3-44BF-BF6B-F33DE68D3AEB}"/>
    <cellStyle name="Comma 7 3 2 4 4 2" xfId="17774" xr:uid="{79498AA0-65E2-43D8-A54E-D5FA7BE8F58C}"/>
    <cellStyle name="Comma 7 3 2 4 5" xfId="12171" xr:uid="{88F9ED3A-79BC-442C-94BC-5CFE1373BA3B}"/>
    <cellStyle name="Comma 7 3 2 5" xfId="1485" xr:uid="{00000000-0005-0000-0000-0000A7080000}"/>
    <cellStyle name="Comma 7 3 2 5 2" xfId="4274" xr:uid="{74DE0AED-CE00-4E00-B5C8-040294F53314}"/>
    <cellStyle name="Comma 7 3 2 5 2 2" xfId="9877" xr:uid="{58F7FF24-A919-4A63-8A8F-B7E168FFA6BF}"/>
    <cellStyle name="Comma 7 3 2 5 2 2 2" xfId="21105" xr:uid="{97FBEBBD-328F-4603-8586-5F35AFA6B378}"/>
    <cellStyle name="Comma 7 3 2 5 2 3" xfId="15502" xr:uid="{EEEA41FF-E28F-4167-9375-7A83462B3E62}"/>
    <cellStyle name="Comma 7 3 2 5 3" xfId="7088" xr:uid="{AC204326-CD67-429B-872F-80E7C5B5CD40}"/>
    <cellStyle name="Comma 7 3 2 5 3 2" xfId="18316" xr:uid="{3C97D66E-EA3B-44BC-A5CA-1DB435B37126}"/>
    <cellStyle name="Comma 7 3 2 5 4" xfId="12713" xr:uid="{BD25434B-660B-4EB0-93DE-9038921A6153}"/>
    <cellStyle name="Comma 7 3 2 6" xfId="2566" xr:uid="{00000000-0005-0000-0000-0000A8080000}"/>
    <cellStyle name="Comma 7 3 2 6 2" xfId="5355" xr:uid="{AD3CDA30-1A28-41B9-B8F5-23142268A34B}"/>
    <cellStyle name="Comma 7 3 2 6 2 2" xfId="10958" xr:uid="{EE45FBC5-4966-469A-A65B-B10D4E522499}"/>
    <cellStyle name="Comma 7 3 2 6 2 2 2" xfId="22186" xr:uid="{19E82DEE-0506-4A49-9763-C56833F499F6}"/>
    <cellStyle name="Comma 7 3 2 6 2 3" xfId="16583" xr:uid="{4DE123A7-A2B8-4AA1-84D7-ED48C1909596}"/>
    <cellStyle name="Comma 7 3 2 6 3" xfId="8169" xr:uid="{0F55EC4D-72B9-4354-8CDB-264723F5EBB4}"/>
    <cellStyle name="Comma 7 3 2 6 3 2" xfId="19397" xr:uid="{F037BCF7-B5D3-4DDC-A2FB-F4CB97BF8BF2}"/>
    <cellStyle name="Comma 7 3 2 6 4" xfId="13794" xr:uid="{77D31A36-131A-4CAD-ABF6-32C260AC7A97}"/>
    <cellStyle name="Comma 7 3 2 7" xfId="405" xr:uid="{00000000-0005-0000-0000-0000A9080000}"/>
    <cellStyle name="Comma 7 3 2 7 2" xfId="3194" xr:uid="{EB459840-2842-4128-9EA6-2465B342907C}"/>
    <cellStyle name="Comma 7 3 2 7 2 2" xfId="8797" xr:uid="{5EF8313A-EC79-48C2-8840-7601C9F86C6D}"/>
    <cellStyle name="Comma 7 3 2 7 2 2 2" xfId="20025" xr:uid="{8AEA2F00-68C1-46C6-9A0D-6E941E8A9C00}"/>
    <cellStyle name="Comma 7 3 2 7 2 3" xfId="14422" xr:uid="{09EF063B-8ED4-485A-93A9-0EDC15CA7955}"/>
    <cellStyle name="Comma 7 3 2 7 3" xfId="6008" xr:uid="{1D49A919-82E8-4C1B-9DAE-F2418E415199}"/>
    <cellStyle name="Comma 7 3 2 7 3 2" xfId="17236" xr:uid="{5D76BD79-3E75-497C-B9F3-C94AE46115B3}"/>
    <cellStyle name="Comma 7 3 2 7 4" xfId="11633" xr:uid="{B45A3AF0-FD41-4D5F-B631-1C37CDA81D99}"/>
    <cellStyle name="Comma 7 3 2 8" xfId="2918" xr:uid="{D916FC87-865A-4ECB-B5C8-12FA7FC59968}"/>
    <cellStyle name="Comma 7 3 2 8 2" xfId="8521" xr:uid="{A5AEF885-9A27-48BE-945B-097B8CE16BC8}"/>
    <cellStyle name="Comma 7 3 2 8 2 2" xfId="19749" xr:uid="{E0AF9852-0BDF-4179-B26A-2D8FE97B63C7}"/>
    <cellStyle name="Comma 7 3 2 8 3" xfId="14146" xr:uid="{85628180-1E72-4995-9719-5FC866932CA0}"/>
    <cellStyle name="Comma 7 3 2 9" xfId="5733" xr:uid="{5D44A715-E122-41DF-8C43-3D6A8D4C3C1C}"/>
    <cellStyle name="Comma 7 3 2 9 2" xfId="16961" xr:uid="{D115AD26-39D6-4CB9-AD6C-607A1A81E5C2}"/>
    <cellStyle name="Comma 7 3 3" xfId="187" xr:uid="{00000000-0005-0000-0000-0000AA080000}"/>
    <cellStyle name="Comma 7 3 3 2" xfId="734" xr:uid="{00000000-0005-0000-0000-0000AB080000}"/>
    <cellStyle name="Comma 7 3 3 2 2" xfId="1272" xr:uid="{00000000-0005-0000-0000-0000AC080000}"/>
    <cellStyle name="Comma 7 3 3 2 2 2" xfId="2352" xr:uid="{00000000-0005-0000-0000-0000AD080000}"/>
    <cellStyle name="Comma 7 3 3 2 2 2 2" xfId="5141" xr:uid="{E515D44F-E30B-4C79-9BE3-7F1A27EA6C82}"/>
    <cellStyle name="Comma 7 3 3 2 2 2 2 2" xfId="10744" xr:uid="{864043D5-CDCE-4573-9FB5-F232109EF5DF}"/>
    <cellStyle name="Comma 7 3 3 2 2 2 2 2 2" xfId="21972" xr:uid="{6C8E0F36-5643-498B-A84D-0C58879F799F}"/>
    <cellStyle name="Comma 7 3 3 2 2 2 2 3" xfId="16369" xr:uid="{84FD0741-9C73-405B-9D0D-32B78FB7AFC3}"/>
    <cellStyle name="Comma 7 3 3 2 2 2 3" xfId="7955" xr:uid="{D33C191C-EBE7-45E0-BB52-4179ABA86112}"/>
    <cellStyle name="Comma 7 3 3 2 2 2 3 2" xfId="19183" xr:uid="{0DF4A669-DFF5-4281-A42A-8CDEFAA7F35E}"/>
    <cellStyle name="Comma 7 3 3 2 2 2 4" xfId="13580" xr:uid="{1BDEA8D9-53BE-4261-8B82-4D9569AF5699}"/>
    <cellStyle name="Comma 7 3 3 2 2 3" xfId="4061" xr:uid="{FB688A47-593E-463E-BC15-2A9A73D9B311}"/>
    <cellStyle name="Comma 7 3 3 2 2 3 2" xfId="9664" xr:uid="{80CD7DD3-8559-440F-A8DB-C5C18B555054}"/>
    <cellStyle name="Comma 7 3 3 2 2 3 2 2" xfId="20892" xr:uid="{9BDC990A-BBED-4203-A52F-075B0ED86BD2}"/>
    <cellStyle name="Comma 7 3 3 2 2 3 3" xfId="15289" xr:uid="{92A13A5F-D72A-4FFA-86B7-9344887FFEC0}"/>
    <cellStyle name="Comma 7 3 3 2 2 4" xfId="6875" xr:uid="{4C734D12-5FEE-45C4-B133-A7D1AFA78A22}"/>
    <cellStyle name="Comma 7 3 3 2 2 4 2" xfId="18103" xr:uid="{EB05D63B-5A27-48C9-88F1-BE74B4D556DD}"/>
    <cellStyle name="Comma 7 3 3 2 2 5" xfId="12500" xr:uid="{5161954A-ABB3-4656-B36A-8716A42F940C}"/>
    <cellStyle name="Comma 7 3 3 2 3" xfId="1814" xr:uid="{00000000-0005-0000-0000-0000AE080000}"/>
    <cellStyle name="Comma 7 3 3 2 3 2" xfId="4603" xr:uid="{B041446A-AA97-41F5-8BAC-4B611F2F8C73}"/>
    <cellStyle name="Comma 7 3 3 2 3 2 2" xfId="10206" xr:uid="{D156F8E6-9982-487E-9E0D-27ABF701ACF5}"/>
    <cellStyle name="Comma 7 3 3 2 3 2 2 2" xfId="21434" xr:uid="{DB39B21C-55ED-47F7-AA4F-9BD82560A1F2}"/>
    <cellStyle name="Comma 7 3 3 2 3 2 3" xfId="15831" xr:uid="{6981220C-E7A5-4477-B642-69EDE39F3FCC}"/>
    <cellStyle name="Comma 7 3 3 2 3 3" xfId="7417" xr:uid="{8FC171AC-F4D2-4053-A96A-92D41D70D269}"/>
    <cellStyle name="Comma 7 3 3 2 3 3 2" xfId="18645" xr:uid="{C96179A7-74EF-4A18-8D11-3D362D4F319C}"/>
    <cellStyle name="Comma 7 3 3 2 3 4" xfId="13042" xr:uid="{D3343512-DAA8-4826-9134-354D398B70CB}"/>
    <cellStyle name="Comma 7 3 3 2 4" xfId="3523" xr:uid="{9400A434-D66B-46E8-9B1B-6B54653B490F}"/>
    <cellStyle name="Comma 7 3 3 2 4 2" xfId="9126" xr:uid="{DCD521F0-C0D9-4CBB-9658-761FD9E27B25}"/>
    <cellStyle name="Comma 7 3 3 2 4 2 2" xfId="20354" xr:uid="{D7364E7C-872F-498C-ADB0-90DDDFB77B45}"/>
    <cellStyle name="Comma 7 3 3 2 4 3" xfId="14751" xr:uid="{16FC8A75-F284-417D-A37F-1D4579F6B48F}"/>
    <cellStyle name="Comma 7 3 3 2 5" xfId="6337" xr:uid="{FE4CF262-B623-4332-9DBE-204CE709A10C}"/>
    <cellStyle name="Comma 7 3 3 2 5 2" xfId="17565" xr:uid="{DD7DC241-CD7E-4E03-B709-6D614AC2BE85}"/>
    <cellStyle name="Comma 7 3 3 2 6" xfId="11962" xr:uid="{83A09B17-6077-4D2B-8BA5-E57E5670DF79}"/>
    <cellStyle name="Comma 7 3 3 3" xfId="1005" xr:uid="{00000000-0005-0000-0000-0000AF080000}"/>
    <cellStyle name="Comma 7 3 3 3 2" xfId="2085" xr:uid="{00000000-0005-0000-0000-0000B0080000}"/>
    <cellStyle name="Comma 7 3 3 3 2 2" xfId="4874" xr:uid="{C327F8B7-044E-4579-AB1B-0ADBC0296016}"/>
    <cellStyle name="Comma 7 3 3 3 2 2 2" xfId="10477" xr:uid="{817B9AD6-8D30-4B95-A725-2E1FA9877F9D}"/>
    <cellStyle name="Comma 7 3 3 3 2 2 2 2" xfId="21705" xr:uid="{A577E4CA-DADE-47B0-A3E7-3A4E81AD4ABF}"/>
    <cellStyle name="Comma 7 3 3 3 2 2 3" xfId="16102" xr:uid="{D8F90635-E085-455F-83B4-7F0479D03136}"/>
    <cellStyle name="Comma 7 3 3 3 2 3" xfId="7688" xr:uid="{581824EA-23A8-46E3-9921-959C1D63DD79}"/>
    <cellStyle name="Comma 7 3 3 3 2 3 2" xfId="18916" xr:uid="{81ED3D2A-9DB6-401E-9128-6AFC226E4BB6}"/>
    <cellStyle name="Comma 7 3 3 3 2 4" xfId="13313" xr:uid="{2A8052BE-C6BB-4119-8F11-CE1C979F2E45}"/>
    <cellStyle name="Comma 7 3 3 3 3" xfId="3794" xr:uid="{5DC7E142-FC8F-4CF8-9643-BA0EEAA8B305}"/>
    <cellStyle name="Comma 7 3 3 3 3 2" xfId="9397" xr:uid="{76F15B29-9B86-4F5B-8327-E447FB6189C3}"/>
    <cellStyle name="Comma 7 3 3 3 3 2 2" xfId="20625" xr:uid="{EBE096D1-BF56-48EB-81D1-04F2508849DF}"/>
    <cellStyle name="Comma 7 3 3 3 3 3" xfId="15022" xr:uid="{79A03C8C-91DA-4D71-8D6B-C9348BACDCF7}"/>
    <cellStyle name="Comma 7 3 3 3 4" xfId="6608" xr:uid="{18B7D64A-3080-4AA0-A5E5-0A09ACD102F6}"/>
    <cellStyle name="Comma 7 3 3 3 4 2" xfId="17836" xr:uid="{B59206DB-091F-4586-99E9-67FD08179C8A}"/>
    <cellStyle name="Comma 7 3 3 3 5" xfId="12233" xr:uid="{C3BBD6B4-8E75-4EF4-A338-2FBACA5D525E}"/>
    <cellStyle name="Comma 7 3 3 4" xfId="1547" xr:uid="{00000000-0005-0000-0000-0000B1080000}"/>
    <cellStyle name="Comma 7 3 3 4 2" xfId="4336" xr:uid="{8ACE85D8-8330-4FFB-816B-1FE6B8599C2C}"/>
    <cellStyle name="Comma 7 3 3 4 2 2" xfId="9939" xr:uid="{9085FECD-1B56-48D5-BDF3-E5C5EE306B8B}"/>
    <cellStyle name="Comma 7 3 3 4 2 2 2" xfId="21167" xr:uid="{046FA7CC-FD98-4420-A95A-01AC93121267}"/>
    <cellStyle name="Comma 7 3 3 4 2 3" xfId="15564" xr:uid="{57A59D71-9ED2-4C85-98C5-7CD59D8B01EC}"/>
    <cellStyle name="Comma 7 3 3 4 3" xfId="7150" xr:uid="{DA58FE1F-C8C5-49D6-9367-088B6319BE40}"/>
    <cellStyle name="Comma 7 3 3 4 3 2" xfId="18378" xr:uid="{544B162E-ABE5-4BDF-8533-01119FAAD90F}"/>
    <cellStyle name="Comma 7 3 3 4 4" xfId="12775" xr:uid="{F8600A5F-B06A-4977-A9AE-C6769F897B13}"/>
    <cellStyle name="Comma 7 3 3 5" xfId="2628" xr:uid="{00000000-0005-0000-0000-0000B2080000}"/>
    <cellStyle name="Comma 7 3 3 5 2" xfId="5417" xr:uid="{52392456-564A-496C-B6E0-D6917E42EA42}"/>
    <cellStyle name="Comma 7 3 3 5 2 2" xfId="11020" xr:uid="{AEBB0962-0012-4DE1-8877-78F9BD2E96E9}"/>
    <cellStyle name="Comma 7 3 3 5 2 2 2" xfId="22248" xr:uid="{2F09BE14-2A9F-48AC-B39E-412638209EAA}"/>
    <cellStyle name="Comma 7 3 3 5 2 3" xfId="16645" xr:uid="{BB868B27-D01F-41F8-8441-1D8DAE08578F}"/>
    <cellStyle name="Comma 7 3 3 5 3" xfId="8231" xr:uid="{608DDD7B-DF9B-4C47-B945-2CF87AA47A19}"/>
    <cellStyle name="Comma 7 3 3 5 3 2" xfId="19459" xr:uid="{ECA51E8E-D953-4E94-9422-D86937B9E6FA}"/>
    <cellStyle name="Comma 7 3 3 5 4" xfId="13856" xr:uid="{7673ECBB-7D50-443F-8CBE-43F40DAD0D6F}"/>
    <cellStyle name="Comma 7 3 3 6" xfId="467" xr:uid="{00000000-0005-0000-0000-0000B3080000}"/>
    <cellStyle name="Comma 7 3 3 6 2" xfId="3256" xr:uid="{B064A297-5EF1-4D2B-B743-0F561D5953A2}"/>
    <cellStyle name="Comma 7 3 3 6 2 2" xfId="8859" xr:uid="{1B1F385B-6ECD-4E94-9288-3FDF252F1D3B}"/>
    <cellStyle name="Comma 7 3 3 6 2 2 2" xfId="20087" xr:uid="{6928B6E9-54A6-4D83-8386-A1721CA0BDE4}"/>
    <cellStyle name="Comma 7 3 3 6 2 3" xfId="14484" xr:uid="{E491339A-4F65-440A-AB02-4F771B0AE4E2}"/>
    <cellStyle name="Comma 7 3 3 6 3" xfId="6070" xr:uid="{811C7B85-2E6A-4D8E-B8B2-5123EF6CB62A}"/>
    <cellStyle name="Comma 7 3 3 6 3 2" xfId="17298" xr:uid="{C4F3A0EC-649D-49FD-BE0A-53485A107B01}"/>
    <cellStyle name="Comma 7 3 3 6 4" xfId="11695" xr:uid="{82EFCCBB-6C1B-44B7-A10B-5C695D5B7CCE}"/>
    <cellStyle name="Comma 7 3 3 7" xfId="2980" xr:uid="{15935EB6-69E4-49A3-A71D-3F781E8A037E}"/>
    <cellStyle name="Comma 7 3 3 7 2" xfId="8583" xr:uid="{BDD4A771-47EE-457D-8233-71CEDE1C3FFA}"/>
    <cellStyle name="Comma 7 3 3 7 2 2" xfId="19811" xr:uid="{392106F3-A8D5-42AB-98DD-BFFCA664032E}"/>
    <cellStyle name="Comma 7 3 3 7 3" xfId="14208" xr:uid="{6DE06CEF-4FF0-4FB7-B6BB-162E0CE23553}"/>
    <cellStyle name="Comma 7 3 3 8" xfId="5795" xr:uid="{E7B785E4-A168-4998-BCA9-D61FD92A2F7E}"/>
    <cellStyle name="Comma 7 3 3 8 2" xfId="17023" xr:uid="{AB987DB3-DE2E-4D0B-96EF-1D5FCBA921BD}"/>
    <cellStyle name="Comma 7 3 3 9" xfId="11419" xr:uid="{8E00ECB0-F904-4152-9325-D761D916A8D7}"/>
    <cellStyle name="Comma 7 3 4" xfId="610" xr:uid="{00000000-0005-0000-0000-0000B4080000}"/>
    <cellStyle name="Comma 7 3 4 2" xfId="1148" xr:uid="{00000000-0005-0000-0000-0000B5080000}"/>
    <cellStyle name="Comma 7 3 4 2 2" xfId="2228" xr:uid="{00000000-0005-0000-0000-0000B6080000}"/>
    <cellStyle name="Comma 7 3 4 2 2 2" xfId="5017" xr:uid="{2B0CC779-85D5-4C8C-9FC4-30AA2602FB75}"/>
    <cellStyle name="Comma 7 3 4 2 2 2 2" xfId="10620" xr:uid="{62B32902-5F80-49A8-9098-17F45DFD7B96}"/>
    <cellStyle name="Comma 7 3 4 2 2 2 2 2" xfId="21848" xr:uid="{231E4664-7B4D-461F-8B6F-5621C7AC84B2}"/>
    <cellStyle name="Comma 7 3 4 2 2 2 3" xfId="16245" xr:uid="{FB94F3FD-6010-4C26-BF44-4559E5026EAB}"/>
    <cellStyle name="Comma 7 3 4 2 2 3" xfId="7831" xr:uid="{53F6C940-C36E-479A-878B-D5C21D843D0E}"/>
    <cellStyle name="Comma 7 3 4 2 2 3 2" xfId="19059" xr:uid="{EAC0A26F-0350-4FDF-820B-BF0E315687B7}"/>
    <cellStyle name="Comma 7 3 4 2 2 4" xfId="13456" xr:uid="{0568A5BF-C4BA-4AB3-A811-4BD9832F36B5}"/>
    <cellStyle name="Comma 7 3 4 2 3" xfId="3937" xr:uid="{77BB7B4A-DECB-4611-8FB6-E7541772C72C}"/>
    <cellStyle name="Comma 7 3 4 2 3 2" xfId="9540" xr:uid="{FC8EB9D6-440B-4C3A-81B3-FC52C495EB32}"/>
    <cellStyle name="Comma 7 3 4 2 3 2 2" xfId="20768" xr:uid="{3072A0C2-431A-45A1-B138-301A4D40974E}"/>
    <cellStyle name="Comma 7 3 4 2 3 3" xfId="15165" xr:uid="{D23A2BCF-5DB5-4021-8C3A-6A703130477F}"/>
    <cellStyle name="Comma 7 3 4 2 4" xfId="6751" xr:uid="{9A591BDC-A383-4485-94EC-34C39BE96C5D}"/>
    <cellStyle name="Comma 7 3 4 2 4 2" xfId="17979" xr:uid="{2B9C0686-26C8-439B-9580-FCE1D249C9B8}"/>
    <cellStyle name="Comma 7 3 4 2 5" xfId="12376" xr:uid="{1A9A5C47-E20A-425C-9799-FDEB24767643}"/>
    <cellStyle name="Comma 7 3 4 3" xfId="1690" xr:uid="{00000000-0005-0000-0000-0000B7080000}"/>
    <cellStyle name="Comma 7 3 4 3 2" xfId="4479" xr:uid="{09E68920-6762-45A4-BE2E-492FEC5FF5CA}"/>
    <cellStyle name="Comma 7 3 4 3 2 2" xfId="10082" xr:uid="{2781F0A1-DCFC-4D59-98F2-9D57A375521B}"/>
    <cellStyle name="Comma 7 3 4 3 2 2 2" xfId="21310" xr:uid="{908AB4C3-EC27-4D7C-96DB-BAE95F068B2D}"/>
    <cellStyle name="Comma 7 3 4 3 2 3" xfId="15707" xr:uid="{DCC9FEC9-F932-47F6-9A78-C49245991D94}"/>
    <cellStyle name="Comma 7 3 4 3 3" xfId="7293" xr:uid="{6C4FEE1A-45A9-482B-B1CD-112ECBD634BD}"/>
    <cellStyle name="Comma 7 3 4 3 3 2" xfId="18521" xr:uid="{6BB96994-93A3-44EB-9E64-DD46F940CD28}"/>
    <cellStyle name="Comma 7 3 4 3 4" xfId="12918" xr:uid="{E2531066-2E4E-4674-85D4-0AD985DEB559}"/>
    <cellStyle name="Comma 7 3 4 4" xfId="3399" xr:uid="{D05CDA60-F429-485E-A651-9EC8A6DC0329}"/>
    <cellStyle name="Comma 7 3 4 4 2" xfId="9002" xr:uid="{34D2D567-97E9-4C98-8C84-4C8BD0B1D577}"/>
    <cellStyle name="Comma 7 3 4 4 2 2" xfId="20230" xr:uid="{2D4368AA-D63D-4AF3-B8D0-FD794477A8D5}"/>
    <cellStyle name="Comma 7 3 4 4 3" xfId="14627" xr:uid="{3730E092-5602-4690-8824-C598652718D7}"/>
    <cellStyle name="Comma 7 3 4 5" xfId="6213" xr:uid="{A5815D4F-115D-4917-B79C-6AD3C9576EC3}"/>
    <cellStyle name="Comma 7 3 4 5 2" xfId="17441" xr:uid="{4A80CBDE-BB42-4F5C-951A-ECAFA4B55201}"/>
    <cellStyle name="Comma 7 3 4 6" xfId="11838" xr:uid="{09D0C7D6-96E7-43F1-B5A0-0F6A0EFC468A}"/>
    <cellStyle name="Comma 7 3 5" xfId="881" xr:uid="{00000000-0005-0000-0000-0000B8080000}"/>
    <cellStyle name="Comma 7 3 5 2" xfId="1961" xr:uid="{00000000-0005-0000-0000-0000B9080000}"/>
    <cellStyle name="Comma 7 3 5 2 2" xfId="4750" xr:uid="{648BC89F-D8B1-495F-A285-5B127B5CA819}"/>
    <cellStyle name="Comma 7 3 5 2 2 2" xfId="10353" xr:uid="{D24F09AA-5315-43C3-8A0B-53020E9F321A}"/>
    <cellStyle name="Comma 7 3 5 2 2 2 2" xfId="21581" xr:uid="{7777D0E6-A59B-470B-A4CC-A9C7CAFDFB36}"/>
    <cellStyle name="Comma 7 3 5 2 2 3" xfId="15978" xr:uid="{F2AC10F3-820A-4F0B-AF48-AE40BEE2701C}"/>
    <cellStyle name="Comma 7 3 5 2 3" xfId="7564" xr:uid="{3221429D-5F94-4220-9351-69C3357BDE52}"/>
    <cellStyle name="Comma 7 3 5 2 3 2" xfId="18792" xr:uid="{7D8BD179-4250-44E9-94E4-EBB68BAA1587}"/>
    <cellStyle name="Comma 7 3 5 2 4" xfId="13189" xr:uid="{5BB3BA52-B0E9-4DA2-9FE1-270691216354}"/>
    <cellStyle name="Comma 7 3 5 3" xfId="3670" xr:uid="{A2C41607-CB07-465A-8846-1D9D916305BE}"/>
    <cellStyle name="Comma 7 3 5 3 2" xfId="9273" xr:uid="{6056473F-A584-42CF-AA79-731EAC51B663}"/>
    <cellStyle name="Comma 7 3 5 3 2 2" xfId="20501" xr:uid="{DF058901-635C-4FFE-86D7-82F79A70F8DC}"/>
    <cellStyle name="Comma 7 3 5 3 3" xfId="14898" xr:uid="{CF0C9A6F-6030-4165-9A66-349909D6A91A}"/>
    <cellStyle name="Comma 7 3 5 4" xfId="6484" xr:uid="{AEE8CC67-B5A1-4BC7-863E-585B7DA30B23}"/>
    <cellStyle name="Comma 7 3 5 4 2" xfId="17712" xr:uid="{88AFFE54-4C3E-4D98-AE25-ED4A9A7A4308}"/>
    <cellStyle name="Comma 7 3 5 5" xfId="12109" xr:uid="{38E7BF0E-0104-4306-AC4F-C64B8902CFBA}"/>
    <cellStyle name="Comma 7 3 6" xfId="1423" xr:uid="{00000000-0005-0000-0000-0000BA080000}"/>
    <cellStyle name="Comma 7 3 6 2" xfId="4212" xr:uid="{2686C119-506D-4120-811C-567761E889CE}"/>
    <cellStyle name="Comma 7 3 6 2 2" xfId="9815" xr:uid="{6548133E-E0B5-44F6-8A76-408D0F9ABAC6}"/>
    <cellStyle name="Comma 7 3 6 2 2 2" xfId="21043" xr:uid="{717348D6-8952-4851-B56C-11A119F1B9EB}"/>
    <cellStyle name="Comma 7 3 6 2 3" xfId="15440" xr:uid="{E9219724-97D2-48C3-8E40-3F1DEE593DDA}"/>
    <cellStyle name="Comma 7 3 6 3" xfId="7026" xr:uid="{4AE0D1AE-5DF9-4BAF-A6D7-2223255D6B5F}"/>
    <cellStyle name="Comma 7 3 6 3 2" xfId="18254" xr:uid="{F9F0AE98-55C4-4602-AE07-665C2D7B1434}"/>
    <cellStyle name="Comma 7 3 6 4" xfId="12651" xr:uid="{79299C7B-A28B-4FC1-9A7A-E6BF6D2FA868}"/>
    <cellStyle name="Comma 7 3 7" xfId="2504" xr:uid="{00000000-0005-0000-0000-0000BB080000}"/>
    <cellStyle name="Comma 7 3 7 2" xfId="5293" xr:uid="{F148A512-399E-4D8D-9927-B9EDD2DAD168}"/>
    <cellStyle name="Comma 7 3 7 2 2" xfId="10896" xr:uid="{ACA136D6-4B06-49EE-9A5E-5F943B85DC73}"/>
    <cellStyle name="Comma 7 3 7 2 2 2" xfId="22124" xr:uid="{D5219DE0-50C4-4ECC-B4E2-85841106D452}"/>
    <cellStyle name="Comma 7 3 7 2 3" xfId="16521" xr:uid="{68509434-DBD3-4FCF-87E5-31BC2286DDDD}"/>
    <cellStyle name="Comma 7 3 7 3" xfId="8107" xr:uid="{02F76786-08ED-4D37-980B-C4AEA95A2474}"/>
    <cellStyle name="Comma 7 3 7 3 2" xfId="19335" xr:uid="{52E0B734-B5A1-4B88-882B-15F679CD5C2A}"/>
    <cellStyle name="Comma 7 3 7 4" xfId="13732" xr:uid="{E52E36D7-0BEF-4844-A87A-5D69A02A0CC0}"/>
    <cellStyle name="Comma 7 3 8" xfId="343" xr:uid="{00000000-0005-0000-0000-0000BC080000}"/>
    <cellStyle name="Comma 7 3 8 2" xfId="3132" xr:uid="{D910CDFB-23BB-416C-8A70-97E12E2042EE}"/>
    <cellStyle name="Comma 7 3 8 2 2" xfId="8735" xr:uid="{63D1DE89-4748-4B72-ACAC-8D67AE7E7CEF}"/>
    <cellStyle name="Comma 7 3 8 2 2 2" xfId="19963" xr:uid="{8D899CA6-5320-4FEA-A845-F904E4DE5D8F}"/>
    <cellStyle name="Comma 7 3 8 2 3" xfId="14360" xr:uid="{91FA5ACA-F619-466E-B0D3-29D157F38047}"/>
    <cellStyle name="Comma 7 3 8 3" xfId="5946" xr:uid="{363B700A-66C1-4FCB-8283-684A1ACC7C28}"/>
    <cellStyle name="Comma 7 3 8 3 2" xfId="17174" xr:uid="{3DC054B7-A684-486E-BDD0-CD60CF8A6ED0}"/>
    <cellStyle name="Comma 7 3 8 4" xfId="11571" xr:uid="{270F5039-A089-4F6A-9F35-96977AFA387B}"/>
    <cellStyle name="Comma 7 3 9" xfId="2856" xr:uid="{1AA7EF2E-F207-43D6-BE68-A3DF6A594601}"/>
    <cellStyle name="Comma 7 3 9 2" xfId="8459" xr:uid="{3FF6C4D0-A002-4089-8E23-E410F03D5559}"/>
    <cellStyle name="Comma 7 3 9 2 2" xfId="19687" xr:uid="{5F124076-D4C6-4932-949E-A1B44C5978BB}"/>
    <cellStyle name="Comma 7 3 9 3" xfId="14084" xr:uid="{ACA3DE1E-0525-4E08-AB7E-560E83B07562}"/>
    <cellStyle name="Comma 7 4" xfId="93" xr:uid="{00000000-0005-0000-0000-0000BD080000}"/>
    <cellStyle name="Comma 7 4 10" xfId="11325" xr:uid="{28DA7434-7464-4050-AD71-91F8241B0A21}"/>
    <cellStyle name="Comma 7 4 2" xfId="219" xr:uid="{00000000-0005-0000-0000-0000BE080000}"/>
    <cellStyle name="Comma 7 4 2 2" xfId="766" xr:uid="{00000000-0005-0000-0000-0000BF080000}"/>
    <cellStyle name="Comma 7 4 2 2 2" xfId="1304" xr:uid="{00000000-0005-0000-0000-0000C0080000}"/>
    <cellStyle name="Comma 7 4 2 2 2 2" xfId="2384" xr:uid="{00000000-0005-0000-0000-0000C1080000}"/>
    <cellStyle name="Comma 7 4 2 2 2 2 2" xfId="5173" xr:uid="{E7B02258-2A3C-4E4C-9D99-0FB2BEBE7A5F}"/>
    <cellStyle name="Comma 7 4 2 2 2 2 2 2" xfId="10776" xr:uid="{0444427E-A4CA-45EA-9FB7-52F6155F7353}"/>
    <cellStyle name="Comma 7 4 2 2 2 2 2 2 2" xfId="22004" xr:uid="{F9FCA69D-C59D-4624-A7A1-7C46B5A889F6}"/>
    <cellStyle name="Comma 7 4 2 2 2 2 2 3" xfId="16401" xr:uid="{14EEFCE7-304A-4120-8D8D-420F4E226B34}"/>
    <cellStyle name="Comma 7 4 2 2 2 2 3" xfId="7987" xr:uid="{EBD1B8ED-5D2E-4BE8-8F94-4CA495DF8D05}"/>
    <cellStyle name="Comma 7 4 2 2 2 2 3 2" xfId="19215" xr:uid="{FD0E2DF0-A602-46D2-A0CB-4634F1F25B39}"/>
    <cellStyle name="Comma 7 4 2 2 2 2 4" xfId="13612" xr:uid="{DAEC3F08-4838-4DBA-AAE6-14A0DC2C4170}"/>
    <cellStyle name="Comma 7 4 2 2 2 3" xfId="4093" xr:uid="{BA12F04B-57A4-4024-B2E6-684C9F43BB9E}"/>
    <cellStyle name="Comma 7 4 2 2 2 3 2" xfId="9696" xr:uid="{3BC028C8-5A1C-432A-A66A-C2BA3C68AD66}"/>
    <cellStyle name="Comma 7 4 2 2 2 3 2 2" xfId="20924" xr:uid="{DB88C383-FED1-4827-84E8-E4DBFAFCF1AF}"/>
    <cellStyle name="Comma 7 4 2 2 2 3 3" xfId="15321" xr:uid="{882FA3BB-0383-44CF-B6B9-E299F5117BEF}"/>
    <cellStyle name="Comma 7 4 2 2 2 4" xfId="6907" xr:uid="{8140097A-5BB2-4B79-8C61-98D760C7CBC5}"/>
    <cellStyle name="Comma 7 4 2 2 2 4 2" xfId="18135" xr:uid="{1C5EA322-C0A2-49B3-86CB-2730107EBCDC}"/>
    <cellStyle name="Comma 7 4 2 2 2 5" xfId="12532" xr:uid="{9DDEC221-0899-48BC-9B85-D8425608AE0C}"/>
    <cellStyle name="Comma 7 4 2 2 3" xfId="1846" xr:uid="{00000000-0005-0000-0000-0000C2080000}"/>
    <cellStyle name="Comma 7 4 2 2 3 2" xfId="4635" xr:uid="{69042920-5F27-453F-9A2A-3F1B72183D0F}"/>
    <cellStyle name="Comma 7 4 2 2 3 2 2" xfId="10238" xr:uid="{512A9C55-87B0-4811-BF27-758FD927EAB6}"/>
    <cellStyle name="Comma 7 4 2 2 3 2 2 2" xfId="21466" xr:uid="{3A5B33C9-E64D-4FD6-8CD2-70942F550DF0}"/>
    <cellStyle name="Comma 7 4 2 2 3 2 3" xfId="15863" xr:uid="{5C77061C-89D0-4B6D-804A-0A9E8C175017}"/>
    <cellStyle name="Comma 7 4 2 2 3 3" xfId="7449" xr:uid="{A686E01A-D9DD-4AAD-9BD4-810DF27106CC}"/>
    <cellStyle name="Comma 7 4 2 2 3 3 2" xfId="18677" xr:uid="{F8CB5CDB-E78A-43C4-9CA4-1FEA3BCF5F6B}"/>
    <cellStyle name="Comma 7 4 2 2 3 4" xfId="13074" xr:uid="{018C7175-DE0E-4874-9B66-E85A9EC86262}"/>
    <cellStyle name="Comma 7 4 2 2 4" xfId="3555" xr:uid="{4DEF7802-D521-41EC-A348-850AE1A44975}"/>
    <cellStyle name="Comma 7 4 2 2 4 2" xfId="9158" xr:uid="{E865218B-05B5-407C-A8A0-6DFE7C21CD47}"/>
    <cellStyle name="Comma 7 4 2 2 4 2 2" xfId="20386" xr:uid="{7E64E897-8429-4ABF-A0A6-C6599B12115A}"/>
    <cellStyle name="Comma 7 4 2 2 4 3" xfId="14783" xr:uid="{AE201E47-A073-41EC-B31D-9D89F93F8FFA}"/>
    <cellStyle name="Comma 7 4 2 2 5" xfId="6369" xr:uid="{10BDE503-A473-463D-86DB-3A7838739FEE}"/>
    <cellStyle name="Comma 7 4 2 2 5 2" xfId="17597" xr:uid="{79A8D16F-7C0B-4326-8CB8-350D9DCFABCD}"/>
    <cellStyle name="Comma 7 4 2 2 6" xfId="11994" xr:uid="{A74C5F8A-220B-4DBF-8374-CD838D111838}"/>
    <cellStyle name="Comma 7 4 2 3" xfId="1037" xr:uid="{00000000-0005-0000-0000-0000C3080000}"/>
    <cellStyle name="Comma 7 4 2 3 2" xfId="2117" xr:uid="{00000000-0005-0000-0000-0000C4080000}"/>
    <cellStyle name="Comma 7 4 2 3 2 2" xfId="4906" xr:uid="{59075186-A08A-45F1-8FEC-E813824B626A}"/>
    <cellStyle name="Comma 7 4 2 3 2 2 2" xfId="10509" xr:uid="{B3215CF0-095F-4854-9AEC-C21D09824959}"/>
    <cellStyle name="Comma 7 4 2 3 2 2 2 2" xfId="21737" xr:uid="{7C847B23-B5CE-4F63-8AAE-361F8C3C9268}"/>
    <cellStyle name="Comma 7 4 2 3 2 2 3" xfId="16134" xr:uid="{60DA3EAD-D27F-4081-B0E2-3030AA3D4B8C}"/>
    <cellStyle name="Comma 7 4 2 3 2 3" xfId="7720" xr:uid="{B00CA400-FBB9-4AB8-9CE5-CB1C7AD66CF9}"/>
    <cellStyle name="Comma 7 4 2 3 2 3 2" xfId="18948" xr:uid="{2F7656A7-510B-4F6E-85B4-FB94C3D8139B}"/>
    <cellStyle name="Comma 7 4 2 3 2 4" xfId="13345" xr:uid="{94970431-6811-4B89-9D10-0DC9C77DD083}"/>
    <cellStyle name="Comma 7 4 2 3 3" xfId="3826" xr:uid="{1D50B4E9-AE22-49B2-8ADE-5C67831BC9AD}"/>
    <cellStyle name="Comma 7 4 2 3 3 2" xfId="9429" xr:uid="{444B1D0A-1968-4F5F-9E8D-9E4F28E33707}"/>
    <cellStyle name="Comma 7 4 2 3 3 2 2" xfId="20657" xr:uid="{7714A6FC-8493-4EC3-BE48-43B5E032E6CA}"/>
    <cellStyle name="Comma 7 4 2 3 3 3" xfId="15054" xr:uid="{F222B1B5-3CBE-4DF2-8AD3-C4DD224FEBF4}"/>
    <cellStyle name="Comma 7 4 2 3 4" xfId="6640" xr:uid="{BA466F28-7BC6-4D3C-B791-593124202E43}"/>
    <cellStyle name="Comma 7 4 2 3 4 2" xfId="17868" xr:uid="{F8382DAD-AF04-442B-B504-E2BBB50197A3}"/>
    <cellStyle name="Comma 7 4 2 3 5" xfId="12265" xr:uid="{FF491CE4-03EF-4C13-B4B7-5384A6C506B2}"/>
    <cellStyle name="Comma 7 4 2 4" xfId="1579" xr:uid="{00000000-0005-0000-0000-0000C5080000}"/>
    <cellStyle name="Comma 7 4 2 4 2" xfId="4368" xr:uid="{8C42BCA3-6E15-4C25-B4E4-8548152E2D73}"/>
    <cellStyle name="Comma 7 4 2 4 2 2" xfId="9971" xr:uid="{6211FF50-82AD-4D1F-AD86-94471E10D9B4}"/>
    <cellStyle name="Comma 7 4 2 4 2 2 2" xfId="21199" xr:uid="{671AEC5B-5F5F-4B7E-966A-FC6FFABB024D}"/>
    <cellStyle name="Comma 7 4 2 4 2 3" xfId="15596" xr:uid="{13701B8E-CB3A-41C1-998B-8A29DF776AFA}"/>
    <cellStyle name="Comma 7 4 2 4 3" xfId="7182" xr:uid="{8E720339-5D46-43CC-84A0-89185C9F3478}"/>
    <cellStyle name="Comma 7 4 2 4 3 2" xfId="18410" xr:uid="{52E3FA06-33D0-47BA-99C1-B11964C04D9F}"/>
    <cellStyle name="Comma 7 4 2 4 4" xfId="12807" xr:uid="{0B7AB38C-FBB5-4DD2-A517-8C074950B373}"/>
    <cellStyle name="Comma 7 4 2 5" xfId="2660" xr:uid="{00000000-0005-0000-0000-0000C6080000}"/>
    <cellStyle name="Comma 7 4 2 5 2" xfId="5449" xr:uid="{76C8C72D-E82C-4E41-A600-E2EDE76B05DF}"/>
    <cellStyle name="Comma 7 4 2 5 2 2" xfId="11052" xr:uid="{C393E34C-C8E4-4437-9BE7-0B004F61EA44}"/>
    <cellStyle name="Comma 7 4 2 5 2 2 2" xfId="22280" xr:uid="{332033A8-E358-40E6-9DDC-F9A784008CEA}"/>
    <cellStyle name="Comma 7 4 2 5 2 3" xfId="16677" xr:uid="{BFE5A508-C6C0-4B96-A9AE-75E060C26702}"/>
    <cellStyle name="Comma 7 4 2 5 3" xfId="8263" xr:uid="{CDE0DC29-BBB1-4395-ACC9-9451A3CE3BE1}"/>
    <cellStyle name="Comma 7 4 2 5 3 2" xfId="19491" xr:uid="{E4071AA2-0A9A-443D-847F-534DDC804A95}"/>
    <cellStyle name="Comma 7 4 2 5 4" xfId="13888" xr:uid="{3D4BEB13-60FB-4826-9278-C2D701A3C989}"/>
    <cellStyle name="Comma 7 4 2 6" xfId="499" xr:uid="{00000000-0005-0000-0000-0000C7080000}"/>
    <cellStyle name="Comma 7 4 2 6 2" xfId="3288" xr:uid="{069F0C89-3E82-4498-AB6D-089F48C2F5A8}"/>
    <cellStyle name="Comma 7 4 2 6 2 2" xfId="8891" xr:uid="{A96D72C0-3B91-4B5D-881F-30D445C845C5}"/>
    <cellStyle name="Comma 7 4 2 6 2 2 2" xfId="20119" xr:uid="{7D089E7A-CF89-44CD-95A9-AF1810CA621F}"/>
    <cellStyle name="Comma 7 4 2 6 2 3" xfId="14516" xr:uid="{3A964CC1-970F-438E-BA90-E216DACE54C1}"/>
    <cellStyle name="Comma 7 4 2 6 3" xfId="6102" xr:uid="{98B620BC-0DE8-417C-8006-1DD51A46AB20}"/>
    <cellStyle name="Comma 7 4 2 6 3 2" xfId="17330" xr:uid="{B8FCE7B3-15DC-4701-BD0C-B97F3AC9F34C}"/>
    <cellStyle name="Comma 7 4 2 6 4" xfId="11727" xr:uid="{62568D83-3F58-46A1-86FD-3C45B483087B}"/>
    <cellStyle name="Comma 7 4 2 7" xfId="3012" xr:uid="{375DEBA1-884E-4CAC-8CA5-FEE936687F68}"/>
    <cellStyle name="Comma 7 4 2 7 2" xfId="8615" xr:uid="{26611A2C-CD1B-44E5-BEA2-D704118CAFF1}"/>
    <cellStyle name="Comma 7 4 2 7 2 2" xfId="19843" xr:uid="{6B63009B-7B87-4D38-B1FA-D1009DF929C8}"/>
    <cellStyle name="Comma 7 4 2 7 3" xfId="14240" xr:uid="{EE18D53A-5B3C-45F6-8B8F-30F51AD70ADE}"/>
    <cellStyle name="Comma 7 4 2 8" xfId="5827" xr:uid="{4BCE7BC9-ECDD-4F69-A985-53730F5B83AD}"/>
    <cellStyle name="Comma 7 4 2 8 2" xfId="17055" xr:uid="{20CB34B2-B1F9-4350-9DC2-B9A3E543F139}"/>
    <cellStyle name="Comma 7 4 2 9" xfId="11451" xr:uid="{43ACA926-2007-486F-82A7-4E8F8B65981D}"/>
    <cellStyle name="Comma 7 4 3" xfId="640" xr:uid="{00000000-0005-0000-0000-0000C8080000}"/>
    <cellStyle name="Comma 7 4 3 2" xfId="1178" xr:uid="{00000000-0005-0000-0000-0000C9080000}"/>
    <cellStyle name="Comma 7 4 3 2 2" xfId="2258" xr:uid="{00000000-0005-0000-0000-0000CA080000}"/>
    <cellStyle name="Comma 7 4 3 2 2 2" xfId="5047" xr:uid="{E959A5A8-1A4C-4400-87A8-289D78E084CC}"/>
    <cellStyle name="Comma 7 4 3 2 2 2 2" xfId="10650" xr:uid="{A34A1537-8FB3-4F81-BD72-C2F4D44C2199}"/>
    <cellStyle name="Comma 7 4 3 2 2 2 2 2" xfId="21878" xr:uid="{E59BB51F-BC66-4814-8A05-106562592CC3}"/>
    <cellStyle name="Comma 7 4 3 2 2 2 3" xfId="16275" xr:uid="{222E0061-EBE8-439C-BA10-3A3276ADA1FC}"/>
    <cellStyle name="Comma 7 4 3 2 2 3" xfId="7861" xr:uid="{16D31462-089D-4CF7-9A05-FA3933B9987B}"/>
    <cellStyle name="Comma 7 4 3 2 2 3 2" xfId="19089" xr:uid="{9D346612-FB49-4635-B510-4E91492F208C}"/>
    <cellStyle name="Comma 7 4 3 2 2 4" xfId="13486" xr:uid="{EC905072-83B5-4CB5-910D-CD3143B3D053}"/>
    <cellStyle name="Comma 7 4 3 2 3" xfId="3967" xr:uid="{A6A50A52-53C6-49EA-9B2D-AACAC222AA8F}"/>
    <cellStyle name="Comma 7 4 3 2 3 2" xfId="9570" xr:uid="{7D433ACF-9464-4901-83CA-2346965DE458}"/>
    <cellStyle name="Comma 7 4 3 2 3 2 2" xfId="20798" xr:uid="{15692170-0C45-4295-960A-9FE49158903D}"/>
    <cellStyle name="Comma 7 4 3 2 3 3" xfId="15195" xr:uid="{7173321D-D87E-4613-8DA3-8DD9A261285C}"/>
    <cellStyle name="Comma 7 4 3 2 4" xfId="6781" xr:uid="{399E5003-9DD1-4D02-9CFC-DF5EE9696913}"/>
    <cellStyle name="Comma 7 4 3 2 4 2" xfId="18009" xr:uid="{010D0855-11E4-4A7B-8583-C8B39B68F12C}"/>
    <cellStyle name="Comma 7 4 3 2 5" xfId="12406" xr:uid="{703C8111-98E7-473C-A763-AC7D2F187F42}"/>
    <cellStyle name="Comma 7 4 3 3" xfId="1720" xr:uid="{00000000-0005-0000-0000-0000CB080000}"/>
    <cellStyle name="Comma 7 4 3 3 2" xfId="4509" xr:uid="{C1C97FBC-32C9-4D2D-9A26-705875DFEDCF}"/>
    <cellStyle name="Comma 7 4 3 3 2 2" xfId="10112" xr:uid="{CF98C979-8D7F-4E26-9541-F4A3B0855C9A}"/>
    <cellStyle name="Comma 7 4 3 3 2 2 2" xfId="21340" xr:uid="{7664D83F-D246-45C9-8DEA-6EB8D7911A3C}"/>
    <cellStyle name="Comma 7 4 3 3 2 3" xfId="15737" xr:uid="{8BA6FD37-9333-4E96-AEDF-788E460A9EB9}"/>
    <cellStyle name="Comma 7 4 3 3 3" xfId="7323" xr:uid="{3191D2D1-70F7-4E91-AA85-2625B7E96DCC}"/>
    <cellStyle name="Comma 7 4 3 3 3 2" xfId="18551" xr:uid="{AE0CD3C0-AE9C-4AC4-82F2-0D0556DD8889}"/>
    <cellStyle name="Comma 7 4 3 3 4" xfId="12948" xr:uid="{F949F257-D491-4168-80FA-2F26278B0B69}"/>
    <cellStyle name="Comma 7 4 3 4" xfId="3429" xr:uid="{E7EC8127-423A-4BCD-8F3A-6A9C48C370AF}"/>
    <cellStyle name="Comma 7 4 3 4 2" xfId="9032" xr:uid="{DF1E76F9-6921-4097-BD63-B4586BD8FD96}"/>
    <cellStyle name="Comma 7 4 3 4 2 2" xfId="20260" xr:uid="{286F5C6B-67D5-4B1C-91C1-4CAC42901B26}"/>
    <cellStyle name="Comma 7 4 3 4 3" xfId="14657" xr:uid="{729616B9-9288-4332-BFD8-A13F513B18C8}"/>
    <cellStyle name="Comma 7 4 3 5" xfId="6243" xr:uid="{A683867B-7DF8-4E1F-BB26-8E34968260CA}"/>
    <cellStyle name="Comma 7 4 3 5 2" xfId="17471" xr:uid="{D7C59C9E-CF8A-4193-A675-3B7D2AB1E450}"/>
    <cellStyle name="Comma 7 4 3 6" xfId="11868" xr:uid="{40EEF3EE-5862-4DD7-AF2A-A387939A9830}"/>
    <cellStyle name="Comma 7 4 4" xfId="911" xr:uid="{00000000-0005-0000-0000-0000CC080000}"/>
    <cellStyle name="Comma 7 4 4 2" xfId="1991" xr:uid="{00000000-0005-0000-0000-0000CD080000}"/>
    <cellStyle name="Comma 7 4 4 2 2" xfId="4780" xr:uid="{A425838E-2899-43A1-898F-60C0B4FC00F4}"/>
    <cellStyle name="Comma 7 4 4 2 2 2" xfId="10383" xr:uid="{11A2401E-E035-43C5-8A6D-754AF5022EC9}"/>
    <cellStyle name="Comma 7 4 4 2 2 2 2" xfId="21611" xr:uid="{022F3FC8-FD6F-4671-89CA-796D628C8B10}"/>
    <cellStyle name="Comma 7 4 4 2 2 3" xfId="16008" xr:uid="{EA8B8D95-F829-4BDE-96C5-19BB609D9A10}"/>
    <cellStyle name="Comma 7 4 4 2 3" xfId="7594" xr:uid="{54A48A79-88F7-47BB-9238-2493385A5752}"/>
    <cellStyle name="Comma 7 4 4 2 3 2" xfId="18822" xr:uid="{BFD39CE6-8119-4B95-A7FC-5DB5129E0347}"/>
    <cellStyle name="Comma 7 4 4 2 4" xfId="13219" xr:uid="{29DE6CDD-BB20-47C6-97B2-F6A4BDAFC5D5}"/>
    <cellStyle name="Comma 7 4 4 3" xfId="3700" xr:uid="{079CEA19-7F82-4CF2-8DD1-E8BBF77610F0}"/>
    <cellStyle name="Comma 7 4 4 3 2" xfId="9303" xr:uid="{E65C3FB4-290E-4445-AB19-C84F15E39DFB}"/>
    <cellStyle name="Comma 7 4 4 3 2 2" xfId="20531" xr:uid="{19CD0AFF-6511-4E38-973D-6A1C554300A5}"/>
    <cellStyle name="Comma 7 4 4 3 3" xfId="14928" xr:uid="{DA3E2CCD-C57C-4A39-8F0A-BAF617EBC6EF}"/>
    <cellStyle name="Comma 7 4 4 4" xfId="6514" xr:uid="{F64A7784-EA1F-4579-948D-1A792B064446}"/>
    <cellStyle name="Comma 7 4 4 4 2" xfId="17742" xr:uid="{7C930AAD-87D8-48DC-8E1C-1FABEE7EEB4D}"/>
    <cellStyle name="Comma 7 4 4 5" xfId="12139" xr:uid="{1F72D2F5-3AA1-4807-A2ED-465E19F6CF58}"/>
    <cellStyle name="Comma 7 4 5" xfId="1453" xr:uid="{00000000-0005-0000-0000-0000CE080000}"/>
    <cellStyle name="Comma 7 4 5 2" xfId="4242" xr:uid="{750161F2-8E75-4813-A7BA-09203766DE88}"/>
    <cellStyle name="Comma 7 4 5 2 2" xfId="9845" xr:uid="{5190535B-3E9B-4BC6-AFE1-CEF4BCFE7C88}"/>
    <cellStyle name="Comma 7 4 5 2 2 2" xfId="21073" xr:uid="{E8B87807-CDF9-4AE1-B49E-F030DFA6BD1B}"/>
    <cellStyle name="Comma 7 4 5 2 3" xfId="15470" xr:uid="{958B03C0-1D0B-4006-80C9-258B3E592CE6}"/>
    <cellStyle name="Comma 7 4 5 3" xfId="7056" xr:uid="{12D663C4-38E5-4A83-A3A1-3277078638FE}"/>
    <cellStyle name="Comma 7 4 5 3 2" xfId="18284" xr:uid="{03726A40-D0CD-457B-9CB7-065FEC61D400}"/>
    <cellStyle name="Comma 7 4 5 4" xfId="12681" xr:uid="{C8A96A08-CF87-4754-BA91-9403E3E86DDA}"/>
    <cellStyle name="Comma 7 4 6" xfId="2534" xr:uid="{00000000-0005-0000-0000-0000CF080000}"/>
    <cellStyle name="Comma 7 4 6 2" xfId="5323" xr:uid="{2557CB96-76AD-4BC3-A4C5-2E1BC4C39763}"/>
    <cellStyle name="Comma 7 4 6 2 2" xfId="10926" xr:uid="{8EDE6779-0076-47EB-84FF-5CB2933ABBA2}"/>
    <cellStyle name="Comma 7 4 6 2 2 2" xfId="22154" xr:uid="{17131C3C-EAB4-4EB7-B535-E88D6187C4A2}"/>
    <cellStyle name="Comma 7 4 6 2 3" xfId="16551" xr:uid="{6446B344-5374-4DCB-9543-FEEA6906EB3B}"/>
    <cellStyle name="Comma 7 4 6 3" xfId="8137" xr:uid="{D01B3698-8E53-45ED-84D3-90E3ED21B69E}"/>
    <cellStyle name="Comma 7 4 6 3 2" xfId="19365" xr:uid="{AD39EDE3-850E-4B77-BC2C-726190A2F05C}"/>
    <cellStyle name="Comma 7 4 6 4" xfId="13762" xr:uid="{B5373A6C-D3E1-44B2-83B3-A44923F9AEAD}"/>
    <cellStyle name="Comma 7 4 7" xfId="373" xr:uid="{00000000-0005-0000-0000-0000D0080000}"/>
    <cellStyle name="Comma 7 4 7 2" xfId="3162" xr:uid="{CB4BB7E3-A37B-4CC0-930F-A6FE199D011A}"/>
    <cellStyle name="Comma 7 4 7 2 2" xfId="8765" xr:uid="{FB0982D6-754E-43A2-9F58-6E125DB07A05}"/>
    <cellStyle name="Comma 7 4 7 2 2 2" xfId="19993" xr:uid="{9210BD11-2F47-45EF-ABDA-21ADAC8CD86B}"/>
    <cellStyle name="Comma 7 4 7 2 3" xfId="14390" xr:uid="{F788967B-5BD8-48AB-9AB1-97DF80E2662C}"/>
    <cellStyle name="Comma 7 4 7 3" xfId="5976" xr:uid="{B80A8A09-BB72-46EB-B710-27D794D2A827}"/>
    <cellStyle name="Comma 7 4 7 3 2" xfId="17204" xr:uid="{CC79124D-1FF5-4737-9EA3-7931A08876B3}"/>
    <cellStyle name="Comma 7 4 7 4" xfId="11601" xr:uid="{5686AE48-F746-43CE-9214-2F8E1802A63C}"/>
    <cellStyle name="Comma 7 4 8" xfId="2886" xr:uid="{2FAB668B-CA2E-4E47-96F8-FC8C2F7EDA76}"/>
    <cellStyle name="Comma 7 4 8 2" xfId="8489" xr:uid="{E23E0D6B-B223-4E15-AA54-DAD5C3933F3D}"/>
    <cellStyle name="Comma 7 4 8 2 2" xfId="19717" xr:uid="{2DAABA5B-207B-46B8-B6D0-874AE0227EB8}"/>
    <cellStyle name="Comma 7 4 8 3" xfId="14114" xr:uid="{52AA1239-BE49-4178-92AC-6A120654BC53}"/>
    <cellStyle name="Comma 7 4 9" xfId="5701" xr:uid="{8E5A8FD5-910E-4EEE-850F-CFFB33B982BF}"/>
    <cellStyle name="Comma 7 4 9 2" xfId="16929" xr:uid="{58C18A43-D7A0-48DC-B62A-8D5855901C05}"/>
    <cellStyle name="Comma 7 5" xfId="155" xr:uid="{00000000-0005-0000-0000-0000D1080000}"/>
    <cellStyle name="Comma 7 5 2" xfId="702" xr:uid="{00000000-0005-0000-0000-0000D2080000}"/>
    <cellStyle name="Comma 7 5 2 2" xfId="1240" xr:uid="{00000000-0005-0000-0000-0000D3080000}"/>
    <cellStyle name="Comma 7 5 2 2 2" xfId="2320" xr:uid="{00000000-0005-0000-0000-0000D4080000}"/>
    <cellStyle name="Comma 7 5 2 2 2 2" xfId="5109" xr:uid="{577DC8A2-62EF-41AF-979B-2A186C00CF63}"/>
    <cellStyle name="Comma 7 5 2 2 2 2 2" xfId="10712" xr:uid="{C8814FD6-0F82-4D48-8B39-E66A4D29780B}"/>
    <cellStyle name="Comma 7 5 2 2 2 2 2 2" xfId="21940" xr:uid="{C62AB5BA-55CC-442E-B4C8-83D273D3A1F9}"/>
    <cellStyle name="Comma 7 5 2 2 2 2 3" xfId="16337" xr:uid="{A5BE5317-0CD8-4B12-8AE2-B907011176A7}"/>
    <cellStyle name="Comma 7 5 2 2 2 3" xfId="7923" xr:uid="{39F3AA4F-B2F4-4F86-A628-C858C1FA70AB}"/>
    <cellStyle name="Comma 7 5 2 2 2 3 2" xfId="19151" xr:uid="{C7D9E040-B803-4A3D-89B2-D2284B099D8E}"/>
    <cellStyle name="Comma 7 5 2 2 2 4" xfId="13548" xr:uid="{81D85792-B621-4AAE-976F-778CE2FE9600}"/>
    <cellStyle name="Comma 7 5 2 2 3" xfId="4029" xr:uid="{53A0627F-0148-488A-9DD6-EDFAE6F1A08E}"/>
    <cellStyle name="Comma 7 5 2 2 3 2" xfId="9632" xr:uid="{10BF2A1B-2F0D-4299-8F35-0CE9AC41EB8F}"/>
    <cellStyle name="Comma 7 5 2 2 3 2 2" xfId="20860" xr:uid="{3BA56557-EA0D-429C-AB58-EA138B7BBFD8}"/>
    <cellStyle name="Comma 7 5 2 2 3 3" xfId="15257" xr:uid="{77F44A5E-8761-4EC1-A398-22C00F5AFB27}"/>
    <cellStyle name="Comma 7 5 2 2 4" xfId="6843" xr:uid="{59863D56-6442-4185-90F8-19F94F8A4304}"/>
    <cellStyle name="Comma 7 5 2 2 4 2" xfId="18071" xr:uid="{73AAFD43-C46A-4373-8FCB-35E2FF3DF3D3}"/>
    <cellStyle name="Comma 7 5 2 2 5" xfId="12468" xr:uid="{0FA58320-7D71-420A-B0D6-2A3249E1C3D9}"/>
    <cellStyle name="Comma 7 5 2 3" xfId="1782" xr:uid="{00000000-0005-0000-0000-0000D5080000}"/>
    <cellStyle name="Comma 7 5 2 3 2" xfId="4571" xr:uid="{8C2A15E1-53B5-4763-8854-EAE7A8448030}"/>
    <cellStyle name="Comma 7 5 2 3 2 2" xfId="10174" xr:uid="{5CE27BC6-4201-4812-9B2B-65959305575C}"/>
    <cellStyle name="Comma 7 5 2 3 2 2 2" xfId="21402" xr:uid="{3286DE80-633D-4AF5-836C-7D63393CDB15}"/>
    <cellStyle name="Comma 7 5 2 3 2 3" xfId="15799" xr:uid="{2AACBC2C-725D-4BDC-85FD-F08135F2CDED}"/>
    <cellStyle name="Comma 7 5 2 3 3" xfId="7385" xr:uid="{E6F97F96-48C4-446D-829B-7873DDDAE595}"/>
    <cellStyle name="Comma 7 5 2 3 3 2" xfId="18613" xr:uid="{E93C01A9-C234-4B34-8DDB-34EF22A20B7B}"/>
    <cellStyle name="Comma 7 5 2 3 4" xfId="13010" xr:uid="{D537676B-9D76-4F23-A98E-0B8AF8D1EF89}"/>
    <cellStyle name="Comma 7 5 2 4" xfId="3491" xr:uid="{61D079C4-FDB1-4737-AE00-713A44B5611C}"/>
    <cellStyle name="Comma 7 5 2 4 2" xfId="9094" xr:uid="{041EF65D-B3A3-4F29-9348-ED441A42DD64}"/>
    <cellStyle name="Comma 7 5 2 4 2 2" xfId="20322" xr:uid="{105F2B9C-4FAB-48BB-A24D-476F647C3B05}"/>
    <cellStyle name="Comma 7 5 2 4 3" xfId="14719" xr:uid="{77A5C0B8-E3C0-45CB-B128-CE404135A298}"/>
    <cellStyle name="Comma 7 5 2 5" xfId="6305" xr:uid="{CE505DD6-E5F6-4310-B276-936B28B8AA4F}"/>
    <cellStyle name="Comma 7 5 2 5 2" xfId="17533" xr:uid="{FF220B22-EC08-492B-AC1D-52C4AE97E851}"/>
    <cellStyle name="Comma 7 5 2 6" xfId="11930" xr:uid="{F98CEB49-FF61-4073-B5EC-F652A59E88EF}"/>
    <cellStyle name="Comma 7 5 3" xfId="973" xr:uid="{00000000-0005-0000-0000-0000D6080000}"/>
    <cellStyle name="Comma 7 5 3 2" xfId="2053" xr:uid="{00000000-0005-0000-0000-0000D7080000}"/>
    <cellStyle name="Comma 7 5 3 2 2" xfId="4842" xr:uid="{C48A23A5-50E6-4B68-9680-0142B8398411}"/>
    <cellStyle name="Comma 7 5 3 2 2 2" xfId="10445" xr:uid="{6038D6D8-BE62-4196-B063-00D908D98A5D}"/>
    <cellStyle name="Comma 7 5 3 2 2 2 2" xfId="21673" xr:uid="{1B7F1BD3-EE3E-49A6-B996-B77E7FDCBBE2}"/>
    <cellStyle name="Comma 7 5 3 2 2 3" xfId="16070" xr:uid="{C1AB0B9E-86FD-4B97-B31E-73201CE8A009}"/>
    <cellStyle name="Comma 7 5 3 2 3" xfId="7656" xr:uid="{4EE5559B-8EF5-495D-8DD1-F155CC1B0946}"/>
    <cellStyle name="Comma 7 5 3 2 3 2" xfId="18884" xr:uid="{46DB5BAC-630B-45AD-B661-16D471FD2805}"/>
    <cellStyle name="Comma 7 5 3 2 4" xfId="13281" xr:uid="{F4250229-9684-4F16-B44B-1FD58ED41058}"/>
    <cellStyle name="Comma 7 5 3 3" xfId="3762" xr:uid="{EE9ECC21-1974-47EF-9695-75603D8F43D9}"/>
    <cellStyle name="Comma 7 5 3 3 2" xfId="9365" xr:uid="{A4C108D6-3753-4B7B-BF47-3300F9D4CAB2}"/>
    <cellStyle name="Comma 7 5 3 3 2 2" xfId="20593" xr:uid="{55280FC2-78A0-4A3C-B3AE-682A7A340CE0}"/>
    <cellStyle name="Comma 7 5 3 3 3" xfId="14990" xr:uid="{BFB70429-2C65-44F5-BCFE-64C14A11C5CC}"/>
    <cellStyle name="Comma 7 5 3 4" xfId="6576" xr:uid="{839C58B2-D325-4AD0-BC9F-71A64C68DD3F}"/>
    <cellStyle name="Comma 7 5 3 4 2" xfId="17804" xr:uid="{9F2B8B36-4250-49F4-8F1F-7D8412A5C504}"/>
    <cellStyle name="Comma 7 5 3 5" xfId="12201" xr:uid="{D9DE0503-3BEE-42FB-84A9-6A0C06BBEA14}"/>
    <cellStyle name="Comma 7 5 4" xfId="1515" xr:uid="{00000000-0005-0000-0000-0000D8080000}"/>
    <cellStyle name="Comma 7 5 4 2" xfId="4304" xr:uid="{B0834169-4778-434E-8557-78FE5EA7FD23}"/>
    <cellStyle name="Comma 7 5 4 2 2" xfId="9907" xr:uid="{611324C6-F848-4F18-B80C-B5BFBB5DFE79}"/>
    <cellStyle name="Comma 7 5 4 2 2 2" xfId="21135" xr:uid="{04C17E17-985A-45B7-AEA0-27D335B0AE06}"/>
    <cellStyle name="Comma 7 5 4 2 3" xfId="15532" xr:uid="{64D60E65-31D1-4C16-897A-6C952F66AB3D}"/>
    <cellStyle name="Comma 7 5 4 3" xfId="7118" xr:uid="{6C433BE7-E6A0-4BCB-B99D-A6C1E5B11F28}"/>
    <cellStyle name="Comma 7 5 4 3 2" xfId="18346" xr:uid="{795FAD08-829D-4260-988C-235415981A0D}"/>
    <cellStyle name="Comma 7 5 4 4" xfId="12743" xr:uid="{F9862708-0518-48A5-9A62-DEAB5F89B7E2}"/>
    <cellStyle name="Comma 7 5 5" xfId="2596" xr:uid="{00000000-0005-0000-0000-0000D9080000}"/>
    <cellStyle name="Comma 7 5 5 2" xfId="5385" xr:uid="{DCE285C1-6614-487D-A3A3-57AB8939C689}"/>
    <cellStyle name="Comma 7 5 5 2 2" xfId="10988" xr:uid="{5A0E4C3A-3594-4179-BC20-F613C0AE54A3}"/>
    <cellStyle name="Comma 7 5 5 2 2 2" xfId="22216" xr:uid="{72EC38AE-4A1E-4774-9E85-D130DACC39D3}"/>
    <cellStyle name="Comma 7 5 5 2 3" xfId="16613" xr:uid="{A4979806-C960-4182-9C86-54ED2F41C53C}"/>
    <cellStyle name="Comma 7 5 5 3" xfId="8199" xr:uid="{0F79F592-2154-48A0-AC03-F16FBE243CBA}"/>
    <cellStyle name="Comma 7 5 5 3 2" xfId="19427" xr:uid="{332265D1-9836-429F-A6DE-AEF3925E4136}"/>
    <cellStyle name="Comma 7 5 5 4" xfId="13824" xr:uid="{D400F2E3-7D7D-4580-81C1-D222E9BF014A}"/>
    <cellStyle name="Comma 7 5 6" xfId="435" xr:uid="{00000000-0005-0000-0000-0000DA080000}"/>
    <cellStyle name="Comma 7 5 6 2" xfId="3224" xr:uid="{A45E5248-D0F8-4864-9615-323B792A3128}"/>
    <cellStyle name="Comma 7 5 6 2 2" xfId="8827" xr:uid="{B87E2848-F91F-43C7-B90C-0F7A6EAFA3D8}"/>
    <cellStyle name="Comma 7 5 6 2 2 2" xfId="20055" xr:uid="{EEAC2E33-C12C-4A2C-9D18-EBB4395E7DA1}"/>
    <cellStyle name="Comma 7 5 6 2 3" xfId="14452" xr:uid="{51D24D51-4726-4896-8A30-2E9CD35DA4B8}"/>
    <cellStyle name="Comma 7 5 6 3" xfId="6038" xr:uid="{01B706AF-A243-470D-B39C-48AF26BD31BC}"/>
    <cellStyle name="Comma 7 5 6 3 2" xfId="17266" xr:uid="{A1C3A354-37C8-4ED7-9C38-823E3920751A}"/>
    <cellStyle name="Comma 7 5 6 4" xfId="11663" xr:uid="{E9EB1636-FA85-4040-A1DA-DE0382B27675}"/>
    <cellStyle name="Comma 7 5 7" xfId="2948" xr:uid="{0119E0A6-0F29-488C-812D-6D3A311C8041}"/>
    <cellStyle name="Comma 7 5 7 2" xfId="8551" xr:uid="{D62C680A-AB95-42DE-B3D0-F86FF2B9C0D8}"/>
    <cellStyle name="Comma 7 5 7 2 2" xfId="19779" xr:uid="{6B113B2A-4C45-4A54-919E-1A325E4086AC}"/>
    <cellStyle name="Comma 7 5 7 3" xfId="14176" xr:uid="{8CEED01B-E45A-4228-949D-84A3024821BA}"/>
    <cellStyle name="Comma 7 5 8" xfId="5763" xr:uid="{456F1167-CAE6-477C-91D0-6D4D3A7D1F0A}"/>
    <cellStyle name="Comma 7 5 8 2" xfId="16991" xr:uid="{82FC8847-795F-4C98-BD89-60731DA6CBAD}"/>
    <cellStyle name="Comma 7 5 9" xfId="11387" xr:uid="{D29113C2-8851-489B-A873-8896DE57CD7B}"/>
    <cellStyle name="Comma 7 6" xfId="583" xr:uid="{00000000-0005-0000-0000-0000DB080000}"/>
    <cellStyle name="Comma 7 6 2" xfId="1121" xr:uid="{00000000-0005-0000-0000-0000DC080000}"/>
    <cellStyle name="Comma 7 6 2 2" xfId="2201" xr:uid="{00000000-0005-0000-0000-0000DD080000}"/>
    <cellStyle name="Comma 7 6 2 2 2" xfId="4990" xr:uid="{CB96EDE4-38D5-4766-9BCC-745589AE4905}"/>
    <cellStyle name="Comma 7 6 2 2 2 2" xfId="10593" xr:uid="{7C3D2B0A-F63D-4617-B16A-24FB3BB1BB03}"/>
    <cellStyle name="Comma 7 6 2 2 2 2 2" xfId="21821" xr:uid="{43A861B6-9084-4A73-BB6A-E73233D65FDC}"/>
    <cellStyle name="Comma 7 6 2 2 2 3" xfId="16218" xr:uid="{6E267EEE-8488-4650-89E3-C04930088057}"/>
    <cellStyle name="Comma 7 6 2 2 3" xfId="7804" xr:uid="{C995909C-E3CE-4FBB-ACC1-358CAA821D1B}"/>
    <cellStyle name="Comma 7 6 2 2 3 2" xfId="19032" xr:uid="{19FB4904-F029-4184-8305-1CD9152A620D}"/>
    <cellStyle name="Comma 7 6 2 2 4" xfId="13429" xr:uid="{7FF7019A-C9F0-4E57-BE8B-918DC79936D7}"/>
    <cellStyle name="Comma 7 6 2 3" xfId="3910" xr:uid="{7231B251-805A-4588-B39A-F73C4540D6F4}"/>
    <cellStyle name="Comma 7 6 2 3 2" xfId="9513" xr:uid="{4ED27FE8-ECCA-4BF7-89EE-E2ECB05B5265}"/>
    <cellStyle name="Comma 7 6 2 3 2 2" xfId="20741" xr:uid="{5A0DD003-7CE2-45D5-9B38-FFDC114A7E23}"/>
    <cellStyle name="Comma 7 6 2 3 3" xfId="15138" xr:uid="{C15EA099-8562-4D3A-9477-3D9D74558421}"/>
    <cellStyle name="Comma 7 6 2 4" xfId="6724" xr:uid="{DFAAC4EC-9607-4C31-B5EE-3AC4961737FF}"/>
    <cellStyle name="Comma 7 6 2 4 2" xfId="17952" xr:uid="{0662B6C3-A819-423E-87C0-10001A2CFA0E}"/>
    <cellStyle name="Comma 7 6 2 5" xfId="12349" xr:uid="{5A464060-C4B2-4346-A9B1-1F5525FD8ABA}"/>
    <cellStyle name="Comma 7 6 3" xfId="1663" xr:uid="{00000000-0005-0000-0000-0000DE080000}"/>
    <cellStyle name="Comma 7 6 3 2" xfId="4452" xr:uid="{ECEA9DD9-A037-41EA-AD64-21B50D4C135B}"/>
    <cellStyle name="Comma 7 6 3 2 2" xfId="10055" xr:uid="{32C755F1-5EED-498F-8FE4-2D2B71C6B53B}"/>
    <cellStyle name="Comma 7 6 3 2 2 2" xfId="21283" xr:uid="{6A052EC9-BF42-46F7-B477-1E08ABFA30BF}"/>
    <cellStyle name="Comma 7 6 3 2 3" xfId="15680" xr:uid="{124EC19E-8875-4654-85CF-E481116E4249}"/>
    <cellStyle name="Comma 7 6 3 3" xfId="7266" xr:uid="{8254C187-642D-4536-9C71-A26689757582}"/>
    <cellStyle name="Comma 7 6 3 3 2" xfId="18494" xr:uid="{EEF7686E-6753-4BB2-82A3-E84EA24B5BC4}"/>
    <cellStyle name="Comma 7 6 3 4" xfId="12891" xr:uid="{6E0F708B-57CC-497E-AC89-3EA28D4A1223}"/>
    <cellStyle name="Comma 7 6 4" xfId="3372" xr:uid="{B8A2B993-8A81-4945-9851-8FB96A3C726F}"/>
    <cellStyle name="Comma 7 6 4 2" xfId="8975" xr:uid="{01F99B28-128C-4BAC-A8A2-2A98C04FEF04}"/>
    <cellStyle name="Comma 7 6 4 2 2" xfId="20203" xr:uid="{33844B43-F7AF-4AF1-8EF4-531BB4132B75}"/>
    <cellStyle name="Comma 7 6 4 3" xfId="14600" xr:uid="{7CEC96FB-9C32-4F74-ABE0-F18254A8FEF9}"/>
    <cellStyle name="Comma 7 6 5" xfId="6186" xr:uid="{EAE44021-44C6-4175-A90C-46B605B24F9B}"/>
    <cellStyle name="Comma 7 6 5 2" xfId="17414" xr:uid="{C5849FEA-6889-4A78-91A6-EEFF0AD8CF72}"/>
    <cellStyle name="Comma 7 6 6" xfId="11811" xr:uid="{F7091705-E982-4A98-AF9C-6AA3D86254E2}"/>
    <cellStyle name="Comma 7 7" xfId="854" xr:uid="{00000000-0005-0000-0000-0000DF080000}"/>
    <cellStyle name="Comma 7 7 2" xfId="1934" xr:uid="{00000000-0005-0000-0000-0000E0080000}"/>
    <cellStyle name="Comma 7 7 2 2" xfId="4723" xr:uid="{85CBE981-D8C7-4E17-8093-D238D8CA5EC0}"/>
    <cellStyle name="Comma 7 7 2 2 2" xfId="10326" xr:uid="{62D918B2-B98C-48FE-89A1-4BC1138ED7D5}"/>
    <cellStyle name="Comma 7 7 2 2 2 2" xfId="21554" xr:uid="{3EB4103C-1A0E-458F-B72A-EF497743A9B9}"/>
    <cellStyle name="Comma 7 7 2 2 3" xfId="15951" xr:uid="{DF3EE539-437D-49CD-AF34-18A623888305}"/>
    <cellStyle name="Comma 7 7 2 3" xfId="7537" xr:uid="{4208F615-FEF8-40BF-9A67-8B1FA35C2CE3}"/>
    <cellStyle name="Comma 7 7 2 3 2" xfId="18765" xr:uid="{D53BA7BC-9C8A-4663-A1CB-DF9480A1899C}"/>
    <cellStyle name="Comma 7 7 2 4" xfId="13162" xr:uid="{2B0CDB78-C0ED-4DD0-BC6D-CFCC468CC853}"/>
    <cellStyle name="Comma 7 7 3" xfId="3643" xr:uid="{367370B5-AB08-4E05-8149-EE4B1F6993B4}"/>
    <cellStyle name="Comma 7 7 3 2" xfId="9246" xr:uid="{EBFA4911-DC5D-4606-B6DC-196E322F927B}"/>
    <cellStyle name="Comma 7 7 3 2 2" xfId="20474" xr:uid="{7D973EDB-A28E-4C8A-8F22-23D4CE44C0AF}"/>
    <cellStyle name="Comma 7 7 3 3" xfId="14871" xr:uid="{4E5D8A11-C39B-439C-9A68-5FAEFD9577FB}"/>
    <cellStyle name="Comma 7 7 4" xfId="6457" xr:uid="{81AC0726-5FC5-46DA-AC5A-D3A98E3F2291}"/>
    <cellStyle name="Comma 7 7 4 2" xfId="17685" xr:uid="{1E5DE651-3FE5-40F3-A5EA-61C65BA6ED36}"/>
    <cellStyle name="Comma 7 7 5" xfId="12082" xr:uid="{9C0CF639-91CC-41CC-88BE-7271B7BF8156}"/>
    <cellStyle name="Comma 7 8" xfId="1396" xr:uid="{00000000-0005-0000-0000-0000E1080000}"/>
    <cellStyle name="Comma 7 8 2" xfId="4185" xr:uid="{DE74014B-6B5F-4972-968C-F31B6975EAB2}"/>
    <cellStyle name="Comma 7 8 2 2" xfId="9788" xr:uid="{6BEE0EF5-288E-41C9-965F-086220522316}"/>
    <cellStyle name="Comma 7 8 2 2 2" xfId="21016" xr:uid="{D5DCB2F8-F9C9-41D0-9F7D-6673940B115A}"/>
    <cellStyle name="Comma 7 8 2 3" xfId="15413" xr:uid="{1165C2D7-AA7F-4CDF-81FA-D396E25FB5A7}"/>
    <cellStyle name="Comma 7 8 3" xfId="6999" xr:uid="{51CCD20C-2314-4A0E-ABB2-C31154C4A9EA}"/>
    <cellStyle name="Comma 7 8 3 2" xfId="18227" xr:uid="{163DBD15-FA6D-4AA3-A68A-F6200E1ACDE9}"/>
    <cellStyle name="Comma 7 8 4" xfId="12624" xr:uid="{C4FF570B-5234-4AD9-9D7F-EA5B21AE1D31}"/>
    <cellStyle name="Comma 7 9" xfId="2477" xr:uid="{00000000-0005-0000-0000-0000E2080000}"/>
    <cellStyle name="Comma 7 9 2" xfId="5266" xr:uid="{3D5DFF5F-9DFB-4E94-83E9-0B6525D5AA40}"/>
    <cellStyle name="Comma 7 9 2 2" xfId="10869" xr:uid="{4E5F31A1-580B-4BA6-9C1C-474A68844237}"/>
    <cellStyle name="Comma 7 9 2 2 2" xfId="22097" xr:uid="{F697744E-87CB-4978-8675-7EDF93FB75D3}"/>
    <cellStyle name="Comma 7 9 2 3" xfId="16494" xr:uid="{E8A1C95A-074C-460E-867D-A925BF873772}"/>
    <cellStyle name="Comma 7 9 3" xfId="8080" xr:uid="{208B3DC9-B088-47D4-BE99-649717EA4236}"/>
    <cellStyle name="Comma 7 9 3 2" xfId="19308" xr:uid="{4422B9A6-56C9-41C5-8D80-354BA000633F}"/>
    <cellStyle name="Comma 7 9 4" xfId="13705" xr:uid="{1C529269-F1B1-4023-AB42-4CDAC90159FB}"/>
    <cellStyle name="Comma 70" xfId="2773" xr:uid="{00000000-0005-0000-0000-0000E3080000}"/>
    <cellStyle name="Comma 70 2" xfId="5562" xr:uid="{C67EAEB8-0595-4813-9C9B-9C6C2FB21DE6}"/>
    <cellStyle name="Comma 70 2 2" xfId="11165" xr:uid="{9CB70378-CAA6-4CD5-AEC8-3FD18C2B895E}"/>
    <cellStyle name="Comma 70 2 2 2" xfId="22393" xr:uid="{9651A3DC-F045-4F11-8AC8-30181EBC5DDC}"/>
    <cellStyle name="Comma 70 2 3" xfId="16790" xr:uid="{4C3D9E26-099E-4777-8CBE-9B3744F3F245}"/>
    <cellStyle name="Comma 70 3" xfId="8376" xr:uid="{5664E871-18A5-453D-A143-6F5A2DDD78DA}"/>
    <cellStyle name="Comma 70 3 2" xfId="19604" xr:uid="{F2274800-1CD1-4C0A-8677-2AB29B87CC33}"/>
    <cellStyle name="Comma 70 4" xfId="14001" xr:uid="{1158312B-80DF-4ED6-A165-5E50020873F9}"/>
    <cellStyle name="Comma 71" xfId="2774" xr:uid="{00000000-0005-0000-0000-0000E4080000}"/>
    <cellStyle name="Comma 71 2" xfId="5563" xr:uid="{68D96982-881D-411B-BD41-DFA21B858E25}"/>
    <cellStyle name="Comma 71 2 2" xfId="11166" xr:uid="{B921FB68-23BE-448B-9A8E-2D7D9CB96303}"/>
    <cellStyle name="Comma 71 2 2 2" xfId="22394" xr:uid="{C36D9ABC-E41D-4218-B210-7270A3BEC09E}"/>
    <cellStyle name="Comma 71 2 3" xfId="16791" xr:uid="{43D50237-102D-47C3-B3BE-A64A1F596EF3}"/>
    <cellStyle name="Comma 71 3" xfId="8377" xr:uid="{6C0612DD-D358-475C-8768-956C4EAF7D2A}"/>
    <cellStyle name="Comma 71 3 2" xfId="19605" xr:uid="{5F402AAE-4FD1-4474-B7C0-3DA078262F72}"/>
    <cellStyle name="Comma 71 4" xfId="14002" xr:uid="{F6B41C3F-C8B6-4E53-9258-1FB5BAB36F38}"/>
    <cellStyle name="Comma 72" xfId="2776" xr:uid="{00000000-0005-0000-0000-0000E5080000}"/>
    <cellStyle name="Comma 72 2" xfId="2775" xr:uid="{00000000-0005-0000-0000-0000E6080000}"/>
    <cellStyle name="Comma 72 2 2" xfId="2780" xr:uid="{00000000-0005-0000-0000-0000E7080000}"/>
    <cellStyle name="Comma 72 2 2 2" xfId="5569" xr:uid="{937864D6-15E4-4DAF-9790-75843B3CA400}"/>
    <cellStyle name="Comma 72 2 2 2 2" xfId="11172" xr:uid="{4CE4F23D-BFC4-4DB1-AB32-47162FA6F99D}"/>
    <cellStyle name="Comma 72 2 2 2 2 2" xfId="22400" xr:uid="{AC08E813-095C-488D-A3F7-970650B6F0C0}"/>
    <cellStyle name="Comma 72 2 2 2 3" xfId="16797" xr:uid="{2C3291DC-A5A0-49B2-A8FF-C556C2ADB475}"/>
    <cellStyle name="Comma 72 2 2 3" xfId="8383" xr:uid="{851E22A2-A895-4F55-A663-967D620F622D}"/>
    <cellStyle name="Comma 72 2 2 3 2" xfId="19611" xr:uid="{7BC10E74-5717-4C1D-817D-A2880C50D8CE}"/>
    <cellStyle name="Comma 72 2 2 4" xfId="14008" xr:uid="{BB8AB8F6-690C-4C5B-A1A1-D5B5074F060A}"/>
    <cellStyle name="Comma 72 2 3" xfId="5564" xr:uid="{262105B1-17EA-4964-ACD6-D7564F632761}"/>
    <cellStyle name="Comma 72 2 3 2" xfId="11167" xr:uid="{388B8A35-B29F-491B-A983-32FBB588D699}"/>
    <cellStyle name="Comma 72 2 3 2 2" xfId="22395" xr:uid="{03B6A00E-9032-4667-ABAF-A059732AC856}"/>
    <cellStyle name="Comma 72 2 3 3" xfId="16792" xr:uid="{B2C6FE22-48DB-4B98-A568-D2800623486E}"/>
    <cellStyle name="Comma 72 2 4" xfId="8378" xr:uid="{675AF842-25F4-447B-B207-B694075E8AF1}"/>
    <cellStyle name="Comma 72 2 4 2" xfId="19606" xr:uid="{9403EEB3-A162-47D8-B7C8-3873EBFF7ECC}"/>
    <cellStyle name="Comma 72 2 5" xfId="14003" xr:uid="{F703A786-89E5-4407-B879-145DEB05E3EE}"/>
    <cellStyle name="Comma 72 3" xfId="5565" xr:uid="{097DA1EC-8517-439A-84FF-2ED0E2DEF1A8}"/>
    <cellStyle name="Comma 72 3 2" xfId="11168" xr:uid="{B7D3258D-8D76-454C-8FAA-B43AFF554577}"/>
    <cellStyle name="Comma 72 3 2 2" xfId="22396" xr:uid="{C1B389C2-6BD0-40F6-9FBD-61F01C95D8C1}"/>
    <cellStyle name="Comma 72 3 3" xfId="16793" xr:uid="{F9ED3E71-75A1-4D24-B22A-0D43A485BEF5}"/>
    <cellStyle name="Comma 72 4" xfId="8379" xr:uid="{56FC6056-B9B2-49CE-9271-7246AE511824}"/>
    <cellStyle name="Comma 72 4 2" xfId="19607" xr:uid="{326B8704-E7D1-47F7-AAE8-DEEF59723FC7}"/>
    <cellStyle name="Comma 72 5" xfId="14004" xr:uid="{A79116D4-C2C4-46BD-963A-03886F3BC81C}"/>
    <cellStyle name="Comma 73" xfId="2777" xr:uid="{00000000-0005-0000-0000-0000E8080000}"/>
    <cellStyle name="Comma 73 2" xfId="5566" xr:uid="{01C26B19-9410-48A4-B0CA-58318A6E9DE0}"/>
    <cellStyle name="Comma 73 2 2" xfId="11169" xr:uid="{C634F0E0-1B50-43BB-B579-91CBC72647A7}"/>
    <cellStyle name="Comma 73 2 2 2" xfId="22397" xr:uid="{E636108D-1215-4582-9AA4-A500266FAD98}"/>
    <cellStyle name="Comma 73 2 3" xfId="16794" xr:uid="{F8091EE8-A208-4DAD-B35E-ADB9D8E08C7E}"/>
    <cellStyle name="Comma 73 3" xfId="8380" xr:uid="{BE1ECE44-824B-42FC-8504-F3E55948324C}"/>
    <cellStyle name="Comma 73 3 2" xfId="19608" xr:uid="{41238EB9-7332-4F9B-840B-26E23018F2F8}"/>
    <cellStyle name="Comma 73 4" xfId="14005" xr:uid="{3DEC0963-53C6-4373-B6AA-62C57E58F88F}"/>
    <cellStyle name="Comma 74" xfId="2778" xr:uid="{00000000-0005-0000-0000-0000E9080000}"/>
    <cellStyle name="Comma 74 2" xfId="5567" xr:uid="{0BF34467-C55C-413F-86AD-13ECAA732CF3}"/>
    <cellStyle name="Comma 74 2 2" xfId="11170" xr:uid="{29CF93B0-144A-4FE0-B7D4-B780AC6A675C}"/>
    <cellStyle name="Comma 74 2 2 2" xfId="22398" xr:uid="{1391B055-7626-4501-8924-9C111E88F7A6}"/>
    <cellStyle name="Comma 74 2 3" xfId="16795" xr:uid="{6D08C3F0-17C9-4C78-AFA7-84EADB8B8D9F}"/>
    <cellStyle name="Comma 74 3" xfId="8381" xr:uid="{6A3412D1-DD8A-493B-96F5-3CE666CA6C2C}"/>
    <cellStyle name="Comma 74 3 2" xfId="19609" xr:uid="{746FA6EE-DE39-4820-BBB4-9F430C736F15}"/>
    <cellStyle name="Comma 74 4" xfId="14006" xr:uid="{9DACFFEE-8C12-483D-88A4-0A1F4748B2F2}"/>
    <cellStyle name="Comma 75" xfId="2779" xr:uid="{00000000-0005-0000-0000-0000EA080000}"/>
    <cellStyle name="Comma 75 2" xfId="5568" xr:uid="{4E313934-9CC4-46B1-BCCC-2CB93382E2E0}"/>
    <cellStyle name="Comma 75 2 2" xfId="11171" xr:uid="{D5898419-03E1-4337-A8F3-3EB190F64556}"/>
    <cellStyle name="Comma 75 2 2 2" xfId="22399" xr:uid="{713817BC-E3CD-4B24-AE77-F607333EE10C}"/>
    <cellStyle name="Comma 75 2 3" xfId="16796" xr:uid="{C5CA2CCE-EEA1-49E0-A53F-467CC389E2F6}"/>
    <cellStyle name="Comma 75 3" xfId="8382" xr:uid="{5A60490F-A09B-4160-8690-843494934EAF}"/>
    <cellStyle name="Comma 75 3 2" xfId="19610" xr:uid="{385B83E6-5C0A-44D8-B298-CD41FC9E594B}"/>
    <cellStyle name="Comma 75 4" xfId="14007" xr:uid="{EBC4B5A4-E363-48A1-9601-F043ABDFED49}"/>
    <cellStyle name="Comma 76" xfId="2783" xr:uid="{00000000-0005-0000-0000-0000EB080000}"/>
    <cellStyle name="Comma 76 2" xfId="5572" xr:uid="{C867A961-5565-4DA5-A994-B4584FF0D3B3}"/>
    <cellStyle name="Comma 76 2 2" xfId="11175" xr:uid="{617C39AC-2C0D-44FE-AE50-3241DD2E05EA}"/>
    <cellStyle name="Comma 76 2 2 2" xfId="22403" xr:uid="{3C16726A-37CF-4355-A2C8-CFB62D157525}"/>
    <cellStyle name="Comma 76 2 3" xfId="16800" xr:uid="{AC3BC4CF-0B75-410F-AD4F-F0B87245CF1A}"/>
    <cellStyle name="Comma 76 3" xfId="8386" xr:uid="{7433D32B-60B8-4584-8D2B-E12A0D5DC23F}"/>
    <cellStyle name="Comma 76 3 2" xfId="19614" xr:uid="{17B1A369-E5F1-4967-9A81-4E8F09627360}"/>
    <cellStyle name="Comma 76 4" xfId="14011" xr:uid="{D6CE4C7A-A402-4AD2-AEC5-D3FDB64CFA9A}"/>
    <cellStyle name="Comma 77" xfId="2786" xr:uid="{00000000-0005-0000-0000-0000EC080000}"/>
    <cellStyle name="Comma 77 2" xfId="5575" xr:uid="{C44E9FE0-A8E3-41D6-A551-8D715B379BC1}"/>
    <cellStyle name="Comma 77 2 2" xfId="11178" xr:uid="{F513068C-89F1-425F-ACFB-5D2704E54651}"/>
    <cellStyle name="Comma 77 2 2 2" xfId="22406" xr:uid="{24249923-3232-4F21-B217-45C3D99EE009}"/>
    <cellStyle name="Comma 77 2 3" xfId="16803" xr:uid="{9BCAC6FC-9741-4010-8D86-352E2D4BA674}"/>
    <cellStyle name="Comma 77 3" xfId="8389" xr:uid="{444D6F10-CBF0-40BA-990F-806283D475EC}"/>
    <cellStyle name="Comma 77 3 2" xfId="19617" xr:uid="{CB2CF082-E87A-4E95-930B-BEC5152D814F}"/>
    <cellStyle name="Comma 77 4" xfId="14014" xr:uid="{59393EDB-8600-4AB9-B4DC-8FB53749847C}"/>
    <cellStyle name="Comma 78" xfId="2782" xr:uid="{00000000-0005-0000-0000-0000ED080000}"/>
    <cellStyle name="Comma 78 2" xfId="2785" xr:uid="{00000000-0005-0000-0000-0000EE080000}"/>
    <cellStyle name="Comma 78 2 2" xfId="5574" xr:uid="{FA578B9B-86F1-41B1-84F5-E4AA0F56FC3D}"/>
    <cellStyle name="Comma 78 2 2 2" xfId="11177" xr:uid="{4CF667FD-20E3-4796-951B-FB51C44EA7B9}"/>
    <cellStyle name="Comma 78 2 2 2 2" xfId="22405" xr:uid="{9EF1A8FA-5D76-4C5D-A469-74F0C8632A20}"/>
    <cellStyle name="Comma 78 2 2 3" xfId="16802" xr:uid="{6A2AF19A-1C51-4418-A131-C6150585ADF2}"/>
    <cellStyle name="Comma 78 2 3" xfId="8388" xr:uid="{25162AF9-510F-422C-B854-ACD1BACDAB90}"/>
    <cellStyle name="Comma 78 2 3 2" xfId="19616" xr:uid="{AE3E6FB5-E684-49A8-BCB4-51737BD2AD8E}"/>
    <cellStyle name="Comma 78 2 4" xfId="14013" xr:uid="{3907E605-98EF-455C-AFDE-E42A8C253FCD}"/>
    <cellStyle name="Comma 78 3" xfId="5571" xr:uid="{411F3F28-946A-443D-B237-FD0034F4DF31}"/>
    <cellStyle name="Comma 78 3 2" xfId="11174" xr:uid="{126B0EBA-DFDD-47AD-8D0E-1B2A5755E557}"/>
    <cellStyle name="Comma 78 3 2 2" xfId="22402" xr:uid="{362E6C0A-3F19-4AFF-9F4A-142B5DDC2062}"/>
    <cellStyle name="Comma 78 3 3" xfId="16799" xr:uid="{61C1DFE0-7315-47DE-9BF2-25E16F050B9F}"/>
    <cellStyle name="Comma 78 4" xfId="8385" xr:uid="{F86D3CBD-D07E-4E0A-8C4A-A2CAFDA1BFF7}"/>
    <cellStyle name="Comma 78 4 2" xfId="19613" xr:uid="{6F1F524C-D2D4-4D92-B91E-CD32DC2860B5}"/>
    <cellStyle name="Comma 78 5" xfId="14010" xr:uid="{04107CD2-5A88-4D08-9694-E58EBCD65001}"/>
    <cellStyle name="Comma 79" xfId="2784" xr:uid="{00000000-0005-0000-0000-0000EF080000}"/>
    <cellStyle name="Comma 79 2" xfId="5573" xr:uid="{965FB769-576A-43FE-BF13-0C641865B742}"/>
    <cellStyle name="Comma 79 2 2" xfId="11176" xr:uid="{73CB10C4-C7EB-412A-A343-78D06F47D173}"/>
    <cellStyle name="Comma 79 2 2 2" xfId="22404" xr:uid="{A94825E4-7706-49EB-9CD7-C9A15942C47F}"/>
    <cellStyle name="Comma 79 2 3" xfId="16801" xr:uid="{07F8042C-DAE7-4524-AA0E-864B388A271C}"/>
    <cellStyle name="Comma 79 3" xfId="8387" xr:uid="{19594590-7958-4E62-86B7-9532A7235971}"/>
    <cellStyle name="Comma 79 3 2" xfId="19615" xr:uid="{5DEBF03D-67CF-49AB-B641-89D3EA39CD22}"/>
    <cellStyle name="Comma 79 4" xfId="14012" xr:uid="{4FCA87A6-28D0-44EA-99E8-5FF91BF8E4BF}"/>
    <cellStyle name="Comma 8" xfId="24" xr:uid="{00000000-0005-0000-0000-0000F0080000}"/>
    <cellStyle name="Comma 8 10" xfId="2478" xr:uid="{00000000-0005-0000-0000-0000F1080000}"/>
    <cellStyle name="Comma 8 10 2" xfId="5267" xr:uid="{BAE872B5-88C1-421F-8008-FFF8D9024CDD}"/>
    <cellStyle name="Comma 8 10 2 2" xfId="10870" xr:uid="{52D4D568-4663-4073-90D9-A57804B36D4B}"/>
    <cellStyle name="Comma 8 10 2 2 2" xfId="22098" xr:uid="{70353B58-8296-4FFF-B3A4-8920E6E9FACE}"/>
    <cellStyle name="Comma 8 10 2 3" xfId="16495" xr:uid="{3D4AA5F0-70A4-49DC-8EF2-4182CC7D7145}"/>
    <cellStyle name="Comma 8 10 3" xfId="8081" xr:uid="{4112D933-D914-4CAB-A203-1B67E35E4F27}"/>
    <cellStyle name="Comma 8 10 3 2" xfId="19309" xr:uid="{94934E1B-0D55-46FC-976B-1C4A4183FC79}"/>
    <cellStyle name="Comma 8 10 4" xfId="13706" xr:uid="{49CA5C45-0C62-40D5-8456-FC68EFD8D005}"/>
    <cellStyle name="Comma 8 11" xfId="317" xr:uid="{00000000-0005-0000-0000-0000F2080000}"/>
    <cellStyle name="Comma 8 11 2" xfId="3106" xr:uid="{0EC16070-AD19-4E91-AD19-5ABA2D555354}"/>
    <cellStyle name="Comma 8 11 2 2" xfId="8709" xr:uid="{A8CCC17E-0D2D-4762-A170-CAB781867886}"/>
    <cellStyle name="Comma 8 11 2 2 2" xfId="19937" xr:uid="{82AB27B7-535A-4BB4-921A-4361D9536435}"/>
    <cellStyle name="Comma 8 11 2 3" xfId="14334" xr:uid="{506BA813-D8E4-4D5A-81E8-BAC631B6DA8E}"/>
    <cellStyle name="Comma 8 11 3" xfId="5920" xr:uid="{EFB603CB-F784-4099-8D8A-DD66444D321D}"/>
    <cellStyle name="Comma 8 11 3 2" xfId="17148" xr:uid="{C3A7EDC8-5ECA-4F7B-B8E7-60C2E046B2CE}"/>
    <cellStyle name="Comma 8 11 4" xfId="11545" xr:uid="{102F2280-A17A-4BA7-96CC-77CE5AD34DEB}"/>
    <cellStyle name="Comma 8 12" xfId="2830" xr:uid="{DD478B9C-134D-4462-A79A-0329BBA0FF33}"/>
    <cellStyle name="Comma 8 12 2" xfId="8433" xr:uid="{833F1432-E61E-48B7-9EBB-29EE4BE69004}"/>
    <cellStyle name="Comma 8 12 2 2" xfId="19661" xr:uid="{9A3B121B-2F47-4035-A3DF-AD377C74780B}"/>
    <cellStyle name="Comma 8 12 3" xfId="14058" xr:uid="{A25939F5-181A-4F4F-82BA-808ADF1DAB43}"/>
    <cellStyle name="Comma 8 13" xfId="5645" xr:uid="{020A27C6-2311-4476-A268-CB10EDB01C4C}"/>
    <cellStyle name="Comma 8 13 2" xfId="16873" xr:uid="{051A732A-39D4-4189-974D-9BBF00FD8882}"/>
    <cellStyle name="Comma 8 14" xfId="11269" xr:uid="{A5D7105B-DB10-414F-9D0A-883086A554C7}"/>
    <cellStyle name="Comma 8 2" xfId="41" xr:uid="{00000000-0005-0000-0000-0000F3080000}"/>
    <cellStyle name="Comma 8 2 10" xfId="321" xr:uid="{00000000-0005-0000-0000-0000F4080000}"/>
    <cellStyle name="Comma 8 2 10 2" xfId="3110" xr:uid="{EA3B38D3-C3BA-4412-8A63-1AD7EA8F6C25}"/>
    <cellStyle name="Comma 8 2 10 2 2" xfId="8713" xr:uid="{7B966AFC-A5A7-44BD-BF6A-8D2AC788A6FA}"/>
    <cellStyle name="Comma 8 2 10 2 2 2" xfId="19941" xr:uid="{A37C69FE-6F69-46A2-AA0A-237044D60D22}"/>
    <cellStyle name="Comma 8 2 10 2 3" xfId="14338" xr:uid="{8FA7DB7B-2D7E-429A-B790-B555E05395FD}"/>
    <cellStyle name="Comma 8 2 10 3" xfId="5924" xr:uid="{206C73BA-906B-4FC6-8D90-E7ECFE2EE70E}"/>
    <cellStyle name="Comma 8 2 10 3 2" xfId="17152" xr:uid="{EA113184-37D3-424A-AF4C-929524DC5371}"/>
    <cellStyle name="Comma 8 2 10 4" xfId="11549" xr:uid="{98FFFEE6-64DB-4049-8D29-B8D56AF97205}"/>
    <cellStyle name="Comma 8 2 11" xfId="2834" xr:uid="{2CBBCA53-D9EA-4D8F-93D4-CEE6D2C8F788}"/>
    <cellStyle name="Comma 8 2 11 2" xfId="8437" xr:uid="{675DC90A-D6AE-4B8A-B134-98702AF6C74A}"/>
    <cellStyle name="Comma 8 2 11 2 2" xfId="19665" xr:uid="{15E95737-C392-4197-B066-9CEB433BF63F}"/>
    <cellStyle name="Comma 8 2 11 3" xfId="14062" xr:uid="{3163B2B7-F11E-4AD2-8BA7-1596D70AC507}"/>
    <cellStyle name="Comma 8 2 12" xfId="5649" xr:uid="{3B27A4C6-2435-4715-93C2-E060D3AF27A3}"/>
    <cellStyle name="Comma 8 2 12 2" xfId="16877" xr:uid="{AA3D6882-B85C-4F59-B6DF-FCA66707AF54}"/>
    <cellStyle name="Comma 8 2 13" xfId="11273" xr:uid="{BD29C7B0-CE4B-4677-9695-381551759731}"/>
    <cellStyle name="Comma 8 2 2" xfId="55" xr:uid="{00000000-0005-0000-0000-0000F5080000}"/>
    <cellStyle name="Comma 8 2 2 10" xfId="2848" xr:uid="{7F041285-3F59-4B4F-8A62-612768F8FD13}"/>
    <cellStyle name="Comma 8 2 2 10 2" xfId="8451" xr:uid="{651B1796-392C-4EDB-B8AA-ED28E1CE44BF}"/>
    <cellStyle name="Comma 8 2 2 10 2 2" xfId="19679" xr:uid="{27825681-47C7-4609-8288-900C0C7657B7}"/>
    <cellStyle name="Comma 8 2 2 10 3" xfId="14076" xr:uid="{D8B92151-C641-4753-A190-A884B38DD137}"/>
    <cellStyle name="Comma 8 2 2 11" xfId="5663" xr:uid="{9B788A3A-9761-4B4B-95BC-B76C32987188}"/>
    <cellStyle name="Comma 8 2 2 11 2" xfId="16891" xr:uid="{4C14A315-C248-4678-BBA5-171A94F9A379}"/>
    <cellStyle name="Comma 8 2 2 12" xfId="11287" xr:uid="{352C37D6-091A-455B-92BA-C47F840B1594}"/>
    <cellStyle name="Comma 8 2 2 2" xfId="84" xr:uid="{00000000-0005-0000-0000-0000F6080000}"/>
    <cellStyle name="Comma 8 2 2 2 10" xfId="5692" xr:uid="{02F74EF6-62B1-4202-A991-5756812E7E47}"/>
    <cellStyle name="Comma 8 2 2 2 10 2" xfId="16920" xr:uid="{E6C09AA8-407F-40D1-A657-772A5023792B}"/>
    <cellStyle name="Comma 8 2 2 2 11" xfId="11316" xr:uid="{1F196478-09DF-4F15-8B2F-E6F1426BB338}"/>
    <cellStyle name="Comma 8 2 2 2 2" xfId="146" xr:uid="{00000000-0005-0000-0000-0000F7080000}"/>
    <cellStyle name="Comma 8 2 2 2 2 10" xfId="11378" xr:uid="{B4B7BC50-D9B4-48FB-A39C-4E6619CA928B}"/>
    <cellStyle name="Comma 8 2 2 2 2 2" xfId="272" xr:uid="{00000000-0005-0000-0000-0000F8080000}"/>
    <cellStyle name="Comma 8 2 2 2 2 2 2" xfId="819" xr:uid="{00000000-0005-0000-0000-0000F9080000}"/>
    <cellStyle name="Comma 8 2 2 2 2 2 2 2" xfId="1357" xr:uid="{00000000-0005-0000-0000-0000FA080000}"/>
    <cellStyle name="Comma 8 2 2 2 2 2 2 2 2" xfId="2437" xr:uid="{00000000-0005-0000-0000-0000FB080000}"/>
    <cellStyle name="Comma 8 2 2 2 2 2 2 2 2 2" xfId="5226" xr:uid="{9D00236B-5DED-4EB8-A1C9-AFBA70C06AFA}"/>
    <cellStyle name="Comma 8 2 2 2 2 2 2 2 2 2 2" xfId="10829" xr:uid="{DA315675-1224-40FD-9679-2AE50C090668}"/>
    <cellStyle name="Comma 8 2 2 2 2 2 2 2 2 2 2 2" xfId="22057" xr:uid="{2906D141-17CD-4652-85C6-21614BED86F7}"/>
    <cellStyle name="Comma 8 2 2 2 2 2 2 2 2 2 3" xfId="16454" xr:uid="{9B2A806B-C976-40A9-8913-50742B3BFB1A}"/>
    <cellStyle name="Comma 8 2 2 2 2 2 2 2 2 3" xfId="8040" xr:uid="{0A71700E-6264-4CA1-A5D2-55C5E72DE434}"/>
    <cellStyle name="Comma 8 2 2 2 2 2 2 2 2 3 2" xfId="19268" xr:uid="{58F3987E-E594-42E4-9F7C-B0ABF09477C4}"/>
    <cellStyle name="Comma 8 2 2 2 2 2 2 2 2 4" xfId="13665" xr:uid="{832BF467-510D-438A-AD94-AA5F07B5546C}"/>
    <cellStyle name="Comma 8 2 2 2 2 2 2 2 3" xfId="4146" xr:uid="{516D5FD7-DFA3-4805-8594-DFD4CD027BD9}"/>
    <cellStyle name="Comma 8 2 2 2 2 2 2 2 3 2" xfId="9749" xr:uid="{6486D69E-8939-4B22-AC3F-A622777084CD}"/>
    <cellStyle name="Comma 8 2 2 2 2 2 2 2 3 2 2" xfId="20977" xr:uid="{BDE52778-B966-44C2-A453-BD897C8BFF59}"/>
    <cellStyle name="Comma 8 2 2 2 2 2 2 2 3 3" xfId="15374" xr:uid="{388D46B1-191B-41B8-92EF-4B15751736A1}"/>
    <cellStyle name="Comma 8 2 2 2 2 2 2 2 4" xfId="6960" xr:uid="{52F781DF-AC65-499B-A7BB-FFC016440BC6}"/>
    <cellStyle name="Comma 8 2 2 2 2 2 2 2 4 2" xfId="18188" xr:uid="{12AB24E0-B078-4861-B79D-B29FF49A819F}"/>
    <cellStyle name="Comma 8 2 2 2 2 2 2 2 5" xfId="12585" xr:uid="{972FD18E-F7CA-4887-927D-EC98E90D57CA}"/>
    <cellStyle name="Comma 8 2 2 2 2 2 2 3" xfId="1899" xr:uid="{00000000-0005-0000-0000-0000FC080000}"/>
    <cellStyle name="Comma 8 2 2 2 2 2 2 3 2" xfId="4688" xr:uid="{DAA5067C-CE91-432B-89A9-88C4DA5D16D6}"/>
    <cellStyle name="Comma 8 2 2 2 2 2 2 3 2 2" xfId="10291" xr:uid="{7AA2099F-DEDF-45F3-85EC-11F45AD78C06}"/>
    <cellStyle name="Comma 8 2 2 2 2 2 2 3 2 2 2" xfId="21519" xr:uid="{435447B1-8A4E-4013-851D-D5DBB74C3FF4}"/>
    <cellStyle name="Comma 8 2 2 2 2 2 2 3 2 3" xfId="15916" xr:uid="{82723B3B-7166-46ED-8C8C-97E4AA382A5C}"/>
    <cellStyle name="Comma 8 2 2 2 2 2 2 3 3" xfId="7502" xr:uid="{2C8A1151-06F5-4F08-A576-816C43014443}"/>
    <cellStyle name="Comma 8 2 2 2 2 2 2 3 3 2" xfId="18730" xr:uid="{62DBBD96-276F-4400-8F3D-15B2794B8570}"/>
    <cellStyle name="Comma 8 2 2 2 2 2 2 3 4" xfId="13127" xr:uid="{A2E91642-CA29-443E-9A3C-C11F40A09D23}"/>
    <cellStyle name="Comma 8 2 2 2 2 2 2 4" xfId="3608" xr:uid="{B37334C2-19AB-4F35-BF84-4FC640B678A1}"/>
    <cellStyle name="Comma 8 2 2 2 2 2 2 4 2" xfId="9211" xr:uid="{3B5C075E-94CF-4050-803C-3B4022479BA3}"/>
    <cellStyle name="Comma 8 2 2 2 2 2 2 4 2 2" xfId="20439" xr:uid="{80A22AFD-EB7F-46F3-B9F1-2958FEFC4004}"/>
    <cellStyle name="Comma 8 2 2 2 2 2 2 4 3" xfId="14836" xr:uid="{0A30FD77-F826-4F12-B2EC-2FD4763518DC}"/>
    <cellStyle name="Comma 8 2 2 2 2 2 2 5" xfId="6422" xr:uid="{AC5FCB51-BD08-43A2-8B06-0F131C18847D}"/>
    <cellStyle name="Comma 8 2 2 2 2 2 2 5 2" xfId="17650" xr:uid="{B4A2662D-BA49-4756-8BE2-B3C3ADF8218E}"/>
    <cellStyle name="Comma 8 2 2 2 2 2 2 6" xfId="12047" xr:uid="{C3C0EC2E-AB90-46AC-9A71-274B7B68880A}"/>
    <cellStyle name="Comma 8 2 2 2 2 2 3" xfId="1090" xr:uid="{00000000-0005-0000-0000-0000FD080000}"/>
    <cellStyle name="Comma 8 2 2 2 2 2 3 2" xfId="2170" xr:uid="{00000000-0005-0000-0000-0000FE080000}"/>
    <cellStyle name="Comma 8 2 2 2 2 2 3 2 2" xfId="4959" xr:uid="{5EB23D64-9D00-45DC-A63B-26DDB92E77DE}"/>
    <cellStyle name="Comma 8 2 2 2 2 2 3 2 2 2" xfId="10562" xr:uid="{8F718D8C-3A3F-49FC-9F89-A68E8B78611D}"/>
    <cellStyle name="Comma 8 2 2 2 2 2 3 2 2 2 2" xfId="21790" xr:uid="{E93294A4-E1D2-4731-8C51-DABCF45B9F67}"/>
    <cellStyle name="Comma 8 2 2 2 2 2 3 2 2 3" xfId="16187" xr:uid="{04942AF5-3BAF-4892-A1CE-31F8DD246AA0}"/>
    <cellStyle name="Comma 8 2 2 2 2 2 3 2 3" xfId="7773" xr:uid="{17D40830-E9B9-4C5D-A1BF-260283F24AB6}"/>
    <cellStyle name="Comma 8 2 2 2 2 2 3 2 3 2" xfId="19001" xr:uid="{0DC95DA1-2307-42F1-962E-18D8EF81DBF5}"/>
    <cellStyle name="Comma 8 2 2 2 2 2 3 2 4" xfId="13398" xr:uid="{194C73BE-0CC1-4B56-814B-DE008408393B}"/>
    <cellStyle name="Comma 8 2 2 2 2 2 3 3" xfId="3879" xr:uid="{1928B906-B048-482E-A514-BA656EC01181}"/>
    <cellStyle name="Comma 8 2 2 2 2 2 3 3 2" xfId="9482" xr:uid="{77F0C58B-1BA0-4BD5-AB4C-E976ED560EF4}"/>
    <cellStyle name="Comma 8 2 2 2 2 2 3 3 2 2" xfId="20710" xr:uid="{45B918DC-C60E-43B6-89C5-746D4356D10B}"/>
    <cellStyle name="Comma 8 2 2 2 2 2 3 3 3" xfId="15107" xr:uid="{F362A36E-EFBD-413C-B6A0-39ECE0DB0A96}"/>
    <cellStyle name="Comma 8 2 2 2 2 2 3 4" xfId="6693" xr:uid="{FE9ACDDD-1673-4153-BEDA-558C939B8B3A}"/>
    <cellStyle name="Comma 8 2 2 2 2 2 3 4 2" xfId="17921" xr:uid="{A0310C8A-C8D1-47D5-94C7-6E9141D4B1DF}"/>
    <cellStyle name="Comma 8 2 2 2 2 2 3 5" xfId="12318" xr:uid="{F5F1126E-DFB7-45A7-8135-C0F26EC77405}"/>
    <cellStyle name="Comma 8 2 2 2 2 2 4" xfId="1632" xr:uid="{00000000-0005-0000-0000-0000FF080000}"/>
    <cellStyle name="Comma 8 2 2 2 2 2 4 2" xfId="4421" xr:uid="{14DB4D59-C64A-4BC1-84CE-626C9B6A804B}"/>
    <cellStyle name="Comma 8 2 2 2 2 2 4 2 2" xfId="10024" xr:uid="{700F33AE-3630-47E0-A8E2-5DAD3FF216FB}"/>
    <cellStyle name="Comma 8 2 2 2 2 2 4 2 2 2" xfId="21252" xr:uid="{F5FFCE37-29D5-490C-9F63-64C28E7E436B}"/>
    <cellStyle name="Comma 8 2 2 2 2 2 4 2 3" xfId="15649" xr:uid="{BA5ABE47-E202-4370-8626-D508C274D5D4}"/>
    <cellStyle name="Comma 8 2 2 2 2 2 4 3" xfId="7235" xr:uid="{F3E87157-9A20-47C7-9C35-E831B4507ACF}"/>
    <cellStyle name="Comma 8 2 2 2 2 2 4 3 2" xfId="18463" xr:uid="{AED020BC-21B1-46AB-BE98-5A7AE3B2B514}"/>
    <cellStyle name="Comma 8 2 2 2 2 2 4 4" xfId="12860" xr:uid="{7FA3F39A-CD8D-4985-AD5B-0C3E91BBACA6}"/>
    <cellStyle name="Comma 8 2 2 2 2 2 5" xfId="2713" xr:uid="{00000000-0005-0000-0000-000000090000}"/>
    <cellStyle name="Comma 8 2 2 2 2 2 5 2" xfId="5502" xr:uid="{E62257E9-4DEB-4A2F-A344-664E5736398E}"/>
    <cellStyle name="Comma 8 2 2 2 2 2 5 2 2" xfId="11105" xr:uid="{D0EB38B8-ADFE-4D63-A5E4-D176358BD37D}"/>
    <cellStyle name="Comma 8 2 2 2 2 2 5 2 2 2" xfId="22333" xr:uid="{05520E24-A5AA-48B3-A6F5-A8B6B12037AB}"/>
    <cellStyle name="Comma 8 2 2 2 2 2 5 2 3" xfId="16730" xr:uid="{5E540BB0-38BC-4EE0-91C4-F16322395A2A}"/>
    <cellStyle name="Comma 8 2 2 2 2 2 5 3" xfId="8316" xr:uid="{EEFC4EFD-FA7D-439B-828D-B5FC95001D6A}"/>
    <cellStyle name="Comma 8 2 2 2 2 2 5 3 2" xfId="19544" xr:uid="{3E314F86-8474-4366-9039-1D5DD742871D}"/>
    <cellStyle name="Comma 8 2 2 2 2 2 5 4" xfId="13941" xr:uid="{09AF4536-BDC0-4CD4-9A8B-C09921FD0BE4}"/>
    <cellStyle name="Comma 8 2 2 2 2 2 6" xfId="552" xr:uid="{00000000-0005-0000-0000-000001090000}"/>
    <cellStyle name="Comma 8 2 2 2 2 2 6 2" xfId="3341" xr:uid="{DFBA1EBF-60C0-4CA4-8ECA-9E27E8816B93}"/>
    <cellStyle name="Comma 8 2 2 2 2 2 6 2 2" xfId="8944" xr:uid="{0D6B5AEE-E3C8-4BE8-8862-1C04D4C3EC48}"/>
    <cellStyle name="Comma 8 2 2 2 2 2 6 2 2 2" xfId="20172" xr:uid="{53C88760-7BA1-4EB7-9511-8ECB3A28841E}"/>
    <cellStyle name="Comma 8 2 2 2 2 2 6 2 3" xfId="14569" xr:uid="{D5E138FB-220A-42CB-8F0F-D4DB5C357E2C}"/>
    <cellStyle name="Comma 8 2 2 2 2 2 6 3" xfId="6155" xr:uid="{AC4E08BA-6A59-470A-ACEB-C2475989593C}"/>
    <cellStyle name="Comma 8 2 2 2 2 2 6 3 2" xfId="17383" xr:uid="{CBE5011F-1FC2-4E29-99C8-EB9C0686FDF3}"/>
    <cellStyle name="Comma 8 2 2 2 2 2 6 4" xfId="11780" xr:uid="{1681A745-9F20-494A-A716-19A8DEDE569D}"/>
    <cellStyle name="Comma 8 2 2 2 2 2 7" xfId="3065" xr:uid="{395707B6-0236-4D15-9648-8A8217A61A4C}"/>
    <cellStyle name="Comma 8 2 2 2 2 2 7 2" xfId="8668" xr:uid="{D102D85A-E65B-4830-849D-BCE679FDEE60}"/>
    <cellStyle name="Comma 8 2 2 2 2 2 7 2 2" xfId="19896" xr:uid="{831AE4AB-DB86-453B-B3F2-1F3115353E8C}"/>
    <cellStyle name="Comma 8 2 2 2 2 2 7 3" xfId="14293" xr:uid="{B0A1B9C3-A5BF-4C83-861A-4BADFEEB0C97}"/>
    <cellStyle name="Comma 8 2 2 2 2 2 8" xfId="5880" xr:uid="{18AE0C92-A4C6-49F1-95E2-EA9C7CF1DCEE}"/>
    <cellStyle name="Comma 8 2 2 2 2 2 8 2" xfId="17108" xr:uid="{FB3BDBD0-6242-4DF4-965A-DECF0866C40A}"/>
    <cellStyle name="Comma 8 2 2 2 2 2 9" xfId="11504" xr:uid="{43C9E57C-9BF0-46C2-9585-DB113DC64D28}"/>
    <cellStyle name="Comma 8 2 2 2 2 3" xfId="693" xr:uid="{00000000-0005-0000-0000-000002090000}"/>
    <cellStyle name="Comma 8 2 2 2 2 3 2" xfId="1231" xr:uid="{00000000-0005-0000-0000-000003090000}"/>
    <cellStyle name="Comma 8 2 2 2 2 3 2 2" xfId="2311" xr:uid="{00000000-0005-0000-0000-000004090000}"/>
    <cellStyle name="Comma 8 2 2 2 2 3 2 2 2" xfId="5100" xr:uid="{7D551DB1-CB5D-4B8D-9617-C61071103DFF}"/>
    <cellStyle name="Comma 8 2 2 2 2 3 2 2 2 2" xfId="10703" xr:uid="{4905C366-D046-4AE3-AB76-E82DAF5345FE}"/>
    <cellStyle name="Comma 8 2 2 2 2 3 2 2 2 2 2" xfId="21931" xr:uid="{B84A6F8E-CF90-464D-947C-8A2B62685093}"/>
    <cellStyle name="Comma 8 2 2 2 2 3 2 2 2 3" xfId="16328" xr:uid="{179C8FE8-22FC-489C-8B62-2820319894B6}"/>
    <cellStyle name="Comma 8 2 2 2 2 3 2 2 3" xfId="7914" xr:uid="{88E0A7FF-3E31-416E-B3A0-09A5634DC883}"/>
    <cellStyle name="Comma 8 2 2 2 2 3 2 2 3 2" xfId="19142" xr:uid="{7386A559-5052-4221-80C8-6143728609E6}"/>
    <cellStyle name="Comma 8 2 2 2 2 3 2 2 4" xfId="13539" xr:uid="{9D9AE9E4-4308-45FC-95FA-7F853522A8AA}"/>
    <cellStyle name="Comma 8 2 2 2 2 3 2 3" xfId="4020" xr:uid="{600FD4A5-C42C-46B7-8CE9-B5058F68855E}"/>
    <cellStyle name="Comma 8 2 2 2 2 3 2 3 2" xfId="9623" xr:uid="{BA205305-0C89-43A2-826C-115522B909F8}"/>
    <cellStyle name="Comma 8 2 2 2 2 3 2 3 2 2" xfId="20851" xr:uid="{293271F1-6AFC-4C79-B621-BA8BCB445FB4}"/>
    <cellStyle name="Comma 8 2 2 2 2 3 2 3 3" xfId="15248" xr:uid="{75F58902-99D7-4310-A95D-1510FF42AFF6}"/>
    <cellStyle name="Comma 8 2 2 2 2 3 2 4" xfId="6834" xr:uid="{1A7B77F2-807C-4060-9841-0641A18A4381}"/>
    <cellStyle name="Comma 8 2 2 2 2 3 2 4 2" xfId="18062" xr:uid="{81DC3E03-D928-446B-BA55-62E42A849D30}"/>
    <cellStyle name="Comma 8 2 2 2 2 3 2 5" xfId="12459" xr:uid="{5397FF13-8441-43FA-9ABB-EB2C8B521299}"/>
    <cellStyle name="Comma 8 2 2 2 2 3 3" xfId="1773" xr:uid="{00000000-0005-0000-0000-000005090000}"/>
    <cellStyle name="Comma 8 2 2 2 2 3 3 2" xfId="4562" xr:uid="{4CEEF06C-091F-4D2F-BE14-0E94A9E53A5E}"/>
    <cellStyle name="Comma 8 2 2 2 2 3 3 2 2" xfId="10165" xr:uid="{255477EC-9BC6-455A-AC18-241BC742E843}"/>
    <cellStyle name="Comma 8 2 2 2 2 3 3 2 2 2" xfId="21393" xr:uid="{F27ED159-6D58-4731-973B-E06FA3C0BD9C}"/>
    <cellStyle name="Comma 8 2 2 2 2 3 3 2 3" xfId="15790" xr:uid="{B193B034-0C2A-4642-B7EB-A59EEF7D2D30}"/>
    <cellStyle name="Comma 8 2 2 2 2 3 3 3" xfId="7376" xr:uid="{8934F8AC-F756-4C44-9323-3D965EC3895D}"/>
    <cellStyle name="Comma 8 2 2 2 2 3 3 3 2" xfId="18604" xr:uid="{236AD3C8-391C-49B3-BE49-3A129E933221}"/>
    <cellStyle name="Comma 8 2 2 2 2 3 3 4" xfId="13001" xr:uid="{103F24A5-1EB4-4850-B43F-ADC757C0CB26}"/>
    <cellStyle name="Comma 8 2 2 2 2 3 4" xfId="3482" xr:uid="{B017ECE9-1F8F-4FD6-AAF1-2B5A748DB623}"/>
    <cellStyle name="Comma 8 2 2 2 2 3 4 2" xfId="9085" xr:uid="{63CC280F-2F63-4EE0-BB53-3B989CF10850}"/>
    <cellStyle name="Comma 8 2 2 2 2 3 4 2 2" xfId="20313" xr:uid="{585AE6DE-86F0-41DD-A998-52B6CF07A80B}"/>
    <cellStyle name="Comma 8 2 2 2 2 3 4 3" xfId="14710" xr:uid="{E60582BB-32FE-4904-8A68-6B6D5786E26D}"/>
    <cellStyle name="Comma 8 2 2 2 2 3 5" xfId="6296" xr:uid="{4CD9AA04-D551-4D7B-AC15-ABC05612ED86}"/>
    <cellStyle name="Comma 8 2 2 2 2 3 5 2" xfId="17524" xr:uid="{29091CA3-C112-4F58-ABB2-935C17245C91}"/>
    <cellStyle name="Comma 8 2 2 2 2 3 6" xfId="11921" xr:uid="{69522394-869B-4ED7-A66B-965710566026}"/>
    <cellStyle name="Comma 8 2 2 2 2 4" xfId="964" xr:uid="{00000000-0005-0000-0000-000006090000}"/>
    <cellStyle name="Comma 8 2 2 2 2 4 2" xfId="2044" xr:uid="{00000000-0005-0000-0000-000007090000}"/>
    <cellStyle name="Comma 8 2 2 2 2 4 2 2" xfId="4833" xr:uid="{138CCF5D-57AE-4F61-BD28-1746FF3E18D4}"/>
    <cellStyle name="Comma 8 2 2 2 2 4 2 2 2" xfId="10436" xr:uid="{70DDFD45-C811-4330-94BC-8F63051B80EE}"/>
    <cellStyle name="Comma 8 2 2 2 2 4 2 2 2 2" xfId="21664" xr:uid="{46F7D25F-210D-4898-B254-DE9A09D0FD5C}"/>
    <cellStyle name="Comma 8 2 2 2 2 4 2 2 3" xfId="16061" xr:uid="{C1EA2DBD-B625-4C59-9DB9-6C18CB300FB1}"/>
    <cellStyle name="Comma 8 2 2 2 2 4 2 3" xfId="7647" xr:uid="{CCAED32E-5BD6-4E81-8515-1F942F0CC63C}"/>
    <cellStyle name="Comma 8 2 2 2 2 4 2 3 2" xfId="18875" xr:uid="{9A5CB268-17A7-47DC-B0C1-7A78720AA2F5}"/>
    <cellStyle name="Comma 8 2 2 2 2 4 2 4" xfId="13272" xr:uid="{AEDE9DF5-57EA-4497-8BF5-4C98D3868211}"/>
    <cellStyle name="Comma 8 2 2 2 2 4 3" xfId="3753" xr:uid="{8B1C9E9E-2DFB-4A0E-AFA4-B3E2F0DBB03D}"/>
    <cellStyle name="Comma 8 2 2 2 2 4 3 2" xfId="9356" xr:uid="{C2F626B1-2974-47ED-9E31-EB6308883165}"/>
    <cellStyle name="Comma 8 2 2 2 2 4 3 2 2" xfId="20584" xr:uid="{5CF1EC32-0AB2-4552-9A72-DD17860B0C02}"/>
    <cellStyle name="Comma 8 2 2 2 2 4 3 3" xfId="14981" xr:uid="{DF6ABAB2-DC1D-4DC5-B3D1-2695623DA1E0}"/>
    <cellStyle name="Comma 8 2 2 2 2 4 4" xfId="6567" xr:uid="{54AA6762-F975-4D5E-91DF-150B43A4DC19}"/>
    <cellStyle name="Comma 8 2 2 2 2 4 4 2" xfId="17795" xr:uid="{10513C01-5856-4D16-9FC2-4D5A81864950}"/>
    <cellStyle name="Comma 8 2 2 2 2 4 5" xfId="12192" xr:uid="{5432D570-2D72-4D72-A6CF-28002398A55C}"/>
    <cellStyle name="Comma 8 2 2 2 2 5" xfId="1506" xr:uid="{00000000-0005-0000-0000-000008090000}"/>
    <cellStyle name="Comma 8 2 2 2 2 5 2" xfId="4295" xr:uid="{C902C1BE-F06B-4357-9A29-D14588888D14}"/>
    <cellStyle name="Comma 8 2 2 2 2 5 2 2" xfId="9898" xr:uid="{E8ECC804-505C-4D28-874A-3F92CFEC97BF}"/>
    <cellStyle name="Comma 8 2 2 2 2 5 2 2 2" xfId="21126" xr:uid="{176AFA28-1D5B-4401-BFF9-7A1BEA0F010B}"/>
    <cellStyle name="Comma 8 2 2 2 2 5 2 3" xfId="15523" xr:uid="{E30AF7C7-4484-43BA-AE23-CBF6391FB951}"/>
    <cellStyle name="Comma 8 2 2 2 2 5 3" xfId="7109" xr:uid="{1E6FDEF8-CEB2-4FA2-A1B1-74361B8E254E}"/>
    <cellStyle name="Comma 8 2 2 2 2 5 3 2" xfId="18337" xr:uid="{90EFBCF7-B7CF-49AA-8720-2852BCB361E3}"/>
    <cellStyle name="Comma 8 2 2 2 2 5 4" xfId="12734" xr:uid="{53D77A69-21BD-4D05-B007-758A8830C0C7}"/>
    <cellStyle name="Comma 8 2 2 2 2 6" xfId="2587" xr:uid="{00000000-0005-0000-0000-000009090000}"/>
    <cellStyle name="Comma 8 2 2 2 2 6 2" xfId="5376" xr:uid="{52DCC240-61A6-4FF0-8BE3-B9256F78CEFE}"/>
    <cellStyle name="Comma 8 2 2 2 2 6 2 2" xfId="10979" xr:uid="{E978C79B-74A7-4DEF-985E-4FC2707346AB}"/>
    <cellStyle name="Comma 8 2 2 2 2 6 2 2 2" xfId="22207" xr:uid="{A91F6DAC-B8A7-4C83-B22C-62B98A5B6B48}"/>
    <cellStyle name="Comma 8 2 2 2 2 6 2 3" xfId="16604" xr:uid="{7672E961-4884-47EB-8E6B-92CDE1730DB2}"/>
    <cellStyle name="Comma 8 2 2 2 2 6 3" xfId="8190" xr:uid="{9D598F3C-1CEA-4B84-98E1-E8257FEEE8D1}"/>
    <cellStyle name="Comma 8 2 2 2 2 6 3 2" xfId="19418" xr:uid="{2880E049-56A8-4F93-A13C-0BA17783B8B2}"/>
    <cellStyle name="Comma 8 2 2 2 2 6 4" xfId="13815" xr:uid="{62A5DBBF-6CAC-480D-AE25-5AE5C5F9D484}"/>
    <cellStyle name="Comma 8 2 2 2 2 7" xfId="426" xr:uid="{00000000-0005-0000-0000-00000A090000}"/>
    <cellStyle name="Comma 8 2 2 2 2 7 2" xfId="3215" xr:uid="{3C65A491-AD26-449D-AD18-BD3CF6AE05D6}"/>
    <cellStyle name="Comma 8 2 2 2 2 7 2 2" xfId="8818" xr:uid="{A54B684F-D205-4EF1-BDC7-3E8F4FAACA17}"/>
    <cellStyle name="Comma 8 2 2 2 2 7 2 2 2" xfId="20046" xr:uid="{D19BD0A5-31AE-4B38-8829-255525B37E03}"/>
    <cellStyle name="Comma 8 2 2 2 2 7 2 3" xfId="14443" xr:uid="{2DD064B5-033C-4A15-9BF7-9F51B625A40C}"/>
    <cellStyle name="Comma 8 2 2 2 2 7 3" xfId="6029" xr:uid="{23C3D49E-1CAE-4D29-BA17-726EDCC4A816}"/>
    <cellStyle name="Comma 8 2 2 2 2 7 3 2" xfId="17257" xr:uid="{CA981C83-9F58-4BEE-9E28-48C36D62EDC3}"/>
    <cellStyle name="Comma 8 2 2 2 2 7 4" xfId="11654" xr:uid="{8EB74B64-5686-46E1-BBC1-148E77BA9E2C}"/>
    <cellStyle name="Comma 8 2 2 2 2 8" xfId="2939" xr:uid="{7E3EFBD8-9EBD-4190-BA12-903F75871695}"/>
    <cellStyle name="Comma 8 2 2 2 2 8 2" xfId="8542" xr:uid="{49EF7AF1-75B8-4AD9-AAA3-4FD9492CC8C2}"/>
    <cellStyle name="Comma 8 2 2 2 2 8 2 2" xfId="19770" xr:uid="{9D5836A5-2C98-4D4A-B144-F4419B638EA7}"/>
    <cellStyle name="Comma 8 2 2 2 2 8 3" xfId="14167" xr:uid="{7F9E5CFA-970D-4574-80E2-BE994A6836FF}"/>
    <cellStyle name="Comma 8 2 2 2 2 9" xfId="5754" xr:uid="{F6E97B74-7EC3-42BF-AF2C-590D42195662}"/>
    <cellStyle name="Comma 8 2 2 2 2 9 2" xfId="16982" xr:uid="{D8361531-E2DC-4C9C-970A-D320BD49E7CB}"/>
    <cellStyle name="Comma 8 2 2 2 3" xfId="208" xr:uid="{00000000-0005-0000-0000-00000B090000}"/>
    <cellStyle name="Comma 8 2 2 2 3 2" xfId="755" xr:uid="{00000000-0005-0000-0000-00000C090000}"/>
    <cellStyle name="Comma 8 2 2 2 3 2 2" xfId="1293" xr:uid="{00000000-0005-0000-0000-00000D090000}"/>
    <cellStyle name="Comma 8 2 2 2 3 2 2 2" xfId="2373" xr:uid="{00000000-0005-0000-0000-00000E090000}"/>
    <cellStyle name="Comma 8 2 2 2 3 2 2 2 2" xfId="5162" xr:uid="{014C1C7E-34D6-4609-BD03-5374C2BE3883}"/>
    <cellStyle name="Comma 8 2 2 2 3 2 2 2 2 2" xfId="10765" xr:uid="{01FEC9E8-F5D7-4498-917B-8A86CAB2E4AC}"/>
    <cellStyle name="Comma 8 2 2 2 3 2 2 2 2 2 2" xfId="21993" xr:uid="{8FE79DE5-18E5-4BBC-8741-FD85A758E936}"/>
    <cellStyle name="Comma 8 2 2 2 3 2 2 2 2 3" xfId="16390" xr:uid="{B5469947-7698-45F8-B60C-C1F7A1F157FA}"/>
    <cellStyle name="Comma 8 2 2 2 3 2 2 2 3" xfId="7976" xr:uid="{D010E2E3-BC5C-4287-BE95-3A1C0D73C26F}"/>
    <cellStyle name="Comma 8 2 2 2 3 2 2 2 3 2" xfId="19204" xr:uid="{8983554F-9726-4A23-83C2-ACC128CC399F}"/>
    <cellStyle name="Comma 8 2 2 2 3 2 2 2 4" xfId="13601" xr:uid="{B3F225D9-2B32-4C58-8B3B-67D52CD3B3A5}"/>
    <cellStyle name="Comma 8 2 2 2 3 2 2 3" xfId="4082" xr:uid="{D8A46B09-EB57-4ADA-BF84-E1ED370DA9CD}"/>
    <cellStyle name="Comma 8 2 2 2 3 2 2 3 2" xfId="9685" xr:uid="{CEB20874-5A01-4D37-8FE0-16C42A5F4CBB}"/>
    <cellStyle name="Comma 8 2 2 2 3 2 2 3 2 2" xfId="20913" xr:uid="{937910E2-3ED4-4BEE-A06D-F179031860B4}"/>
    <cellStyle name="Comma 8 2 2 2 3 2 2 3 3" xfId="15310" xr:uid="{CB3F6F31-984D-4597-AAC3-FC1DAF422F36}"/>
    <cellStyle name="Comma 8 2 2 2 3 2 2 4" xfId="6896" xr:uid="{8AF185C0-3EB7-474D-88D0-53FBBE1A0732}"/>
    <cellStyle name="Comma 8 2 2 2 3 2 2 4 2" xfId="18124" xr:uid="{7794EDE0-9AEB-401D-8684-88F166D43CCF}"/>
    <cellStyle name="Comma 8 2 2 2 3 2 2 5" xfId="12521" xr:uid="{0B3A5D13-021E-40A5-97F3-3EE6E51AF496}"/>
    <cellStyle name="Comma 8 2 2 2 3 2 3" xfId="1835" xr:uid="{00000000-0005-0000-0000-00000F090000}"/>
    <cellStyle name="Comma 8 2 2 2 3 2 3 2" xfId="4624" xr:uid="{0DC7560E-655A-4D7C-9E07-C4E96FA4B9D0}"/>
    <cellStyle name="Comma 8 2 2 2 3 2 3 2 2" xfId="10227" xr:uid="{1954D331-E73F-4C71-B16B-0118FD36AB5B}"/>
    <cellStyle name="Comma 8 2 2 2 3 2 3 2 2 2" xfId="21455" xr:uid="{C5358FCC-2794-4FAF-96EB-938F74E2D1F3}"/>
    <cellStyle name="Comma 8 2 2 2 3 2 3 2 3" xfId="15852" xr:uid="{EBBD9CF0-5D3A-4976-80DF-BEA46F5C0767}"/>
    <cellStyle name="Comma 8 2 2 2 3 2 3 3" xfId="7438" xr:uid="{310516A1-A476-409B-BE25-02B1F54779EA}"/>
    <cellStyle name="Comma 8 2 2 2 3 2 3 3 2" xfId="18666" xr:uid="{590251FE-7E0D-4483-8AB1-55323C3379DC}"/>
    <cellStyle name="Comma 8 2 2 2 3 2 3 4" xfId="13063" xr:uid="{025DC489-24C1-4E64-98D8-D46DF5E6DBE8}"/>
    <cellStyle name="Comma 8 2 2 2 3 2 4" xfId="3544" xr:uid="{7CA9E748-7A3D-45DB-8880-4E53ECA85355}"/>
    <cellStyle name="Comma 8 2 2 2 3 2 4 2" xfId="9147" xr:uid="{EE106001-8AEC-4A8D-A8B1-3742F21EDD5E}"/>
    <cellStyle name="Comma 8 2 2 2 3 2 4 2 2" xfId="20375" xr:uid="{202668E9-7508-4242-88B7-A62F6B8D9248}"/>
    <cellStyle name="Comma 8 2 2 2 3 2 4 3" xfId="14772" xr:uid="{8791CF61-7E01-4384-84E2-E7417EAAB1EF}"/>
    <cellStyle name="Comma 8 2 2 2 3 2 5" xfId="6358" xr:uid="{067B1C01-451A-42C4-B979-E793F207FFD8}"/>
    <cellStyle name="Comma 8 2 2 2 3 2 5 2" xfId="17586" xr:uid="{239B2A88-0A3C-431B-9F51-16B2C5470F68}"/>
    <cellStyle name="Comma 8 2 2 2 3 2 6" xfId="11983" xr:uid="{9D532A43-B6FC-43F3-8594-DC162227A04A}"/>
    <cellStyle name="Comma 8 2 2 2 3 3" xfId="1026" xr:uid="{00000000-0005-0000-0000-000010090000}"/>
    <cellStyle name="Comma 8 2 2 2 3 3 2" xfId="2106" xr:uid="{00000000-0005-0000-0000-000011090000}"/>
    <cellStyle name="Comma 8 2 2 2 3 3 2 2" xfId="4895" xr:uid="{9E89CBAF-4D8F-4B6E-BD7A-69482B4D39C2}"/>
    <cellStyle name="Comma 8 2 2 2 3 3 2 2 2" xfId="10498" xr:uid="{EA307525-77B7-4A62-B44E-93E0CD5F4867}"/>
    <cellStyle name="Comma 8 2 2 2 3 3 2 2 2 2" xfId="21726" xr:uid="{9509AEF1-C756-4842-BC0E-D9FEC631A00D}"/>
    <cellStyle name="Comma 8 2 2 2 3 3 2 2 3" xfId="16123" xr:uid="{65A383EA-7C9C-474C-A9BF-C1D04E4924FC}"/>
    <cellStyle name="Comma 8 2 2 2 3 3 2 3" xfId="7709" xr:uid="{C372BECF-C6F1-4836-941C-29636014E444}"/>
    <cellStyle name="Comma 8 2 2 2 3 3 2 3 2" xfId="18937" xr:uid="{48E9C8E0-099C-48A0-B65D-B97BD94D1D29}"/>
    <cellStyle name="Comma 8 2 2 2 3 3 2 4" xfId="13334" xr:uid="{A15C5BB9-0563-4B25-8239-4668F1B431C1}"/>
    <cellStyle name="Comma 8 2 2 2 3 3 3" xfId="3815" xr:uid="{AC759969-4648-416C-8733-8E85B9769376}"/>
    <cellStyle name="Comma 8 2 2 2 3 3 3 2" xfId="9418" xr:uid="{E4A3FF67-8655-43A3-B213-9B012E1622FB}"/>
    <cellStyle name="Comma 8 2 2 2 3 3 3 2 2" xfId="20646" xr:uid="{4D427A59-112A-4596-84DD-B5A9097CEA18}"/>
    <cellStyle name="Comma 8 2 2 2 3 3 3 3" xfId="15043" xr:uid="{C20ED4C4-D48B-4AA6-BA1C-1FDD92D59891}"/>
    <cellStyle name="Comma 8 2 2 2 3 3 4" xfId="6629" xr:uid="{5B9AFC52-35F7-4EAD-9EB3-4E74F3195E36}"/>
    <cellStyle name="Comma 8 2 2 2 3 3 4 2" xfId="17857" xr:uid="{070A7AE8-56BA-42B0-8F51-41DF9E8D4DA0}"/>
    <cellStyle name="Comma 8 2 2 2 3 3 5" xfId="12254" xr:uid="{75EBA6FE-0A95-4FE4-9287-A7FC2C3FA08C}"/>
    <cellStyle name="Comma 8 2 2 2 3 4" xfId="1568" xr:uid="{00000000-0005-0000-0000-000012090000}"/>
    <cellStyle name="Comma 8 2 2 2 3 4 2" xfId="4357" xr:uid="{9D4F5D07-8CCD-45A9-A01A-818B5E62176D}"/>
    <cellStyle name="Comma 8 2 2 2 3 4 2 2" xfId="9960" xr:uid="{EB53E437-9060-4A35-B40F-1ADD4BD85712}"/>
    <cellStyle name="Comma 8 2 2 2 3 4 2 2 2" xfId="21188" xr:uid="{978C26BF-1270-48ED-94C3-82B65036D451}"/>
    <cellStyle name="Comma 8 2 2 2 3 4 2 3" xfId="15585" xr:uid="{230EFD64-3523-4289-A17D-9E569F3AA4BF}"/>
    <cellStyle name="Comma 8 2 2 2 3 4 3" xfId="7171" xr:uid="{80E8B511-0236-4E8D-8C10-B8E09C785677}"/>
    <cellStyle name="Comma 8 2 2 2 3 4 3 2" xfId="18399" xr:uid="{E38B975C-6B4F-48DC-B6D1-6E91BF61F4AB}"/>
    <cellStyle name="Comma 8 2 2 2 3 4 4" xfId="12796" xr:uid="{BCEC8C38-E6BB-4424-8D8D-AA54FC25C979}"/>
    <cellStyle name="Comma 8 2 2 2 3 5" xfId="2649" xr:uid="{00000000-0005-0000-0000-000013090000}"/>
    <cellStyle name="Comma 8 2 2 2 3 5 2" xfId="5438" xr:uid="{BBC87434-D905-458F-B6FE-2CEBBE2FDF59}"/>
    <cellStyle name="Comma 8 2 2 2 3 5 2 2" xfId="11041" xr:uid="{7F73DD52-7200-4A13-A78C-A57D27E083C3}"/>
    <cellStyle name="Comma 8 2 2 2 3 5 2 2 2" xfId="22269" xr:uid="{43479652-E6BE-48F0-BC82-F80C63D01676}"/>
    <cellStyle name="Comma 8 2 2 2 3 5 2 3" xfId="16666" xr:uid="{E5E3BE70-10B7-4227-A3C0-9F6D7B005272}"/>
    <cellStyle name="Comma 8 2 2 2 3 5 3" xfId="8252" xr:uid="{7F59BC1A-2045-430F-8087-170B3103BCA7}"/>
    <cellStyle name="Comma 8 2 2 2 3 5 3 2" xfId="19480" xr:uid="{2CC48ECF-E8AE-4D12-9550-A06693667219}"/>
    <cellStyle name="Comma 8 2 2 2 3 5 4" xfId="13877" xr:uid="{BAC46BE6-00C2-41BA-934E-ACA2CF7BFAF3}"/>
    <cellStyle name="Comma 8 2 2 2 3 6" xfId="488" xr:uid="{00000000-0005-0000-0000-000014090000}"/>
    <cellStyle name="Comma 8 2 2 2 3 6 2" xfId="3277" xr:uid="{AB7C0FA0-8474-4C83-870D-D118CFCA162C}"/>
    <cellStyle name="Comma 8 2 2 2 3 6 2 2" xfId="8880" xr:uid="{807A2879-03A4-4454-9A15-4742027D05BC}"/>
    <cellStyle name="Comma 8 2 2 2 3 6 2 2 2" xfId="20108" xr:uid="{48F738E2-3AB8-48F8-B18C-CEB1133D6CB0}"/>
    <cellStyle name="Comma 8 2 2 2 3 6 2 3" xfId="14505" xr:uid="{5F5E99A9-66E2-4A6C-B493-7448F91A241E}"/>
    <cellStyle name="Comma 8 2 2 2 3 6 3" xfId="6091" xr:uid="{882D4582-9CDB-4B08-B67F-49509503A098}"/>
    <cellStyle name="Comma 8 2 2 2 3 6 3 2" xfId="17319" xr:uid="{84AD4B1F-7D88-4B7D-8ED4-21AC3347A99C}"/>
    <cellStyle name="Comma 8 2 2 2 3 6 4" xfId="11716" xr:uid="{36B359A8-0896-4D6A-A97D-77D490A3C92F}"/>
    <cellStyle name="Comma 8 2 2 2 3 7" xfId="3001" xr:uid="{0DABB489-9583-45DD-8213-F614077AF9E4}"/>
    <cellStyle name="Comma 8 2 2 2 3 7 2" xfId="8604" xr:uid="{96056C71-FCA3-4015-AEC7-3C847B7AE528}"/>
    <cellStyle name="Comma 8 2 2 2 3 7 2 2" xfId="19832" xr:uid="{8EDA7F70-7033-4246-8AC0-9F58925268BB}"/>
    <cellStyle name="Comma 8 2 2 2 3 7 3" xfId="14229" xr:uid="{5A672D07-8B75-4620-879D-008A20CFD993}"/>
    <cellStyle name="Comma 8 2 2 2 3 8" xfId="5816" xr:uid="{A5C1AB62-5BAE-4606-A356-6914E3CD45B9}"/>
    <cellStyle name="Comma 8 2 2 2 3 8 2" xfId="17044" xr:uid="{60F29161-BD57-413F-ADC3-D3F246B60AE0}"/>
    <cellStyle name="Comma 8 2 2 2 3 9" xfId="11440" xr:uid="{ADA2188E-705B-44FB-B3A4-9091EFB9E885}"/>
    <cellStyle name="Comma 8 2 2 2 4" xfId="631" xr:uid="{00000000-0005-0000-0000-000015090000}"/>
    <cellStyle name="Comma 8 2 2 2 4 2" xfId="1169" xr:uid="{00000000-0005-0000-0000-000016090000}"/>
    <cellStyle name="Comma 8 2 2 2 4 2 2" xfId="2249" xr:uid="{00000000-0005-0000-0000-000017090000}"/>
    <cellStyle name="Comma 8 2 2 2 4 2 2 2" xfId="5038" xr:uid="{BE6F63DF-2E1B-4B62-A576-89101A8D3869}"/>
    <cellStyle name="Comma 8 2 2 2 4 2 2 2 2" xfId="10641" xr:uid="{47F8B7C3-16ED-48ED-A8F3-B2F199ED53BB}"/>
    <cellStyle name="Comma 8 2 2 2 4 2 2 2 2 2" xfId="21869" xr:uid="{886D2906-25D2-440B-ABFC-2654E6AFA2D5}"/>
    <cellStyle name="Comma 8 2 2 2 4 2 2 2 3" xfId="16266" xr:uid="{8F2898FD-09C1-48B5-B422-8FC62D01B55C}"/>
    <cellStyle name="Comma 8 2 2 2 4 2 2 3" xfId="7852" xr:uid="{F0BA4CE9-3E1A-40FC-8DE3-B314C8D0C59F}"/>
    <cellStyle name="Comma 8 2 2 2 4 2 2 3 2" xfId="19080" xr:uid="{18A42D73-5890-4A85-A8C5-E3D0D1C65E7C}"/>
    <cellStyle name="Comma 8 2 2 2 4 2 2 4" xfId="13477" xr:uid="{4061DFA5-AAD0-4D90-B8A7-7B80E4CEB32F}"/>
    <cellStyle name="Comma 8 2 2 2 4 2 3" xfId="3958" xr:uid="{A06332FD-4473-445D-ACA1-2164688A7FF2}"/>
    <cellStyle name="Comma 8 2 2 2 4 2 3 2" xfId="9561" xr:uid="{FC678502-390C-4938-B915-A53312728E25}"/>
    <cellStyle name="Comma 8 2 2 2 4 2 3 2 2" xfId="20789" xr:uid="{E895628B-A3B0-437B-9363-A056AF0632EC}"/>
    <cellStyle name="Comma 8 2 2 2 4 2 3 3" xfId="15186" xr:uid="{0B69C600-0876-4C83-AD66-5F89519F0B6E}"/>
    <cellStyle name="Comma 8 2 2 2 4 2 4" xfId="6772" xr:uid="{7B2A4A9D-6B58-4709-A5C3-3B7F3D4F89DC}"/>
    <cellStyle name="Comma 8 2 2 2 4 2 4 2" xfId="18000" xr:uid="{C5C43F82-A8C9-49F7-878C-83A7FE4917B4}"/>
    <cellStyle name="Comma 8 2 2 2 4 2 5" xfId="12397" xr:uid="{5EC83CEF-2CA6-44FC-B411-646C32626808}"/>
    <cellStyle name="Comma 8 2 2 2 4 3" xfId="1711" xr:uid="{00000000-0005-0000-0000-000018090000}"/>
    <cellStyle name="Comma 8 2 2 2 4 3 2" xfId="4500" xr:uid="{74EAFE51-AE38-49F5-BDE1-8E3ADCA7A586}"/>
    <cellStyle name="Comma 8 2 2 2 4 3 2 2" xfId="10103" xr:uid="{06DC6BC6-35FA-4E27-AC22-96C9ACBE6F7B}"/>
    <cellStyle name="Comma 8 2 2 2 4 3 2 2 2" xfId="21331" xr:uid="{6F6FE3B8-9493-4459-B05E-05E0C63ECFE8}"/>
    <cellStyle name="Comma 8 2 2 2 4 3 2 3" xfId="15728" xr:uid="{30B6B1CC-5F9F-4D5A-8891-B10E96408E5D}"/>
    <cellStyle name="Comma 8 2 2 2 4 3 3" xfId="7314" xr:uid="{23F4E37E-89D7-422C-95FA-0EF3068A8D06}"/>
    <cellStyle name="Comma 8 2 2 2 4 3 3 2" xfId="18542" xr:uid="{DE1B0265-6B22-47A0-B819-43FE5B09CDDE}"/>
    <cellStyle name="Comma 8 2 2 2 4 3 4" xfId="12939" xr:uid="{B43B4B8F-5B8E-4487-BF6B-D290D4BFBE4F}"/>
    <cellStyle name="Comma 8 2 2 2 4 4" xfId="3420" xr:uid="{AA1B7813-6311-4B68-9113-E6E2FDA7A154}"/>
    <cellStyle name="Comma 8 2 2 2 4 4 2" xfId="9023" xr:uid="{8B7BC25E-459E-4BD3-91E5-233DCF8DF8D7}"/>
    <cellStyle name="Comma 8 2 2 2 4 4 2 2" xfId="20251" xr:uid="{1A167DF3-6F03-402A-907F-1BA83066F751}"/>
    <cellStyle name="Comma 8 2 2 2 4 4 3" xfId="14648" xr:uid="{741B0DAE-D682-4637-90EA-924F42C22E35}"/>
    <cellStyle name="Comma 8 2 2 2 4 5" xfId="6234" xr:uid="{C047E721-1E1C-427C-B598-259D0245BC04}"/>
    <cellStyle name="Comma 8 2 2 2 4 5 2" xfId="17462" xr:uid="{202813A3-2327-4873-BF1E-B7A08E1D98D5}"/>
    <cellStyle name="Comma 8 2 2 2 4 6" xfId="11859" xr:uid="{D30C631F-72F4-4717-89FE-74AE03EDCBED}"/>
    <cellStyle name="Comma 8 2 2 2 5" xfId="902" xr:uid="{00000000-0005-0000-0000-000019090000}"/>
    <cellStyle name="Comma 8 2 2 2 5 2" xfId="1982" xr:uid="{00000000-0005-0000-0000-00001A090000}"/>
    <cellStyle name="Comma 8 2 2 2 5 2 2" xfId="4771" xr:uid="{8BD7CCDA-012B-4E28-8003-3D60D279109A}"/>
    <cellStyle name="Comma 8 2 2 2 5 2 2 2" xfId="10374" xr:uid="{7529D3DB-89ED-4B71-B981-9FE2A3AAAB45}"/>
    <cellStyle name="Comma 8 2 2 2 5 2 2 2 2" xfId="21602" xr:uid="{06E48C93-52DE-44C9-ABFE-154D73B20034}"/>
    <cellStyle name="Comma 8 2 2 2 5 2 2 3" xfId="15999" xr:uid="{A75D7319-606F-4D5B-BA7A-DEED8D3846C0}"/>
    <cellStyle name="Comma 8 2 2 2 5 2 3" xfId="7585" xr:uid="{B741E7EC-F633-440A-B247-783DC1E04453}"/>
    <cellStyle name="Comma 8 2 2 2 5 2 3 2" xfId="18813" xr:uid="{73F0B321-821D-4AAB-A635-103F515F3B40}"/>
    <cellStyle name="Comma 8 2 2 2 5 2 4" xfId="13210" xr:uid="{F598D81E-2AAE-4E9E-B9E6-BAF9F801CEC5}"/>
    <cellStyle name="Comma 8 2 2 2 5 3" xfId="3691" xr:uid="{E2A0E411-BABC-4B9B-851A-BC01976B213F}"/>
    <cellStyle name="Comma 8 2 2 2 5 3 2" xfId="9294" xr:uid="{88B7C4F8-A1AA-481C-B699-250507BDAF57}"/>
    <cellStyle name="Comma 8 2 2 2 5 3 2 2" xfId="20522" xr:uid="{952C87FC-D055-4822-A637-E5D945B8F63D}"/>
    <cellStyle name="Comma 8 2 2 2 5 3 3" xfId="14919" xr:uid="{01EF2BE9-EF37-4618-8534-F5028BA0E661}"/>
    <cellStyle name="Comma 8 2 2 2 5 4" xfId="6505" xr:uid="{C41682E7-70C3-436C-8F0E-DAA1DA76BC3F}"/>
    <cellStyle name="Comma 8 2 2 2 5 4 2" xfId="17733" xr:uid="{37A77FB8-926C-4543-BF86-DC527B4A2C99}"/>
    <cellStyle name="Comma 8 2 2 2 5 5" xfId="12130" xr:uid="{37957254-BC87-45A3-A54E-07A49C287333}"/>
    <cellStyle name="Comma 8 2 2 2 6" xfId="1444" xr:uid="{00000000-0005-0000-0000-00001B090000}"/>
    <cellStyle name="Comma 8 2 2 2 6 2" xfId="4233" xr:uid="{A61B010B-1158-40C6-818D-EC031FDC4C64}"/>
    <cellStyle name="Comma 8 2 2 2 6 2 2" xfId="9836" xr:uid="{34B61439-CBDB-4D87-A910-AAA2E71D124D}"/>
    <cellStyle name="Comma 8 2 2 2 6 2 2 2" xfId="21064" xr:uid="{38504523-EF94-449A-8942-99E61C713027}"/>
    <cellStyle name="Comma 8 2 2 2 6 2 3" xfId="15461" xr:uid="{488ADC24-678E-4594-9AD7-559A41A10EB5}"/>
    <cellStyle name="Comma 8 2 2 2 6 3" xfId="7047" xr:uid="{9E8D69B7-6681-4F0E-A089-473F6806BC17}"/>
    <cellStyle name="Comma 8 2 2 2 6 3 2" xfId="18275" xr:uid="{B45E0749-983F-4BC5-A0DA-E4DB41CA76D2}"/>
    <cellStyle name="Comma 8 2 2 2 6 4" xfId="12672" xr:uid="{531884A6-09C1-4499-AFEB-CE6BEF222462}"/>
    <cellStyle name="Comma 8 2 2 2 7" xfId="2525" xr:uid="{00000000-0005-0000-0000-00001C090000}"/>
    <cellStyle name="Comma 8 2 2 2 7 2" xfId="5314" xr:uid="{7848C317-0E18-491D-A15C-F2699DD60F72}"/>
    <cellStyle name="Comma 8 2 2 2 7 2 2" xfId="10917" xr:uid="{631F43B0-BCD3-49EA-ACAD-258B3A2C0000}"/>
    <cellStyle name="Comma 8 2 2 2 7 2 2 2" xfId="22145" xr:uid="{9342FE49-9083-4DA5-91D1-86DDB01FC0F7}"/>
    <cellStyle name="Comma 8 2 2 2 7 2 3" xfId="16542" xr:uid="{C07B525B-918F-4A63-92AE-BCEAE808EB7B}"/>
    <cellStyle name="Comma 8 2 2 2 7 3" xfId="8128" xr:uid="{FE547794-D51D-4DD2-A47A-C4316A05E975}"/>
    <cellStyle name="Comma 8 2 2 2 7 3 2" xfId="19356" xr:uid="{39C1B2FD-4E33-43B2-AEDA-AC58CC9D08B6}"/>
    <cellStyle name="Comma 8 2 2 2 7 4" xfId="13753" xr:uid="{9C206B5E-1956-4933-BC77-4F013538A088}"/>
    <cellStyle name="Comma 8 2 2 2 8" xfId="364" xr:uid="{00000000-0005-0000-0000-00001D090000}"/>
    <cellStyle name="Comma 8 2 2 2 8 2" xfId="3153" xr:uid="{7CB9C41C-98AD-4ECE-83E9-001824EFA08B}"/>
    <cellStyle name="Comma 8 2 2 2 8 2 2" xfId="8756" xr:uid="{90DEE4F0-1072-4602-B545-67F55CF2727B}"/>
    <cellStyle name="Comma 8 2 2 2 8 2 2 2" xfId="19984" xr:uid="{7856ED5F-925D-42F3-9C4F-2ED828480097}"/>
    <cellStyle name="Comma 8 2 2 2 8 2 3" xfId="14381" xr:uid="{003B53E5-11DA-4332-BD4D-C394DADD99D5}"/>
    <cellStyle name="Comma 8 2 2 2 8 3" xfId="5967" xr:uid="{C1C0FD50-A81E-42A3-8018-1D867CF752BC}"/>
    <cellStyle name="Comma 8 2 2 2 8 3 2" xfId="17195" xr:uid="{0BDA8362-3C1A-4246-A2F3-CC0690E0A9FC}"/>
    <cellStyle name="Comma 8 2 2 2 8 4" xfId="11592" xr:uid="{10F24A9B-6DDA-49E0-8D4A-CE1ADE8C2F26}"/>
    <cellStyle name="Comma 8 2 2 2 9" xfId="2877" xr:uid="{1DC7179A-A2DE-4E75-9547-C829C0EC73F4}"/>
    <cellStyle name="Comma 8 2 2 2 9 2" xfId="8480" xr:uid="{57E29E40-32CD-424B-80E3-1B070BFB1E34}"/>
    <cellStyle name="Comma 8 2 2 2 9 2 2" xfId="19708" xr:uid="{B10AF320-C884-4718-BE19-BAB70E79D270}"/>
    <cellStyle name="Comma 8 2 2 2 9 3" xfId="14105" xr:uid="{1D5BAA83-739F-4F5E-934E-FE53177E9300}"/>
    <cellStyle name="Comma 8 2 2 3" xfId="114" xr:uid="{00000000-0005-0000-0000-00001E090000}"/>
    <cellStyle name="Comma 8 2 2 3 10" xfId="11346" xr:uid="{63E2605D-4A9A-460D-9747-FDCF3D6DE422}"/>
    <cellStyle name="Comma 8 2 2 3 2" xfId="240" xr:uid="{00000000-0005-0000-0000-00001F090000}"/>
    <cellStyle name="Comma 8 2 2 3 2 2" xfId="787" xr:uid="{00000000-0005-0000-0000-000020090000}"/>
    <cellStyle name="Comma 8 2 2 3 2 2 2" xfId="1325" xr:uid="{00000000-0005-0000-0000-000021090000}"/>
    <cellStyle name="Comma 8 2 2 3 2 2 2 2" xfId="2405" xr:uid="{00000000-0005-0000-0000-000022090000}"/>
    <cellStyle name="Comma 8 2 2 3 2 2 2 2 2" xfId="5194" xr:uid="{F21F5236-DC4D-4208-9CF1-28BDBA8BEC40}"/>
    <cellStyle name="Comma 8 2 2 3 2 2 2 2 2 2" xfId="10797" xr:uid="{A3D504E9-BF5F-4FAF-A527-F554D20F1675}"/>
    <cellStyle name="Comma 8 2 2 3 2 2 2 2 2 2 2" xfId="22025" xr:uid="{52598356-9963-453F-8D12-6920D0B60478}"/>
    <cellStyle name="Comma 8 2 2 3 2 2 2 2 2 3" xfId="16422" xr:uid="{6055FA49-8459-4A96-8E1A-C9559462A898}"/>
    <cellStyle name="Comma 8 2 2 3 2 2 2 2 3" xfId="8008" xr:uid="{D433C354-0FED-40F8-A95A-BEC13DFDD2F0}"/>
    <cellStyle name="Comma 8 2 2 3 2 2 2 2 3 2" xfId="19236" xr:uid="{89CD6A26-C27E-4A7A-9A27-7CA5D519E5A9}"/>
    <cellStyle name="Comma 8 2 2 3 2 2 2 2 4" xfId="13633" xr:uid="{06AC83B8-2206-467F-9B08-24C7EF7F9FBA}"/>
    <cellStyle name="Comma 8 2 2 3 2 2 2 3" xfId="4114" xr:uid="{B8D72D7E-F135-4D4C-BE3E-DF2366731165}"/>
    <cellStyle name="Comma 8 2 2 3 2 2 2 3 2" xfId="9717" xr:uid="{7FEA9099-D0DF-49BB-B83A-71235CEE88CB}"/>
    <cellStyle name="Comma 8 2 2 3 2 2 2 3 2 2" xfId="20945" xr:uid="{D763C418-FC42-4B28-8A30-1D6217752EA8}"/>
    <cellStyle name="Comma 8 2 2 3 2 2 2 3 3" xfId="15342" xr:uid="{02FAB384-054B-4A05-85C8-B699F9243D07}"/>
    <cellStyle name="Comma 8 2 2 3 2 2 2 4" xfId="6928" xr:uid="{D866C9D4-0F80-41DE-9BF8-03E83FA12746}"/>
    <cellStyle name="Comma 8 2 2 3 2 2 2 4 2" xfId="18156" xr:uid="{B75C31CE-4E05-4A68-8028-F1926244B7B9}"/>
    <cellStyle name="Comma 8 2 2 3 2 2 2 5" xfId="12553" xr:uid="{14EDCC5C-9FF1-4118-8B70-D924E12A5EB1}"/>
    <cellStyle name="Comma 8 2 2 3 2 2 3" xfId="1867" xr:uid="{00000000-0005-0000-0000-000023090000}"/>
    <cellStyle name="Comma 8 2 2 3 2 2 3 2" xfId="4656" xr:uid="{09515960-1D7F-428C-8634-09648BA96B60}"/>
    <cellStyle name="Comma 8 2 2 3 2 2 3 2 2" xfId="10259" xr:uid="{92FCAE61-410E-4C71-876C-9F710C7A9523}"/>
    <cellStyle name="Comma 8 2 2 3 2 2 3 2 2 2" xfId="21487" xr:uid="{3F2D8580-907F-456E-8162-12F5D4BAD66B}"/>
    <cellStyle name="Comma 8 2 2 3 2 2 3 2 3" xfId="15884" xr:uid="{94ED8CB7-DA2B-4FE0-98E2-36617A2F0899}"/>
    <cellStyle name="Comma 8 2 2 3 2 2 3 3" xfId="7470" xr:uid="{9A692C86-3E77-49FE-867A-85875C22C839}"/>
    <cellStyle name="Comma 8 2 2 3 2 2 3 3 2" xfId="18698" xr:uid="{96DA6EF7-6F38-4977-B97E-F24FDAC1B084}"/>
    <cellStyle name="Comma 8 2 2 3 2 2 3 4" xfId="13095" xr:uid="{8AD48720-D652-4A33-B5AD-F439EA02E5C0}"/>
    <cellStyle name="Comma 8 2 2 3 2 2 4" xfId="3576" xr:uid="{5C3319B0-614C-498A-B5B5-0033FA992CD9}"/>
    <cellStyle name="Comma 8 2 2 3 2 2 4 2" xfId="9179" xr:uid="{8A994F49-6AD9-4EB1-9931-45A3523AD203}"/>
    <cellStyle name="Comma 8 2 2 3 2 2 4 2 2" xfId="20407" xr:uid="{3FF8A3D7-0A84-456C-9F73-E41F4AA86F10}"/>
    <cellStyle name="Comma 8 2 2 3 2 2 4 3" xfId="14804" xr:uid="{2ED0E961-0A00-4185-88AD-622B936C7F1E}"/>
    <cellStyle name="Comma 8 2 2 3 2 2 5" xfId="6390" xr:uid="{879F975D-1AF1-443B-841F-127A02CA21D1}"/>
    <cellStyle name="Comma 8 2 2 3 2 2 5 2" xfId="17618" xr:uid="{081C125F-18A9-458A-9CE2-EB2F8D285777}"/>
    <cellStyle name="Comma 8 2 2 3 2 2 6" xfId="12015" xr:uid="{B35A37D3-C723-41B3-9AE0-C5849A6C4A9F}"/>
    <cellStyle name="Comma 8 2 2 3 2 3" xfId="1058" xr:uid="{00000000-0005-0000-0000-000024090000}"/>
    <cellStyle name="Comma 8 2 2 3 2 3 2" xfId="2138" xr:uid="{00000000-0005-0000-0000-000025090000}"/>
    <cellStyle name="Comma 8 2 2 3 2 3 2 2" xfId="4927" xr:uid="{3CD4F22E-0BCD-442F-95E4-3223AA535326}"/>
    <cellStyle name="Comma 8 2 2 3 2 3 2 2 2" xfId="10530" xr:uid="{747813AC-E924-4ADA-8F33-8CB9D64EB35F}"/>
    <cellStyle name="Comma 8 2 2 3 2 3 2 2 2 2" xfId="21758" xr:uid="{16AE89BF-6DDC-4D1E-AA40-B4FF155C4FFC}"/>
    <cellStyle name="Comma 8 2 2 3 2 3 2 2 3" xfId="16155" xr:uid="{EE35AA6E-CBA6-4987-80A7-45703AC51758}"/>
    <cellStyle name="Comma 8 2 2 3 2 3 2 3" xfId="7741" xr:uid="{DD0A25F6-8DA7-4A6F-BA9F-7F30B6F24E14}"/>
    <cellStyle name="Comma 8 2 2 3 2 3 2 3 2" xfId="18969" xr:uid="{63402567-EA3A-4C59-9B1B-0FEABAF170DA}"/>
    <cellStyle name="Comma 8 2 2 3 2 3 2 4" xfId="13366" xr:uid="{F6C96892-567A-4000-B921-B44661A33E42}"/>
    <cellStyle name="Comma 8 2 2 3 2 3 3" xfId="3847" xr:uid="{89AB68E1-F4EC-4A5D-AFB4-B9FC35748C41}"/>
    <cellStyle name="Comma 8 2 2 3 2 3 3 2" xfId="9450" xr:uid="{91E82E1B-2383-49F7-B834-26E2EF700580}"/>
    <cellStyle name="Comma 8 2 2 3 2 3 3 2 2" xfId="20678" xr:uid="{310BD5CE-329B-4B1F-8EAF-C45570F918A4}"/>
    <cellStyle name="Comma 8 2 2 3 2 3 3 3" xfId="15075" xr:uid="{6F3A9616-C8B6-41F9-8F22-363B2F9682B5}"/>
    <cellStyle name="Comma 8 2 2 3 2 3 4" xfId="6661" xr:uid="{5F859352-F820-46FA-AA87-A4D1B1E85E18}"/>
    <cellStyle name="Comma 8 2 2 3 2 3 4 2" xfId="17889" xr:uid="{AB7B413F-64CD-419A-8994-A2B7086AF614}"/>
    <cellStyle name="Comma 8 2 2 3 2 3 5" xfId="12286" xr:uid="{941759E6-598C-4B93-B36E-DECFEC5D8073}"/>
    <cellStyle name="Comma 8 2 2 3 2 4" xfId="1600" xr:uid="{00000000-0005-0000-0000-000026090000}"/>
    <cellStyle name="Comma 8 2 2 3 2 4 2" xfId="4389" xr:uid="{5D5A769B-784C-47EA-92F9-802BE9AFA175}"/>
    <cellStyle name="Comma 8 2 2 3 2 4 2 2" xfId="9992" xr:uid="{E93CA686-F6DB-48E9-8BD5-95B335F15089}"/>
    <cellStyle name="Comma 8 2 2 3 2 4 2 2 2" xfId="21220" xr:uid="{6AEA873B-5FCC-49C2-AFC8-2D8150A31814}"/>
    <cellStyle name="Comma 8 2 2 3 2 4 2 3" xfId="15617" xr:uid="{EF708705-0934-4F78-A779-3AB885D672FC}"/>
    <cellStyle name="Comma 8 2 2 3 2 4 3" xfId="7203" xr:uid="{154302BE-AECB-416F-8019-157DFDAC21BB}"/>
    <cellStyle name="Comma 8 2 2 3 2 4 3 2" xfId="18431" xr:uid="{B79C4842-15FF-4757-9E60-7A5E2935DEA5}"/>
    <cellStyle name="Comma 8 2 2 3 2 4 4" xfId="12828" xr:uid="{601B9DB4-FD8E-44C4-BE5C-D69B484C4823}"/>
    <cellStyle name="Comma 8 2 2 3 2 5" xfId="2681" xr:uid="{00000000-0005-0000-0000-000027090000}"/>
    <cellStyle name="Comma 8 2 2 3 2 5 2" xfId="5470" xr:uid="{667DC9C1-1BBE-492B-942A-949B0BD1D426}"/>
    <cellStyle name="Comma 8 2 2 3 2 5 2 2" xfId="11073" xr:uid="{DD60DB78-D5A9-42E5-8508-640B01EE4118}"/>
    <cellStyle name="Comma 8 2 2 3 2 5 2 2 2" xfId="22301" xr:uid="{01410B2E-0F4A-4328-8727-F7EA9281843A}"/>
    <cellStyle name="Comma 8 2 2 3 2 5 2 3" xfId="16698" xr:uid="{F3EBB8CE-0B12-49EE-B3C5-4F45805A2C3B}"/>
    <cellStyle name="Comma 8 2 2 3 2 5 3" xfId="8284" xr:uid="{49BD08F2-5909-4B26-A056-7556722F14DE}"/>
    <cellStyle name="Comma 8 2 2 3 2 5 3 2" xfId="19512" xr:uid="{01DED677-858C-4294-BAB5-1B9C7F1123AD}"/>
    <cellStyle name="Comma 8 2 2 3 2 5 4" xfId="13909" xr:uid="{451ED14A-F714-4017-8FA8-F1CCEAC82C3C}"/>
    <cellStyle name="Comma 8 2 2 3 2 6" xfId="520" xr:uid="{00000000-0005-0000-0000-000028090000}"/>
    <cellStyle name="Comma 8 2 2 3 2 6 2" xfId="3309" xr:uid="{1ADFCB76-4EA2-4F2D-9904-11BB14324F20}"/>
    <cellStyle name="Comma 8 2 2 3 2 6 2 2" xfId="8912" xr:uid="{1D8E693B-10AC-4222-A9D1-A0F8168A632B}"/>
    <cellStyle name="Comma 8 2 2 3 2 6 2 2 2" xfId="20140" xr:uid="{8D49242C-A1F7-4B94-A8FE-F1B44F047065}"/>
    <cellStyle name="Comma 8 2 2 3 2 6 2 3" xfId="14537" xr:uid="{E46A8FB8-18E0-4EF4-BF55-A62A97E90247}"/>
    <cellStyle name="Comma 8 2 2 3 2 6 3" xfId="6123" xr:uid="{78D12175-C35F-45CF-9A41-88394517074F}"/>
    <cellStyle name="Comma 8 2 2 3 2 6 3 2" xfId="17351" xr:uid="{36B589DF-32D3-4269-ACE9-000BD28180FC}"/>
    <cellStyle name="Comma 8 2 2 3 2 6 4" xfId="11748" xr:uid="{762D3FFF-119D-43E2-8A0B-636AA5076A60}"/>
    <cellStyle name="Comma 8 2 2 3 2 7" xfId="3033" xr:uid="{64A9A6C1-EF44-4F83-84DA-A44625513D2D}"/>
    <cellStyle name="Comma 8 2 2 3 2 7 2" xfId="8636" xr:uid="{243789DF-456D-4CF8-AE8A-AF3D9E2C8E59}"/>
    <cellStyle name="Comma 8 2 2 3 2 7 2 2" xfId="19864" xr:uid="{32D39BAA-9CA7-4EDB-8342-05028C9616A0}"/>
    <cellStyle name="Comma 8 2 2 3 2 7 3" xfId="14261" xr:uid="{7924E891-6B41-4F7C-B779-2CF7455B2E09}"/>
    <cellStyle name="Comma 8 2 2 3 2 8" xfId="5848" xr:uid="{AD877A5A-8A37-4D79-ACA1-5E1F69A8FF2D}"/>
    <cellStyle name="Comma 8 2 2 3 2 8 2" xfId="17076" xr:uid="{6B6AE29C-1B56-488D-A999-ABBCB691D18A}"/>
    <cellStyle name="Comma 8 2 2 3 2 9" xfId="11472" xr:uid="{DF06AA93-AE86-43F8-855E-6DEDB2033CF8}"/>
    <cellStyle name="Comma 8 2 2 3 3" xfId="661" xr:uid="{00000000-0005-0000-0000-000029090000}"/>
    <cellStyle name="Comma 8 2 2 3 3 2" xfId="1199" xr:uid="{00000000-0005-0000-0000-00002A090000}"/>
    <cellStyle name="Comma 8 2 2 3 3 2 2" xfId="2279" xr:uid="{00000000-0005-0000-0000-00002B090000}"/>
    <cellStyle name="Comma 8 2 2 3 3 2 2 2" xfId="5068" xr:uid="{7BCA3B9C-5238-4FA8-9675-8E0621DB8D85}"/>
    <cellStyle name="Comma 8 2 2 3 3 2 2 2 2" xfId="10671" xr:uid="{26E1B6BD-16BB-45B1-A044-9FBFDC3DDE63}"/>
    <cellStyle name="Comma 8 2 2 3 3 2 2 2 2 2" xfId="21899" xr:uid="{94C94BD1-F63C-40C3-AFAE-E6800852F8CE}"/>
    <cellStyle name="Comma 8 2 2 3 3 2 2 2 3" xfId="16296" xr:uid="{6FE63941-99AF-406B-ADD2-CC26AA9CF6E7}"/>
    <cellStyle name="Comma 8 2 2 3 3 2 2 3" xfId="7882" xr:uid="{6825B6C5-AC27-4D14-AB2C-E8241D9025FD}"/>
    <cellStyle name="Comma 8 2 2 3 3 2 2 3 2" xfId="19110" xr:uid="{3CE3CEF1-B2A6-4E39-8E4B-1A88B0CCD360}"/>
    <cellStyle name="Comma 8 2 2 3 3 2 2 4" xfId="13507" xr:uid="{D91C8A0B-8249-4D28-BF51-E25FA1407ABE}"/>
    <cellStyle name="Comma 8 2 2 3 3 2 3" xfId="3988" xr:uid="{9295666F-56D3-49B4-B962-BDDF4A209788}"/>
    <cellStyle name="Comma 8 2 2 3 3 2 3 2" xfId="9591" xr:uid="{B505C580-D58C-491B-A33E-858FAA873A56}"/>
    <cellStyle name="Comma 8 2 2 3 3 2 3 2 2" xfId="20819" xr:uid="{2C02F17F-6164-4AFA-85CF-896F136271CA}"/>
    <cellStyle name="Comma 8 2 2 3 3 2 3 3" xfId="15216" xr:uid="{461DECE5-3A44-4ED6-9C85-F8CE47D168D3}"/>
    <cellStyle name="Comma 8 2 2 3 3 2 4" xfId="6802" xr:uid="{8CE55B1F-E918-41EE-9C91-2D6D0B101FE1}"/>
    <cellStyle name="Comma 8 2 2 3 3 2 4 2" xfId="18030" xr:uid="{50B2E806-83EC-418C-A1A0-33832088128F}"/>
    <cellStyle name="Comma 8 2 2 3 3 2 5" xfId="12427" xr:uid="{9D5ECC52-88A1-4591-BEDC-1E4ED0F98A8B}"/>
    <cellStyle name="Comma 8 2 2 3 3 3" xfId="1741" xr:uid="{00000000-0005-0000-0000-00002C090000}"/>
    <cellStyle name="Comma 8 2 2 3 3 3 2" xfId="4530" xr:uid="{7C0CC53A-A663-490B-83C6-3948FE00B064}"/>
    <cellStyle name="Comma 8 2 2 3 3 3 2 2" xfId="10133" xr:uid="{F82452AF-9E63-468F-AC1B-D48748B88F3D}"/>
    <cellStyle name="Comma 8 2 2 3 3 3 2 2 2" xfId="21361" xr:uid="{511F28D2-0239-4A17-80A8-6094E078F9B5}"/>
    <cellStyle name="Comma 8 2 2 3 3 3 2 3" xfId="15758" xr:uid="{A6A0BB91-2569-44D6-8339-EC30F8AAA9A9}"/>
    <cellStyle name="Comma 8 2 2 3 3 3 3" xfId="7344" xr:uid="{3CC178D8-3578-4530-8736-CA5AE4868B69}"/>
    <cellStyle name="Comma 8 2 2 3 3 3 3 2" xfId="18572" xr:uid="{6A2CA59C-7B80-46FC-9D16-6EC756E67F93}"/>
    <cellStyle name="Comma 8 2 2 3 3 3 4" xfId="12969" xr:uid="{2FE57D77-7313-4F68-9ED6-996F642A349B}"/>
    <cellStyle name="Comma 8 2 2 3 3 4" xfId="3450" xr:uid="{ED5FD6E2-C6F1-4364-91E8-9657BAF348BC}"/>
    <cellStyle name="Comma 8 2 2 3 3 4 2" xfId="9053" xr:uid="{E8E7DCE4-2FF3-4941-BEB5-69CB3E81D5E9}"/>
    <cellStyle name="Comma 8 2 2 3 3 4 2 2" xfId="20281" xr:uid="{402030D7-BEC9-4003-A2DD-9FB4D4E56FE5}"/>
    <cellStyle name="Comma 8 2 2 3 3 4 3" xfId="14678" xr:uid="{7FD8A79A-9940-48DA-8DDA-DDD4759201A9}"/>
    <cellStyle name="Comma 8 2 2 3 3 5" xfId="6264" xr:uid="{711E3BE6-14D5-44D3-A145-FD5BF628533D}"/>
    <cellStyle name="Comma 8 2 2 3 3 5 2" xfId="17492" xr:uid="{7E37CD8A-3C84-4259-8CEE-9870D69E314E}"/>
    <cellStyle name="Comma 8 2 2 3 3 6" xfId="11889" xr:uid="{20185CD6-9B81-417C-A32B-AA8A9D920700}"/>
    <cellStyle name="Comma 8 2 2 3 4" xfId="932" xr:uid="{00000000-0005-0000-0000-00002D090000}"/>
    <cellStyle name="Comma 8 2 2 3 4 2" xfId="2012" xr:uid="{00000000-0005-0000-0000-00002E090000}"/>
    <cellStyle name="Comma 8 2 2 3 4 2 2" xfId="4801" xr:uid="{7E4F7FF6-7C89-4318-AA9C-A23BEEACF1DE}"/>
    <cellStyle name="Comma 8 2 2 3 4 2 2 2" xfId="10404" xr:uid="{365D3F6D-8DD9-4253-828A-A81BDB86DE7D}"/>
    <cellStyle name="Comma 8 2 2 3 4 2 2 2 2" xfId="21632" xr:uid="{0B74F19D-CD05-4CEB-B323-5CDA4787EE47}"/>
    <cellStyle name="Comma 8 2 2 3 4 2 2 3" xfId="16029" xr:uid="{10A1D254-BB3C-4482-8DF4-14C87EC92AE4}"/>
    <cellStyle name="Comma 8 2 2 3 4 2 3" xfId="7615" xr:uid="{6DD55BD3-A9DE-42BF-AC7E-FC20D0E951AC}"/>
    <cellStyle name="Comma 8 2 2 3 4 2 3 2" xfId="18843" xr:uid="{6F92C94F-C65D-4E63-A667-907278435676}"/>
    <cellStyle name="Comma 8 2 2 3 4 2 4" xfId="13240" xr:uid="{72D6FED3-FEB6-42DE-B7AF-DE3AC7A4211D}"/>
    <cellStyle name="Comma 8 2 2 3 4 3" xfId="3721" xr:uid="{C77716E2-C6AD-44D0-9B52-F491B1253AEE}"/>
    <cellStyle name="Comma 8 2 2 3 4 3 2" xfId="9324" xr:uid="{1FCB0681-6A5F-4F5A-BDF5-2555A92BB7E4}"/>
    <cellStyle name="Comma 8 2 2 3 4 3 2 2" xfId="20552" xr:uid="{E9BDC41F-4DC7-4840-B777-53EED5DB634A}"/>
    <cellStyle name="Comma 8 2 2 3 4 3 3" xfId="14949" xr:uid="{921FEA43-C612-4D1D-AA69-19E7F5096E68}"/>
    <cellStyle name="Comma 8 2 2 3 4 4" xfId="6535" xr:uid="{F6ADDF59-B485-4BCE-AAB0-A2D64BC27B3C}"/>
    <cellStyle name="Comma 8 2 2 3 4 4 2" xfId="17763" xr:uid="{9A1801A5-B4DA-47B0-A2AC-1124B7BAD3A2}"/>
    <cellStyle name="Comma 8 2 2 3 4 5" xfId="12160" xr:uid="{DCBC875F-1833-4EF6-9D5A-9EDE13F8BCE1}"/>
    <cellStyle name="Comma 8 2 2 3 5" xfId="1474" xr:uid="{00000000-0005-0000-0000-00002F090000}"/>
    <cellStyle name="Comma 8 2 2 3 5 2" xfId="4263" xr:uid="{FE997563-89E4-4126-8BE2-E4FEB56D6F2B}"/>
    <cellStyle name="Comma 8 2 2 3 5 2 2" xfId="9866" xr:uid="{267A731A-6D51-4AB2-B35E-04DAE4C3CC19}"/>
    <cellStyle name="Comma 8 2 2 3 5 2 2 2" xfId="21094" xr:uid="{8441F281-C487-40BC-901E-FB5B7620283F}"/>
    <cellStyle name="Comma 8 2 2 3 5 2 3" xfId="15491" xr:uid="{1B52A30E-2E19-40E4-89B8-714088817EC9}"/>
    <cellStyle name="Comma 8 2 2 3 5 3" xfId="7077" xr:uid="{BEFDE6BA-2664-4369-9B07-972E1D4BE146}"/>
    <cellStyle name="Comma 8 2 2 3 5 3 2" xfId="18305" xr:uid="{2E3B24F9-7F9F-4DCE-939E-7E8F61286BE2}"/>
    <cellStyle name="Comma 8 2 2 3 5 4" xfId="12702" xr:uid="{187681BE-DEA9-4221-99E9-9B59B52A6403}"/>
    <cellStyle name="Comma 8 2 2 3 6" xfId="2555" xr:uid="{00000000-0005-0000-0000-000030090000}"/>
    <cellStyle name="Comma 8 2 2 3 6 2" xfId="5344" xr:uid="{2B4784C6-213E-4725-81E9-5E66EB77E777}"/>
    <cellStyle name="Comma 8 2 2 3 6 2 2" xfId="10947" xr:uid="{552FCCB0-9887-4BD3-9CEB-BDC3971CB338}"/>
    <cellStyle name="Comma 8 2 2 3 6 2 2 2" xfId="22175" xr:uid="{EAF29323-4195-48C5-B1FA-721537A264F4}"/>
    <cellStyle name="Comma 8 2 2 3 6 2 3" xfId="16572" xr:uid="{D8F93DD2-97C6-4753-ADDD-211914042A72}"/>
    <cellStyle name="Comma 8 2 2 3 6 3" xfId="8158" xr:uid="{E55D00E7-2552-4DCF-84F5-D95492B1F68E}"/>
    <cellStyle name="Comma 8 2 2 3 6 3 2" xfId="19386" xr:uid="{DF3A2BB9-0399-47BD-86BC-B9F6D0A83D47}"/>
    <cellStyle name="Comma 8 2 2 3 6 4" xfId="13783" xr:uid="{D97BE231-0F6F-4F81-B496-46F3F04B272F}"/>
    <cellStyle name="Comma 8 2 2 3 7" xfId="394" xr:uid="{00000000-0005-0000-0000-000031090000}"/>
    <cellStyle name="Comma 8 2 2 3 7 2" xfId="3183" xr:uid="{F3F81923-7900-45DD-B4D2-8B1B88F0EB9A}"/>
    <cellStyle name="Comma 8 2 2 3 7 2 2" xfId="8786" xr:uid="{86E9F4AE-B18E-4FAB-9F28-09CF57A6D02D}"/>
    <cellStyle name="Comma 8 2 2 3 7 2 2 2" xfId="20014" xr:uid="{064B67EF-9F38-4BF2-A9B7-85C289BF6061}"/>
    <cellStyle name="Comma 8 2 2 3 7 2 3" xfId="14411" xr:uid="{DB8CE9D3-2FFB-4F8A-9972-0CDDADBD2530}"/>
    <cellStyle name="Comma 8 2 2 3 7 3" xfId="5997" xr:uid="{50A7E2DD-7E06-4727-8114-CF830B5AB5A5}"/>
    <cellStyle name="Comma 8 2 2 3 7 3 2" xfId="17225" xr:uid="{A5D5AA6C-E0AE-49D7-9DC2-C69944CDBF01}"/>
    <cellStyle name="Comma 8 2 2 3 7 4" xfId="11622" xr:uid="{3CF64872-7AC2-49FB-8575-8045739DB937}"/>
    <cellStyle name="Comma 8 2 2 3 8" xfId="2907" xr:uid="{F312DBA2-0727-4764-9C44-9D8C652D8B8D}"/>
    <cellStyle name="Comma 8 2 2 3 8 2" xfId="8510" xr:uid="{24143A09-6027-4773-8A0E-B4AC9FE46DBF}"/>
    <cellStyle name="Comma 8 2 2 3 8 2 2" xfId="19738" xr:uid="{CEFC4DE3-7FDA-4C92-82D2-DF7421A5C595}"/>
    <cellStyle name="Comma 8 2 2 3 8 3" xfId="14135" xr:uid="{1715093F-5865-447C-8E6E-5EBB389BB655}"/>
    <cellStyle name="Comma 8 2 2 3 9" xfId="5722" xr:uid="{C0CEC6E8-8D7A-480C-AAE4-077883893A2D}"/>
    <cellStyle name="Comma 8 2 2 3 9 2" xfId="16950" xr:uid="{5CC8931A-94F2-4421-BFA3-9D9E2353A58F}"/>
    <cellStyle name="Comma 8 2 2 4" xfId="176" xr:uid="{00000000-0005-0000-0000-000032090000}"/>
    <cellStyle name="Comma 8 2 2 4 2" xfId="723" xr:uid="{00000000-0005-0000-0000-000033090000}"/>
    <cellStyle name="Comma 8 2 2 4 2 2" xfId="1261" xr:uid="{00000000-0005-0000-0000-000034090000}"/>
    <cellStyle name="Comma 8 2 2 4 2 2 2" xfId="2341" xr:uid="{00000000-0005-0000-0000-000035090000}"/>
    <cellStyle name="Comma 8 2 2 4 2 2 2 2" xfId="5130" xr:uid="{1D9C4744-6452-4B4E-A5EF-F0404B1C32FE}"/>
    <cellStyle name="Comma 8 2 2 4 2 2 2 2 2" xfId="10733" xr:uid="{6AF6C9FD-89E5-4BEA-9BA0-41657BA04294}"/>
    <cellStyle name="Comma 8 2 2 4 2 2 2 2 2 2" xfId="21961" xr:uid="{197929F1-242E-4705-A5EC-0CF7212A6C02}"/>
    <cellStyle name="Comma 8 2 2 4 2 2 2 2 3" xfId="16358" xr:uid="{BC70CC13-41C5-4DE5-A2FA-F6958BC546B1}"/>
    <cellStyle name="Comma 8 2 2 4 2 2 2 3" xfId="7944" xr:uid="{5F8A3BE2-5D78-4880-868B-D1E60DAB8B16}"/>
    <cellStyle name="Comma 8 2 2 4 2 2 2 3 2" xfId="19172" xr:uid="{E54451D5-12E0-48F8-92F1-58EBED462739}"/>
    <cellStyle name="Comma 8 2 2 4 2 2 2 4" xfId="13569" xr:uid="{5A253030-0F8D-4916-B837-E0D21AE8C721}"/>
    <cellStyle name="Comma 8 2 2 4 2 2 3" xfId="4050" xr:uid="{37BA82B0-F106-4E51-9B57-09465CDCBD60}"/>
    <cellStyle name="Comma 8 2 2 4 2 2 3 2" xfId="9653" xr:uid="{38D2788D-5600-4BE7-825E-B18AD3752124}"/>
    <cellStyle name="Comma 8 2 2 4 2 2 3 2 2" xfId="20881" xr:uid="{FB407159-A123-42ED-84E4-6E4E3EF34CE4}"/>
    <cellStyle name="Comma 8 2 2 4 2 2 3 3" xfId="15278" xr:uid="{21F24E7A-5729-4FCB-8433-913361672538}"/>
    <cellStyle name="Comma 8 2 2 4 2 2 4" xfId="6864" xr:uid="{F2A78CD6-3195-4591-B6BD-0768E9C4A685}"/>
    <cellStyle name="Comma 8 2 2 4 2 2 4 2" xfId="18092" xr:uid="{DAA75E58-7410-42B5-B110-B7ABC3C3AF02}"/>
    <cellStyle name="Comma 8 2 2 4 2 2 5" xfId="12489" xr:uid="{2F52E371-B87D-4811-91B5-7B6947DC7ED6}"/>
    <cellStyle name="Comma 8 2 2 4 2 3" xfId="1803" xr:uid="{00000000-0005-0000-0000-000036090000}"/>
    <cellStyle name="Comma 8 2 2 4 2 3 2" xfId="4592" xr:uid="{13A74910-C540-47F2-9749-D1BD6D606F96}"/>
    <cellStyle name="Comma 8 2 2 4 2 3 2 2" xfId="10195" xr:uid="{23E5FDCC-C554-4001-A137-1383CB101389}"/>
    <cellStyle name="Comma 8 2 2 4 2 3 2 2 2" xfId="21423" xr:uid="{BD189C42-30AB-4527-A896-FEB48115132D}"/>
    <cellStyle name="Comma 8 2 2 4 2 3 2 3" xfId="15820" xr:uid="{B43B3769-61DD-4751-A94E-CEE742822125}"/>
    <cellStyle name="Comma 8 2 2 4 2 3 3" xfId="7406" xr:uid="{CAF8E7D2-89EB-431D-AE0F-00BF622150B8}"/>
    <cellStyle name="Comma 8 2 2 4 2 3 3 2" xfId="18634" xr:uid="{3D128DE2-36A7-464F-867B-C70E36BFFBA7}"/>
    <cellStyle name="Comma 8 2 2 4 2 3 4" xfId="13031" xr:uid="{BAFED733-BBFC-4EBD-8E32-419DB735B285}"/>
    <cellStyle name="Comma 8 2 2 4 2 4" xfId="3512" xr:uid="{80126950-A103-4893-B586-7AA2D894FE6E}"/>
    <cellStyle name="Comma 8 2 2 4 2 4 2" xfId="9115" xr:uid="{780B14F1-B2CF-4901-92C7-BF8A4FABB399}"/>
    <cellStyle name="Comma 8 2 2 4 2 4 2 2" xfId="20343" xr:uid="{DF91EDC4-2424-4BF7-95BA-EA48E7D5338F}"/>
    <cellStyle name="Comma 8 2 2 4 2 4 3" xfId="14740" xr:uid="{DC09D624-5D51-4DA0-8DD6-EC3C6796AD08}"/>
    <cellStyle name="Comma 8 2 2 4 2 5" xfId="6326" xr:uid="{189462B9-E9F4-4EF8-AF62-BC9DAF216801}"/>
    <cellStyle name="Comma 8 2 2 4 2 5 2" xfId="17554" xr:uid="{A7B44D51-18AA-44FA-AF6D-CFB5999E84AC}"/>
    <cellStyle name="Comma 8 2 2 4 2 6" xfId="11951" xr:uid="{43C3D803-E797-4C13-82EA-CDCC79AFA96B}"/>
    <cellStyle name="Comma 8 2 2 4 3" xfId="994" xr:uid="{00000000-0005-0000-0000-000037090000}"/>
    <cellStyle name="Comma 8 2 2 4 3 2" xfId="2074" xr:uid="{00000000-0005-0000-0000-000038090000}"/>
    <cellStyle name="Comma 8 2 2 4 3 2 2" xfId="4863" xr:uid="{155CF90E-7A11-4D74-938C-EE7AB82009CC}"/>
    <cellStyle name="Comma 8 2 2 4 3 2 2 2" xfId="10466" xr:uid="{670B068B-F222-4455-88C4-1841FA0600DC}"/>
    <cellStyle name="Comma 8 2 2 4 3 2 2 2 2" xfId="21694" xr:uid="{551FE192-2CBE-47CD-95AB-2F2F6A433C35}"/>
    <cellStyle name="Comma 8 2 2 4 3 2 2 3" xfId="16091" xr:uid="{5344DBFF-DECD-4DA8-8720-4A80F839D1B9}"/>
    <cellStyle name="Comma 8 2 2 4 3 2 3" xfId="7677" xr:uid="{0FB8CAC0-C687-42CE-A2DB-CC27BE00882C}"/>
    <cellStyle name="Comma 8 2 2 4 3 2 3 2" xfId="18905" xr:uid="{209D7976-6560-4DF0-B4BC-714057086EFC}"/>
    <cellStyle name="Comma 8 2 2 4 3 2 4" xfId="13302" xr:uid="{2895AE58-5584-4F36-9D17-2964C0E523F5}"/>
    <cellStyle name="Comma 8 2 2 4 3 3" xfId="3783" xr:uid="{5B56890B-6E9A-4E4A-ADFD-D1E611510A80}"/>
    <cellStyle name="Comma 8 2 2 4 3 3 2" xfId="9386" xr:uid="{D11467F9-8698-4CBA-B0DB-ADA7FF003774}"/>
    <cellStyle name="Comma 8 2 2 4 3 3 2 2" xfId="20614" xr:uid="{7A28367A-E136-4164-88A7-AEF1153D594E}"/>
    <cellStyle name="Comma 8 2 2 4 3 3 3" xfId="15011" xr:uid="{66DAEFE0-8231-40A8-8479-74538E6DC081}"/>
    <cellStyle name="Comma 8 2 2 4 3 4" xfId="6597" xr:uid="{26E696E6-01B4-4514-813C-097471B38612}"/>
    <cellStyle name="Comma 8 2 2 4 3 4 2" xfId="17825" xr:uid="{23A8FF46-4D00-40DC-B258-F40C70B0CF54}"/>
    <cellStyle name="Comma 8 2 2 4 3 5" xfId="12222" xr:uid="{6911E2BD-E0EE-4968-9CDB-3A675323AD40}"/>
    <cellStyle name="Comma 8 2 2 4 4" xfId="1536" xr:uid="{00000000-0005-0000-0000-000039090000}"/>
    <cellStyle name="Comma 8 2 2 4 4 2" xfId="4325" xr:uid="{403C874E-F62D-4292-B9C7-1E5D1D036D8C}"/>
    <cellStyle name="Comma 8 2 2 4 4 2 2" xfId="9928" xr:uid="{D079C42D-E03C-42BD-9F12-3BCF6D143A62}"/>
    <cellStyle name="Comma 8 2 2 4 4 2 2 2" xfId="21156" xr:uid="{C209DECA-7DC2-4139-9A55-5D52D03DDDF5}"/>
    <cellStyle name="Comma 8 2 2 4 4 2 3" xfId="15553" xr:uid="{2F45C50E-CFD7-48D9-92A6-9771890E15DC}"/>
    <cellStyle name="Comma 8 2 2 4 4 3" xfId="7139" xr:uid="{EF75881E-2DAC-4654-857E-10494DF90115}"/>
    <cellStyle name="Comma 8 2 2 4 4 3 2" xfId="18367" xr:uid="{143E479C-15C7-4944-8854-153E5B7A9BA5}"/>
    <cellStyle name="Comma 8 2 2 4 4 4" xfId="12764" xr:uid="{09A21B43-185F-4990-9D3A-030D59D6A070}"/>
    <cellStyle name="Comma 8 2 2 4 5" xfId="2617" xr:uid="{00000000-0005-0000-0000-00003A090000}"/>
    <cellStyle name="Comma 8 2 2 4 5 2" xfId="5406" xr:uid="{A6304800-0F54-4F70-8C1A-1F65D72A08F5}"/>
    <cellStyle name="Comma 8 2 2 4 5 2 2" xfId="11009" xr:uid="{36737123-2C2F-49A0-87D2-D8E40ED6A9D1}"/>
    <cellStyle name="Comma 8 2 2 4 5 2 2 2" xfId="22237" xr:uid="{BD71EB62-8AC8-4C25-A66B-ED34850F0F50}"/>
    <cellStyle name="Comma 8 2 2 4 5 2 3" xfId="16634" xr:uid="{93B09F55-D674-4264-9D49-0473E6EED5E7}"/>
    <cellStyle name="Comma 8 2 2 4 5 3" xfId="8220" xr:uid="{3611839A-BD2B-4680-9468-3F2BE1E688AB}"/>
    <cellStyle name="Comma 8 2 2 4 5 3 2" xfId="19448" xr:uid="{C6FD2CA5-5D32-4977-A814-6FDD6A306B9B}"/>
    <cellStyle name="Comma 8 2 2 4 5 4" xfId="13845" xr:uid="{E4A868A5-2FD6-4354-AFE7-698CA2F71248}"/>
    <cellStyle name="Comma 8 2 2 4 6" xfId="456" xr:uid="{00000000-0005-0000-0000-00003B090000}"/>
    <cellStyle name="Comma 8 2 2 4 6 2" xfId="3245" xr:uid="{E5B35A38-45C1-4153-A1C8-0F1ADEA08ABA}"/>
    <cellStyle name="Comma 8 2 2 4 6 2 2" xfId="8848" xr:uid="{8A6BDB59-805D-4805-ADC4-C84022DE8D14}"/>
    <cellStyle name="Comma 8 2 2 4 6 2 2 2" xfId="20076" xr:uid="{CF452B78-9526-4897-80F9-53AF4D216E5B}"/>
    <cellStyle name="Comma 8 2 2 4 6 2 3" xfId="14473" xr:uid="{4862C047-5E03-409F-AB55-8837B305680C}"/>
    <cellStyle name="Comma 8 2 2 4 6 3" xfId="6059" xr:uid="{67E04879-7731-465F-9026-0DD61A58DCEB}"/>
    <cellStyle name="Comma 8 2 2 4 6 3 2" xfId="17287" xr:uid="{FCEC3BB9-508C-4063-8813-C96B16465B27}"/>
    <cellStyle name="Comma 8 2 2 4 6 4" xfId="11684" xr:uid="{0A4CBFE4-6BB5-4E3A-AAB3-4BD3A27C98E2}"/>
    <cellStyle name="Comma 8 2 2 4 7" xfId="2969" xr:uid="{C3D8F4EA-828C-410E-9BFA-E58EAD278838}"/>
    <cellStyle name="Comma 8 2 2 4 7 2" xfId="8572" xr:uid="{253DBFED-3832-4DF8-848A-02F2364154FE}"/>
    <cellStyle name="Comma 8 2 2 4 7 2 2" xfId="19800" xr:uid="{49394F32-E5F0-4F0C-8EA9-1BCE4433F919}"/>
    <cellStyle name="Comma 8 2 2 4 7 3" xfId="14197" xr:uid="{77494034-8DCE-4372-8870-C5DFD13502E7}"/>
    <cellStyle name="Comma 8 2 2 4 8" xfId="5784" xr:uid="{9F60C0AE-4501-4CD6-BDAB-3CCCC839862E}"/>
    <cellStyle name="Comma 8 2 2 4 8 2" xfId="17012" xr:uid="{38B2A767-3D67-446E-80DF-DB5E52C5F2BD}"/>
    <cellStyle name="Comma 8 2 2 4 9" xfId="11408" xr:uid="{F680410C-84F8-4330-B378-9ACED98242A1}"/>
    <cellStyle name="Comma 8 2 2 5" xfId="602" xr:uid="{00000000-0005-0000-0000-00003C090000}"/>
    <cellStyle name="Comma 8 2 2 5 2" xfId="1140" xr:uid="{00000000-0005-0000-0000-00003D090000}"/>
    <cellStyle name="Comma 8 2 2 5 2 2" xfId="2220" xr:uid="{00000000-0005-0000-0000-00003E090000}"/>
    <cellStyle name="Comma 8 2 2 5 2 2 2" xfId="5009" xr:uid="{3D2548DA-7293-413A-B3F9-8DA4F93E0CC6}"/>
    <cellStyle name="Comma 8 2 2 5 2 2 2 2" xfId="10612" xr:uid="{4EDD57B4-FD71-4B43-B802-06A7674FB24D}"/>
    <cellStyle name="Comma 8 2 2 5 2 2 2 2 2" xfId="21840" xr:uid="{88333E12-39CC-4B56-8990-5C5F8C711C28}"/>
    <cellStyle name="Comma 8 2 2 5 2 2 2 3" xfId="16237" xr:uid="{81C2E837-F146-4A07-86BB-820DBE60E09B}"/>
    <cellStyle name="Comma 8 2 2 5 2 2 3" xfId="7823" xr:uid="{803D9B2E-644A-4BF7-B644-EFA923D89BD4}"/>
    <cellStyle name="Comma 8 2 2 5 2 2 3 2" xfId="19051" xr:uid="{5E7EE77F-6BE4-4BC2-A9DC-9E3FC955DBC6}"/>
    <cellStyle name="Comma 8 2 2 5 2 2 4" xfId="13448" xr:uid="{9EDADE84-75F6-4A91-9B31-767F90965E4F}"/>
    <cellStyle name="Comma 8 2 2 5 2 3" xfId="3929" xr:uid="{4AAA1FD5-5C3F-48ED-BA89-CDF6BE04AEFF}"/>
    <cellStyle name="Comma 8 2 2 5 2 3 2" xfId="9532" xr:uid="{B0A1382D-068F-4247-9F30-AF1894145FC6}"/>
    <cellStyle name="Comma 8 2 2 5 2 3 2 2" xfId="20760" xr:uid="{563DF8FE-1413-4884-88B9-CD992F469FE8}"/>
    <cellStyle name="Comma 8 2 2 5 2 3 3" xfId="15157" xr:uid="{DEC8EFE3-0C0F-44D6-BC8C-652F90F82421}"/>
    <cellStyle name="Comma 8 2 2 5 2 4" xfId="6743" xr:uid="{133ED824-686F-46BB-83FF-1D2588052B32}"/>
    <cellStyle name="Comma 8 2 2 5 2 4 2" xfId="17971" xr:uid="{C13B71CC-1E70-4D80-B1AB-A38385E31B65}"/>
    <cellStyle name="Comma 8 2 2 5 2 5" xfId="12368" xr:uid="{2A8393F4-9134-4CB6-9CE3-57A2EB209D90}"/>
    <cellStyle name="Comma 8 2 2 5 3" xfId="1682" xr:uid="{00000000-0005-0000-0000-00003F090000}"/>
    <cellStyle name="Comma 8 2 2 5 3 2" xfId="4471" xr:uid="{0ECA74CE-43EE-41F9-801F-A3CE2000406D}"/>
    <cellStyle name="Comma 8 2 2 5 3 2 2" xfId="10074" xr:uid="{01FBC726-516A-4F3F-A0C0-F012F822ADB6}"/>
    <cellStyle name="Comma 8 2 2 5 3 2 2 2" xfId="21302" xr:uid="{7EEDEE6F-F051-442F-8A97-B5BBE938E6E9}"/>
    <cellStyle name="Comma 8 2 2 5 3 2 3" xfId="15699" xr:uid="{205F9B5F-DEC8-4CFA-A2B4-0F336234E6CB}"/>
    <cellStyle name="Comma 8 2 2 5 3 3" xfId="7285" xr:uid="{F500DCD2-FF3D-44A0-BA64-B437F3E37DB2}"/>
    <cellStyle name="Comma 8 2 2 5 3 3 2" xfId="18513" xr:uid="{A0B2B21F-A2A5-4888-A16B-4D76221F20DF}"/>
    <cellStyle name="Comma 8 2 2 5 3 4" xfId="12910" xr:uid="{9ED6C395-147A-416A-813C-5B1E33141C25}"/>
    <cellStyle name="Comma 8 2 2 5 4" xfId="3391" xr:uid="{9200A8FF-D05D-4F28-ABC5-3A9AC543C9D8}"/>
    <cellStyle name="Comma 8 2 2 5 4 2" xfId="8994" xr:uid="{847E252F-E5FB-4BFA-B05D-07781531527E}"/>
    <cellStyle name="Comma 8 2 2 5 4 2 2" xfId="20222" xr:uid="{C938D1EC-F4B5-4210-B38F-3C777B2FC312}"/>
    <cellStyle name="Comma 8 2 2 5 4 3" xfId="14619" xr:uid="{95F8F0EC-73C9-41AE-9AB0-90FBBF0811A4}"/>
    <cellStyle name="Comma 8 2 2 5 5" xfId="6205" xr:uid="{C616FEE5-394C-4112-B347-7755579C2817}"/>
    <cellStyle name="Comma 8 2 2 5 5 2" xfId="17433" xr:uid="{02D21C9B-A818-4ED3-830A-46E927302E0F}"/>
    <cellStyle name="Comma 8 2 2 5 6" xfId="11830" xr:uid="{121B9875-89D2-4B74-A79B-797CCEB13767}"/>
    <cellStyle name="Comma 8 2 2 6" xfId="873" xr:uid="{00000000-0005-0000-0000-000040090000}"/>
    <cellStyle name="Comma 8 2 2 6 2" xfId="1953" xr:uid="{00000000-0005-0000-0000-000041090000}"/>
    <cellStyle name="Comma 8 2 2 6 2 2" xfId="4742" xr:uid="{21BB448D-0472-4C2B-A500-2998BF8C0C15}"/>
    <cellStyle name="Comma 8 2 2 6 2 2 2" xfId="10345" xr:uid="{DB1E3B19-20A9-462E-AD5D-44DA380A1470}"/>
    <cellStyle name="Comma 8 2 2 6 2 2 2 2" xfId="21573" xr:uid="{D442EEEF-931F-4E01-9B0F-84E902ED50BF}"/>
    <cellStyle name="Comma 8 2 2 6 2 2 3" xfId="15970" xr:uid="{7192E47F-BAE2-4CCF-BB33-9F4F09CF6668}"/>
    <cellStyle name="Comma 8 2 2 6 2 3" xfId="7556" xr:uid="{FE6BA900-674D-4DE6-9E95-AB099E538A65}"/>
    <cellStyle name="Comma 8 2 2 6 2 3 2" xfId="18784" xr:uid="{A40E427B-728C-4845-941C-2A83FBB7045D}"/>
    <cellStyle name="Comma 8 2 2 6 2 4" xfId="13181" xr:uid="{9EE84CA6-3D98-4A72-BF09-1A4DA17E5A82}"/>
    <cellStyle name="Comma 8 2 2 6 3" xfId="3662" xr:uid="{9DDB902B-69FA-4024-BB05-C40C1BFF9649}"/>
    <cellStyle name="Comma 8 2 2 6 3 2" xfId="9265" xr:uid="{1994174F-3E8F-4B61-832F-FD7C7E22F3FA}"/>
    <cellStyle name="Comma 8 2 2 6 3 2 2" xfId="20493" xr:uid="{B546F188-4960-4698-97CE-5C6A513EEAFC}"/>
    <cellStyle name="Comma 8 2 2 6 3 3" xfId="14890" xr:uid="{AEBE3841-D60F-4CF3-BF54-EF53DDC1024C}"/>
    <cellStyle name="Comma 8 2 2 6 4" xfId="6476" xr:uid="{6038B98D-BCCB-45D8-9D38-0D2073B060C7}"/>
    <cellStyle name="Comma 8 2 2 6 4 2" xfId="17704" xr:uid="{336B57D7-1F73-433E-A168-CF42B82EE95C}"/>
    <cellStyle name="Comma 8 2 2 6 5" xfId="12101" xr:uid="{FD5880D5-9D62-4974-A857-ECB5D119C407}"/>
    <cellStyle name="Comma 8 2 2 7" xfId="1415" xr:uid="{00000000-0005-0000-0000-000042090000}"/>
    <cellStyle name="Comma 8 2 2 7 2" xfId="4204" xr:uid="{38FD7126-8838-4D51-925E-2E3DC6E9D630}"/>
    <cellStyle name="Comma 8 2 2 7 2 2" xfId="9807" xr:uid="{DEEC2318-09DA-4362-9532-663206E863AC}"/>
    <cellStyle name="Comma 8 2 2 7 2 2 2" xfId="21035" xr:uid="{03D312B4-F20F-4BF3-9E08-563A34D913BF}"/>
    <cellStyle name="Comma 8 2 2 7 2 3" xfId="15432" xr:uid="{44913AE1-9AF8-454D-9A75-A7780CE5E785}"/>
    <cellStyle name="Comma 8 2 2 7 3" xfId="7018" xr:uid="{B4ED5BCB-F4EA-487A-8447-D4183D2FC76C}"/>
    <cellStyle name="Comma 8 2 2 7 3 2" xfId="18246" xr:uid="{D4916032-55F0-4C47-AFBE-4613D394A3A8}"/>
    <cellStyle name="Comma 8 2 2 7 4" xfId="12643" xr:uid="{EA35BA1D-6E70-4F7B-B0FF-AE094B334628}"/>
    <cellStyle name="Comma 8 2 2 8" xfId="2496" xr:uid="{00000000-0005-0000-0000-000043090000}"/>
    <cellStyle name="Comma 8 2 2 8 2" xfId="5285" xr:uid="{27AE62E8-127C-45CC-AB2D-53EDFAAB053C}"/>
    <cellStyle name="Comma 8 2 2 8 2 2" xfId="10888" xr:uid="{917B5EEF-32C6-47D2-BF83-171323D712F4}"/>
    <cellStyle name="Comma 8 2 2 8 2 2 2" xfId="22116" xr:uid="{AC99C1D9-FFD9-4047-B940-571012756BE4}"/>
    <cellStyle name="Comma 8 2 2 8 2 3" xfId="16513" xr:uid="{78859D6E-15E3-487A-B196-1781BF400043}"/>
    <cellStyle name="Comma 8 2 2 8 3" xfId="8099" xr:uid="{65EDE5E2-C8DC-46C8-93C0-41690A1251F5}"/>
    <cellStyle name="Comma 8 2 2 8 3 2" xfId="19327" xr:uid="{7CAD6911-CA00-4282-ACEE-2F14DBAD5124}"/>
    <cellStyle name="Comma 8 2 2 8 4" xfId="13724" xr:uid="{E5C07675-05F3-4F29-8411-0E655B672F69}"/>
    <cellStyle name="Comma 8 2 2 9" xfId="335" xr:uid="{00000000-0005-0000-0000-000044090000}"/>
    <cellStyle name="Comma 8 2 2 9 2" xfId="3124" xr:uid="{79B8DD5D-BE06-4E8C-A931-F35B72E82462}"/>
    <cellStyle name="Comma 8 2 2 9 2 2" xfId="8727" xr:uid="{021AD734-5E5E-4B29-86B3-F8283DA27835}"/>
    <cellStyle name="Comma 8 2 2 9 2 2 2" xfId="19955" xr:uid="{23152F9B-1E42-4D2B-BAEF-0038DF48456B}"/>
    <cellStyle name="Comma 8 2 2 9 2 3" xfId="14352" xr:uid="{C2956BD5-D6B5-4EF4-8729-A15EB4FE62D0}"/>
    <cellStyle name="Comma 8 2 2 9 3" xfId="5938" xr:uid="{4B471666-B495-416D-812E-9EAD96F24B27}"/>
    <cellStyle name="Comma 8 2 2 9 3 2" xfId="17166" xr:uid="{36F19608-84F0-48C1-B23E-9D6EA8F5068A}"/>
    <cellStyle name="Comma 8 2 2 9 4" xfId="11563" xr:uid="{922757D9-6626-4E56-88AB-694EF55F0BF6}"/>
    <cellStyle name="Comma 8 2 3" xfId="69" xr:uid="{00000000-0005-0000-0000-000045090000}"/>
    <cellStyle name="Comma 8 2 3 10" xfId="5677" xr:uid="{C6702A88-40D8-4FC1-96A3-9E89912B1636}"/>
    <cellStyle name="Comma 8 2 3 10 2" xfId="16905" xr:uid="{92029D56-3B46-4B48-A927-5EA9F33EAF4D}"/>
    <cellStyle name="Comma 8 2 3 11" xfId="11301" xr:uid="{8E24E7F4-D516-4939-8CED-02689BEC65D8}"/>
    <cellStyle name="Comma 8 2 3 2" xfId="131" xr:uid="{00000000-0005-0000-0000-000046090000}"/>
    <cellStyle name="Comma 8 2 3 2 10" xfId="11363" xr:uid="{15B3FB0D-3D00-460E-B0FC-528B130A8735}"/>
    <cellStyle name="Comma 8 2 3 2 2" xfId="257" xr:uid="{00000000-0005-0000-0000-000047090000}"/>
    <cellStyle name="Comma 8 2 3 2 2 2" xfId="804" xr:uid="{00000000-0005-0000-0000-000048090000}"/>
    <cellStyle name="Comma 8 2 3 2 2 2 2" xfId="1342" xr:uid="{00000000-0005-0000-0000-000049090000}"/>
    <cellStyle name="Comma 8 2 3 2 2 2 2 2" xfId="2422" xr:uid="{00000000-0005-0000-0000-00004A090000}"/>
    <cellStyle name="Comma 8 2 3 2 2 2 2 2 2" xfId="5211" xr:uid="{662CE16B-7760-4D89-8D40-AEDEA7090F17}"/>
    <cellStyle name="Comma 8 2 3 2 2 2 2 2 2 2" xfId="10814" xr:uid="{BC4CA7CA-ACE2-49AB-8165-931FBE966FB3}"/>
    <cellStyle name="Comma 8 2 3 2 2 2 2 2 2 2 2" xfId="22042" xr:uid="{47DBAD6F-C13A-49E6-BB5C-C45F23AADD54}"/>
    <cellStyle name="Comma 8 2 3 2 2 2 2 2 2 3" xfId="16439" xr:uid="{599D1165-DD22-41C3-A54F-5F1E00E5E540}"/>
    <cellStyle name="Comma 8 2 3 2 2 2 2 2 3" xfId="8025" xr:uid="{890CF313-922F-47BF-894E-19C7CAC30AD7}"/>
    <cellStyle name="Comma 8 2 3 2 2 2 2 2 3 2" xfId="19253" xr:uid="{C1C4FBAB-F706-461A-BE32-7FE7E02F9E46}"/>
    <cellStyle name="Comma 8 2 3 2 2 2 2 2 4" xfId="13650" xr:uid="{FDE11C1C-4516-42DC-BFE0-7893DB18B9F5}"/>
    <cellStyle name="Comma 8 2 3 2 2 2 2 3" xfId="4131" xr:uid="{7292A3BA-69E4-4DE3-B33C-02C2942938BD}"/>
    <cellStyle name="Comma 8 2 3 2 2 2 2 3 2" xfId="9734" xr:uid="{A1BC3E15-5D96-4F4B-A4F7-A8E0D4F74866}"/>
    <cellStyle name="Comma 8 2 3 2 2 2 2 3 2 2" xfId="20962" xr:uid="{401E2B6B-FE03-4E0F-B166-86067C26CFE1}"/>
    <cellStyle name="Comma 8 2 3 2 2 2 2 3 3" xfId="15359" xr:uid="{E337E62B-A233-4D2C-84FF-9C367E42BB5B}"/>
    <cellStyle name="Comma 8 2 3 2 2 2 2 4" xfId="6945" xr:uid="{15EB77AD-B087-48C4-AB20-D336E1FFE367}"/>
    <cellStyle name="Comma 8 2 3 2 2 2 2 4 2" xfId="18173" xr:uid="{824725CF-84CB-4EE4-8B4C-43E013F18145}"/>
    <cellStyle name="Comma 8 2 3 2 2 2 2 5" xfId="12570" xr:uid="{8F270DE3-6246-4E14-8308-4C51C4614FE7}"/>
    <cellStyle name="Comma 8 2 3 2 2 2 3" xfId="1884" xr:uid="{00000000-0005-0000-0000-00004B090000}"/>
    <cellStyle name="Comma 8 2 3 2 2 2 3 2" xfId="4673" xr:uid="{3F2351DC-C773-447B-BD70-6AC1755F0AF0}"/>
    <cellStyle name="Comma 8 2 3 2 2 2 3 2 2" xfId="10276" xr:uid="{D0AE25E7-BE9A-4DA8-842A-E3CAABC26348}"/>
    <cellStyle name="Comma 8 2 3 2 2 2 3 2 2 2" xfId="21504" xr:uid="{2ACC38CA-A5DC-4C22-BA8F-A931734BF934}"/>
    <cellStyle name="Comma 8 2 3 2 2 2 3 2 3" xfId="15901" xr:uid="{BFADF5E1-8B82-463D-BCDB-6763A4268E0D}"/>
    <cellStyle name="Comma 8 2 3 2 2 2 3 3" xfId="7487" xr:uid="{2479D4B2-0EFC-4162-8D5D-89226E75EC58}"/>
    <cellStyle name="Comma 8 2 3 2 2 2 3 3 2" xfId="18715" xr:uid="{B569073E-3DE9-4FC1-A249-EFA9FFD91574}"/>
    <cellStyle name="Comma 8 2 3 2 2 2 3 4" xfId="13112" xr:uid="{66EDC270-F258-4EE3-9C67-4AAB42BB6E65}"/>
    <cellStyle name="Comma 8 2 3 2 2 2 4" xfId="3593" xr:uid="{46D00534-AC5A-42F6-ACC3-F0FFF977AB75}"/>
    <cellStyle name="Comma 8 2 3 2 2 2 4 2" xfId="9196" xr:uid="{86104C3C-F325-4B5A-852B-E9559FDE1ED5}"/>
    <cellStyle name="Comma 8 2 3 2 2 2 4 2 2" xfId="20424" xr:uid="{DB62CC49-29F5-4365-844A-084E25FD6631}"/>
    <cellStyle name="Comma 8 2 3 2 2 2 4 3" xfId="14821" xr:uid="{94203CF4-075D-432B-8661-8622D5FF920B}"/>
    <cellStyle name="Comma 8 2 3 2 2 2 5" xfId="6407" xr:uid="{8089BD8A-9DF7-4069-8014-801D5268FEC7}"/>
    <cellStyle name="Comma 8 2 3 2 2 2 5 2" xfId="17635" xr:uid="{F3E73288-2A1C-434C-9339-0CEFC711236C}"/>
    <cellStyle name="Comma 8 2 3 2 2 2 6" xfId="12032" xr:uid="{0A26197F-C71F-4DA0-9A65-0AD0BA7DF392}"/>
    <cellStyle name="Comma 8 2 3 2 2 3" xfId="1075" xr:uid="{00000000-0005-0000-0000-00004C090000}"/>
    <cellStyle name="Comma 8 2 3 2 2 3 2" xfId="2155" xr:uid="{00000000-0005-0000-0000-00004D090000}"/>
    <cellStyle name="Comma 8 2 3 2 2 3 2 2" xfId="4944" xr:uid="{A5F81742-305C-4A3A-932E-7A72952507B4}"/>
    <cellStyle name="Comma 8 2 3 2 2 3 2 2 2" xfId="10547" xr:uid="{934BF68B-85DD-48AC-BBF5-8E444B4079C1}"/>
    <cellStyle name="Comma 8 2 3 2 2 3 2 2 2 2" xfId="21775" xr:uid="{B2C6B699-4408-4234-A62D-C8454D762A4A}"/>
    <cellStyle name="Comma 8 2 3 2 2 3 2 2 3" xfId="16172" xr:uid="{0D53A3DB-5B32-4DDD-B59D-D5BBE3A762A0}"/>
    <cellStyle name="Comma 8 2 3 2 2 3 2 3" xfId="7758" xr:uid="{5BB382B6-5744-44AF-A878-E6C62E9CCD6A}"/>
    <cellStyle name="Comma 8 2 3 2 2 3 2 3 2" xfId="18986" xr:uid="{424EA44F-4706-4EE4-BDE2-88A0BD9441BF}"/>
    <cellStyle name="Comma 8 2 3 2 2 3 2 4" xfId="13383" xr:uid="{502ECFCF-CAD5-44AE-9B1A-10FB005C25ED}"/>
    <cellStyle name="Comma 8 2 3 2 2 3 3" xfId="3864" xr:uid="{EE4074BA-8EDB-4A42-BECD-16003B505223}"/>
    <cellStyle name="Comma 8 2 3 2 2 3 3 2" xfId="9467" xr:uid="{EBCE6C63-55D8-4539-80C7-E7154DF6DAA3}"/>
    <cellStyle name="Comma 8 2 3 2 2 3 3 2 2" xfId="20695" xr:uid="{43FA676F-5A5C-460B-80FD-F5400AB61480}"/>
    <cellStyle name="Comma 8 2 3 2 2 3 3 3" xfId="15092" xr:uid="{AA907E12-406F-4881-8A3F-9A2A839DDB00}"/>
    <cellStyle name="Comma 8 2 3 2 2 3 4" xfId="6678" xr:uid="{0C3C6022-BB4D-4718-9EC8-B496713F460C}"/>
    <cellStyle name="Comma 8 2 3 2 2 3 4 2" xfId="17906" xr:uid="{CD565F29-F26C-4958-B47E-AF588336B641}"/>
    <cellStyle name="Comma 8 2 3 2 2 3 5" xfId="12303" xr:uid="{92FC816D-A1ED-4525-A23A-04B404B170D4}"/>
    <cellStyle name="Comma 8 2 3 2 2 4" xfId="1617" xr:uid="{00000000-0005-0000-0000-00004E090000}"/>
    <cellStyle name="Comma 8 2 3 2 2 4 2" xfId="4406" xr:uid="{360183CE-C8BF-4CE1-9DC4-DA06206087F5}"/>
    <cellStyle name="Comma 8 2 3 2 2 4 2 2" xfId="10009" xr:uid="{5EC98D9D-90E8-416D-8108-C232CE0F7088}"/>
    <cellStyle name="Comma 8 2 3 2 2 4 2 2 2" xfId="21237" xr:uid="{BE91C852-F8B7-4C93-9539-8CD6DC46D7D2}"/>
    <cellStyle name="Comma 8 2 3 2 2 4 2 3" xfId="15634" xr:uid="{74D8AAB1-2879-439A-9750-D1EFE5499732}"/>
    <cellStyle name="Comma 8 2 3 2 2 4 3" xfId="7220" xr:uid="{D3E40D84-C976-4BA8-B6D1-D34E5FEF6AE3}"/>
    <cellStyle name="Comma 8 2 3 2 2 4 3 2" xfId="18448" xr:uid="{7894BA21-4584-467A-88B7-5A55B9E0A471}"/>
    <cellStyle name="Comma 8 2 3 2 2 4 4" xfId="12845" xr:uid="{4B721D90-4D96-4D07-8D71-2A300C9A0E84}"/>
    <cellStyle name="Comma 8 2 3 2 2 5" xfId="2698" xr:uid="{00000000-0005-0000-0000-00004F090000}"/>
    <cellStyle name="Comma 8 2 3 2 2 5 2" xfId="5487" xr:uid="{1144D766-A4F8-4EEA-9C49-19955E2574CB}"/>
    <cellStyle name="Comma 8 2 3 2 2 5 2 2" xfId="11090" xr:uid="{42B0AA82-5572-4E2D-B028-7DBF57564591}"/>
    <cellStyle name="Comma 8 2 3 2 2 5 2 2 2" xfId="22318" xr:uid="{F8BA377F-E33A-4428-8706-11CF95C944AE}"/>
    <cellStyle name="Comma 8 2 3 2 2 5 2 3" xfId="16715" xr:uid="{D745B8F5-D83C-40AA-846D-1A4B872E6EFC}"/>
    <cellStyle name="Comma 8 2 3 2 2 5 3" xfId="8301" xr:uid="{04BA424B-6FF9-4590-8B75-3C2537794FAA}"/>
    <cellStyle name="Comma 8 2 3 2 2 5 3 2" xfId="19529" xr:uid="{912E56EB-EF55-4A4E-AC39-DF022B2E2B61}"/>
    <cellStyle name="Comma 8 2 3 2 2 5 4" xfId="13926" xr:uid="{62AA5C9A-451A-4C06-8DC4-7CA868960D15}"/>
    <cellStyle name="Comma 8 2 3 2 2 6" xfId="537" xr:uid="{00000000-0005-0000-0000-000050090000}"/>
    <cellStyle name="Comma 8 2 3 2 2 6 2" xfId="3326" xr:uid="{90F9D238-DCC1-450F-B660-C543BBF69D25}"/>
    <cellStyle name="Comma 8 2 3 2 2 6 2 2" xfId="8929" xr:uid="{F180F108-F2F8-45C6-9314-BFD9B7E7AC7A}"/>
    <cellStyle name="Comma 8 2 3 2 2 6 2 2 2" xfId="20157" xr:uid="{3AF9AC73-1360-4E87-B793-6FA0BBB08203}"/>
    <cellStyle name="Comma 8 2 3 2 2 6 2 3" xfId="14554" xr:uid="{6061B2CC-78BB-4269-95BC-803F57E7C621}"/>
    <cellStyle name="Comma 8 2 3 2 2 6 3" xfId="6140" xr:uid="{4831FDAF-079F-4CDD-986B-00FD1992DBA3}"/>
    <cellStyle name="Comma 8 2 3 2 2 6 3 2" xfId="17368" xr:uid="{D9EF880D-D851-4E52-B7CE-CEEC1F094241}"/>
    <cellStyle name="Comma 8 2 3 2 2 6 4" xfId="11765" xr:uid="{8CA910AB-9B96-40C8-B7E3-B22F873DBCC5}"/>
    <cellStyle name="Comma 8 2 3 2 2 7" xfId="3050" xr:uid="{D968701A-8605-4F3A-B903-DACA65DF7D3C}"/>
    <cellStyle name="Comma 8 2 3 2 2 7 2" xfId="8653" xr:uid="{68BC2CFD-F1F4-4D33-B97C-00B53BB74C9E}"/>
    <cellStyle name="Comma 8 2 3 2 2 7 2 2" xfId="19881" xr:uid="{DFABA475-E800-4590-AD04-AEE431F48091}"/>
    <cellStyle name="Comma 8 2 3 2 2 7 3" xfId="14278" xr:uid="{747DF264-B985-4444-8C25-222821B1116F}"/>
    <cellStyle name="Comma 8 2 3 2 2 8" xfId="5865" xr:uid="{C7969CA5-6FF2-4138-9F70-BBF8104FA150}"/>
    <cellStyle name="Comma 8 2 3 2 2 8 2" xfId="17093" xr:uid="{3F5EED1C-0ABD-47B8-850D-C715BF939E5F}"/>
    <cellStyle name="Comma 8 2 3 2 2 9" xfId="11489" xr:uid="{9CAE06DF-ADA1-45EE-AB95-E9F9661F3F4E}"/>
    <cellStyle name="Comma 8 2 3 2 3" xfId="678" xr:uid="{00000000-0005-0000-0000-000051090000}"/>
    <cellStyle name="Comma 8 2 3 2 3 2" xfId="1216" xr:uid="{00000000-0005-0000-0000-000052090000}"/>
    <cellStyle name="Comma 8 2 3 2 3 2 2" xfId="2296" xr:uid="{00000000-0005-0000-0000-000053090000}"/>
    <cellStyle name="Comma 8 2 3 2 3 2 2 2" xfId="5085" xr:uid="{C0DF1CEA-FF5B-4F2C-AECF-D4427C0050E9}"/>
    <cellStyle name="Comma 8 2 3 2 3 2 2 2 2" xfId="10688" xr:uid="{FF87203B-2C5A-4C24-8E77-AB9E015E9EDD}"/>
    <cellStyle name="Comma 8 2 3 2 3 2 2 2 2 2" xfId="21916" xr:uid="{F4D5DBEB-02AB-4722-B218-1494F804D3E7}"/>
    <cellStyle name="Comma 8 2 3 2 3 2 2 2 3" xfId="16313" xr:uid="{C22EBDED-EDA4-47A4-A77A-B38A518BC5F5}"/>
    <cellStyle name="Comma 8 2 3 2 3 2 2 3" xfId="7899" xr:uid="{4BC005B2-D637-413F-9FCE-57179BBD1DFF}"/>
    <cellStyle name="Comma 8 2 3 2 3 2 2 3 2" xfId="19127" xr:uid="{291B3EC0-E084-41DB-A2B6-C050E3BA7AEF}"/>
    <cellStyle name="Comma 8 2 3 2 3 2 2 4" xfId="13524" xr:uid="{1E2CE61D-6E08-4CA0-B2F8-98AFA7F7494A}"/>
    <cellStyle name="Comma 8 2 3 2 3 2 3" xfId="4005" xr:uid="{7CE5CEA7-9963-4DE2-A297-188B84BE2B7E}"/>
    <cellStyle name="Comma 8 2 3 2 3 2 3 2" xfId="9608" xr:uid="{9C349099-2DE8-45A8-921E-072C4704D368}"/>
    <cellStyle name="Comma 8 2 3 2 3 2 3 2 2" xfId="20836" xr:uid="{A0C9BA57-6074-4214-8BD4-EE1618661593}"/>
    <cellStyle name="Comma 8 2 3 2 3 2 3 3" xfId="15233" xr:uid="{A5C2A214-154C-4528-B914-22FB7E6C7D99}"/>
    <cellStyle name="Comma 8 2 3 2 3 2 4" xfId="6819" xr:uid="{E88E0BED-EFC8-4077-8739-DBA40EB94775}"/>
    <cellStyle name="Comma 8 2 3 2 3 2 4 2" xfId="18047" xr:uid="{AEED99ED-57AF-46F1-942F-3F94E72732F7}"/>
    <cellStyle name="Comma 8 2 3 2 3 2 5" xfId="12444" xr:uid="{FD7E427B-BBE4-41D5-BFF3-6437D2C39020}"/>
    <cellStyle name="Comma 8 2 3 2 3 3" xfId="1758" xr:uid="{00000000-0005-0000-0000-000054090000}"/>
    <cellStyle name="Comma 8 2 3 2 3 3 2" xfId="4547" xr:uid="{62FC025A-CFD3-44A0-B961-6357454D386E}"/>
    <cellStyle name="Comma 8 2 3 2 3 3 2 2" xfId="10150" xr:uid="{B1E8B96C-B94F-450E-AE8C-814DAA6C6E26}"/>
    <cellStyle name="Comma 8 2 3 2 3 3 2 2 2" xfId="21378" xr:uid="{BE1BE364-CA07-49C5-913B-2CF82C8A18CB}"/>
    <cellStyle name="Comma 8 2 3 2 3 3 2 3" xfId="15775" xr:uid="{44C0D279-99A4-45DD-8C03-A80B1DD1D4D0}"/>
    <cellStyle name="Comma 8 2 3 2 3 3 3" xfId="7361" xr:uid="{46B9AC3E-401F-4E20-BA81-4B9F4EF75EB8}"/>
    <cellStyle name="Comma 8 2 3 2 3 3 3 2" xfId="18589" xr:uid="{89DAFEF1-C39E-45FC-9E0E-7F2A08C51F9C}"/>
    <cellStyle name="Comma 8 2 3 2 3 3 4" xfId="12986" xr:uid="{983CF752-B4F3-4F22-B6AF-A5DB7BB0120C}"/>
    <cellStyle name="Comma 8 2 3 2 3 4" xfId="3467" xr:uid="{E4C02816-B296-46DA-83FC-94E667042427}"/>
    <cellStyle name="Comma 8 2 3 2 3 4 2" xfId="9070" xr:uid="{E4771D3B-9CC7-4D17-9AA3-F1C76B8562F7}"/>
    <cellStyle name="Comma 8 2 3 2 3 4 2 2" xfId="20298" xr:uid="{66F35F66-7990-434A-B4C4-B79C6AC25A7E}"/>
    <cellStyle name="Comma 8 2 3 2 3 4 3" xfId="14695" xr:uid="{C12ECC06-ACED-4706-90E0-07D13B964A19}"/>
    <cellStyle name="Comma 8 2 3 2 3 5" xfId="6281" xr:uid="{ED1F1CAF-02D8-4F20-ACE9-D65DB14032CB}"/>
    <cellStyle name="Comma 8 2 3 2 3 5 2" xfId="17509" xr:uid="{844E430B-2229-41E9-AA54-BB6B038377A4}"/>
    <cellStyle name="Comma 8 2 3 2 3 6" xfId="11906" xr:uid="{6DA9E6B5-0275-4815-BB7B-6878BBA6C369}"/>
    <cellStyle name="Comma 8 2 3 2 4" xfId="949" xr:uid="{00000000-0005-0000-0000-000055090000}"/>
    <cellStyle name="Comma 8 2 3 2 4 2" xfId="2029" xr:uid="{00000000-0005-0000-0000-000056090000}"/>
    <cellStyle name="Comma 8 2 3 2 4 2 2" xfId="4818" xr:uid="{60568FC9-1708-4678-B27C-2D6F58B1F814}"/>
    <cellStyle name="Comma 8 2 3 2 4 2 2 2" xfId="10421" xr:uid="{AD261B96-E9A2-4F7E-BEDC-84FE858274AC}"/>
    <cellStyle name="Comma 8 2 3 2 4 2 2 2 2" xfId="21649" xr:uid="{4A3CF67B-D915-4F92-98B6-1D07587802BD}"/>
    <cellStyle name="Comma 8 2 3 2 4 2 2 3" xfId="16046" xr:uid="{7E9A3577-72B4-4EE4-8D56-DB6939D54D5B}"/>
    <cellStyle name="Comma 8 2 3 2 4 2 3" xfId="7632" xr:uid="{00BC5E31-80C9-4DB5-942C-11842FBBD9B2}"/>
    <cellStyle name="Comma 8 2 3 2 4 2 3 2" xfId="18860" xr:uid="{E762B1D3-2100-4EC5-9266-A6B2C422CA42}"/>
    <cellStyle name="Comma 8 2 3 2 4 2 4" xfId="13257" xr:uid="{712E1CBD-81AB-475E-A7F3-B32E36DAA38B}"/>
    <cellStyle name="Comma 8 2 3 2 4 3" xfId="3738" xr:uid="{14BB420B-42BE-4FE0-A5CC-6FA799475BEF}"/>
    <cellStyle name="Comma 8 2 3 2 4 3 2" xfId="9341" xr:uid="{5FABA10B-D694-41F2-ADC2-6E2163AC8C2B}"/>
    <cellStyle name="Comma 8 2 3 2 4 3 2 2" xfId="20569" xr:uid="{37FA8B30-9467-495B-9B93-403C1FBA96AE}"/>
    <cellStyle name="Comma 8 2 3 2 4 3 3" xfId="14966" xr:uid="{2A5DBE4E-8687-4274-834E-9C270EBAB80A}"/>
    <cellStyle name="Comma 8 2 3 2 4 4" xfId="6552" xr:uid="{4DDA6B17-1D5C-4230-A4B2-8AB8B4854666}"/>
    <cellStyle name="Comma 8 2 3 2 4 4 2" xfId="17780" xr:uid="{9B7D927C-0241-42FF-86AB-36B955221F79}"/>
    <cellStyle name="Comma 8 2 3 2 4 5" xfId="12177" xr:uid="{84D1B6EB-EE48-466B-99BE-365AE7A7C6E8}"/>
    <cellStyle name="Comma 8 2 3 2 5" xfId="1491" xr:uid="{00000000-0005-0000-0000-000057090000}"/>
    <cellStyle name="Comma 8 2 3 2 5 2" xfId="4280" xr:uid="{4F3E9350-6532-4462-9261-1F1E3A84B849}"/>
    <cellStyle name="Comma 8 2 3 2 5 2 2" xfId="9883" xr:uid="{3A7FFE3B-383E-417B-8E26-E564A929A739}"/>
    <cellStyle name="Comma 8 2 3 2 5 2 2 2" xfId="21111" xr:uid="{8509DA5E-7C1C-4E6C-A5CE-1D22B8486242}"/>
    <cellStyle name="Comma 8 2 3 2 5 2 3" xfId="15508" xr:uid="{80834642-8ADD-447D-9CE5-8027B6A87262}"/>
    <cellStyle name="Comma 8 2 3 2 5 3" xfId="7094" xr:uid="{0054D9B8-9A0E-4F78-B6A1-A08B01B9EBC3}"/>
    <cellStyle name="Comma 8 2 3 2 5 3 2" xfId="18322" xr:uid="{C7475340-A0C0-431D-863A-9F4A82D92A5A}"/>
    <cellStyle name="Comma 8 2 3 2 5 4" xfId="12719" xr:uid="{0E563F31-6BED-47ED-ABE7-33E0C7A9C40D}"/>
    <cellStyle name="Comma 8 2 3 2 6" xfId="2572" xr:uid="{00000000-0005-0000-0000-000058090000}"/>
    <cellStyle name="Comma 8 2 3 2 6 2" xfId="5361" xr:uid="{4CF5D9F6-1571-4DD6-AF3D-1031FFE0539A}"/>
    <cellStyle name="Comma 8 2 3 2 6 2 2" xfId="10964" xr:uid="{C6CB3780-A69D-42E5-A5FF-FEC7F7A71A30}"/>
    <cellStyle name="Comma 8 2 3 2 6 2 2 2" xfId="22192" xr:uid="{07550907-F806-4FBE-B90F-ABC1ED853ABA}"/>
    <cellStyle name="Comma 8 2 3 2 6 2 3" xfId="16589" xr:uid="{DCAA9C0C-00C6-4038-BBDC-AFF674E97410}"/>
    <cellStyle name="Comma 8 2 3 2 6 3" xfId="8175" xr:uid="{BA3F4968-2EC3-4B86-B3D4-6407E280E80E}"/>
    <cellStyle name="Comma 8 2 3 2 6 3 2" xfId="19403" xr:uid="{064C7D79-7997-4CB1-AD40-A4D7DB040DFA}"/>
    <cellStyle name="Comma 8 2 3 2 6 4" xfId="13800" xr:uid="{D2A1276D-C86A-4007-A039-5FA7A80DB555}"/>
    <cellStyle name="Comma 8 2 3 2 7" xfId="411" xr:uid="{00000000-0005-0000-0000-000059090000}"/>
    <cellStyle name="Comma 8 2 3 2 7 2" xfId="3200" xr:uid="{759C3216-F369-4FF5-888D-8EA0D310B0D7}"/>
    <cellStyle name="Comma 8 2 3 2 7 2 2" xfId="8803" xr:uid="{8821BB64-3B3B-451A-875D-DEF2AB69F177}"/>
    <cellStyle name="Comma 8 2 3 2 7 2 2 2" xfId="20031" xr:uid="{D9A88105-9A6F-4225-A92F-B6BA4A15C427}"/>
    <cellStyle name="Comma 8 2 3 2 7 2 3" xfId="14428" xr:uid="{F31049AA-1761-423B-A7A4-48CF1AB65484}"/>
    <cellStyle name="Comma 8 2 3 2 7 3" xfId="6014" xr:uid="{B720C80A-6703-43E5-BE1F-73AE6E124F51}"/>
    <cellStyle name="Comma 8 2 3 2 7 3 2" xfId="17242" xr:uid="{B40B7F10-527B-4203-99DD-5C9ED5F98604}"/>
    <cellStyle name="Comma 8 2 3 2 7 4" xfId="11639" xr:uid="{C802ED58-F86E-4CF6-8B8A-1098C3845096}"/>
    <cellStyle name="Comma 8 2 3 2 8" xfId="2924" xr:uid="{6C05190D-C315-400F-993A-824E28201174}"/>
    <cellStyle name="Comma 8 2 3 2 8 2" xfId="8527" xr:uid="{DFF68F6C-2986-4432-B647-C167F8DF852A}"/>
    <cellStyle name="Comma 8 2 3 2 8 2 2" xfId="19755" xr:uid="{05CF3313-DAEC-4CEB-89E1-83651E373B35}"/>
    <cellStyle name="Comma 8 2 3 2 8 3" xfId="14152" xr:uid="{01EB8541-225B-4EB9-9A40-1DF6B3887A27}"/>
    <cellStyle name="Comma 8 2 3 2 9" xfId="5739" xr:uid="{ABB98E0B-2FC3-492D-B9F5-335D0428A09E}"/>
    <cellStyle name="Comma 8 2 3 2 9 2" xfId="16967" xr:uid="{D26653A9-F9F1-4DD0-AE50-BFBAECD86C1B}"/>
    <cellStyle name="Comma 8 2 3 3" xfId="193" xr:uid="{00000000-0005-0000-0000-00005A090000}"/>
    <cellStyle name="Comma 8 2 3 3 2" xfId="740" xr:uid="{00000000-0005-0000-0000-00005B090000}"/>
    <cellStyle name="Comma 8 2 3 3 2 2" xfId="1278" xr:uid="{00000000-0005-0000-0000-00005C090000}"/>
    <cellStyle name="Comma 8 2 3 3 2 2 2" xfId="2358" xr:uid="{00000000-0005-0000-0000-00005D090000}"/>
    <cellStyle name="Comma 8 2 3 3 2 2 2 2" xfId="5147" xr:uid="{46357C10-B33C-4F4D-A7DF-F5620751DC73}"/>
    <cellStyle name="Comma 8 2 3 3 2 2 2 2 2" xfId="10750" xr:uid="{18110BEE-6A53-4F81-B103-2EB9980858A0}"/>
    <cellStyle name="Comma 8 2 3 3 2 2 2 2 2 2" xfId="21978" xr:uid="{92322BB7-8CEA-42A0-8D4B-260B12AA4E7A}"/>
    <cellStyle name="Comma 8 2 3 3 2 2 2 2 3" xfId="16375" xr:uid="{71C12653-3DCA-4546-8245-D5E4DD28014F}"/>
    <cellStyle name="Comma 8 2 3 3 2 2 2 3" xfId="7961" xr:uid="{429BD69F-B8BF-48E7-872E-15D9BA3BD0CD}"/>
    <cellStyle name="Comma 8 2 3 3 2 2 2 3 2" xfId="19189" xr:uid="{6A974A19-21DF-4343-B979-F608D9C3B6A1}"/>
    <cellStyle name="Comma 8 2 3 3 2 2 2 4" xfId="13586" xr:uid="{736A961C-82D4-4683-BC2C-E2B44A947A1C}"/>
    <cellStyle name="Comma 8 2 3 3 2 2 3" xfId="4067" xr:uid="{EC4A0B3A-EFDF-4AC4-964E-4F6C304FA6EC}"/>
    <cellStyle name="Comma 8 2 3 3 2 2 3 2" xfId="9670" xr:uid="{1BACF1B1-1DEB-4D93-B762-FC5D1C57E8E5}"/>
    <cellStyle name="Comma 8 2 3 3 2 2 3 2 2" xfId="20898" xr:uid="{0232C931-5E90-4CDD-A771-8FA3B2284C41}"/>
    <cellStyle name="Comma 8 2 3 3 2 2 3 3" xfId="15295" xr:uid="{CEA00F91-153A-42E1-82CB-027895DD06DD}"/>
    <cellStyle name="Comma 8 2 3 3 2 2 4" xfId="6881" xr:uid="{77FC39E3-0631-49C9-9FAB-DBCF3D94FE4B}"/>
    <cellStyle name="Comma 8 2 3 3 2 2 4 2" xfId="18109" xr:uid="{2F83A294-31D0-4B1B-BA8F-85617F1A3FD7}"/>
    <cellStyle name="Comma 8 2 3 3 2 2 5" xfId="12506" xr:uid="{A3205807-7944-46E4-BA59-B12342AA9CE9}"/>
    <cellStyle name="Comma 8 2 3 3 2 3" xfId="1820" xr:uid="{00000000-0005-0000-0000-00005E090000}"/>
    <cellStyle name="Comma 8 2 3 3 2 3 2" xfId="4609" xr:uid="{979A0685-73E0-4626-87AD-BD0435106333}"/>
    <cellStyle name="Comma 8 2 3 3 2 3 2 2" xfId="10212" xr:uid="{BBC23637-9702-4BC9-AA60-8B438EF13A01}"/>
    <cellStyle name="Comma 8 2 3 3 2 3 2 2 2" xfId="21440" xr:uid="{DB51783D-526E-4896-B348-F881BBE21A14}"/>
    <cellStyle name="Comma 8 2 3 3 2 3 2 3" xfId="15837" xr:uid="{4604D996-FA26-4970-AC36-F13864ECDA30}"/>
    <cellStyle name="Comma 8 2 3 3 2 3 3" xfId="7423" xr:uid="{6DCD5057-2BDB-4F6A-AE8A-9393C0EA2BEB}"/>
    <cellStyle name="Comma 8 2 3 3 2 3 3 2" xfId="18651" xr:uid="{EB8B842A-A0D7-4B67-B78A-4FFF41B72864}"/>
    <cellStyle name="Comma 8 2 3 3 2 3 4" xfId="13048" xr:uid="{FF01E010-6EFD-40F4-AAE9-22E0E166C708}"/>
    <cellStyle name="Comma 8 2 3 3 2 4" xfId="3529" xr:uid="{4ED26681-344B-4D3C-B5BB-6D1C30279674}"/>
    <cellStyle name="Comma 8 2 3 3 2 4 2" xfId="9132" xr:uid="{859A29D6-A3DF-443B-923F-191C64CE5A29}"/>
    <cellStyle name="Comma 8 2 3 3 2 4 2 2" xfId="20360" xr:uid="{97DE95DA-21A7-42D4-A624-2D34DB3DDDEF}"/>
    <cellStyle name="Comma 8 2 3 3 2 4 3" xfId="14757" xr:uid="{A07E8CD3-78FC-4CFF-9599-44D3CD732C59}"/>
    <cellStyle name="Comma 8 2 3 3 2 5" xfId="6343" xr:uid="{0C99CC36-4C1A-41E8-939E-61D99B3BCAA4}"/>
    <cellStyle name="Comma 8 2 3 3 2 5 2" xfId="17571" xr:uid="{AE0C6911-97FD-498F-ADD8-189F551B1F62}"/>
    <cellStyle name="Comma 8 2 3 3 2 6" xfId="11968" xr:uid="{286682F4-84B2-4B0C-8F7D-FE790B0B2C8D}"/>
    <cellStyle name="Comma 8 2 3 3 3" xfId="1011" xr:uid="{00000000-0005-0000-0000-00005F090000}"/>
    <cellStyle name="Comma 8 2 3 3 3 2" xfId="2091" xr:uid="{00000000-0005-0000-0000-000060090000}"/>
    <cellStyle name="Comma 8 2 3 3 3 2 2" xfId="4880" xr:uid="{64966C35-8FBF-4D68-951B-ADA974C98BCD}"/>
    <cellStyle name="Comma 8 2 3 3 3 2 2 2" xfId="10483" xr:uid="{55E85EAA-C7E2-45B6-9467-9C055DCB2C2C}"/>
    <cellStyle name="Comma 8 2 3 3 3 2 2 2 2" xfId="21711" xr:uid="{085B5782-E5E6-4AA1-8953-FA633827CEBD}"/>
    <cellStyle name="Comma 8 2 3 3 3 2 2 3" xfId="16108" xr:uid="{B446B661-0D36-4529-B56C-4CA6996FA886}"/>
    <cellStyle name="Comma 8 2 3 3 3 2 3" xfId="7694" xr:uid="{9F498516-BBD1-4DED-AE11-2C2AF7EA464D}"/>
    <cellStyle name="Comma 8 2 3 3 3 2 3 2" xfId="18922" xr:uid="{B87CA50C-DD1E-4B02-A566-5575A9DC5B52}"/>
    <cellStyle name="Comma 8 2 3 3 3 2 4" xfId="13319" xr:uid="{11A62A39-AEDC-4BFC-9F50-5B88841F5490}"/>
    <cellStyle name="Comma 8 2 3 3 3 3" xfId="3800" xr:uid="{806C942E-1630-4DF9-82F3-5A9D5D635D52}"/>
    <cellStyle name="Comma 8 2 3 3 3 3 2" xfId="9403" xr:uid="{E0CCFF76-B465-4DA8-8934-28A63701B869}"/>
    <cellStyle name="Comma 8 2 3 3 3 3 2 2" xfId="20631" xr:uid="{A002C512-BB2D-41BC-9D77-9922698CE5DA}"/>
    <cellStyle name="Comma 8 2 3 3 3 3 3" xfId="15028" xr:uid="{811B15FB-1FFF-4103-AA93-786CA99BD180}"/>
    <cellStyle name="Comma 8 2 3 3 3 4" xfId="6614" xr:uid="{8AFD8319-9D2B-48CC-A1A4-0787751F14BC}"/>
    <cellStyle name="Comma 8 2 3 3 3 4 2" xfId="17842" xr:uid="{FB4E5FF4-86B6-4AF3-92B4-3A8C5FE8544D}"/>
    <cellStyle name="Comma 8 2 3 3 3 5" xfId="12239" xr:uid="{0147A2DC-6E63-43B1-AB6B-F706BE648FA5}"/>
    <cellStyle name="Comma 8 2 3 3 4" xfId="1553" xr:uid="{00000000-0005-0000-0000-000061090000}"/>
    <cellStyle name="Comma 8 2 3 3 4 2" xfId="4342" xr:uid="{763D522B-EA69-45F2-B61F-1735C326F5D6}"/>
    <cellStyle name="Comma 8 2 3 3 4 2 2" xfId="9945" xr:uid="{A9A3E54F-19C8-4D6C-9BF0-4F4DDB695BA0}"/>
    <cellStyle name="Comma 8 2 3 3 4 2 2 2" xfId="21173" xr:uid="{B5B987CC-1D57-44C1-9963-89361BBB02A6}"/>
    <cellStyle name="Comma 8 2 3 3 4 2 3" xfId="15570" xr:uid="{F28AC116-93B4-4984-BCBA-92FC3F4C4433}"/>
    <cellStyle name="Comma 8 2 3 3 4 3" xfId="7156" xr:uid="{5A5FF804-99D7-47F2-8E98-8F0545E3E5E8}"/>
    <cellStyle name="Comma 8 2 3 3 4 3 2" xfId="18384" xr:uid="{9B54B8D9-B20E-4895-ACEA-DF84B3CC1080}"/>
    <cellStyle name="Comma 8 2 3 3 4 4" xfId="12781" xr:uid="{DE34EE5C-0F6E-4F28-9D5B-568F3C3C77B7}"/>
    <cellStyle name="Comma 8 2 3 3 5" xfId="2634" xr:uid="{00000000-0005-0000-0000-000062090000}"/>
    <cellStyle name="Comma 8 2 3 3 5 2" xfId="5423" xr:uid="{E6B0B0E4-3D18-4A55-87A2-60630052D24D}"/>
    <cellStyle name="Comma 8 2 3 3 5 2 2" xfId="11026" xr:uid="{66C5C4D5-6616-4BBC-9AAC-BA3E1B533486}"/>
    <cellStyle name="Comma 8 2 3 3 5 2 2 2" xfId="22254" xr:uid="{142E4B08-40F0-4220-92DD-F9589C9F62E8}"/>
    <cellStyle name="Comma 8 2 3 3 5 2 3" xfId="16651" xr:uid="{B040B6CC-63DA-4B8C-BB24-59C7FCDFDDA4}"/>
    <cellStyle name="Comma 8 2 3 3 5 3" xfId="8237" xr:uid="{B4F2B222-AB22-426B-B0E4-5D7A841D97F0}"/>
    <cellStyle name="Comma 8 2 3 3 5 3 2" xfId="19465" xr:uid="{4D2381DF-1B03-48DA-B14F-55AD19DF7FAA}"/>
    <cellStyle name="Comma 8 2 3 3 5 4" xfId="13862" xr:uid="{8296E4ED-E92A-4C00-9A9E-7A72A1AFC16F}"/>
    <cellStyle name="Comma 8 2 3 3 6" xfId="473" xr:uid="{00000000-0005-0000-0000-000063090000}"/>
    <cellStyle name="Comma 8 2 3 3 6 2" xfId="3262" xr:uid="{392011EC-B1CD-458A-B298-F3A2B9DEB9FA}"/>
    <cellStyle name="Comma 8 2 3 3 6 2 2" xfId="8865" xr:uid="{B7204CF5-92E2-4AE8-BBFC-EE6B2F42F452}"/>
    <cellStyle name="Comma 8 2 3 3 6 2 2 2" xfId="20093" xr:uid="{0CEBAD57-C05C-42D9-8389-EB5B8ADB22BF}"/>
    <cellStyle name="Comma 8 2 3 3 6 2 3" xfId="14490" xr:uid="{226D9BB8-7258-4844-8D6F-547F95EC059E}"/>
    <cellStyle name="Comma 8 2 3 3 6 3" xfId="6076" xr:uid="{AD76DB4A-EA5A-4753-BA17-11FE8B3F6859}"/>
    <cellStyle name="Comma 8 2 3 3 6 3 2" xfId="17304" xr:uid="{E4ED5104-11EC-4E59-BE08-BDFD141DE416}"/>
    <cellStyle name="Comma 8 2 3 3 6 4" xfId="11701" xr:uid="{A8AC6CD2-D65E-43BD-8909-B452B9954280}"/>
    <cellStyle name="Comma 8 2 3 3 7" xfId="2986" xr:uid="{8E983A54-78DE-40EA-AFB7-478C43729E9A}"/>
    <cellStyle name="Comma 8 2 3 3 7 2" xfId="8589" xr:uid="{6416E86D-6B82-4193-A178-668EEFCC77D7}"/>
    <cellStyle name="Comma 8 2 3 3 7 2 2" xfId="19817" xr:uid="{32171BF7-F1B1-4BA6-B822-6C39C71E55E1}"/>
    <cellStyle name="Comma 8 2 3 3 7 3" xfId="14214" xr:uid="{85DA65CE-E827-40E5-A548-FEE048A6AF73}"/>
    <cellStyle name="Comma 8 2 3 3 8" xfId="5801" xr:uid="{F7BEA746-4D72-40EE-9EF6-6506D364AF86}"/>
    <cellStyle name="Comma 8 2 3 3 8 2" xfId="17029" xr:uid="{C15CE568-4723-4118-8B5E-8D8F0EC21B88}"/>
    <cellStyle name="Comma 8 2 3 3 9" xfId="11425" xr:uid="{112C13B6-F18D-44D5-90A6-43F0629B0AAF}"/>
    <cellStyle name="Comma 8 2 3 4" xfId="616" xr:uid="{00000000-0005-0000-0000-000064090000}"/>
    <cellStyle name="Comma 8 2 3 4 2" xfId="1154" xr:uid="{00000000-0005-0000-0000-000065090000}"/>
    <cellStyle name="Comma 8 2 3 4 2 2" xfId="2234" xr:uid="{00000000-0005-0000-0000-000066090000}"/>
    <cellStyle name="Comma 8 2 3 4 2 2 2" xfId="5023" xr:uid="{727F6CEE-04FB-445E-A9F2-2FB300BAF7CC}"/>
    <cellStyle name="Comma 8 2 3 4 2 2 2 2" xfId="10626" xr:uid="{C911FA4E-4282-4EEC-9644-786BE3F1F421}"/>
    <cellStyle name="Comma 8 2 3 4 2 2 2 2 2" xfId="21854" xr:uid="{F001CB35-44FB-4360-A64C-B5026809CA35}"/>
    <cellStyle name="Comma 8 2 3 4 2 2 2 3" xfId="16251" xr:uid="{D5EA1051-EEF2-4DDC-A32D-3ADE7DD2EF7F}"/>
    <cellStyle name="Comma 8 2 3 4 2 2 3" xfId="7837" xr:uid="{1D2E0076-3664-4AC6-AB54-9E76CA7B4252}"/>
    <cellStyle name="Comma 8 2 3 4 2 2 3 2" xfId="19065" xr:uid="{C6FE79E0-8F37-4487-9F25-D53F16B5899C}"/>
    <cellStyle name="Comma 8 2 3 4 2 2 4" xfId="13462" xr:uid="{E4D64883-2FCA-4DE8-BF61-6D9CECC191BF}"/>
    <cellStyle name="Comma 8 2 3 4 2 3" xfId="3943" xr:uid="{3C5B4DAB-BC71-46AC-ABC6-35FD9D6CF0F7}"/>
    <cellStyle name="Comma 8 2 3 4 2 3 2" xfId="9546" xr:uid="{0A2FF75D-17F1-4FE7-BACC-40E18F12CBF4}"/>
    <cellStyle name="Comma 8 2 3 4 2 3 2 2" xfId="20774" xr:uid="{33F2FE27-6529-439B-81A7-965392BD58CB}"/>
    <cellStyle name="Comma 8 2 3 4 2 3 3" xfId="15171" xr:uid="{5D9075FA-C095-4240-8B69-4FA418C437EB}"/>
    <cellStyle name="Comma 8 2 3 4 2 4" xfId="6757" xr:uid="{CEAC5B0B-8198-4614-BB64-A7604989DFC9}"/>
    <cellStyle name="Comma 8 2 3 4 2 4 2" xfId="17985" xr:uid="{675AE94A-EFEC-4BB0-8079-6E24DDB15FCC}"/>
    <cellStyle name="Comma 8 2 3 4 2 5" xfId="12382" xr:uid="{683E9B86-54F3-4B63-9830-7DE50E002B8F}"/>
    <cellStyle name="Comma 8 2 3 4 3" xfId="1696" xr:uid="{00000000-0005-0000-0000-000067090000}"/>
    <cellStyle name="Comma 8 2 3 4 3 2" xfId="4485" xr:uid="{B24FA7B8-1791-492A-BB50-49061E7CF2FE}"/>
    <cellStyle name="Comma 8 2 3 4 3 2 2" xfId="10088" xr:uid="{EB419378-60E8-4805-B742-06C87340F7F0}"/>
    <cellStyle name="Comma 8 2 3 4 3 2 2 2" xfId="21316" xr:uid="{502D7588-2667-42BE-8E3F-333E4A4C31A2}"/>
    <cellStyle name="Comma 8 2 3 4 3 2 3" xfId="15713" xr:uid="{370CBB89-862B-4FC4-94CE-443538E14122}"/>
    <cellStyle name="Comma 8 2 3 4 3 3" xfId="7299" xr:uid="{CFD7E0AE-B2EE-4E19-8A70-34FB399F8A72}"/>
    <cellStyle name="Comma 8 2 3 4 3 3 2" xfId="18527" xr:uid="{7632FB65-88C9-4FCB-A4C1-EF2D4EAC4C11}"/>
    <cellStyle name="Comma 8 2 3 4 3 4" xfId="12924" xr:uid="{174925D3-BF67-4C0D-AE21-E729A678F870}"/>
    <cellStyle name="Comma 8 2 3 4 4" xfId="3405" xr:uid="{3716E195-E21A-4679-9D29-4ED518BDCA05}"/>
    <cellStyle name="Comma 8 2 3 4 4 2" xfId="9008" xr:uid="{418558B6-FC02-402F-BD1E-111111498B46}"/>
    <cellStyle name="Comma 8 2 3 4 4 2 2" xfId="20236" xr:uid="{1F634669-566E-4EBA-BE85-E16769F57907}"/>
    <cellStyle name="Comma 8 2 3 4 4 3" xfId="14633" xr:uid="{120B8F36-3F3F-4B8D-83F9-4141EA063555}"/>
    <cellStyle name="Comma 8 2 3 4 5" xfId="6219" xr:uid="{0D615A96-B767-456C-996F-F65F465A14C2}"/>
    <cellStyle name="Comma 8 2 3 4 5 2" xfId="17447" xr:uid="{DCF40D42-C26C-4914-9563-C9D743AB4046}"/>
    <cellStyle name="Comma 8 2 3 4 6" xfId="11844" xr:uid="{75E0BFF6-C9AE-4850-83AA-BB464CE9DE61}"/>
    <cellStyle name="Comma 8 2 3 5" xfId="887" xr:uid="{00000000-0005-0000-0000-000068090000}"/>
    <cellStyle name="Comma 8 2 3 5 2" xfId="1967" xr:uid="{00000000-0005-0000-0000-000069090000}"/>
    <cellStyle name="Comma 8 2 3 5 2 2" xfId="4756" xr:uid="{263D309C-C2A7-48F9-B467-1E9ABA285289}"/>
    <cellStyle name="Comma 8 2 3 5 2 2 2" xfId="10359" xr:uid="{61CA4D0B-6144-4371-99BA-5AA5A0A287E9}"/>
    <cellStyle name="Comma 8 2 3 5 2 2 2 2" xfId="21587" xr:uid="{C6EB2EFA-162E-4120-AD30-33E619A4E9A9}"/>
    <cellStyle name="Comma 8 2 3 5 2 2 3" xfId="15984" xr:uid="{79261076-C3A5-46F8-AE66-C0897F8B47F3}"/>
    <cellStyle name="Comma 8 2 3 5 2 3" xfId="7570" xr:uid="{4C395FB4-AFDE-4889-9121-FD6C398E5116}"/>
    <cellStyle name="Comma 8 2 3 5 2 3 2" xfId="18798" xr:uid="{321BA812-BA1B-4873-BC33-F03B511A73B0}"/>
    <cellStyle name="Comma 8 2 3 5 2 4" xfId="13195" xr:uid="{083D8253-13CC-4835-B7A1-F70C12497C41}"/>
    <cellStyle name="Comma 8 2 3 5 3" xfId="3676" xr:uid="{05816B29-8F66-4F42-B525-CAE055F6E0BF}"/>
    <cellStyle name="Comma 8 2 3 5 3 2" xfId="9279" xr:uid="{4259C32F-D100-4FD2-9E45-9B8A92A12A9B}"/>
    <cellStyle name="Comma 8 2 3 5 3 2 2" xfId="20507" xr:uid="{891A7E1B-20A6-41DF-8429-DD72287F0FC4}"/>
    <cellStyle name="Comma 8 2 3 5 3 3" xfId="14904" xr:uid="{D8F80D24-93B7-407F-BE31-2F38BC756E66}"/>
    <cellStyle name="Comma 8 2 3 5 4" xfId="6490" xr:uid="{4878E3E0-C973-4A67-B786-AE104144C5BC}"/>
    <cellStyle name="Comma 8 2 3 5 4 2" xfId="17718" xr:uid="{99A734E4-548B-4A2B-A2DA-8DA61D5B79C2}"/>
    <cellStyle name="Comma 8 2 3 5 5" xfId="12115" xr:uid="{668F05D7-8508-41F9-A344-98755F0AE4DB}"/>
    <cellStyle name="Comma 8 2 3 6" xfId="1429" xr:uid="{00000000-0005-0000-0000-00006A090000}"/>
    <cellStyle name="Comma 8 2 3 6 2" xfId="4218" xr:uid="{44F52B49-90CE-4FFA-AC30-816708BCB4B6}"/>
    <cellStyle name="Comma 8 2 3 6 2 2" xfId="9821" xr:uid="{E3C980A4-A157-4662-8571-9EAF6BC20FB6}"/>
    <cellStyle name="Comma 8 2 3 6 2 2 2" xfId="21049" xr:uid="{09CC3686-70CB-4810-BC50-CFC2E21349DA}"/>
    <cellStyle name="Comma 8 2 3 6 2 3" xfId="15446" xr:uid="{F88BCC23-47C8-448B-89C9-B22919D41B6D}"/>
    <cellStyle name="Comma 8 2 3 6 3" xfId="7032" xr:uid="{EE28C0B7-7849-4B9E-9E3A-0CBCBB10188E}"/>
    <cellStyle name="Comma 8 2 3 6 3 2" xfId="18260" xr:uid="{D7C519FE-0454-405B-AEFE-D71225583771}"/>
    <cellStyle name="Comma 8 2 3 6 4" xfId="12657" xr:uid="{0AA23CA5-F2FD-4596-910C-12E5921F8978}"/>
    <cellStyle name="Comma 8 2 3 7" xfId="2510" xr:uid="{00000000-0005-0000-0000-00006B090000}"/>
    <cellStyle name="Comma 8 2 3 7 2" xfId="5299" xr:uid="{76E4E56D-DAD6-4310-AAA1-1C09EBBF87FA}"/>
    <cellStyle name="Comma 8 2 3 7 2 2" xfId="10902" xr:uid="{C4380D0B-1C5E-4555-AE2F-01C4B98E0AC6}"/>
    <cellStyle name="Comma 8 2 3 7 2 2 2" xfId="22130" xr:uid="{288E7960-74B0-4D67-AD85-B50CB18F9E10}"/>
    <cellStyle name="Comma 8 2 3 7 2 3" xfId="16527" xr:uid="{3ECAD040-43E4-4DD4-A721-5C27A51C83E3}"/>
    <cellStyle name="Comma 8 2 3 7 3" xfId="8113" xr:uid="{FAFD5988-CD9D-4644-89C3-2F8EB40AE436}"/>
    <cellStyle name="Comma 8 2 3 7 3 2" xfId="19341" xr:uid="{6B2DAF8E-B25C-4B88-B619-7E0660718DB0}"/>
    <cellStyle name="Comma 8 2 3 7 4" xfId="13738" xr:uid="{95DEA645-A038-4BC0-8B81-19B37410BFE0}"/>
    <cellStyle name="Comma 8 2 3 8" xfId="349" xr:uid="{00000000-0005-0000-0000-00006C090000}"/>
    <cellStyle name="Comma 8 2 3 8 2" xfId="3138" xr:uid="{A0C7C9F0-7D4C-4EB9-9F2C-855D06A26277}"/>
    <cellStyle name="Comma 8 2 3 8 2 2" xfId="8741" xr:uid="{C8B6C757-93C5-42FE-8697-375ED6B0AF25}"/>
    <cellStyle name="Comma 8 2 3 8 2 2 2" xfId="19969" xr:uid="{5BE3FC9D-A77F-4DA3-BF09-CC210BF62CC0}"/>
    <cellStyle name="Comma 8 2 3 8 2 3" xfId="14366" xr:uid="{2DE4C8F8-E497-46C0-AD34-9DCD69E27AA2}"/>
    <cellStyle name="Comma 8 2 3 8 3" xfId="5952" xr:uid="{7620C05C-8B31-4C64-87F1-0E453C166499}"/>
    <cellStyle name="Comma 8 2 3 8 3 2" xfId="17180" xr:uid="{3610B09F-66E9-4E97-BF64-727D75A9C06A}"/>
    <cellStyle name="Comma 8 2 3 8 4" xfId="11577" xr:uid="{5CBDB2CB-F38A-477E-9459-9E48DF2A6793}"/>
    <cellStyle name="Comma 8 2 3 9" xfId="2862" xr:uid="{B0F06AB2-CE3F-4FE5-B0A6-CC3F5C818F30}"/>
    <cellStyle name="Comma 8 2 3 9 2" xfId="8465" xr:uid="{F25D4C66-1458-4222-9334-601C996E42A7}"/>
    <cellStyle name="Comma 8 2 3 9 2 2" xfId="19693" xr:uid="{A083D88E-8FAE-4B0A-9B4E-CAD620C4F9BC}"/>
    <cellStyle name="Comma 8 2 3 9 3" xfId="14090" xr:uid="{6EDECB7E-4346-4EEE-9E95-541DD93F75F7}"/>
    <cellStyle name="Comma 8 2 4" xfId="99" xr:uid="{00000000-0005-0000-0000-00006D090000}"/>
    <cellStyle name="Comma 8 2 4 10" xfId="11331" xr:uid="{0AE4D040-3880-4453-B2F9-2B73BC546876}"/>
    <cellStyle name="Comma 8 2 4 2" xfId="225" xr:uid="{00000000-0005-0000-0000-00006E090000}"/>
    <cellStyle name="Comma 8 2 4 2 2" xfId="772" xr:uid="{00000000-0005-0000-0000-00006F090000}"/>
    <cellStyle name="Comma 8 2 4 2 2 2" xfId="1310" xr:uid="{00000000-0005-0000-0000-000070090000}"/>
    <cellStyle name="Comma 8 2 4 2 2 2 2" xfId="2390" xr:uid="{00000000-0005-0000-0000-000071090000}"/>
    <cellStyle name="Comma 8 2 4 2 2 2 2 2" xfId="5179" xr:uid="{6EA1E606-C372-46F0-B69F-893DCE7EADF4}"/>
    <cellStyle name="Comma 8 2 4 2 2 2 2 2 2" xfId="10782" xr:uid="{1DA60E09-EE1C-4EFC-AC7E-311C39E9ABCB}"/>
    <cellStyle name="Comma 8 2 4 2 2 2 2 2 2 2" xfId="22010" xr:uid="{B0284C8C-EA4E-4B65-8E3C-044931E920B6}"/>
    <cellStyle name="Comma 8 2 4 2 2 2 2 2 3" xfId="16407" xr:uid="{0CCF2EDE-9191-4D27-A3F7-E6BC50483FC8}"/>
    <cellStyle name="Comma 8 2 4 2 2 2 2 3" xfId="7993" xr:uid="{F53D9F2C-1804-4983-8ADE-162E1522915A}"/>
    <cellStyle name="Comma 8 2 4 2 2 2 2 3 2" xfId="19221" xr:uid="{C36612DF-364F-4638-9920-4F661E060F6D}"/>
    <cellStyle name="Comma 8 2 4 2 2 2 2 4" xfId="13618" xr:uid="{1F27BEB1-1B4A-439E-960F-8EEC5E876463}"/>
    <cellStyle name="Comma 8 2 4 2 2 2 3" xfId="4099" xr:uid="{99C35434-4DAE-441F-AD81-5D9700F2A703}"/>
    <cellStyle name="Comma 8 2 4 2 2 2 3 2" xfId="9702" xr:uid="{1209CED8-D535-4628-8803-58E9B036DB68}"/>
    <cellStyle name="Comma 8 2 4 2 2 2 3 2 2" xfId="20930" xr:uid="{B959C95E-831B-45AA-B8AE-F2CE89977E83}"/>
    <cellStyle name="Comma 8 2 4 2 2 2 3 3" xfId="15327" xr:uid="{065337C2-B09B-4FCA-B410-3CC99F5B184E}"/>
    <cellStyle name="Comma 8 2 4 2 2 2 4" xfId="6913" xr:uid="{CF033ADA-4050-4D66-B240-67CB796C62B5}"/>
    <cellStyle name="Comma 8 2 4 2 2 2 4 2" xfId="18141" xr:uid="{1ECE721C-AFE6-4BF5-883F-08403EE32C0C}"/>
    <cellStyle name="Comma 8 2 4 2 2 2 5" xfId="12538" xr:uid="{B36865B9-35E9-41E6-943C-C51048B1564D}"/>
    <cellStyle name="Comma 8 2 4 2 2 3" xfId="1852" xr:uid="{00000000-0005-0000-0000-000072090000}"/>
    <cellStyle name="Comma 8 2 4 2 2 3 2" xfId="4641" xr:uid="{41665126-481F-4655-9A04-3FD59B95D0E0}"/>
    <cellStyle name="Comma 8 2 4 2 2 3 2 2" xfId="10244" xr:uid="{FC58D1DC-9228-410B-834C-18A95893CE33}"/>
    <cellStyle name="Comma 8 2 4 2 2 3 2 2 2" xfId="21472" xr:uid="{0C117A80-D21A-4120-94FE-7E57CA09E3C2}"/>
    <cellStyle name="Comma 8 2 4 2 2 3 2 3" xfId="15869" xr:uid="{0412325C-41FB-462F-9A76-DD8187D41683}"/>
    <cellStyle name="Comma 8 2 4 2 2 3 3" xfId="7455" xr:uid="{BBBFA2D5-0F3A-4E44-9DA2-29A37CAB566E}"/>
    <cellStyle name="Comma 8 2 4 2 2 3 3 2" xfId="18683" xr:uid="{3F501C16-3FBA-4CD2-9774-787F5E320ACC}"/>
    <cellStyle name="Comma 8 2 4 2 2 3 4" xfId="13080" xr:uid="{174E3AAE-3BDC-46C7-8EF9-85378EE54629}"/>
    <cellStyle name="Comma 8 2 4 2 2 4" xfId="3561" xr:uid="{2835A7C0-9312-4C36-A209-1D2A1DEF4162}"/>
    <cellStyle name="Comma 8 2 4 2 2 4 2" xfId="9164" xr:uid="{08FBA291-D1E7-4D1C-8166-9387F5A780DF}"/>
    <cellStyle name="Comma 8 2 4 2 2 4 2 2" xfId="20392" xr:uid="{3F02C41C-3EFF-40ED-AD47-B544E0561094}"/>
    <cellStyle name="Comma 8 2 4 2 2 4 3" xfId="14789" xr:uid="{194D0BB6-D51E-4A17-81DB-9BA959A1F848}"/>
    <cellStyle name="Comma 8 2 4 2 2 5" xfId="6375" xr:uid="{9A3E5CDB-813C-42AA-95E1-906A76D0DA77}"/>
    <cellStyle name="Comma 8 2 4 2 2 5 2" xfId="17603" xr:uid="{41E3F0F8-8CB8-4438-A778-88B02B5245DD}"/>
    <cellStyle name="Comma 8 2 4 2 2 6" xfId="12000" xr:uid="{FC250FB5-7219-49B1-8AFA-0C6EE8BC645A}"/>
    <cellStyle name="Comma 8 2 4 2 3" xfId="1043" xr:uid="{00000000-0005-0000-0000-000073090000}"/>
    <cellStyle name="Comma 8 2 4 2 3 2" xfId="2123" xr:uid="{00000000-0005-0000-0000-000074090000}"/>
    <cellStyle name="Comma 8 2 4 2 3 2 2" xfId="4912" xr:uid="{88C44359-BDED-468F-9416-01282703359D}"/>
    <cellStyle name="Comma 8 2 4 2 3 2 2 2" xfId="10515" xr:uid="{22888B7A-7566-465D-9F06-69EFCA8C6A5A}"/>
    <cellStyle name="Comma 8 2 4 2 3 2 2 2 2" xfId="21743" xr:uid="{3D264092-D0C1-43ED-A220-58AA7A034619}"/>
    <cellStyle name="Comma 8 2 4 2 3 2 2 3" xfId="16140" xr:uid="{0F3E7168-D9A1-4DE2-BE17-325B93F547A2}"/>
    <cellStyle name="Comma 8 2 4 2 3 2 3" xfId="7726" xr:uid="{3A270FF0-B7F4-4733-955E-937D9FDE6F9F}"/>
    <cellStyle name="Comma 8 2 4 2 3 2 3 2" xfId="18954" xr:uid="{6A298A48-C27E-4163-9ECB-FB30FAE02E8E}"/>
    <cellStyle name="Comma 8 2 4 2 3 2 4" xfId="13351" xr:uid="{504037D9-4356-46CE-A535-3CAA3F9B56D8}"/>
    <cellStyle name="Comma 8 2 4 2 3 3" xfId="3832" xr:uid="{36A328C9-48F6-456C-845E-40BC0C291B85}"/>
    <cellStyle name="Comma 8 2 4 2 3 3 2" xfId="9435" xr:uid="{A06F7045-5574-4979-971C-CBFDFC7943DE}"/>
    <cellStyle name="Comma 8 2 4 2 3 3 2 2" xfId="20663" xr:uid="{22A14BAF-BCDC-4233-BEFC-D00F631AD264}"/>
    <cellStyle name="Comma 8 2 4 2 3 3 3" xfId="15060" xr:uid="{6D6966C9-E00D-4030-9ACD-D87F6E398B5C}"/>
    <cellStyle name="Comma 8 2 4 2 3 4" xfId="6646" xr:uid="{EAA3D2FB-0DDC-4B43-9983-C8F757D9E562}"/>
    <cellStyle name="Comma 8 2 4 2 3 4 2" xfId="17874" xr:uid="{4ACE9C95-ED4C-4BF1-9661-7C3807F3A3D6}"/>
    <cellStyle name="Comma 8 2 4 2 3 5" xfId="12271" xr:uid="{15D493E9-5733-44FB-9BE5-1F538ED2F2EF}"/>
    <cellStyle name="Comma 8 2 4 2 4" xfId="1585" xr:uid="{00000000-0005-0000-0000-000075090000}"/>
    <cellStyle name="Comma 8 2 4 2 4 2" xfId="4374" xr:uid="{5A558C02-117F-47B9-89A3-23A8F7BE89EA}"/>
    <cellStyle name="Comma 8 2 4 2 4 2 2" xfId="9977" xr:uid="{BF283768-007C-44C5-B290-9B86FEE48AC8}"/>
    <cellStyle name="Comma 8 2 4 2 4 2 2 2" xfId="21205" xr:uid="{37E01E1C-EDE3-4116-883C-F62AF8BB80CB}"/>
    <cellStyle name="Comma 8 2 4 2 4 2 3" xfId="15602" xr:uid="{B583D4D4-7B9B-4337-93A7-49B3DA8A56A4}"/>
    <cellStyle name="Comma 8 2 4 2 4 3" xfId="7188" xr:uid="{41FE994F-72CB-4709-BE5A-B12E6DB4B56F}"/>
    <cellStyle name="Comma 8 2 4 2 4 3 2" xfId="18416" xr:uid="{9DDB5B4D-614D-4C50-BD07-C6CAC153FDB1}"/>
    <cellStyle name="Comma 8 2 4 2 4 4" xfId="12813" xr:uid="{F6212874-2618-492E-81B2-79FD64595F39}"/>
    <cellStyle name="Comma 8 2 4 2 5" xfId="2666" xr:uid="{00000000-0005-0000-0000-000076090000}"/>
    <cellStyle name="Comma 8 2 4 2 5 2" xfId="5455" xr:uid="{4767D584-6771-4295-B169-93233A088F22}"/>
    <cellStyle name="Comma 8 2 4 2 5 2 2" xfId="11058" xr:uid="{636C99DF-B8A8-456D-BC54-D4516B9AC08A}"/>
    <cellStyle name="Comma 8 2 4 2 5 2 2 2" xfId="22286" xr:uid="{24C3FA16-CFD9-426C-9015-AA88F2CE3E09}"/>
    <cellStyle name="Comma 8 2 4 2 5 2 3" xfId="16683" xr:uid="{60A265A1-8C64-43FB-AC37-CF49C6D7BDE3}"/>
    <cellStyle name="Comma 8 2 4 2 5 3" xfId="8269" xr:uid="{3F8DF734-7E5A-4497-84DA-5CDE0BFEF18E}"/>
    <cellStyle name="Comma 8 2 4 2 5 3 2" xfId="19497" xr:uid="{08B7917C-EC85-4C5B-A1A1-C615F804F5EF}"/>
    <cellStyle name="Comma 8 2 4 2 5 4" xfId="13894" xr:uid="{EBBAAE91-2E4B-477F-846D-264497ECF4B9}"/>
    <cellStyle name="Comma 8 2 4 2 6" xfId="505" xr:uid="{00000000-0005-0000-0000-000077090000}"/>
    <cellStyle name="Comma 8 2 4 2 6 2" xfId="3294" xr:uid="{3E9D95EC-9403-4255-AA85-5625C4A47D58}"/>
    <cellStyle name="Comma 8 2 4 2 6 2 2" xfId="8897" xr:uid="{9FFE3E3E-DEF9-4E24-9A2C-BC5F97628CBB}"/>
    <cellStyle name="Comma 8 2 4 2 6 2 2 2" xfId="20125" xr:uid="{703F482D-F432-4947-B3A4-7078CD4D1C19}"/>
    <cellStyle name="Comma 8 2 4 2 6 2 3" xfId="14522" xr:uid="{8EB02FD8-6E42-447F-93AC-C6ED62A401F1}"/>
    <cellStyle name="Comma 8 2 4 2 6 3" xfId="6108" xr:uid="{BF78851C-45F7-4716-95CB-C50836F5DEC4}"/>
    <cellStyle name="Comma 8 2 4 2 6 3 2" xfId="17336" xr:uid="{1DF525CB-E9B2-4426-9230-1A1E38C43205}"/>
    <cellStyle name="Comma 8 2 4 2 6 4" xfId="11733" xr:uid="{E8940B50-B77B-469A-9320-1F853FB73EB1}"/>
    <cellStyle name="Comma 8 2 4 2 7" xfId="3018" xr:uid="{E61578CC-2320-41B2-8C9E-120AA1BB8682}"/>
    <cellStyle name="Comma 8 2 4 2 7 2" xfId="8621" xr:uid="{1357636A-9B99-4F8D-910D-4C6CAAB50CA9}"/>
    <cellStyle name="Comma 8 2 4 2 7 2 2" xfId="19849" xr:uid="{3DAA98B2-0C71-4A43-AD3E-1975A976664A}"/>
    <cellStyle name="Comma 8 2 4 2 7 3" xfId="14246" xr:uid="{3260CD5F-1044-49B2-A2C1-6DECB55CC632}"/>
    <cellStyle name="Comma 8 2 4 2 8" xfId="5833" xr:uid="{04FA1BC7-EDD2-4E94-B30C-6DB32DFC437F}"/>
    <cellStyle name="Comma 8 2 4 2 8 2" xfId="17061" xr:uid="{976ACBA6-DF73-4F29-B96C-903E12CC766B}"/>
    <cellStyle name="Comma 8 2 4 2 9" xfId="11457" xr:uid="{D9695408-3451-426F-8141-8CFD22DF89A9}"/>
    <cellStyle name="Comma 8 2 4 3" xfId="646" xr:uid="{00000000-0005-0000-0000-000078090000}"/>
    <cellStyle name="Comma 8 2 4 3 2" xfId="1184" xr:uid="{00000000-0005-0000-0000-000079090000}"/>
    <cellStyle name="Comma 8 2 4 3 2 2" xfId="2264" xr:uid="{00000000-0005-0000-0000-00007A090000}"/>
    <cellStyle name="Comma 8 2 4 3 2 2 2" xfId="5053" xr:uid="{D1F07752-9E3B-4C84-9384-CEF2F85B44ED}"/>
    <cellStyle name="Comma 8 2 4 3 2 2 2 2" xfId="10656" xr:uid="{61BDAC1A-077C-4A68-84E9-993D7A704D16}"/>
    <cellStyle name="Comma 8 2 4 3 2 2 2 2 2" xfId="21884" xr:uid="{EBE770B7-359A-4B23-ACAF-060256AD1275}"/>
    <cellStyle name="Comma 8 2 4 3 2 2 2 3" xfId="16281" xr:uid="{22193EF1-59DF-45AE-9DD1-78A61890E6DF}"/>
    <cellStyle name="Comma 8 2 4 3 2 2 3" xfId="7867" xr:uid="{D7CBF0BF-D1F3-48AE-9FCA-2EA648A95170}"/>
    <cellStyle name="Comma 8 2 4 3 2 2 3 2" xfId="19095" xr:uid="{186301FA-1F69-4CF1-A2C7-437E5DF7888D}"/>
    <cellStyle name="Comma 8 2 4 3 2 2 4" xfId="13492" xr:uid="{A05D9951-3EA3-409C-BC3E-3A140DE594BE}"/>
    <cellStyle name="Comma 8 2 4 3 2 3" xfId="3973" xr:uid="{90D03B49-F7E3-4056-BABE-83B9F23A405D}"/>
    <cellStyle name="Comma 8 2 4 3 2 3 2" xfId="9576" xr:uid="{DBB079E8-1A1B-44BC-9D43-374282776B1B}"/>
    <cellStyle name="Comma 8 2 4 3 2 3 2 2" xfId="20804" xr:uid="{650CBBEA-155E-4D3E-B37F-C1C552D81917}"/>
    <cellStyle name="Comma 8 2 4 3 2 3 3" xfId="15201" xr:uid="{BFE97A72-7109-4216-B0C7-8A0C807A273C}"/>
    <cellStyle name="Comma 8 2 4 3 2 4" xfId="6787" xr:uid="{74B8A74C-17C9-493F-ACE7-0540D54C0F60}"/>
    <cellStyle name="Comma 8 2 4 3 2 4 2" xfId="18015" xr:uid="{22FC3747-7846-4D95-8695-3BA50FF79C4B}"/>
    <cellStyle name="Comma 8 2 4 3 2 5" xfId="12412" xr:uid="{E1A72623-96B4-408E-B339-1B518CA31B8E}"/>
    <cellStyle name="Comma 8 2 4 3 3" xfId="1726" xr:uid="{00000000-0005-0000-0000-00007B090000}"/>
    <cellStyle name="Comma 8 2 4 3 3 2" xfId="4515" xr:uid="{94EE3CEA-4DFD-4A0B-8698-31E95099A2A1}"/>
    <cellStyle name="Comma 8 2 4 3 3 2 2" xfId="10118" xr:uid="{50103911-9B77-4FD0-B544-727545E95F08}"/>
    <cellStyle name="Comma 8 2 4 3 3 2 2 2" xfId="21346" xr:uid="{A1129EC7-CC2D-41F9-9486-75741D40840F}"/>
    <cellStyle name="Comma 8 2 4 3 3 2 3" xfId="15743" xr:uid="{6AFAA189-6A17-4CDD-9B33-14D20FF3A789}"/>
    <cellStyle name="Comma 8 2 4 3 3 3" xfId="7329" xr:uid="{AC368E2C-6BD4-41BD-B1E4-14FA6AA2DB9B}"/>
    <cellStyle name="Comma 8 2 4 3 3 3 2" xfId="18557" xr:uid="{65F77F9A-4C21-4B24-9225-4A748B232145}"/>
    <cellStyle name="Comma 8 2 4 3 3 4" xfId="12954" xr:uid="{CEC0EAAC-7734-4087-92E8-4520F7E5F701}"/>
    <cellStyle name="Comma 8 2 4 3 4" xfId="3435" xr:uid="{DD081813-473E-4C78-8B05-87E736E677BE}"/>
    <cellStyle name="Comma 8 2 4 3 4 2" xfId="9038" xr:uid="{871B0ACE-957A-48B3-A237-B29BB0785719}"/>
    <cellStyle name="Comma 8 2 4 3 4 2 2" xfId="20266" xr:uid="{04F10E96-3D58-473C-AAD1-5B3847C54616}"/>
    <cellStyle name="Comma 8 2 4 3 4 3" xfId="14663" xr:uid="{2D550CE6-11D4-475B-81C1-A7C9CFBC0D13}"/>
    <cellStyle name="Comma 8 2 4 3 5" xfId="6249" xr:uid="{4FD40827-F778-49FC-9A4B-97CA9391FB82}"/>
    <cellStyle name="Comma 8 2 4 3 5 2" xfId="17477" xr:uid="{B71839A1-BDC6-4519-A499-97D238E8E2A0}"/>
    <cellStyle name="Comma 8 2 4 3 6" xfId="11874" xr:uid="{4AF8B5FE-4BFF-48EB-88B0-7E69CD18735D}"/>
    <cellStyle name="Comma 8 2 4 4" xfId="917" xr:uid="{00000000-0005-0000-0000-00007C090000}"/>
    <cellStyle name="Comma 8 2 4 4 2" xfId="1997" xr:uid="{00000000-0005-0000-0000-00007D090000}"/>
    <cellStyle name="Comma 8 2 4 4 2 2" xfId="4786" xr:uid="{8DADBFB8-0D24-41FB-9C49-9FEAF389283C}"/>
    <cellStyle name="Comma 8 2 4 4 2 2 2" xfId="10389" xr:uid="{822FB1B1-7AC8-4758-BD67-BB61A71825FA}"/>
    <cellStyle name="Comma 8 2 4 4 2 2 2 2" xfId="21617" xr:uid="{49F2DEC9-F4A5-4CA1-B240-533CF7D2B525}"/>
    <cellStyle name="Comma 8 2 4 4 2 2 3" xfId="16014" xr:uid="{355D75C6-E0AE-49A7-BF29-D767E6BAA9B1}"/>
    <cellStyle name="Comma 8 2 4 4 2 3" xfId="7600" xr:uid="{287ABAD7-6317-4CDF-B6D9-195CBEF9493C}"/>
    <cellStyle name="Comma 8 2 4 4 2 3 2" xfId="18828" xr:uid="{C71DF7CC-3F01-41EF-897F-290C4DBC4532}"/>
    <cellStyle name="Comma 8 2 4 4 2 4" xfId="13225" xr:uid="{2A044A78-6A1D-4151-873C-103833618BA9}"/>
    <cellStyle name="Comma 8 2 4 4 3" xfId="3706" xr:uid="{5FB61442-C9EB-41A2-A404-92DB739E275A}"/>
    <cellStyle name="Comma 8 2 4 4 3 2" xfId="9309" xr:uid="{F401BE47-AD25-4252-9887-689CFC58EF54}"/>
    <cellStyle name="Comma 8 2 4 4 3 2 2" xfId="20537" xr:uid="{464A5774-7080-46F1-ACFF-C610058090D4}"/>
    <cellStyle name="Comma 8 2 4 4 3 3" xfId="14934" xr:uid="{CDE70FE4-A564-4F34-9305-0E1BBA852414}"/>
    <cellStyle name="Comma 8 2 4 4 4" xfId="6520" xr:uid="{5E1767D2-C3C1-4E31-9F4D-985758C0E26E}"/>
    <cellStyle name="Comma 8 2 4 4 4 2" xfId="17748" xr:uid="{C51BABD2-288D-48E8-97B3-70DBA0C45037}"/>
    <cellStyle name="Comma 8 2 4 4 5" xfId="12145" xr:uid="{485B0755-1564-4ABD-A245-E3E90709EC3B}"/>
    <cellStyle name="Comma 8 2 4 5" xfId="1459" xr:uid="{00000000-0005-0000-0000-00007E090000}"/>
    <cellStyle name="Comma 8 2 4 5 2" xfId="4248" xr:uid="{91A524E7-D3BF-4F2E-AE52-466AF96B5C5B}"/>
    <cellStyle name="Comma 8 2 4 5 2 2" xfId="9851" xr:uid="{9FD20E89-E84A-43E1-A65B-C63F8495A89A}"/>
    <cellStyle name="Comma 8 2 4 5 2 2 2" xfId="21079" xr:uid="{D0AC7E0F-956C-4C37-B32D-FC9282D090C2}"/>
    <cellStyle name="Comma 8 2 4 5 2 3" xfId="15476" xr:uid="{FAE3223A-FBCC-4F24-A477-E21AAE4EF697}"/>
    <cellStyle name="Comma 8 2 4 5 3" xfId="7062" xr:uid="{5A8A3732-8522-44EF-9E1B-2D7B3E8FCA5F}"/>
    <cellStyle name="Comma 8 2 4 5 3 2" xfId="18290" xr:uid="{4029D037-E6E9-4BE0-AE40-28077F1519C9}"/>
    <cellStyle name="Comma 8 2 4 5 4" xfId="12687" xr:uid="{995D89DC-B31D-4B26-8AE3-B1F79261F721}"/>
    <cellStyle name="Comma 8 2 4 6" xfId="2540" xr:uid="{00000000-0005-0000-0000-00007F090000}"/>
    <cellStyle name="Comma 8 2 4 6 2" xfId="5329" xr:uid="{BDFBEB02-5B42-43EA-96D3-BACED00BF8CF}"/>
    <cellStyle name="Comma 8 2 4 6 2 2" xfId="10932" xr:uid="{4D4CE898-4E1A-4D63-8608-5423574BDFCE}"/>
    <cellStyle name="Comma 8 2 4 6 2 2 2" xfId="22160" xr:uid="{5FA3B93D-29D5-43E2-9D46-C9E79448BF0E}"/>
    <cellStyle name="Comma 8 2 4 6 2 3" xfId="16557" xr:uid="{E1BDF110-D5BE-49CF-B394-30818F125FCE}"/>
    <cellStyle name="Comma 8 2 4 6 3" xfId="8143" xr:uid="{95C174EC-4F8C-4951-8985-0CFBD2E4B670}"/>
    <cellStyle name="Comma 8 2 4 6 3 2" xfId="19371" xr:uid="{B8E8F60E-B015-4C2F-AF8F-ACBD09BA5BE3}"/>
    <cellStyle name="Comma 8 2 4 6 4" xfId="13768" xr:uid="{F557FBDF-3EDD-43EC-8F8A-56F7E58920ED}"/>
    <cellStyle name="Comma 8 2 4 7" xfId="379" xr:uid="{00000000-0005-0000-0000-000080090000}"/>
    <cellStyle name="Comma 8 2 4 7 2" xfId="3168" xr:uid="{ADCF5F35-8001-4E6F-B75E-20BCFF3F8D50}"/>
    <cellStyle name="Comma 8 2 4 7 2 2" xfId="8771" xr:uid="{F713B0EC-0229-4CA4-8370-C89C99476705}"/>
    <cellStyle name="Comma 8 2 4 7 2 2 2" xfId="19999" xr:uid="{5FB49443-D057-4187-842A-3B70360A9D17}"/>
    <cellStyle name="Comma 8 2 4 7 2 3" xfId="14396" xr:uid="{48E9DCE2-66C4-4876-B813-285750A0FE29}"/>
    <cellStyle name="Comma 8 2 4 7 3" xfId="5982" xr:uid="{F36E23AF-FE08-4EC4-B951-69F035A4A8E0}"/>
    <cellStyle name="Comma 8 2 4 7 3 2" xfId="17210" xr:uid="{2B374A7C-6661-49EA-AFB0-B9899B19B625}"/>
    <cellStyle name="Comma 8 2 4 7 4" xfId="11607" xr:uid="{67E7B582-1A9E-4264-81C3-C71FE10C034B}"/>
    <cellStyle name="Comma 8 2 4 8" xfId="2892" xr:uid="{8229CADC-D217-4399-ACF4-876DD8CA1B2E}"/>
    <cellStyle name="Comma 8 2 4 8 2" xfId="8495" xr:uid="{A74DAB9A-E703-45DB-9C8C-39E5174C8A65}"/>
    <cellStyle name="Comma 8 2 4 8 2 2" xfId="19723" xr:uid="{6E757881-3C94-41AE-968B-A9D633333C11}"/>
    <cellStyle name="Comma 8 2 4 8 3" xfId="14120" xr:uid="{DD0616D2-F230-4D05-A7C9-EFE6D58DD7FD}"/>
    <cellStyle name="Comma 8 2 4 9" xfId="5707" xr:uid="{57B12A09-432D-40DC-85F2-FF2336C73AD9}"/>
    <cellStyle name="Comma 8 2 4 9 2" xfId="16935" xr:uid="{86DEF94D-8907-4DDA-83F8-2A28AFBD26A9}"/>
    <cellStyle name="Comma 8 2 5" xfId="161" xr:uid="{00000000-0005-0000-0000-000081090000}"/>
    <cellStyle name="Comma 8 2 5 2" xfId="708" xr:uid="{00000000-0005-0000-0000-000082090000}"/>
    <cellStyle name="Comma 8 2 5 2 2" xfId="1246" xr:uid="{00000000-0005-0000-0000-000083090000}"/>
    <cellStyle name="Comma 8 2 5 2 2 2" xfId="2326" xr:uid="{00000000-0005-0000-0000-000084090000}"/>
    <cellStyle name="Comma 8 2 5 2 2 2 2" xfId="5115" xr:uid="{B0B5E044-A3A5-4E5B-BEB2-65FE368EECFF}"/>
    <cellStyle name="Comma 8 2 5 2 2 2 2 2" xfId="10718" xr:uid="{8C0EF59C-356C-4B70-A013-3CEDF0E17C00}"/>
    <cellStyle name="Comma 8 2 5 2 2 2 2 2 2" xfId="21946" xr:uid="{B896FE4C-0143-4FBB-AC35-454C13580851}"/>
    <cellStyle name="Comma 8 2 5 2 2 2 2 3" xfId="16343" xr:uid="{00543808-DB21-4C5A-B41F-FB13982BCFB0}"/>
    <cellStyle name="Comma 8 2 5 2 2 2 3" xfId="7929" xr:uid="{44ACEAB3-FF64-4525-8550-0D6537A14C20}"/>
    <cellStyle name="Comma 8 2 5 2 2 2 3 2" xfId="19157" xr:uid="{9865271B-8A93-49F2-B247-EA92DAA31C6B}"/>
    <cellStyle name="Comma 8 2 5 2 2 2 4" xfId="13554" xr:uid="{822FA62A-649F-4F43-ACBE-254A24AA32D8}"/>
    <cellStyle name="Comma 8 2 5 2 2 3" xfId="4035" xr:uid="{E6347043-DA5C-44AC-9CEB-4986828551BE}"/>
    <cellStyle name="Comma 8 2 5 2 2 3 2" xfId="9638" xr:uid="{B1644F42-921D-42A2-A34C-8A858E894EC6}"/>
    <cellStyle name="Comma 8 2 5 2 2 3 2 2" xfId="20866" xr:uid="{DFE5AC64-675C-42B0-A105-444A705F32F6}"/>
    <cellStyle name="Comma 8 2 5 2 2 3 3" xfId="15263" xr:uid="{D1ADFF38-89AE-4735-911F-039FEFB26B1E}"/>
    <cellStyle name="Comma 8 2 5 2 2 4" xfId="6849" xr:uid="{861F00CC-C744-41AF-B88A-1C8E7840DDB5}"/>
    <cellStyle name="Comma 8 2 5 2 2 4 2" xfId="18077" xr:uid="{FE96BC2F-C275-418C-A29B-390CBA22A45D}"/>
    <cellStyle name="Comma 8 2 5 2 2 5" xfId="12474" xr:uid="{E9A3525E-CB22-4CB7-93D2-5B1B2B087F80}"/>
    <cellStyle name="Comma 8 2 5 2 3" xfId="1788" xr:uid="{00000000-0005-0000-0000-000085090000}"/>
    <cellStyle name="Comma 8 2 5 2 3 2" xfId="4577" xr:uid="{807EBF28-E43E-48E2-A27A-7432C793D9F5}"/>
    <cellStyle name="Comma 8 2 5 2 3 2 2" xfId="10180" xr:uid="{6A0824B8-C097-4222-90F2-990E6E8C9D72}"/>
    <cellStyle name="Comma 8 2 5 2 3 2 2 2" xfId="21408" xr:uid="{D5310ACB-8F1E-4520-8AAC-06CE80C7B572}"/>
    <cellStyle name="Comma 8 2 5 2 3 2 3" xfId="15805" xr:uid="{B959CF81-18AC-4F94-84B0-17834EB312C6}"/>
    <cellStyle name="Comma 8 2 5 2 3 3" xfId="7391" xr:uid="{E29DDA53-04EB-420E-B906-CAB7CC6EA91E}"/>
    <cellStyle name="Comma 8 2 5 2 3 3 2" xfId="18619" xr:uid="{7793385F-8E76-49FD-8469-DC373CC85A45}"/>
    <cellStyle name="Comma 8 2 5 2 3 4" xfId="13016" xr:uid="{D1472714-7C45-42A4-BCEA-35AB58C066A7}"/>
    <cellStyle name="Comma 8 2 5 2 4" xfId="3497" xr:uid="{39E4F8A8-14F5-4730-BE9C-E106C37A31E8}"/>
    <cellStyle name="Comma 8 2 5 2 4 2" xfId="9100" xr:uid="{97B6E0EB-A827-4B30-975D-3B9ECCCB37EF}"/>
    <cellStyle name="Comma 8 2 5 2 4 2 2" xfId="20328" xr:uid="{A4802617-6832-455B-8105-2842DBB8DB6D}"/>
    <cellStyle name="Comma 8 2 5 2 4 3" xfId="14725" xr:uid="{B636F468-E5BE-4F76-B800-CF3BA5A70761}"/>
    <cellStyle name="Comma 8 2 5 2 5" xfId="6311" xr:uid="{36412FEF-BAA8-44FB-8622-B3686981E563}"/>
    <cellStyle name="Comma 8 2 5 2 5 2" xfId="17539" xr:uid="{0180461D-B201-4481-89E9-0E486FA67E39}"/>
    <cellStyle name="Comma 8 2 5 2 6" xfId="11936" xr:uid="{F21A31FB-D28A-4B33-ADD6-984EF4761236}"/>
    <cellStyle name="Comma 8 2 5 3" xfId="979" xr:uid="{00000000-0005-0000-0000-000086090000}"/>
    <cellStyle name="Comma 8 2 5 3 2" xfId="2059" xr:uid="{00000000-0005-0000-0000-000087090000}"/>
    <cellStyle name="Comma 8 2 5 3 2 2" xfId="4848" xr:uid="{9A5CF923-F6D7-4502-B411-279155A43A0D}"/>
    <cellStyle name="Comma 8 2 5 3 2 2 2" xfId="10451" xr:uid="{07AF39C7-65E9-4A48-B170-9F5EB3320910}"/>
    <cellStyle name="Comma 8 2 5 3 2 2 2 2" xfId="21679" xr:uid="{1BF3B69D-E011-49F9-AE9C-336B372B3097}"/>
    <cellStyle name="Comma 8 2 5 3 2 2 3" xfId="16076" xr:uid="{78590CE9-6F93-49FC-9C48-813C5853F257}"/>
    <cellStyle name="Comma 8 2 5 3 2 3" xfId="7662" xr:uid="{19F3D1F9-0353-483E-BCB6-775983E51BFA}"/>
    <cellStyle name="Comma 8 2 5 3 2 3 2" xfId="18890" xr:uid="{B82503B0-ED9F-4FE8-B61B-34A01223C7FC}"/>
    <cellStyle name="Comma 8 2 5 3 2 4" xfId="13287" xr:uid="{CE9C7E39-6D39-487C-8FA9-5F96199E2EA1}"/>
    <cellStyle name="Comma 8 2 5 3 3" xfId="3768" xr:uid="{7CE955B5-7C89-4C07-B503-591B16BA21FF}"/>
    <cellStyle name="Comma 8 2 5 3 3 2" xfId="9371" xr:uid="{21216FDD-A9C2-4569-83E2-5D3A17DBBD74}"/>
    <cellStyle name="Comma 8 2 5 3 3 2 2" xfId="20599" xr:uid="{3D0E3CD5-A7FE-48DF-9FBD-6A473BCCC328}"/>
    <cellStyle name="Comma 8 2 5 3 3 3" xfId="14996" xr:uid="{FAD47E7C-6BB4-4231-BEBA-2899182FB5C3}"/>
    <cellStyle name="Comma 8 2 5 3 4" xfId="6582" xr:uid="{2D34F0D5-A1D6-45E1-9BC2-D2E5ADFB502D}"/>
    <cellStyle name="Comma 8 2 5 3 4 2" xfId="17810" xr:uid="{D64CD844-C3B2-4CC8-A6E1-C5DBFBB64D36}"/>
    <cellStyle name="Comma 8 2 5 3 5" xfId="12207" xr:uid="{41276014-DBD9-497F-B5B8-CFF364751CD9}"/>
    <cellStyle name="Comma 8 2 5 4" xfId="1521" xr:uid="{00000000-0005-0000-0000-000088090000}"/>
    <cellStyle name="Comma 8 2 5 4 2" xfId="4310" xr:uid="{0F6D3625-ED43-4982-B625-615FD1586CE3}"/>
    <cellStyle name="Comma 8 2 5 4 2 2" xfId="9913" xr:uid="{19F893C9-C796-402F-95DF-8351BEC8B6F3}"/>
    <cellStyle name="Comma 8 2 5 4 2 2 2" xfId="21141" xr:uid="{AF583F3A-0DB6-4280-8B26-F5A2DB36C08E}"/>
    <cellStyle name="Comma 8 2 5 4 2 3" xfId="15538" xr:uid="{278D6078-80D6-4729-9145-7323C841225C}"/>
    <cellStyle name="Comma 8 2 5 4 3" xfId="7124" xr:uid="{1647AFF2-34C1-490B-8807-9040A8A50008}"/>
    <cellStyle name="Comma 8 2 5 4 3 2" xfId="18352" xr:uid="{7F660B05-2724-48DC-9C52-8D1E008ED659}"/>
    <cellStyle name="Comma 8 2 5 4 4" xfId="12749" xr:uid="{7DAC9B04-5F2D-4C40-8F9B-9208AABB86EE}"/>
    <cellStyle name="Comma 8 2 5 5" xfId="2602" xr:uid="{00000000-0005-0000-0000-000089090000}"/>
    <cellStyle name="Comma 8 2 5 5 2" xfId="5391" xr:uid="{B02D8D92-AA57-4F29-9D43-C306F593DD71}"/>
    <cellStyle name="Comma 8 2 5 5 2 2" xfId="10994" xr:uid="{9E3EF57A-008C-4118-B271-A6B9F0FC6FC1}"/>
    <cellStyle name="Comma 8 2 5 5 2 2 2" xfId="22222" xr:uid="{DDEAA2F6-A089-48AE-B4B4-40D9E6EF7967}"/>
    <cellStyle name="Comma 8 2 5 5 2 3" xfId="16619" xr:uid="{ED98A796-FDB3-430C-851B-057D88577F8E}"/>
    <cellStyle name="Comma 8 2 5 5 3" xfId="8205" xr:uid="{9EF1B615-D866-463C-804D-CF822F04669E}"/>
    <cellStyle name="Comma 8 2 5 5 3 2" xfId="19433" xr:uid="{1CB2F1CB-710A-4CAA-9A7A-CBBB7F858A95}"/>
    <cellStyle name="Comma 8 2 5 5 4" xfId="13830" xr:uid="{4C50AFDC-7031-4915-8A26-6F40BA23D1EF}"/>
    <cellStyle name="Comma 8 2 5 6" xfId="441" xr:uid="{00000000-0005-0000-0000-00008A090000}"/>
    <cellStyle name="Comma 8 2 5 6 2" xfId="3230" xr:uid="{20F3C29A-7811-44FE-87AD-051EF82B8F63}"/>
    <cellStyle name="Comma 8 2 5 6 2 2" xfId="8833" xr:uid="{3C4505C4-4792-4651-BF6B-CA0BB22F866B}"/>
    <cellStyle name="Comma 8 2 5 6 2 2 2" xfId="20061" xr:uid="{B076CC4C-19D3-4DBF-8547-B8E28947B62B}"/>
    <cellStyle name="Comma 8 2 5 6 2 3" xfId="14458" xr:uid="{9A005CE9-3A93-44BB-93FC-7B3AF0975BA1}"/>
    <cellStyle name="Comma 8 2 5 6 3" xfId="6044" xr:uid="{326F6FC6-7B52-413A-B8E0-B0196D576849}"/>
    <cellStyle name="Comma 8 2 5 6 3 2" xfId="17272" xr:uid="{68DDA8A7-A8FA-486C-A139-CD68BE7BBED2}"/>
    <cellStyle name="Comma 8 2 5 6 4" xfId="11669" xr:uid="{BBB414F2-9677-4355-B05B-8551B4FFA20D}"/>
    <cellStyle name="Comma 8 2 5 7" xfId="2954" xr:uid="{49084874-1F92-4AFE-B78D-941D3331976C}"/>
    <cellStyle name="Comma 8 2 5 7 2" xfId="8557" xr:uid="{CF597882-A1F8-4903-B8F4-BA4D48B8DD7E}"/>
    <cellStyle name="Comma 8 2 5 7 2 2" xfId="19785" xr:uid="{57286D85-9D74-48D0-93C3-FD7DC35D8BB5}"/>
    <cellStyle name="Comma 8 2 5 7 3" xfId="14182" xr:uid="{5487726E-98D5-44E7-9112-B9F07AAB7A34}"/>
    <cellStyle name="Comma 8 2 5 8" xfId="5769" xr:uid="{1536714F-8F27-428A-818E-FD19FCC28A0E}"/>
    <cellStyle name="Comma 8 2 5 8 2" xfId="16997" xr:uid="{6AC9E093-A844-4BD0-91E6-240C1D7443CD}"/>
    <cellStyle name="Comma 8 2 5 9" xfId="11393" xr:uid="{5B8DBB2C-334A-48BC-8FF8-D34E3B45258A}"/>
    <cellStyle name="Comma 8 2 6" xfId="588" xr:uid="{00000000-0005-0000-0000-00008B090000}"/>
    <cellStyle name="Comma 8 2 6 2" xfId="1126" xr:uid="{00000000-0005-0000-0000-00008C090000}"/>
    <cellStyle name="Comma 8 2 6 2 2" xfId="2206" xr:uid="{00000000-0005-0000-0000-00008D090000}"/>
    <cellStyle name="Comma 8 2 6 2 2 2" xfId="4995" xr:uid="{4AFBFE9C-F087-4351-954A-597E400CE29A}"/>
    <cellStyle name="Comma 8 2 6 2 2 2 2" xfId="10598" xr:uid="{2C66EA47-36AE-4152-9D23-0CD99EA3D314}"/>
    <cellStyle name="Comma 8 2 6 2 2 2 2 2" xfId="21826" xr:uid="{146BFFC7-98EA-4763-8E3F-46229FACE546}"/>
    <cellStyle name="Comma 8 2 6 2 2 2 3" xfId="16223" xr:uid="{289A5D26-AD23-492F-99CB-48FAE44696C5}"/>
    <cellStyle name="Comma 8 2 6 2 2 3" xfId="7809" xr:uid="{622184D1-C7C2-4A8A-A4A2-08689DC83B28}"/>
    <cellStyle name="Comma 8 2 6 2 2 3 2" xfId="19037" xr:uid="{84E332EF-53C7-46CA-B80E-D282EE402D56}"/>
    <cellStyle name="Comma 8 2 6 2 2 4" xfId="13434" xr:uid="{122342E2-D57E-4914-88B8-66A74B456D7B}"/>
    <cellStyle name="Comma 8 2 6 2 3" xfId="3915" xr:uid="{F09B0673-C9CA-44AF-8E5E-3BA41F64985D}"/>
    <cellStyle name="Comma 8 2 6 2 3 2" xfId="9518" xr:uid="{085E802D-5A76-4836-A611-3E8E00A66354}"/>
    <cellStyle name="Comma 8 2 6 2 3 2 2" xfId="20746" xr:uid="{EF9C8E1D-8314-4721-B5FE-843D8AF514BE}"/>
    <cellStyle name="Comma 8 2 6 2 3 3" xfId="15143" xr:uid="{6C6FDDFB-5CFE-4399-A5F2-BD65AB949119}"/>
    <cellStyle name="Comma 8 2 6 2 4" xfId="6729" xr:uid="{2B25207E-7E3C-49B8-A655-2BE79AAB1646}"/>
    <cellStyle name="Comma 8 2 6 2 4 2" xfId="17957" xr:uid="{C4DCF6B0-1276-48B2-9C8A-29CB67AE1703}"/>
    <cellStyle name="Comma 8 2 6 2 5" xfId="12354" xr:uid="{7212B638-E59D-48A0-8C3A-7BBEDF1CABFB}"/>
    <cellStyle name="Comma 8 2 6 3" xfId="1668" xr:uid="{00000000-0005-0000-0000-00008E090000}"/>
    <cellStyle name="Comma 8 2 6 3 2" xfId="4457" xr:uid="{7219A3CF-BC7A-4B07-BDB7-4C3B2403C7F3}"/>
    <cellStyle name="Comma 8 2 6 3 2 2" xfId="10060" xr:uid="{429417B9-78DB-40DE-A3FC-2FF4B5C97AFC}"/>
    <cellStyle name="Comma 8 2 6 3 2 2 2" xfId="21288" xr:uid="{51216334-3681-4442-83C7-F385373561C9}"/>
    <cellStyle name="Comma 8 2 6 3 2 3" xfId="15685" xr:uid="{8D675CA4-1AE7-4FF6-9E86-BE3E8D81C79D}"/>
    <cellStyle name="Comma 8 2 6 3 3" xfId="7271" xr:uid="{F12B9A70-F2C0-409B-B150-BF5B58BA366E}"/>
    <cellStyle name="Comma 8 2 6 3 3 2" xfId="18499" xr:uid="{CB4547EB-A246-447F-8FB5-104AC24D10CD}"/>
    <cellStyle name="Comma 8 2 6 3 4" xfId="12896" xr:uid="{85C6EDB5-0C0B-45D4-832F-BC5E1842775F}"/>
    <cellStyle name="Comma 8 2 6 4" xfId="3377" xr:uid="{01B3C8BE-8E6F-4D9B-847A-071F8DE4F9AB}"/>
    <cellStyle name="Comma 8 2 6 4 2" xfId="8980" xr:uid="{8F3140CB-9737-455B-95A0-BB6CBA9ABE57}"/>
    <cellStyle name="Comma 8 2 6 4 2 2" xfId="20208" xr:uid="{F210D7AA-4960-4671-A9DF-E5B6A4FC9FC4}"/>
    <cellStyle name="Comma 8 2 6 4 3" xfId="14605" xr:uid="{0E92E603-5C58-496B-B138-57CCE4A42AF3}"/>
    <cellStyle name="Comma 8 2 6 5" xfId="6191" xr:uid="{A1017EE8-A427-444B-BFC9-61D336D79243}"/>
    <cellStyle name="Comma 8 2 6 5 2" xfId="17419" xr:uid="{E7DA5863-6B3C-4EB4-A935-B5555C2CE39F}"/>
    <cellStyle name="Comma 8 2 6 6" xfId="11816" xr:uid="{42E773B9-8A4F-4A4E-949C-DBF7C0C8E0CD}"/>
    <cellStyle name="Comma 8 2 7" xfId="859" xr:uid="{00000000-0005-0000-0000-00008F090000}"/>
    <cellStyle name="Comma 8 2 7 2" xfId="1939" xr:uid="{00000000-0005-0000-0000-000090090000}"/>
    <cellStyle name="Comma 8 2 7 2 2" xfId="4728" xr:uid="{13DBAC8C-1BB8-4505-9193-346152A60671}"/>
    <cellStyle name="Comma 8 2 7 2 2 2" xfId="10331" xr:uid="{A874AE71-B68C-435F-B2BF-BA5092ABAC00}"/>
    <cellStyle name="Comma 8 2 7 2 2 2 2" xfId="21559" xr:uid="{CE019C85-175C-4F87-89B0-FC6806921B1F}"/>
    <cellStyle name="Comma 8 2 7 2 2 3" xfId="15956" xr:uid="{855B3A99-CC38-4B17-9791-D6EDAC63FA2D}"/>
    <cellStyle name="Comma 8 2 7 2 3" xfId="7542" xr:uid="{3598A763-B638-4EA3-B51D-216CFFA824AA}"/>
    <cellStyle name="Comma 8 2 7 2 3 2" xfId="18770" xr:uid="{A1C15FB1-F753-4C17-B317-F86A5BCD6876}"/>
    <cellStyle name="Comma 8 2 7 2 4" xfId="13167" xr:uid="{1B1AC3DD-FA2B-4EEE-BC9B-09FB2AD6CF97}"/>
    <cellStyle name="Comma 8 2 7 3" xfId="3648" xr:uid="{DE8F38A7-B79F-48A7-9E48-3C750C5F0794}"/>
    <cellStyle name="Comma 8 2 7 3 2" xfId="9251" xr:uid="{9C99ADED-F1DE-4CA8-9A6C-E681DD87F180}"/>
    <cellStyle name="Comma 8 2 7 3 2 2" xfId="20479" xr:uid="{A29B4377-AA39-4C64-B2E8-DA2D96F53756}"/>
    <cellStyle name="Comma 8 2 7 3 3" xfId="14876" xr:uid="{13EBCFF6-64E9-4AC9-9C60-A0704323C037}"/>
    <cellStyle name="Comma 8 2 7 4" xfId="6462" xr:uid="{C7EBBB02-758F-48A5-92E6-F6155794E162}"/>
    <cellStyle name="Comma 8 2 7 4 2" xfId="17690" xr:uid="{6F785251-2D3E-44FD-A664-8CE61E27C2E1}"/>
    <cellStyle name="Comma 8 2 7 5" xfId="12087" xr:uid="{944DC4AA-4C1E-456A-BEC2-DD9F6F239831}"/>
    <cellStyle name="Comma 8 2 8" xfId="1401" xr:uid="{00000000-0005-0000-0000-000091090000}"/>
    <cellStyle name="Comma 8 2 8 2" xfId="4190" xr:uid="{4AEC9601-3E57-4F66-864A-DD2651DB276C}"/>
    <cellStyle name="Comma 8 2 8 2 2" xfId="9793" xr:uid="{9A37B7E8-5B15-4C32-8781-60A2DA29E558}"/>
    <cellStyle name="Comma 8 2 8 2 2 2" xfId="21021" xr:uid="{A5D9D0DE-BEF2-4014-A693-DE798104C790}"/>
    <cellStyle name="Comma 8 2 8 2 3" xfId="15418" xr:uid="{A5A8274F-0788-4A34-9370-C91E03C4C9B0}"/>
    <cellStyle name="Comma 8 2 8 3" xfId="7004" xr:uid="{E89B13F9-2EFE-4738-A69F-0A7FBB54ECBD}"/>
    <cellStyle name="Comma 8 2 8 3 2" xfId="18232" xr:uid="{C3D7A10F-B005-4265-8C1F-7D558B5AE686}"/>
    <cellStyle name="Comma 8 2 8 4" xfId="12629" xr:uid="{927712B1-3EB8-4E5B-A677-F1315D30B952}"/>
    <cellStyle name="Comma 8 2 9" xfId="2482" xr:uid="{00000000-0005-0000-0000-000092090000}"/>
    <cellStyle name="Comma 8 2 9 2" xfId="5271" xr:uid="{1A585BA0-92AF-449A-9014-E4CD446865F3}"/>
    <cellStyle name="Comma 8 2 9 2 2" xfId="10874" xr:uid="{C445D047-ED58-4991-8BA0-B20CB8648B61}"/>
    <cellStyle name="Comma 8 2 9 2 2 2" xfId="22102" xr:uid="{B619DC53-6447-41B8-ADEC-5938482368F2}"/>
    <cellStyle name="Comma 8 2 9 2 3" xfId="16499" xr:uid="{76798D6D-08AB-4A16-B95B-5447E06F78A0}"/>
    <cellStyle name="Comma 8 2 9 3" xfId="8085" xr:uid="{C79078B4-67C8-4991-9FEE-EE455D237651}"/>
    <cellStyle name="Comma 8 2 9 3 2" xfId="19313" xr:uid="{AC65F1D6-4FC0-4B20-AE9B-8D48F4686FDE}"/>
    <cellStyle name="Comma 8 2 9 4" xfId="13710" xr:uid="{51534B7B-E4A1-4A88-BB65-6AE8CE2B73FA}"/>
    <cellStyle name="Comma 8 3" xfId="50" xr:uid="{00000000-0005-0000-0000-000093090000}"/>
    <cellStyle name="Comma 8 3 10" xfId="2843" xr:uid="{F40233CC-B650-45AE-AAC4-8C8C6DBAA449}"/>
    <cellStyle name="Comma 8 3 10 2" xfId="8446" xr:uid="{3E5DE7F7-8539-4609-9EEC-1FCEF03B4C84}"/>
    <cellStyle name="Comma 8 3 10 2 2" xfId="19674" xr:uid="{B1BB5E7D-1028-4B7D-ABC8-8DD5C0BFECD3}"/>
    <cellStyle name="Comma 8 3 10 3" xfId="14071" xr:uid="{D606FCA8-3354-4B64-98F9-9E6FA83E02A5}"/>
    <cellStyle name="Comma 8 3 11" xfId="5658" xr:uid="{B6907460-8436-4417-AF97-E398FA88A415}"/>
    <cellStyle name="Comma 8 3 11 2" xfId="16886" xr:uid="{C65FAC76-BB7E-4A0E-8804-6AA3C2A7B750}"/>
    <cellStyle name="Comma 8 3 12" xfId="11282" xr:uid="{07B11A66-DDFA-4997-ADB1-03CB66167F41}"/>
    <cellStyle name="Comma 8 3 2" xfId="79" xr:uid="{00000000-0005-0000-0000-000094090000}"/>
    <cellStyle name="Comma 8 3 2 10" xfId="5687" xr:uid="{C14C64F4-5600-43C0-B0F9-6142E599B74C}"/>
    <cellStyle name="Comma 8 3 2 10 2" xfId="16915" xr:uid="{B049A8AE-7871-4F53-A26D-9C92487DCDD7}"/>
    <cellStyle name="Comma 8 3 2 11" xfId="11311" xr:uid="{38D21DA0-6F11-426C-85DD-3D3CA2B63D0A}"/>
    <cellStyle name="Comma 8 3 2 2" xfId="141" xr:uid="{00000000-0005-0000-0000-000095090000}"/>
    <cellStyle name="Comma 8 3 2 2 10" xfId="11373" xr:uid="{3598B547-9429-4D78-9A3C-FAE8AD417E2E}"/>
    <cellStyle name="Comma 8 3 2 2 2" xfId="267" xr:uid="{00000000-0005-0000-0000-000096090000}"/>
    <cellStyle name="Comma 8 3 2 2 2 2" xfId="814" xr:uid="{00000000-0005-0000-0000-000097090000}"/>
    <cellStyle name="Comma 8 3 2 2 2 2 2" xfId="1352" xr:uid="{00000000-0005-0000-0000-000098090000}"/>
    <cellStyle name="Comma 8 3 2 2 2 2 2 2" xfId="2432" xr:uid="{00000000-0005-0000-0000-000099090000}"/>
    <cellStyle name="Comma 8 3 2 2 2 2 2 2 2" xfId="5221" xr:uid="{0142D90E-07DF-4517-8820-C7428A5F63C8}"/>
    <cellStyle name="Comma 8 3 2 2 2 2 2 2 2 2" xfId="10824" xr:uid="{7654172F-FFDF-4D60-9490-2501D7769D7F}"/>
    <cellStyle name="Comma 8 3 2 2 2 2 2 2 2 2 2" xfId="22052" xr:uid="{F884C7B9-2707-41E7-8701-1AA622DFD50D}"/>
    <cellStyle name="Comma 8 3 2 2 2 2 2 2 2 3" xfId="16449" xr:uid="{0488E317-4541-44BF-936A-BB970F19995F}"/>
    <cellStyle name="Comma 8 3 2 2 2 2 2 2 3" xfId="8035" xr:uid="{E7F8D059-16FA-4B0D-83ED-4070BEC8265F}"/>
    <cellStyle name="Comma 8 3 2 2 2 2 2 2 3 2" xfId="19263" xr:uid="{AC595A1A-E7B5-4F5A-A288-ABB0DD30CF20}"/>
    <cellStyle name="Comma 8 3 2 2 2 2 2 2 4" xfId="13660" xr:uid="{AD6D3417-9AEA-4BA6-B368-B14F5D673210}"/>
    <cellStyle name="Comma 8 3 2 2 2 2 2 3" xfId="4141" xr:uid="{8ED8E756-4A18-4E41-B7EF-CD97E7075C0B}"/>
    <cellStyle name="Comma 8 3 2 2 2 2 2 3 2" xfId="9744" xr:uid="{778AC36F-2AE4-4D7D-8814-D75A6789EB5B}"/>
    <cellStyle name="Comma 8 3 2 2 2 2 2 3 2 2" xfId="20972" xr:uid="{A0D3B1F4-395F-4EC7-A086-75BA5FEB7F57}"/>
    <cellStyle name="Comma 8 3 2 2 2 2 2 3 3" xfId="15369" xr:uid="{BDB2B56C-D8C5-45B8-89E8-9A1FD7D66863}"/>
    <cellStyle name="Comma 8 3 2 2 2 2 2 4" xfId="6955" xr:uid="{59FBA552-1047-4C48-8C36-50A6AA0E11C8}"/>
    <cellStyle name="Comma 8 3 2 2 2 2 2 4 2" xfId="18183" xr:uid="{9ECBBA3F-2427-44FA-B487-0FBB0485A79D}"/>
    <cellStyle name="Comma 8 3 2 2 2 2 2 5" xfId="12580" xr:uid="{5938D80D-F430-4785-BB15-0438E5C3B532}"/>
    <cellStyle name="Comma 8 3 2 2 2 2 3" xfId="1894" xr:uid="{00000000-0005-0000-0000-00009A090000}"/>
    <cellStyle name="Comma 8 3 2 2 2 2 3 2" xfId="4683" xr:uid="{796CDB84-2067-4945-B645-D726329099A3}"/>
    <cellStyle name="Comma 8 3 2 2 2 2 3 2 2" xfId="10286" xr:uid="{8E7AB85B-27BE-46E6-8AD3-D7C3B607FDD6}"/>
    <cellStyle name="Comma 8 3 2 2 2 2 3 2 2 2" xfId="21514" xr:uid="{902AEE69-E4E4-4C8F-B2E3-1DDFA72AB540}"/>
    <cellStyle name="Comma 8 3 2 2 2 2 3 2 3" xfId="15911" xr:uid="{16B18222-3B95-47C0-9CD1-95F6D897A002}"/>
    <cellStyle name="Comma 8 3 2 2 2 2 3 3" xfId="7497" xr:uid="{0C8B3AFF-C357-4D30-BE51-DB7CAF70356B}"/>
    <cellStyle name="Comma 8 3 2 2 2 2 3 3 2" xfId="18725" xr:uid="{536FB758-8FF9-47FA-813E-09AE898CBDA1}"/>
    <cellStyle name="Comma 8 3 2 2 2 2 3 4" xfId="13122" xr:uid="{2CA877EC-2938-4799-BF3F-C6DF75CADC27}"/>
    <cellStyle name="Comma 8 3 2 2 2 2 4" xfId="3603" xr:uid="{158AA437-EEFD-45F6-A6D6-BBCEDD792114}"/>
    <cellStyle name="Comma 8 3 2 2 2 2 4 2" xfId="9206" xr:uid="{DD4C8BC0-AACC-49F9-A3CB-25598B87254E}"/>
    <cellStyle name="Comma 8 3 2 2 2 2 4 2 2" xfId="20434" xr:uid="{4BEAAD4D-4432-490C-8DDF-0DFB1CA0DDE2}"/>
    <cellStyle name="Comma 8 3 2 2 2 2 4 3" xfId="14831" xr:uid="{E9DD1F7B-EA99-4A15-8A86-C2E2EF30CD51}"/>
    <cellStyle name="Comma 8 3 2 2 2 2 5" xfId="6417" xr:uid="{AE56499E-1875-4C9D-88A8-E680D2E57232}"/>
    <cellStyle name="Comma 8 3 2 2 2 2 5 2" xfId="17645" xr:uid="{2298C0D9-A6AA-4EFD-B43D-16CC0FB3BD22}"/>
    <cellStyle name="Comma 8 3 2 2 2 2 6" xfId="12042" xr:uid="{CB2A162A-7942-41FA-9569-DB7EB17617C2}"/>
    <cellStyle name="Comma 8 3 2 2 2 3" xfId="1085" xr:uid="{00000000-0005-0000-0000-00009B090000}"/>
    <cellStyle name="Comma 8 3 2 2 2 3 2" xfId="2165" xr:uid="{00000000-0005-0000-0000-00009C090000}"/>
    <cellStyle name="Comma 8 3 2 2 2 3 2 2" xfId="4954" xr:uid="{4E946F55-DA84-48F6-B191-5366FF9D93D4}"/>
    <cellStyle name="Comma 8 3 2 2 2 3 2 2 2" xfId="10557" xr:uid="{42132DFC-5963-4A66-B8FC-0294F0A7E983}"/>
    <cellStyle name="Comma 8 3 2 2 2 3 2 2 2 2" xfId="21785" xr:uid="{EA8EE6EC-D47C-42F3-8144-2B7FC52CFE07}"/>
    <cellStyle name="Comma 8 3 2 2 2 3 2 2 3" xfId="16182" xr:uid="{0CC6DB6A-125B-4047-89F4-874F9A58DB42}"/>
    <cellStyle name="Comma 8 3 2 2 2 3 2 3" xfId="7768" xr:uid="{2B155C93-AA9E-428A-889A-34523047D887}"/>
    <cellStyle name="Comma 8 3 2 2 2 3 2 3 2" xfId="18996" xr:uid="{9D55C80C-6963-448B-9AF0-2A4523D3C258}"/>
    <cellStyle name="Comma 8 3 2 2 2 3 2 4" xfId="13393" xr:uid="{FCD4A2D3-2F1D-49E9-BAF9-D53F2D60AA30}"/>
    <cellStyle name="Comma 8 3 2 2 2 3 3" xfId="3874" xr:uid="{5ECEB724-8008-492D-8B96-8D8C28EC653B}"/>
    <cellStyle name="Comma 8 3 2 2 2 3 3 2" xfId="9477" xr:uid="{54F6A9AE-337C-464C-A519-3CBEEA9C6435}"/>
    <cellStyle name="Comma 8 3 2 2 2 3 3 2 2" xfId="20705" xr:uid="{81E8CA3E-F7A4-431B-848C-8D6FF26FD25F}"/>
    <cellStyle name="Comma 8 3 2 2 2 3 3 3" xfId="15102" xr:uid="{59037C8B-AD98-4899-967C-0D32DC753AC3}"/>
    <cellStyle name="Comma 8 3 2 2 2 3 4" xfId="6688" xr:uid="{44F4F233-F482-4D2D-A29C-F2130359E603}"/>
    <cellStyle name="Comma 8 3 2 2 2 3 4 2" xfId="17916" xr:uid="{6EB01DCC-B2DA-4965-BD0C-1B29A723C5AC}"/>
    <cellStyle name="Comma 8 3 2 2 2 3 5" xfId="12313" xr:uid="{2A06EC3A-64F9-4C73-BAC6-E455AF5DE68F}"/>
    <cellStyle name="Comma 8 3 2 2 2 4" xfId="1627" xr:uid="{00000000-0005-0000-0000-00009D090000}"/>
    <cellStyle name="Comma 8 3 2 2 2 4 2" xfId="4416" xr:uid="{9E326ECE-7FB5-4BEB-86F4-3FEED91ADEE4}"/>
    <cellStyle name="Comma 8 3 2 2 2 4 2 2" xfId="10019" xr:uid="{36ED5E7D-6155-45C7-8391-CCA08D07FA7D}"/>
    <cellStyle name="Comma 8 3 2 2 2 4 2 2 2" xfId="21247" xr:uid="{5DAF5F5A-1BBB-4C7F-82A1-4B5F9F4C8174}"/>
    <cellStyle name="Comma 8 3 2 2 2 4 2 3" xfId="15644" xr:uid="{C2D3D7A9-224B-4B82-B651-7CC92F928C5C}"/>
    <cellStyle name="Comma 8 3 2 2 2 4 3" xfId="7230" xr:uid="{599082E8-74EE-4B00-B0BD-CB0F5E02A7CE}"/>
    <cellStyle name="Comma 8 3 2 2 2 4 3 2" xfId="18458" xr:uid="{90A36A8A-120E-47DA-95DC-A2D21B4CADD8}"/>
    <cellStyle name="Comma 8 3 2 2 2 4 4" xfId="12855" xr:uid="{894EF200-1552-4D2C-9C1F-E60F1E2A2386}"/>
    <cellStyle name="Comma 8 3 2 2 2 5" xfId="2708" xr:uid="{00000000-0005-0000-0000-00009E090000}"/>
    <cellStyle name="Comma 8 3 2 2 2 5 2" xfId="5497" xr:uid="{6EE34E87-A394-46E6-A4EE-961D4E384646}"/>
    <cellStyle name="Comma 8 3 2 2 2 5 2 2" xfId="11100" xr:uid="{3A98B650-2367-45F0-9F64-1BBEADA37870}"/>
    <cellStyle name="Comma 8 3 2 2 2 5 2 2 2" xfId="22328" xr:uid="{D23C8182-86C1-4D0F-B9E9-1393550076E5}"/>
    <cellStyle name="Comma 8 3 2 2 2 5 2 3" xfId="16725" xr:uid="{A83403E2-5A3F-4744-BF2C-B7AD34525ED2}"/>
    <cellStyle name="Comma 8 3 2 2 2 5 3" xfId="8311" xr:uid="{B608EB95-D839-4CCD-87EA-4F184C4089E4}"/>
    <cellStyle name="Comma 8 3 2 2 2 5 3 2" xfId="19539" xr:uid="{C8B655E7-62CE-4958-AB9F-B2AD2224FA8B}"/>
    <cellStyle name="Comma 8 3 2 2 2 5 4" xfId="13936" xr:uid="{900AA664-71A0-4829-9F6D-380C7650C621}"/>
    <cellStyle name="Comma 8 3 2 2 2 6" xfId="547" xr:uid="{00000000-0005-0000-0000-00009F090000}"/>
    <cellStyle name="Comma 8 3 2 2 2 6 2" xfId="3336" xr:uid="{BC702521-7230-44FB-B8CF-89F4E3090CF5}"/>
    <cellStyle name="Comma 8 3 2 2 2 6 2 2" xfId="8939" xr:uid="{9649E5CF-17A2-46DA-B58E-FEF4FE18717E}"/>
    <cellStyle name="Comma 8 3 2 2 2 6 2 2 2" xfId="20167" xr:uid="{BEC02928-2BC6-4612-B84E-DF03516D97F7}"/>
    <cellStyle name="Comma 8 3 2 2 2 6 2 3" xfId="14564" xr:uid="{2F2109F1-CD53-42E5-82CC-4214E23A4556}"/>
    <cellStyle name="Comma 8 3 2 2 2 6 3" xfId="6150" xr:uid="{45B14FB4-FAB6-4A5C-B01C-D5B2994C402C}"/>
    <cellStyle name="Comma 8 3 2 2 2 6 3 2" xfId="17378" xr:uid="{AFA6074F-75A4-48B2-88BA-AE21CF61BFCC}"/>
    <cellStyle name="Comma 8 3 2 2 2 6 4" xfId="11775" xr:uid="{9EF810C9-4B85-4E8E-B992-FB7B88445F01}"/>
    <cellStyle name="Comma 8 3 2 2 2 7" xfId="3060" xr:uid="{94279779-0AF6-42F3-986E-7D95833970C5}"/>
    <cellStyle name="Comma 8 3 2 2 2 7 2" xfId="8663" xr:uid="{143BF30F-9415-4A18-820A-F0A316813E66}"/>
    <cellStyle name="Comma 8 3 2 2 2 7 2 2" xfId="19891" xr:uid="{D13DD358-901B-4418-B5EE-D0986F945027}"/>
    <cellStyle name="Comma 8 3 2 2 2 7 3" xfId="14288" xr:uid="{80E03609-4496-4523-8FD5-D237D642AB88}"/>
    <cellStyle name="Comma 8 3 2 2 2 8" xfId="5875" xr:uid="{D75F433A-237F-44AD-A9FA-CEFFD504D30A}"/>
    <cellStyle name="Comma 8 3 2 2 2 8 2" xfId="17103" xr:uid="{62D0F0BE-9A9B-44F7-BD84-6764425055BA}"/>
    <cellStyle name="Comma 8 3 2 2 2 9" xfId="11499" xr:uid="{136777BE-C419-45B8-8DFB-BE335716DD03}"/>
    <cellStyle name="Comma 8 3 2 2 3" xfId="688" xr:uid="{00000000-0005-0000-0000-0000A0090000}"/>
    <cellStyle name="Comma 8 3 2 2 3 2" xfId="1226" xr:uid="{00000000-0005-0000-0000-0000A1090000}"/>
    <cellStyle name="Comma 8 3 2 2 3 2 2" xfId="2306" xr:uid="{00000000-0005-0000-0000-0000A2090000}"/>
    <cellStyle name="Comma 8 3 2 2 3 2 2 2" xfId="5095" xr:uid="{9B2065CD-0A2F-4E0D-8E63-1B37733CD337}"/>
    <cellStyle name="Comma 8 3 2 2 3 2 2 2 2" xfId="10698" xr:uid="{CFB412B9-2362-4D0F-B52E-FA4DC1AF9486}"/>
    <cellStyle name="Comma 8 3 2 2 3 2 2 2 2 2" xfId="21926" xr:uid="{3C46B7BB-4EAF-4027-A6B3-3864BCD0C096}"/>
    <cellStyle name="Comma 8 3 2 2 3 2 2 2 3" xfId="16323" xr:uid="{52A73DB4-57A2-4404-ABC4-5426D55FBC78}"/>
    <cellStyle name="Comma 8 3 2 2 3 2 2 3" xfId="7909" xr:uid="{87462DA2-024C-4024-9B48-D516894056AC}"/>
    <cellStyle name="Comma 8 3 2 2 3 2 2 3 2" xfId="19137" xr:uid="{D9889222-D43F-407E-80AE-CE3720301104}"/>
    <cellStyle name="Comma 8 3 2 2 3 2 2 4" xfId="13534" xr:uid="{4EFB7A9A-ABAC-42DA-A113-500F0C6A8F23}"/>
    <cellStyle name="Comma 8 3 2 2 3 2 3" xfId="4015" xr:uid="{63FDEBE3-372D-4D3A-97E0-F46B4E177ECE}"/>
    <cellStyle name="Comma 8 3 2 2 3 2 3 2" xfId="9618" xr:uid="{93E259AC-8574-4AD2-ADDD-2350AD691FC0}"/>
    <cellStyle name="Comma 8 3 2 2 3 2 3 2 2" xfId="20846" xr:uid="{FD761114-02E0-4E0B-A8F3-AE33A10EA7AE}"/>
    <cellStyle name="Comma 8 3 2 2 3 2 3 3" xfId="15243" xr:uid="{FFE5251D-7D4D-433C-99C9-38BA6294B9D3}"/>
    <cellStyle name="Comma 8 3 2 2 3 2 4" xfId="6829" xr:uid="{57B6FA6E-4347-4357-9A4A-5499274CA875}"/>
    <cellStyle name="Comma 8 3 2 2 3 2 4 2" xfId="18057" xr:uid="{C90199B9-23C4-42FD-A5A8-5C6ACFEFBC04}"/>
    <cellStyle name="Comma 8 3 2 2 3 2 5" xfId="12454" xr:uid="{7F2D1FDC-8EE8-45ED-B4D7-48DEFC0C7EEF}"/>
    <cellStyle name="Comma 8 3 2 2 3 3" xfId="1768" xr:uid="{00000000-0005-0000-0000-0000A3090000}"/>
    <cellStyle name="Comma 8 3 2 2 3 3 2" xfId="4557" xr:uid="{F4C4E193-FF98-41CA-8ED1-58003F9D28FB}"/>
    <cellStyle name="Comma 8 3 2 2 3 3 2 2" xfId="10160" xr:uid="{D8E601C1-F392-4A82-9210-278DE3232BB5}"/>
    <cellStyle name="Comma 8 3 2 2 3 3 2 2 2" xfId="21388" xr:uid="{907D2754-3176-4732-8CB8-96524AADCDA6}"/>
    <cellStyle name="Comma 8 3 2 2 3 3 2 3" xfId="15785" xr:uid="{CCDEDD3E-D2CE-42C4-9A25-9DCBA257A76C}"/>
    <cellStyle name="Comma 8 3 2 2 3 3 3" xfId="7371" xr:uid="{79F871DF-B79A-41ED-9DDF-E96E57849D19}"/>
    <cellStyle name="Comma 8 3 2 2 3 3 3 2" xfId="18599" xr:uid="{83465216-EDB4-4FB0-9C0B-F1E7911A40F5}"/>
    <cellStyle name="Comma 8 3 2 2 3 3 4" xfId="12996" xr:uid="{3A6B5686-C5E2-4C9C-B539-227D88557366}"/>
    <cellStyle name="Comma 8 3 2 2 3 4" xfId="3477" xr:uid="{609D9C65-4C05-4D1D-B943-37C66DBE2EB3}"/>
    <cellStyle name="Comma 8 3 2 2 3 4 2" xfId="9080" xr:uid="{CA7B5BFC-2ED5-4769-A1DB-D4EE7463A957}"/>
    <cellStyle name="Comma 8 3 2 2 3 4 2 2" xfId="20308" xr:uid="{07B36A43-73BC-4340-A295-45BBDD391B84}"/>
    <cellStyle name="Comma 8 3 2 2 3 4 3" xfId="14705" xr:uid="{71D403E1-BD1F-447A-ACB3-4ADE65A06823}"/>
    <cellStyle name="Comma 8 3 2 2 3 5" xfId="6291" xr:uid="{AE7FACA0-6C13-4734-AD72-41F91B642112}"/>
    <cellStyle name="Comma 8 3 2 2 3 5 2" xfId="17519" xr:uid="{B5DBDEB4-2D4F-4CB2-9B63-6F5B83CD9D05}"/>
    <cellStyle name="Comma 8 3 2 2 3 6" xfId="11916" xr:uid="{938315FB-5365-43EB-B999-875E50AC63D9}"/>
    <cellStyle name="Comma 8 3 2 2 4" xfId="959" xr:uid="{00000000-0005-0000-0000-0000A4090000}"/>
    <cellStyle name="Comma 8 3 2 2 4 2" xfId="2039" xr:uid="{00000000-0005-0000-0000-0000A5090000}"/>
    <cellStyle name="Comma 8 3 2 2 4 2 2" xfId="4828" xr:uid="{6FCBE587-A1F8-469A-A312-30D440457B75}"/>
    <cellStyle name="Comma 8 3 2 2 4 2 2 2" xfId="10431" xr:uid="{E152670D-2464-49AE-974C-5A5E7FAF7B01}"/>
    <cellStyle name="Comma 8 3 2 2 4 2 2 2 2" xfId="21659" xr:uid="{D824D5E8-CD8D-4D6D-AD83-1C431AA045EF}"/>
    <cellStyle name="Comma 8 3 2 2 4 2 2 3" xfId="16056" xr:uid="{7345D908-E949-4676-8ABA-8894631CA328}"/>
    <cellStyle name="Comma 8 3 2 2 4 2 3" xfId="7642" xr:uid="{B4A98971-77F2-4152-A400-C3DC91B217CF}"/>
    <cellStyle name="Comma 8 3 2 2 4 2 3 2" xfId="18870" xr:uid="{616C44D3-B05E-44EA-B04E-64297B26CCCE}"/>
    <cellStyle name="Comma 8 3 2 2 4 2 4" xfId="13267" xr:uid="{47F695AF-49DB-4A1E-994C-B13E1DDEFB15}"/>
    <cellStyle name="Comma 8 3 2 2 4 3" xfId="3748" xr:uid="{2A8E23E5-63A0-43FA-BB75-4C1C352AAA65}"/>
    <cellStyle name="Comma 8 3 2 2 4 3 2" xfId="9351" xr:uid="{19786369-9118-47FF-8691-8D19EC3D9320}"/>
    <cellStyle name="Comma 8 3 2 2 4 3 2 2" xfId="20579" xr:uid="{E8B49B10-03C0-4D14-B352-8B8B4A6A5614}"/>
    <cellStyle name="Comma 8 3 2 2 4 3 3" xfId="14976" xr:uid="{6D3E2EF7-C9A9-4F01-BC4E-B6D4CB24ED7C}"/>
    <cellStyle name="Comma 8 3 2 2 4 4" xfId="6562" xr:uid="{331B77F8-A41E-41F1-9819-8781EBAC5FEB}"/>
    <cellStyle name="Comma 8 3 2 2 4 4 2" xfId="17790" xr:uid="{177E26A3-28F9-4FF3-9BF5-585EF05D750F}"/>
    <cellStyle name="Comma 8 3 2 2 4 5" xfId="12187" xr:uid="{C0C2A94E-5390-4303-B57D-301FB53B8708}"/>
    <cellStyle name="Comma 8 3 2 2 5" xfId="1501" xr:uid="{00000000-0005-0000-0000-0000A6090000}"/>
    <cellStyle name="Comma 8 3 2 2 5 2" xfId="4290" xr:uid="{87DFEB8C-2215-4959-9BB5-B88E2491939F}"/>
    <cellStyle name="Comma 8 3 2 2 5 2 2" xfId="9893" xr:uid="{6EFCAD82-7FD6-4776-82F5-1F8DCC58F144}"/>
    <cellStyle name="Comma 8 3 2 2 5 2 2 2" xfId="21121" xr:uid="{B03546B1-E359-4A08-BC32-59FE9EF1E67F}"/>
    <cellStyle name="Comma 8 3 2 2 5 2 3" xfId="15518" xr:uid="{541D751B-45B3-44EE-8268-81545807CF69}"/>
    <cellStyle name="Comma 8 3 2 2 5 3" xfId="7104" xr:uid="{EC1F9A06-1710-4365-8B5C-B7CCBBA2C483}"/>
    <cellStyle name="Comma 8 3 2 2 5 3 2" xfId="18332" xr:uid="{9FF9D812-9C83-49EF-9AC5-57AC16CAD3DD}"/>
    <cellStyle name="Comma 8 3 2 2 5 4" xfId="12729" xr:uid="{7465E604-FA36-437D-BCEB-831D66ACCB2B}"/>
    <cellStyle name="Comma 8 3 2 2 6" xfId="2582" xr:uid="{00000000-0005-0000-0000-0000A7090000}"/>
    <cellStyle name="Comma 8 3 2 2 6 2" xfId="5371" xr:uid="{9F85C7C0-6B51-4549-9C59-1CC7B752AF2B}"/>
    <cellStyle name="Comma 8 3 2 2 6 2 2" xfId="10974" xr:uid="{98C0DFF1-5AAC-4C37-BDA4-2E9434C5A77C}"/>
    <cellStyle name="Comma 8 3 2 2 6 2 2 2" xfId="22202" xr:uid="{6D93575F-6F5E-458D-9CF5-A5DA3D3C9CE3}"/>
    <cellStyle name="Comma 8 3 2 2 6 2 3" xfId="16599" xr:uid="{F3817BAB-5469-42A2-AC8A-AAEC571C9757}"/>
    <cellStyle name="Comma 8 3 2 2 6 3" xfId="8185" xr:uid="{52F748FE-266F-4BBB-9AA6-FF5A876B6FCC}"/>
    <cellStyle name="Comma 8 3 2 2 6 3 2" xfId="19413" xr:uid="{5485D849-F21E-4CEA-9210-BCBD9CD269D8}"/>
    <cellStyle name="Comma 8 3 2 2 6 4" xfId="13810" xr:uid="{CD66EBA9-03A3-4DAE-A636-171197063CE0}"/>
    <cellStyle name="Comma 8 3 2 2 7" xfId="421" xr:uid="{00000000-0005-0000-0000-0000A8090000}"/>
    <cellStyle name="Comma 8 3 2 2 7 2" xfId="3210" xr:uid="{741B38AF-D6A1-4B45-B68C-4FE06AABF863}"/>
    <cellStyle name="Comma 8 3 2 2 7 2 2" xfId="8813" xr:uid="{21EDC965-C93C-4BFF-A306-178A15BC63EC}"/>
    <cellStyle name="Comma 8 3 2 2 7 2 2 2" xfId="20041" xr:uid="{625973F6-BFAC-436B-B95D-14764A3B4252}"/>
    <cellStyle name="Comma 8 3 2 2 7 2 3" xfId="14438" xr:uid="{290713A0-C271-4964-B338-8F3B7D561598}"/>
    <cellStyle name="Comma 8 3 2 2 7 3" xfId="6024" xr:uid="{866A6FA2-43E9-4AD8-964E-606B9342277B}"/>
    <cellStyle name="Comma 8 3 2 2 7 3 2" xfId="17252" xr:uid="{146609A6-1647-4BB6-909A-9FE47AA60806}"/>
    <cellStyle name="Comma 8 3 2 2 7 4" xfId="11649" xr:uid="{821B6561-4314-4B93-97A9-FFBCEE0BEBD6}"/>
    <cellStyle name="Comma 8 3 2 2 8" xfId="2934" xr:uid="{FBD4B710-B543-459A-B79F-7E5AEC62A714}"/>
    <cellStyle name="Comma 8 3 2 2 8 2" xfId="8537" xr:uid="{B5FE49CC-C258-41E0-AE5D-0B1F55BFEBFD}"/>
    <cellStyle name="Comma 8 3 2 2 8 2 2" xfId="19765" xr:uid="{75E9AFC5-515B-4CD9-A80A-7B63E819FEEF}"/>
    <cellStyle name="Comma 8 3 2 2 8 3" xfId="14162" xr:uid="{101CA0DE-4700-4105-8727-85F55110DEA6}"/>
    <cellStyle name="Comma 8 3 2 2 9" xfId="5749" xr:uid="{D3949841-C2B3-4992-8519-EC216658B584}"/>
    <cellStyle name="Comma 8 3 2 2 9 2" xfId="16977" xr:uid="{67FE4693-ED02-4733-8341-21E7CF22E823}"/>
    <cellStyle name="Comma 8 3 2 3" xfId="203" xr:uid="{00000000-0005-0000-0000-0000A9090000}"/>
    <cellStyle name="Comma 8 3 2 3 2" xfId="750" xr:uid="{00000000-0005-0000-0000-0000AA090000}"/>
    <cellStyle name="Comma 8 3 2 3 2 2" xfId="1288" xr:uid="{00000000-0005-0000-0000-0000AB090000}"/>
    <cellStyle name="Comma 8 3 2 3 2 2 2" xfId="2368" xr:uid="{00000000-0005-0000-0000-0000AC090000}"/>
    <cellStyle name="Comma 8 3 2 3 2 2 2 2" xfId="5157" xr:uid="{D86E32AF-4E43-42EC-94DE-476675B61ECC}"/>
    <cellStyle name="Comma 8 3 2 3 2 2 2 2 2" xfId="10760" xr:uid="{9E4FA6BB-E554-4FBB-99D9-EB83061789B2}"/>
    <cellStyle name="Comma 8 3 2 3 2 2 2 2 2 2" xfId="21988" xr:uid="{BB20DED2-79A3-4DEB-B9D8-1EE8B3EE3ABD}"/>
    <cellStyle name="Comma 8 3 2 3 2 2 2 2 3" xfId="16385" xr:uid="{1616C8D5-1E95-4173-B449-D93A14C2D603}"/>
    <cellStyle name="Comma 8 3 2 3 2 2 2 3" xfId="7971" xr:uid="{80214181-277F-486F-B758-3C79394667D1}"/>
    <cellStyle name="Comma 8 3 2 3 2 2 2 3 2" xfId="19199" xr:uid="{76198FFE-19C2-45C6-BEA8-18B4875AAB3B}"/>
    <cellStyle name="Comma 8 3 2 3 2 2 2 4" xfId="13596" xr:uid="{8C3F0AE5-2409-4397-95A8-B449F1F2A4BA}"/>
    <cellStyle name="Comma 8 3 2 3 2 2 3" xfId="4077" xr:uid="{FA5D8135-7B8B-46BB-8A9B-DBC112D3ED70}"/>
    <cellStyle name="Comma 8 3 2 3 2 2 3 2" xfId="9680" xr:uid="{0E44543D-2436-45C5-B948-EB1C155EF37F}"/>
    <cellStyle name="Comma 8 3 2 3 2 2 3 2 2" xfId="20908" xr:uid="{6424D4EC-AA3B-446B-8D8A-58D22CAF9981}"/>
    <cellStyle name="Comma 8 3 2 3 2 2 3 3" xfId="15305" xr:uid="{56271DFD-FA7E-4FE1-B762-15B57267383D}"/>
    <cellStyle name="Comma 8 3 2 3 2 2 4" xfId="6891" xr:uid="{C5DE5072-F5C3-4F26-A797-F283DC1BB185}"/>
    <cellStyle name="Comma 8 3 2 3 2 2 4 2" xfId="18119" xr:uid="{5530467A-FCD2-402E-BA66-CA794568AA91}"/>
    <cellStyle name="Comma 8 3 2 3 2 2 5" xfId="12516" xr:uid="{E6DFC86F-8B17-4633-BAF7-ED8F5FC6A0BA}"/>
    <cellStyle name="Comma 8 3 2 3 2 3" xfId="1830" xr:uid="{00000000-0005-0000-0000-0000AD090000}"/>
    <cellStyle name="Comma 8 3 2 3 2 3 2" xfId="4619" xr:uid="{B79CAE3D-83E7-4919-8FAA-9901F37390B5}"/>
    <cellStyle name="Comma 8 3 2 3 2 3 2 2" xfId="10222" xr:uid="{52BA8FCE-FE12-4626-B680-5CF234861BF4}"/>
    <cellStyle name="Comma 8 3 2 3 2 3 2 2 2" xfId="21450" xr:uid="{27D1C243-9A2F-4A3E-BFCC-AEEFB31288E6}"/>
    <cellStyle name="Comma 8 3 2 3 2 3 2 3" xfId="15847" xr:uid="{13E9DACF-B065-444B-A4ED-09266120D3D3}"/>
    <cellStyle name="Comma 8 3 2 3 2 3 3" xfId="7433" xr:uid="{642B55BB-4442-4090-ACCA-1B300160F7E1}"/>
    <cellStyle name="Comma 8 3 2 3 2 3 3 2" xfId="18661" xr:uid="{3F03A0A1-FF18-4FA4-B583-51217209F26D}"/>
    <cellStyle name="Comma 8 3 2 3 2 3 4" xfId="13058" xr:uid="{C17B3F96-0356-4B82-85DA-A4918C8DAF3A}"/>
    <cellStyle name="Comma 8 3 2 3 2 4" xfId="3539" xr:uid="{4CF787CE-E3A3-438A-8195-3E3768D25A59}"/>
    <cellStyle name="Comma 8 3 2 3 2 4 2" xfId="9142" xr:uid="{0F68995E-3B8F-4E39-B313-680F8D9841D3}"/>
    <cellStyle name="Comma 8 3 2 3 2 4 2 2" xfId="20370" xr:uid="{D1D39D30-884F-4950-8D5B-B45C2D2582BF}"/>
    <cellStyle name="Comma 8 3 2 3 2 4 3" xfId="14767" xr:uid="{397B958F-E507-4059-8BEB-7E55C8B2AA04}"/>
    <cellStyle name="Comma 8 3 2 3 2 5" xfId="6353" xr:uid="{558116E7-C48A-4B1D-A1B2-E514E14DE368}"/>
    <cellStyle name="Comma 8 3 2 3 2 5 2" xfId="17581" xr:uid="{80EE3E1D-75D1-4EE4-8A64-7D45D75A98D7}"/>
    <cellStyle name="Comma 8 3 2 3 2 6" xfId="11978" xr:uid="{701A75F4-3142-4CF2-9B67-F83622550656}"/>
    <cellStyle name="Comma 8 3 2 3 3" xfId="1021" xr:uid="{00000000-0005-0000-0000-0000AE090000}"/>
    <cellStyle name="Comma 8 3 2 3 3 2" xfId="2101" xr:uid="{00000000-0005-0000-0000-0000AF090000}"/>
    <cellStyle name="Comma 8 3 2 3 3 2 2" xfId="4890" xr:uid="{D37612ED-48DA-45A5-9BDC-DEA6F3A0C27B}"/>
    <cellStyle name="Comma 8 3 2 3 3 2 2 2" xfId="10493" xr:uid="{08CC17B6-2B7E-4896-934D-791D3FB7D33D}"/>
    <cellStyle name="Comma 8 3 2 3 3 2 2 2 2" xfId="21721" xr:uid="{99E7D2E7-C142-4AB1-B689-F65B16EB35DD}"/>
    <cellStyle name="Comma 8 3 2 3 3 2 2 3" xfId="16118" xr:uid="{3C8C4279-7D41-4D09-B005-B48043E78225}"/>
    <cellStyle name="Comma 8 3 2 3 3 2 3" xfId="7704" xr:uid="{F04E96F7-F6E4-4384-8740-8D98BF2E2E91}"/>
    <cellStyle name="Comma 8 3 2 3 3 2 3 2" xfId="18932" xr:uid="{EB3E00A1-0F75-4712-A701-81E6E8B70EB9}"/>
    <cellStyle name="Comma 8 3 2 3 3 2 4" xfId="13329" xr:uid="{80745350-7FAA-49B0-90E9-1EB6EFD4149D}"/>
    <cellStyle name="Comma 8 3 2 3 3 3" xfId="3810" xr:uid="{F8EEBA8D-02C7-43A6-A58A-F9A6DB48D378}"/>
    <cellStyle name="Comma 8 3 2 3 3 3 2" xfId="9413" xr:uid="{34B6D0B6-28DE-48EB-B62F-927A4AC7B21E}"/>
    <cellStyle name="Comma 8 3 2 3 3 3 2 2" xfId="20641" xr:uid="{344FD7E4-7CBE-43CE-A147-0AE465FF3752}"/>
    <cellStyle name="Comma 8 3 2 3 3 3 3" xfId="15038" xr:uid="{F5B075EB-43F2-4B56-B32A-C70713EDF5A8}"/>
    <cellStyle name="Comma 8 3 2 3 3 4" xfId="6624" xr:uid="{9BB59C71-52B7-409D-A047-9AF513B8BD85}"/>
    <cellStyle name="Comma 8 3 2 3 3 4 2" xfId="17852" xr:uid="{52131F9E-3BF2-4CC0-8E2E-DCAC2FC373B4}"/>
    <cellStyle name="Comma 8 3 2 3 3 5" xfId="12249" xr:uid="{E1A09865-B33E-46DB-9DA3-FA917D7D01A9}"/>
    <cellStyle name="Comma 8 3 2 3 4" xfId="1563" xr:uid="{00000000-0005-0000-0000-0000B0090000}"/>
    <cellStyle name="Comma 8 3 2 3 4 2" xfId="4352" xr:uid="{AE7F8BF7-E41F-4D2F-8EFB-A212A4807CFE}"/>
    <cellStyle name="Comma 8 3 2 3 4 2 2" xfId="9955" xr:uid="{49625675-260F-4ACC-A6B9-7D605CEB9841}"/>
    <cellStyle name="Comma 8 3 2 3 4 2 2 2" xfId="21183" xr:uid="{D92D4339-E0EA-44B1-BEE3-32BECE5D01B0}"/>
    <cellStyle name="Comma 8 3 2 3 4 2 3" xfId="15580" xr:uid="{406D03B5-17F9-4C36-A4B5-0B6D7087FF88}"/>
    <cellStyle name="Comma 8 3 2 3 4 3" xfId="7166" xr:uid="{94B485A7-457F-4DE2-A092-553A2F4984A2}"/>
    <cellStyle name="Comma 8 3 2 3 4 3 2" xfId="18394" xr:uid="{4EBA4C58-ADEF-406A-8F5B-764C6C273BEF}"/>
    <cellStyle name="Comma 8 3 2 3 4 4" xfId="12791" xr:uid="{D85CDAEB-6790-4C89-8AA3-0AAB426C11B1}"/>
    <cellStyle name="Comma 8 3 2 3 5" xfId="2644" xr:uid="{00000000-0005-0000-0000-0000B1090000}"/>
    <cellStyle name="Comma 8 3 2 3 5 2" xfId="5433" xr:uid="{FA529DBD-AE41-433A-9A77-505E7A371C21}"/>
    <cellStyle name="Comma 8 3 2 3 5 2 2" xfId="11036" xr:uid="{950E5261-E359-446F-8D9A-6BDC2FA2A6A6}"/>
    <cellStyle name="Comma 8 3 2 3 5 2 2 2" xfId="22264" xr:uid="{6A5D87EE-BB45-45BA-8EF9-762BAC00090B}"/>
    <cellStyle name="Comma 8 3 2 3 5 2 3" xfId="16661" xr:uid="{E7915F70-5693-4A18-A6B8-893633149F83}"/>
    <cellStyle name="Comma 8 3 2 3 5 3" xfId="8247" xr:uid="{18B38CCD-48D6-481D-8606-4E6FC8B65E63}"/>
    <cellStyle name="Comma 8 3 2 3 5 3 2" xfId="19475" xr:uid="{86537363-F793-41AE-AFE3-BF7BD2BC7BB4}"/>
    <cellStyle name="Comma 8 3 2 3 5 4" xfId="13872" xr:uid="{A69F225E-EBB8-407B-BD4C-DC37C28E3C12}"/>
    <cellStyle name="Comma 8 3 2 3 6" xfId="483" xr:uid="{00000000-0005-0000-0000-0000B2090000}"/>
    <cellStyle name="Comma 8 3 2 3 6 2" xfId="3272" xr:uid="{E05F6F23-7846-4D2C-BC92-1549C2D92F7A}"/>
    <cellStyle name="Comma 8 3 2 3 6 2 2" xfId="8875" xr:uid="{07BBEDF0-32CF-4D9B-934F-31E7E76F8181}"/>
    <cellStyle name="Comma 8 3 2 3 6 2 2 2" xfId="20103" xr:uid="{B5B75851-57DF-4401-A0D7-2D5F43DC8036}"/>
    <cellStyle name="Comma 8 3 2 3 6 2 3" xfId="14500" xr:uid="{752AA004-FEC9-4A52-9DC3-8230C1813A67}"/>
    <cellStyle name="Comma 8 3 2 3 6 3" xfId="6086" xr:uid="{0D48B247-4F39-4B85-95FF-5FECF34EC523}"/>
    <cellStyle name="Comma 8 3 2 3 6 3 2" xfId="17314" xr:uid="{9BAFF6CA-2629-44CD-9CDE-E6E448832439}"/>
    <cellStyle name="Comma 8 3 2 3 6 4" xfId="11711" xr:uid="{258BA024-3FB8-4274-8F19-FE9E63C52AE7}"/>
    <cellStyle name="Comma 8 3 2 3 7" xfId="2996" xr:uid="{E2E7A29F-F196-44D1-BCC8-8FFC945DB719}"/>
    <cellStyle name="Comma 8 3 2 3 7 2" xfId="8599" xr:uid="{C4280806-8EC1-4A1B-8FAE-ABB1E7C7028D}"/>
    <cellStyle name="Comma 8 3 2 3 7 2 2" xfId="19827" xr:uid="{25192628-1381-43DA-BD9E-BA57A2097FA2}"/>
    <cellStyle name="Comma 8 3 2 3 7 3" xfId="14224" xr:uid="{701C259B-0978-4181-BD97-F865F38F2C83}"/>
    <cellStyle name="Comma 8 3 2 3 8" xfId="5811" xr:uid="{445C6DCE-993D-431D-9D74-7FED9B3EF1EC}"/>
    <cellStyle name="Comma 8 3 2 3 8 2" xfId="17039" xr:uid="{D68825ED-C4D0-4ADB-9599-C43AD5085104}"/>
    <cellStyle name="Comma 8 3 2 3 9" xfId="11435" xr:uid="{F9B414F8-D069-4837-9953-70B10387EC23}"/>
    <cellStyle name="Comma 8 3 2 4" xfId="626" xr:uid="{00000000-0005-0000-0000-0000B3090000}"/>
    <cellStyle name="Comma 8 3 2 4 2" xfId="1164" xr:uid="{00000000-0005-0000-0000-0000B4090000}"/>
    <cellStyle name="Comma 8 3 2 4 2 2" xfId="2244" xr:uid="{00000000-0005-0000-0000-0000B5090000}"/>
    <cellStyle name="Comma 8 3 2 4 2 2 2" xfId="5033" xr:uid="{9CF54B7F-6781-4C7E-8F3B-BA0B113D994D}"/>
    <cellStyle name="Comma 8 3 2 4 2 2 2 2" xfId="10636" xr:uid="{AD2DB9C5-F300-451A-A15C-D28DF786BF46}"/>
    <cellStyle name="Comma 8 3 2 4 2 2 2 2 2" xfId="21864" xr:uid="{67E612D7-E452-4683-A289-83871DA962DC}"/>
    <cellStyle name="Comma 8 3 2 4 2 2 2 3" xfId="16261" xr:uid="{59DF90B8-9B3A-440B-97E1-495C6CAEA3CF}"/>
    <cellStyle name="Comma 8 3 2 4 2 2 3" xfId="7847" xr:uid="{1F6691AF-B34F-42EF-BCF5-143184F6CAD7}"/>
    <cellStyle name="Comma 8 3 2 4 2 2 3 2" xfId="19075" xr:uid="{17DF5179-B903-4871-B4FF-FECCCD103844}"/>
    <cellStyle name="Comma 8 3 2 4 2 2 4" xfId="13472" xr:uid="{F609F4AE-4B4A-4DFA-AC0B-1FA3FFF3CC44}"/>
    <cellStyle name="Comma 8 3 2 4 2 3" xfId="3953" xr:uid="{6F8BED67-D937-4B90-96B5-865A50CBD169}"/>
    <cellStyle name="Comma 8 3 2 4 2 3 2" xfId="9556" xr:uid="{DC3910DA-EBBA-41BC-B5DC-4C01CA7A868E}"/>
    <cellStyle name="Comma 8 3 2 4 2 3 2 2" xfId="20784" xr:uid="{CBB81A78-5CFF-4C49-9127-16C3C775061C}"/>
    <cellStyle name="Comma 8 3 2 4 2 3 3" xfId="15181" xr:uid="{930B1CF7-C145-4466-A2A0-332A6DAFF3B9}"/>
    <cellStyle name="Comma 8 3 2 4 2 4" xfId="6767" xr:uid="{FCB64B02-0393-44E2-B8AF-E48A5DD55987}"/>
    <cellStyle name="Comma 8 3 2 4 2 4 2" xfId="17995" xr:uid="{E8B7D63F-350A-453E-86B4-BDC441CF5C49}"/>
    <cellStyle name="Comma 8 3 2 4 2 5" xfId="12392" xr:uid="{F40D3018-E3C8-4D63-AFCE-9F7A0C2F0B3B}"/>
    <cellStyle name="Comma 8 3 2 4 3" xfId="1706" xr:uid="{00000000-0005-0000-0000-0000B6090000}"/>
    <cellStyle name="Comma 8 3 2 4 3 2" xfId="4495" xr:uid="{1F1D5810-6D58-4E1B-AB64-B74B0E4E01E9}"/>
    <cellStyle name="Comma 8 3 2 4 3 2 2" xfId="10098" xr:uid="{31B83583-5117-44E6-8340-B88957A659B0}"/>
    <cellStyle name="Comma 8 3 2 4 3 2 2 2" xfId="21326" xr:uid="{A444E2C1-1B38-4A39-B881-4C94ACDE4E60}"/>
    <cellStyle name="Comma 8 3 2 4 3 2 3" xfId="15723" xr:uid="{0CAFEC17-9DFE-45E7-9117-A50A54D61375}"/>
    <cellStyle name="Comma 8 3 2 4 3 3" xfId="7309" xr:uid="{48BB353E-6D0B-4546-AD59-C610152B41BC}"/>
    <cellStyle name="Comma 8 3 2 4 3 3 2" xfId="18537" xr:uid="{C9EBAFB0-A0FE-444C-9A0D-3B723BA9C43A}"/>
    <cellStyle name="Comma 8 3 2 4 3 4" xfId="12934" xr:uid="{BAF15455-55AE-4144-9121-2A6EAA62EA38}"/>
    <cellStyle name="Comma 8 3 2 4 4" xfId="3415" xr:uid="{6E4F36C3-138B-4AF1-BBE5-04E9E8F3E600}"/>
    <cellStyle name="Comma 8 3 2 4 4 2" xfId="9018" xr:uid="{C1C7BE7C-F1D8-4169-BA53-B1F546FBEAD2}"/>
    <cellStyle name="Comma 8 3 2 4 4 2 2" xfId="20246" xr:uid="{4ABC9E61-C899-421F-AAD0-2B75DFD077AD}"/>
    <cellStyle name="Comma 8 3 2 4 4 3" xfId="14643" xr:uid="{CE1DDD88-CD1B-453E-87C7-1826BA4E7999}"/>
    <cellStyle name="Comma 8 3 2 4 5" xfId="6229" xr:uid="{938A35C5-1A69-4BEF-9D42-CDAC8E1D95CB}"/>
    <cellStyle name="Comma 8 3 2 4 5 2" xfId="17457" xr:uid="{5D240199-CD03-4A3A-84E6-70579D798448}"/>
    <cellStyle name="Comma 8 3 2 4 6" xfId="11854" xr:uid="{A002C6E1-97C9-4110-BD66-952ADD97FF51}"/>
    <cellStyle name="Comma 8 3 2 5" xfId="897" xr:uid="{00000000-0005-0000-0000-0000B7090000}"/>
    <cellStyle name="Comma 8 3 2 5 2" xfId="1977" xr:uid="{00000000-0005-0000-0000-0000B8090000}"/>
    <cellStyle name="Comma 8 3 2 5 2 2" xfId="4766" xr:uid="{0CB5D959-F202-4280-A4E0-B58DA6DF5F45}"/>
    <cellStyle name="Comma 8 3 2 5 2 2 2" xfId="10369" xr:uid="{A8ECDD5B-051F-49BB-84C1-A31E6C373846}"/>
    <cellStyle name="Comma 8 3 2 5 2 2 2 2" xfId="21597" xr:uid="{A6B7414D-708C-4ECF-BE9B-836E7635D41B}"/>
    <cellStyle name="Comma 8 3 2 5 2 2 3" xfId="15994" xr:uid="{86897917-942F-4485-8B3C-D32EC367A599}"/>
    <cellStyle name="Comma 8 3 2 5 2 3" xfId="7580" xr:uid="{9CD7C79F-1B22-4A79-BADA-7F47AF25EC91}"/>
    <cellStyle name="Comma 8 3 2 5 2 3 2" xfId="18808" xr:uid="{F5C33554-36C6-43EA-9C57-EC1A3FB7BFA9}"/>
    <cellStyle name="Comma 8 3 2 5 2 4" xfId="13205" xr:uid="{E7DC93A4-3568-495E-BC2A-747413667DE5}"/>
    <cellStyle name="Comma 8 3 2 5 3" xfId="3686" xr:uid="{E867092C-B00C-477C-BE54-2388E58F96DE}"/>
    <cellStyle name="Comma 8 3 2 5 3 2" xfId="9289" xr:uid="{67CCB227-6A45-41BF-994D-A8425543FD7A}"/>
    <cellStyle name="Comma 8 3 2 5 3 2 2" xfId="20517" xr:uid="{BDD07F75-5F42-4434-A737-D32AC33F636F}"/>
    <cellStyle name="Comma 8 3 2 5 3 3" xfId="14914" xr:uid="{0960D97E-0475-4740-8553-271B07FF5A21}"/>
    <cellStyle name="Comma 8 3 2 5 4" xfId="6500" xr:uid="{4376CFA4-19F8-47DB-B582-5CC3E442D855}"/>
    <cellStyle name="Comma 8 3 2 5 4 2" xfId="17728" xr:uid="{E39C5F86-B940-4280-B696-985EA5ED7288}"/>
    <cellStyle name="Comma 8 3 2 5 5" xfId="12125" xr:uid="{A44CA063-E43C-431B-8A77-75C0025405C3}"/>
    <cellStyle name="Comma 8 3 2 6" xfId="1439" xr:uid="{00000000-0005-0000-0000-0000B9090000}"/>
    <cellStyle name="Comma 8 3 2 6 2" xfId="4228" xr:uid="{89D08888-9306-4E74-BC6F-732410FCF60F}"/>
    <cellStyle name="Comma 8 3 2 6 2 2" xfId="9831" xr:uid="{F66B856B-22D7-42BE-B0C5-158D66598A21}"/>
    <cellStyle name="Comma 8 3 2 6 2 2 2" xfId="21059" xr:uid="{86047253-197F-4228-AAB7-F2B3EEBF39B4}"/>
    <cellStyle name="Comma 8 3 2 6 2 3" xfId="15456" xr:uid="{6EA2757E-F358-49B8-93C8-C5D13422ABF0}"/>
    <cellStyle name="Comma 8 3 2 6 3" xfId="7042" xr:uid="{32ED6841-CA11-4F16-8A70-FB6EFFBA773E}"/>
    <cellStyle name="Comma 8 3 2 6 3 2" xfId="18270" xr:uid="{6101870D-0837-41AE-80CD-57649803EF20}"/>
    <cellStyle name="Comma 8 3 2 6 4" xfId="12667" xr:uid="{89BD1487-838B-4492-A7C8-FD89A04C270E}"/>
    <cellStyle name="Comma 8 3 2 7" xfId="2520" xr:uid="{00000000-0005-0000-0000-0000BA090000}"/>
    <cellStyle name="Comma 8 3 2 7 2" xfId="5309" xr:uid="{4CA6F28A-D7B8-420F-956B-7BA602C920EB}"/>
    <cellStyle name="Comma 8 3 2 7 2 2" xfId="10912" xr:uid="{16B78CD1-0E26-45A4-899D-5983265D5A92}"/>
    <cellStyle name="Comma 8 3 2 7 2 2 2" xfId="22140" xr:uid="{EE05B140-1D5B-4F46-8CE6-2FCB310A651C}"/>
    <cellStyle name="Comma 8 3 2 7 2 3" xfId="16537" xr:uid="{5591FC55-DD97-4BD2-95DA-DCAA11C67008}"/>
    <cellStyle name="Comma 8 3 2 7 3" xfId="8123" xr:uid="{3FC20111-0766-434A-B125-95AB981494D7}"/>
    <cellStyle name="Comma 8 3 2 7 3 2" xfId="19351" xr:uid="{A424E1BD-7B57-4E68-85A6-06C2CB28BF89}"/>
    <cellStyle name="Comma 8 3 2 7 4" xfId="13748" xr:uid="{C71F6E74-3731-4278-9C62-8CFAF856C08B}"/>
    <cellStyle name="Comma 8 3 2 8" xfId="359" xr:uid="{00000000-0005-0000-0000-0000BB090000}"/>
    <cellStyle name="Comma 8 3 2 8 2" xfId="3148" xr:uid="{9F48D68B-6BC8-47E6-88D4-4888F8AACC72}"/>
    <cellStyle name="Comma 8 3 2 8 2 2" xfId="8751" xr:uid="{8768492E-C310-4534-9C1E-B974965FF90E}"/>
    <cellStyle name="Comma 8 3 2 8 2 2 2" xfId="19979" xr:uid="{CA3338DC-E44B-4C8F-A62F-4E7F732B143E}"/>
    <cellStyle name="Comma 8 3 2 8 2 3" xfId="14376" xr:uid="{7017281C-6B31-4BE0-B3C5-7F144ABBFC0E}"/>
    <cellStyle name="Comma 8 3 2 8 3" xfId="5962" xr:uid="{A22730E5-44E3-43AD-8FB7-E6BA9E54D1E6}"/>
    <cellStyle name="Comma 8 3 2 8 3 2" xfId="17190" xr:uid="{A610076D-3B8C-47C0-98D1-A66EBD372984}"/>
    <cellStyle name="Comma 8 3 2 8 4" xfId="11587" xr:uid="{1927CC5F-79AB-4EC2-A7CB-DCC8E7658990}"/>
    <cellStyle name="Comma 8 3 2 9" xfId="2872" xr:uid="{B9D60037-FB1C-43C7-816C-C9F91E9E1F6C}"/>
    <cellStyle name="Comma 8 3 2 9 2" xfId="8475" xr:uid="{7425A55E-767E-4505-8931-A0FE549A8D78}"/>
    <cellStyle name="Comma 8 3 2 9 2 2" xfId="19703" xr:uid="{A9078A6D-53AC-43C0-8909-B84CEBE5230E}"/>
    <cellStyle name="Comma 8 3 2 9 3" xfId="14100" xr:uid="{3FBB3D1F-E80E-4119-ACDB-68686A754D5A}"/>
    <cellStyle name="Comma 8 3 3" xfId="109" xr:uid="{00000000-0005-0000-0000-0000BC090000}"/>
    <cellStyle name="Comma 8 3 3 10" xfId="11341" xr:uid="{35608752-E543-431E-8B3F-D068D988B2A1}"/>
    <cellStyle name="Comma 8 3 3 2" xfId="235" xr:uid="{00000000-0005-0000-0000-0000BD090000}"/>
    <cellStyle name="Comma 8 3 3 2 2" xfId="782" xr:uid="{00000000-0005-0000-0000-0000BE090000}"/>
    <cellStyle name="Comma 8 3 3 2 2 2" xfId="1320" xr:uid="{00000000-0005-0000-0000-0000BF090000}"/>
    <cellStyle name="Comma 8 3 3 2 2 2 2" xfId="2400" xr:uid="{00000000-0005-0000-0000-0000C0090000}"/>
    <cellStyle name="Comma 8 3 3 2 2 2 2 2" xfId="5189" xr:uid="{C85D46D3-4FA0-4D20-BB2C-196A623912ED}"/>
    <cellStyle name="Comma 8 3 3 2 2 2 2 2 2" xfId="10792" xr:uid="{6D8F63AF-0AA4-4FF0-8F37-38AA779B562C}"/>
    <cellStyle name="Comma 8 3 3 2 2 2 2 2 2 2" xfId="22020" xr:uid="{CE56BD54-6391-4437-BBA2-3440C1842061}"/>
    <cellStyle name="Comma 8 3 3 2 2 2 2 2 3" xfId="16417" xr:uid="{969AAA60-3EA7-4245-B7A4-ADC737BC1618}"/>
    <cellStyle name="Comma 8 3 3 2 2 2 2 3" xfId="8003" xr:uid="{955943DF-2E93-4A1B-BB72-CEEE5487F062}"/>
    <cellStyle name="Comma 8 3 3 2 2 2 2 3 2" xfId="19231" xr:uid="{DC8C6F7F-1C58-4F5D-ADF9-D983FF90BF85}"/>
    <cellStyle name="Comma 8 3 3 2 2 2 2 4" xfId="13628" xr:uid="{4DCF0C05-F60E-4B7F-A1BE-F7F3642F57E8}"/>
    <cellStyle name="Comma 8 3 3 2 2 2 3" xfId="4109" xr:uid="{8F7DF158-40B4-4AA6-86C6-3FABDC13CEC4}"/>
    <cellStyle name="Comma 8 3 3 2 2 2 3 2" xfId="9712" xr:uid="{271E30B1-D935-4795-9562-C5D90A9AE346}"/>
    <cellStyle name="Comma 8 3 3 2 2 2 3 2 2" xfId="20940" xr:uid="{52B26CFA-61B0-4D3E-B87F-1C945E3370C4}"/>
    <cellStyle name="Comma 8 3 3 2 2 2 3 3" xfId="15337" xr:uid="{BD04D92E-8D3E-4B03-8829-1A2F2C16DF57}"/>
    <cellStyle name="Comma 8 3 3 2 2 2 4" xfId="6923" xr:uid="{D7760BF3-8CA2-4486-9AC7-2F34D63244A9}"/>
    <cellStyle name="Comma 8 3 3 2 2 2 4 2" xfId="18151" xr:uid="{F3C8B418-A60E-46E8-ACA3-FA0668E6C537}"/>
    <cellStyle name="Comma 8 3 3 2 2 2 5" xfId="12548" xr:uid="{9BF75B29-B812-4BD9-891E-1BF89038F4BE}"/>
    <cellStyle name="Comma 8 3 3 2 2 3" xfId="1862" xr:uid="{00000000-0005-0000-0000-0000C1090000}"/>
    <cellStyle name="Comma 8 3 3 2 2 3 2" xfId="4651" xr:uid="{FCF127EE-596C-41AA-AB6C-902624880895}"/>
    <cellStyle name="Comma 8 3 3 2 2 3 2 2" xfId="10254" xr:uid="{FFBBD0C5-D51B-4916-8801-B60A95FB2930}"/>
    <cellStyle name="Comma 8 3 3 2 2 3 2 2 2" xfId="21482" xr:uid="{BDA4D3BE-570C-45D4-ACCF-F36A00486A52}"/>
    <cellStyle name="Comma 8 3 3 2 2 3 2 3" xfId="15879" xr:uid="{ABBC1D7D-474B-48CE-8B17-EA74283947EF}"/>
    <cellStyle name="Comma 8 3 3 2 2 3 3" xfId="7465" xr:uid="{6EF45299-401D-4613-82A4-C9A00D9DF47F}"/>
    <cellStyle name="Comma 8 3 3 2 2 3 3 2" xfId="18693" xr:uid="{35DCA811-6444-4419-9D83-ABC777C3B6DD}"/>
    <cellStyle name="Comma 8 3 3 2 2 3 4" xfId="13090" xr:uid="{91A10F2E-2172-45AA-A40A-FF5D498887EA}"/>
    <cellStyle name="Comma 8 3 3 2 2 4" xfId="3571" xr:uid="{12CDDF27-2510-4DEF-A40C-114086C7EDC0}"/>
    <cellStyle name="Comma 8 3 3 2 2 4 2" xfId="9174" xr:uid="{0617430E-886C-4539-BF8E-E931BF14E889}"/>
    <cellStyle name="Comma 8 3 3 2 2 4 2 2" xfId="20402" xr:uid="{33BE3435-0EF9-430F-BC9A-DBB757C27C96}"/>
    <cellStyle name="Comma 8 3 3 2 2 4 3" xfId="14799" xr:uid="{AB47DB53-B38F-4104-85D4-526B910298DE}"/>
    <cellStyle name="Comma 8 3 3 2 2 5" xfId="6385" xr:uid="{69073749-DC08-47A9-BBB6-B0C1E8E5A429}"/>
    <cellStyle name="Comma 8 3 3 2 2 5 2" xfId="17613" xr:uid="{19DFF8D5-3A7E-4DB4-A75E-19CF48788D76}"/>
    <cellStyle name="Comma 8 3 3 2 2 6" xfId="12010" xr:uid="{FA209484-6DFB-4C18-8830-16DACB42B392}"/>
    <cellStyle name="Comma 8 3 3 2 3" xfId="1053" xr:uid="{00000000-0005-0000-0000-0000C2090000}"/>
    <cellStyle name="Comma 8 3 3 2 3 2" xfId="2133" xr:uid="{00000000-0005-0000-0000-0000C3090000}"/>
    <cellStyle name="Comma 8 3 3 2 3 2 2" xfId="4922" xr:uid="{AEAC3D08-A90D-47D3-A6EF-ABCBB48CFBDF}"/>
    <cellStyle name="Comma 8 3 3 2 3 2 2 2" xfId="10525" xr:uid="{1EF0F9B7-FF99-4385-82B8-9985F0AD672C}"/>
    <cellStyle name="Comma 8 3 3 2 3 2 2 2 2" xfId="21753" xr:uid="{F3334234-A64B-4AA6-B3A8-DA4B75798B60}"/>
    <cellStyle name="Comma 8 3 3 2 3 2 2 3" xfId="16150" xr:uid="{F1204B38-3247-4AB3-8B78-D148AC7B8B4A}"/>
    <cellStyle name="Comma 8 3 3 2 3 2 3" xfId="7736" xr:uid="{AB3131E4-0874-490D-893A-68CC0B147E3D}"/>
    <cellStyle name="Comma 8 3 3 2 3 2 3 2" xfId="18964" xr:uid="{5ACFC15D-82C2-4CCB-AF4C-E02809DAD49F}"/>
    <cellStyle name="Comma 8 3 3 2 3 2 4" xfId="13361" xr:uid="{E2B9DE86-5362-4DCF-B867-7C2B73A0C1B3}"/>
    <cellStyle name="Comma 8 3 3 2 3 3" xfId="3842" xr:uid="{FC36C824-383E-4724-89E4-87B4CCAD25C9}"/>
    <cellStyle name="Comma 8 3 3 2 3 3 2" xfId="9445" xr:uid="{CB2BA5E1-F5DD-4F91-8702-887C37739651}"/>
    <cellStyle name="Comma 8 3 3 2 3 3 2 2" xfId="20673" xr:uid="{46FCA7C2-534C-4F14-A999-80C3C662D030}"/>
    <cellStyle name="Comma 8 3 3 2 3 3 3" xfId="15070" xr:uid="{F7AE526C-86E6-4A7D-8116-4459FC34CEE8}"/>
    <cellStyle name="Comma 8 3 3 2 3 4" xfId="6656" xr:uid="{42E106C6-B985-49A7-BB46-B129A7EF7F23}"/>
    <cellStyle name="Comma 8 3 3 2 3 4 2" xfId="17884" xr:uid="{AD63CE8B-FEBA-421D-AD9C-79EB8AB4D442}"/>
    <cellStyle name="Comma 8 3 3 2 3 5" xfId="12281" xr:uid="{DCABE8D7-5DEB-470E-B96D-AE2313B9732C}"/>
    <cellStyle name="Comma 8 3 3 2 4" xfId="1595" xr:uid="{00000000-0005-0000-0000-0000C4090000}"/>
    <cellStyle name="Comma 8 3 3 2 4 2" xfId="4384" xr:uid="{4E794141-C531-4E98-871B-3437499B2CF7}"/>
    <cellStyle name="Comma 8 3 3 2 4 2 2" xfId="9987" xr:uid="{B203FE80-34E8-4A9F-BF9B-463F264C750E}"/>
    <cellStyle name="Comma 8 3 3 2 4 2 2 2" xfId="21215" xr:uid="{19B0DE50-0090-407B-B7A3-8B0363154073}"/>
    <cellStyle name="Comma 8 3 3 2 4 2 3" xfId="15612" xr:uid="{C8A319CB-A150-436A-8CA1-5E38F28ACD71}"/>
    <cellStyle name="Comma 8 3 3 2 4 3" xfId="7198" xr:uid="{72624AF9-9B20-4E92-87ED-66DF07703A8E}"/>
    <cellStyle name="Comma 8 3 3 2 4 3 2" xfId="18426" xr:uid="{367494F3-B895-4C84-93B9-61D531F9B863}"/>
    <cellStyle name="Comma 8 3 3 2 4 4" xfId="12823" xr:uid="{A2E815ED-2823-47F4-AC5A-F91867BCB539}"/>
    <cellStyle name="Comma 8 3 3 2 5" xfId="2676" xr:uid="{00000000-0005-0000-0000-0000C5090000}"/>
    <cellStyle name="Comma 8 3 3 2 5 2" xfId="5465" xr:uid="{B91505F8-5DAE-4088-8E1E-ADD2A57C8069}"/>
    <cellStyle name="Comma 8 3 3 2 5 2 2" xfId="11068" xr:uid="{8942367C-8EDE-45A2-BE37-0072EE3206A7}"/>
    <cellStyle name="Comma 8 3 3 2 5 2 2 2" xfId="22296" xr:uid="{D4D627E0-2531-47C5-B75E-5AB222EBDDD5}"/>
    <cellStyle name="Comma 8 3 3 2 5 2 3" xfId="16693" xr:uid="{8A2F2762-B639-4F73-ABC0-456CF733B7C0}"/>
    <cellStyle name="Comma 8 3 3 2 5 3" xfId="8279" xr:uid="{7735CA0A-345C-4AD9-94BD-F7D70DEC5AC5}"/>
    <cellStyle name="Comma 8 3 3 2 5 3 2" xfId="19507" xr:uid="{6C41980A-F0B4-455F-9193-B4A8FD56E833}"/>
    <cellStyle name="Comma 8 3 3 2 5 4" xfId="13904" xr:uid="{EC76AD4C-E645-4B72-8316-7D122358D52A}"/>
    <cellStyle name="Comma 8 3 3 2 6" xfId="515" xr:uid="{00000000-0005-0000-0000-0000C6090000}"/>
    <cellStyle name="Comma 8 3 3 2 6 2" xfId="3304" xr:uid="{9631E95F-4F1A-4CE5-B984-31E6A8E6717D}"/>
    <cellStyle name="Comma 8 3 3 2 6 2 2" xfId="8907" xr:uid="{6730689E-56E9-4574-95EB-4DFC042A8241}"/>
    <cellStyle name="Comma 8 3 3 2 6 2 2 2" xfId="20135" xr:uid="{92A6845E-56A5-47FC-B641-90B44F94812D}"/>
    <cellStyle name="Comma 8 3 3 2 6 2 3" xfId="14532" xr:uid="{0572A230-DA65-4CAF-B083-93B1A0DBE0FA}"/>
    <cellStyle name="Comma 8 3 3 2 6 3" xfId="6118" xr:uid="{40686C7D-C572-4005-ADE1-DFC471C513C0}"/>
    <cellStyle name="Comma 8 3 3 2 6 3 2" xfId="17346" xr:uid="{43D905ED-024D-421F-91FB-DDDA5826E309}"/>
    <cellStyle name="Comma 8 3 3 2 6 4" xfId="11743" xr:uid="{7D79042C-602A-4152-90ED-74C3130A41DF}"/>
    <cellStyle name="Comma 8 3 3 2 7" xfId="3028" xr:uid="{A3C39ACF-0776-4AFB-A9C4-96BD3DFDA3D1}"/>
    <cellStyle name="Comma 8 3 3 2 7 2" xfId="8631" xr:uid="{0FEB3C1A-8571-4902-82CF-F60E8800FDCD}"/>
    <cellStyle name="Comma 8 3 3 2 7 2 2" xfId="19859" xr:uid="{2D984A52-BAE8-43E5-A184-6394354D8963}"/>
    <cellStyle name="Comma 8 3 3 2 7 3" xfId="14256" xr:uid="{DD5D851E-AA65-4CED-86F4-B20771538863}"/>
    <cellStyle name="Comma 8 3 3 2 8" xfId="5843" xr:uid="{E1C4BEB4-3C6C-4B5D-8ECC-C5E6975483F7}"/>
    <cellStyle name="Comma 8 3 3 2 8 2" xfId="17071" xr:uid="{D88A19C2-1423-4E53-A3C2-EAC975F5D06B}"/>
    <cellStyle name="Comma 8 3 3 2 9" xfId="11467" xr:uid="{145C2142-D742-475E-8C44-5F0DE64C7821}"/>
    <cellStyle name="Comma 8 3 3 3" xfId="656" xr:uid="{00000000-0005-0000-0000-0000C7090000}"/>
    <cellStyle name="Comma 8 3 3 3 2" xfId="1194" xr:uid="{00000000-0005-0000-0000-0000C8090000}"/>
    <cellStyle name="Comma 8 3 3 3 2 2" xfId="2274" xr:uid="{00000000-0005-0000-0000-0000C9090000}"/>
    <cellStyle name="Comma 8 3 3 3 2 2 2" xfId="5063" xr:uid="{7110C200-46A7-4A86-AE11-EBF02D2A7169}"/>
    <cellStyle name="Comma 8 3 3 3 2 2 2 2" xfId="10666" xr:uid="{CA09F32A-E632-4274-BE11-185FCD66D58A}"/>
    <cellStyle name="Comma 8 3 3 3 2 2 2 2 2" xfId="21894" xr:uid="{011CF8D1-9455-4A71-BCFA-56B7BF82BD17}"/>
    <cellStyle name="Comma 8 3 3 3 2 2 2 3" xfId="16291" xr:uid="{6637F49F-D62F-41EC-9A92-25165C18FC69}"/>
    <cellStyle name="Comma 8 3 3 3 2 2 3" xfId="7877" xr:uid="{DAD54980-70B2-4C70-B1C7-2B99191D2764}"/>
    <cellStyle name="Comma 8 3 3 3 2 2 3 2" xfId="19105" xr:uid="{4EA8E576-CF41-4161-B4A5-94B8DD66833F}"/>
    <cellStyle name="Comma 8 3 3 3 2 2 4" xfId="13502" xr:uid="{F9D50649-95C7-44DC-9D96-DCAA1B5FC943}"/>
    <cellStyle name="Comma 8 3 3 3 2 3" xfId="3983" xr:uid="{C76E5227-618C-4751-9DB1-ED8010D1C1B6}"/>
    <cellStyle name="Comma 8 3 3 3 2 3 2" xfId="9586" xr:uid="{DFA2E145-E07D-447B-AB13-1669FB6BF464}"/>
    <cellStyle name="Comma 8 3 3 3 2 3 2 2" xfId="20814" xr:uid="{DAA66932-A1BC-43C0-845B-B6B1054F20D1}"/>
    <cellStyle name="Comma 8 3 3 3 2 3 3" xfId="15211" xr:uid="{4BBDC89C-9B33-43A9-A867-B3FAFCD2AC28}"/>
    <cellStyle name="Comma 8 3 3 3 2 4" xfId="6797" xr:uid="{F64BC276-3BB1-475D-B087-5E0B34CF4674}"/>
    <cellStyle name="Comma 8 3 3 3 2 4 2" xfId="18025" xr:uid="{53E4D6FF-CF74-4C94-9535-19D699D4281C}"/>
    <cellStyle name="Comma 8 3 3 3 2 5" xfId="12422" xr:uid="{DFFF0FEC-C12F-4CA9-962E-E90F365A34D7}"/>
    <cellStyle name="Comma 8 3 3 3 3" xfId="1736" xr:uid="{00000000-0005-0000-0000-0000CA090000}"/>
    <cellStyle name="Comma 8 3 3 3 3 2" xfId="4525" xr:uid="{BD17B736-BB8D-4549-A091-EC94A9811E73}"/>
    <cellStyle name="Comma 8 3 3 3 3 2 2" xfId="10128" xr:uid="{E302102B-60D2-4790-B985-5127D9383E19}"/>
    <cellStyle name="Comma 8 3 3 3 3 2 2 2" xfId="21356" xr:uid="{06E958CC-B81B-4276-9EE7-0390DFD09DC2}"/>
    <cellStyle name="Comma 8 3 3 3 3 2 3" xfId="15753" xr:uid="{82523A3B-45F9-4922-8724-C0A255E05EB8}"/>
    <cellStyle name="Comma 8 3 3 3 3 3" xfId="7339" xr:uid="{E71B81DC-9403-45AE-87EA-935D78A8D580}"/>
    <cellStyle name="Comma 8 3 3 3 3 3 2" xfId="18567" xr:uid="{40E9FC90-1C06-46B7-A96A-C841F562A89E}"/>
    <cellStyle name="Comma 8 3 3 3 3 4" xfId="12964" xr:uid="{AA0EE6E3-24C3-4EA7-BC7E-6D2797752D0C}"/>
    <cellStyle name="Comma 8 3 3 3 4" xfId="3445" xr:uid="{CC43B226-81E1-4C3B-A980-90B30E3688AE}"/>
    <cellStyle name="Comma 8 3 3 3 4 2" xfId="9048" xr:uid="{B6B24B46-2238-4940-A0B9-4B877F7FD888}"/>
    <cellStyle name="Comma 8 3 3 3 4 2 2" xfId="20276" xr:uid="{E2C6A3D5-D1FB-4997-889A-71485127A283}"/>
    <cellStyle name="Comma 8 3 3 3 4 3" xfId="14673" xr:uid="{173F856D-C37F-4A8C-AC39-485872C5FF4C}"/>
    <cellStyle name="Comma 8 3 3 3 5" xfId="6259" xr:uid="{851CB8B6-2A8A-4584-B47A-99E73F46B4D3}"/>
    <cellStyle name="Comma 8 3 3 3 5 2" xfId="17487" xr:uid="{D3FFA7F6-6B7C-46DC-B76E-68A211A35DB2}"/>
    <cellStyle name="Comma 8 3 3 3 6" xfId="11884" xr:uid="{99BAF120-3539-415A-A5DD-A0A9790EB716}"/>
    <cellStyle name="Comma 8 3 3 4" xfId="927" xr:uid="{00000000-0005-0000-0000-0000CB090000}"/>
    <cellStyle name="Comma 8 3 3 4 2" xfId="2007" xr:uid="{00000000-0005-0000-0000-0000CC090000}"/>
    <cellStyle name="Comma 8 3 3 4 2 2" xfId="4796" xr:uid="{8F38ECD0-F165-4C4C-893D-EB8B0D4CF2AC}"/>
    <cellStyle name="Comma 8 3 3 4 2 2 2" xfId="10399" xr:uid="{804B2E20-9883-4419-A551-E60E96D4BB68}"/>
    <cellStyle name="Comma 8 3 3 4 2 2 2 2" xfId="21627" xr:uid="{62E58DDB-1CBE-4F2E-9770-DB152EBCCBD0}"/>
    <cellStyle name="Comma 8 3 3 4 2 2 3" xfId="16024" xr:uid="{53689844-31C2-433C-B7C0-5113FF749285}"/>
    <cellStyle name="Comma 8 3 3 4 2 3" xfId="7610" xr:uid="{4FD6D86B-06DE-41AD-AEBC-2D849D845298}"/>
    <cellStyle name="Comma 8 3 3 4 2 3 2" xfId="18838" xr:uid="{7901057E-D337-493F-AE61-416835F805C5}"/>
    <cellStyle name="Comma 8 3 3 4 2 4" xfId="13235" xr:uid="{0335693C-512C-4AA9-BEAD-437F81332B0F}"/>
    <cellStyle name="Comma 8 3 3 4 3" xfId="3716" xr:uid="{C6D2442A-7C2E-40CB-8F8F-B700C408493E}"/>
    <cellStyle name="Comma 8 3 3 4 3 2" xfId="9319" xr:uid="{CD4BE3E3-94AD-435D-8772-511D8155E069}"/>
    <cellStyle name="Comma 8 3 3 4 3 2 2" xfId="20547" xr:uid="{B2AA7FC1-6F1B-4845-8E4D-9D06345BB973}"/>
    <cellStyle name="Comma 8 3 3 4 3 3" xfId="14944" xr:uid="{F2385571-557D-4576-A6BE-2231D76E599E}"/>
    <cellStyle name="Comma 8 3 3 4 4" xfId="6530" xr:uid="{F0A17029-C4B5-463F-9291-7E8CA6DC3794}"/>
    <cellStyle name="Comma 8 3 3 4 4 2" xfId="17758" xr:uid="{BA89629C-787E-4BC5-90D2-20C9AD6084A3}"/>
    <cellStyle name="Comma 8 3 3 4 5" xfId="12155" xr:uid="{7BABD1BF-F05B-41B6-B684-F5CFBCFEB608}"/>
    <cellStyle name="Comma 8 3 3 5" xfId="1469" xr:uid="{00000000-0005-0000-0000-0000CD090000}"/>
    <cellStyle name="Comma 8 3 3 5 2" xfId="4258" xr:uid="{A037EF6D-78CA-4288-BD0E-A13C763BB71F}"/>
    <cellStyle name="Comma 8 3 3 5 2 2" xfId="9861" xr:uid="{0135D0C2-6F4A-465F-AB62-8DA7FA12B62C}"/>
    <cellStyle name="Comma 8 3 3 5 2 2 2" xfId="21089" xr:uid="{062CC7B7-488C-4910-9090-2F64294F076C}"/>
    <cellStyle name="Comma 8 3 3 5 2 3" xfId="15486" xr:uid="{6C9EFE38-80F5-46AE-856C-0EF9AF452BED}"/>
    <cellStyle name="Comma 8 3 3 5 3" xfId="7072" xr:uid="{BA8353EF-C986-478D-9696-1036CB26B82F}"/>
    <cellStyle name="Comma 8 3 3 5 3 2" xfId="18300" xr:uid="{5711932E-7341-485A-8BA3-A7D13DABD64A}"/>
    <cellStyle name="Comma 8 3 3 5 4" xfId="12697" xr:uid="{3F7E0DC2-BAA1-4BBD-834B-373FA6B7DA45}"/>
    <cellStyle name="Comma 8 3 3 6" xfId="2550" xr:uid="{00000000-0005-0000-0000-0000CE090000}"/>
    <cellStyle name="Comma 8 3 3 6 2" xfId="5339" xr:uid="{1256DCEF-CC73-4D21-B31C-24D18207EF2D}"/>
    <cellStyle name="Comma 8 3 3 6 2 2" xfId="10942" xr:uid="{E97D6A8F-892F-4E22-8A60-F31E8941C93D}"/>
    <cellStyle name="Comma 8 3 3 6 2 2 2" xfId="22170" xr:uid="{33D1A53D-C617-4BFC-B6EB-D08463C79D69}"/>
    <cellStyle name="Comma 8 3 3 6 2 3" xfId="16567" xr:uid="{B59152CF-8E74-4B16-B8CF-CF50FD4DD0FC}"/>
    <cellStyle name="Comma 8 3 3 6 3" xfId="8153" xr:uid="{7B1AF964-1A28-467B-ACF3-2662FACD408D}"/>
    <cellStyle name="Comma 8 3 3 6 3 2" xfId="19381" xr:uid="{FFD638B0-1CA6-44D7-887C-8F22C4B0BFF5}"/>
    <cellStyle name="Comma 8 3 3 6 4" xfId="13778" xr:uid="{8FD871E2-9E9F-4E64-9223-406537F20A79}"/>
    <cellStyle name="Comma 8 3 3 7" xfId="389" xr:uid="{00000000-0005-0000-0000-0000CF090000}"/>
    <cellStyle name="Comma 8 3 3 7 2" xfId="3178" xr:uid="{4070EB30-6F8E-4FE3-BFEA-6793C2FC7B56}"/>
    <cellStyle name="Comma 8 3 3 7 2 2" xfId="8781" xr:uid="{A0133AEE-5C79-4F69-8032-694CB16C7BB7}"/>
    <cellStyle name="Comma 8 3 3 7 2 2 2" xfId="20009" xr:uid="{8171BCFE-03C7-43BE-812F-BFC6D64E493A}"/>
    <cellStyle name="Comma 8 3 3 7 2 3" xfId="14406" xr:uid="{84476366-DC7A-4BF8-81AE-0780186F0DB7}"/>
    <cellStyle name="Comma 8 3 3 7 3" xfId="5992" xr:uid="{34ACD93C-6F3B-4233-88CD-6ADFA288E227}"/>
    <cellStyle name="Comma 8 3 3 7 3 2" xfId="17220" xr:uid="{E4ACE397-9E4F-4666-A9AC-B8ED8C31C6EE}"/>
    <cellStyle name="Comma 8 3 3 7 4" xfId="11617" xr:uid="{7DE74041-AA0D-4D23-B3C6-3E06D9059D37}"/>
    <cellStyle name="Comma 8 3 3 8" xfId="2902" xr:uid="{7ED4963E-83A8-407C-A2E2-8F587A1048DD}"/>
    <cellStyle name="Comma 8 3 3 8 2" xfId="8505" xr:uid="{CBC0D2F0-01C9-4383-A365-F987135D177F}"/>
    <cellStyle name="Comma 8 3 3 8 2 2" xfId="19733" xr:uid="{DDA2D1E1-A51E-4677-BED4-A74AB6DC589C}"/>
    <cellStyle name="Comma 8 3 3 8 3" xfId="14130" xr:uid="{1E705B33-0072-4380-8378-2A4B50C517CE}"/>
    <cellStyle name="Comma 8 3 3 9" xfId="5717" xr:uid="{43C89612-5AB7-4189-B152-61DB76CA4412}"/>
    <cellStyle name="Comma 8 3 3 9 2" xfId="16945" xr:uid="{C9C3C237-C6FA-4125-9BA0-FFD34576F556}"/>
    <cellStyle name="Comma 8 3 4" xfId="171" xr:uid="{00000000-0005-0000-0000-0000D0090000}"/>
    <cellStyle name="Comma 8 3 4 2" xfId="718" xr:uid="{00000000-0005-0000-0000-0000D1090000}"/>
    <cellStyle name="Comma 8 3 4 2 2" xfId="1256" xr:uid="{00000000-0005-0000-0000-0000D2090000}"/>
    <cellStyle name="Comma 8 3 4 2 2 2" xfId="2336" xr:uid="{00000000-0005-0000-0000-0000D3090000}"/>
    <cellStyle name="Comma 8 3 4 2 2 2 2" xfId="5125" xr:uid="{8748C693-23EF-4E21-A1E9-B21095C150E2}"/>
    <cellStyle name="Comma 8 3 4 2 2 2 2 2" xfId="10728" xr:uid="{0BDAFB60-64C4-42AB-B191-04EBDE2EA120}"/>
    <cellStyle name="Comma 8 3 4 2 2 2 2 2 2" xfId="21956" xr:uid="{088986AC-433D-4792-8732-F31B42021389}"/>
    <cellStyle name="Comma 8 3 4 2 2 2 2 3" xfId="16353" xr:uid="{09A58880-9289-42C3-9B8B-8B521DC585E7}"/>
    <cellStyle name="Comma 8 3 4 2 2 2 3" xfId="7939" xr:uid="{D6E75412-56BF-4AE5-800A-F30BDD07780D}"/>
    <cellStyle name="Comma 8 3 4 2 2 2 3 2" xfId="19167" xr:uid="{0B972CCE-C434-4354-A198-034E79DC226A}"/>
    <cellStyle name="Comma 8 3 4 2 2 2 4" xfId="13564" xr:uid="{6405B0DE-6D17-4FA8-8F89-FB81B843B4B3}"/>
    <cellStyle name="Comma 8 3 4 2 2 3" xfId="4045" xr:uid="{B4430B31-FAB8-4BE0-9554-06EEC59EEA44}"/>
    <cellStyle name="Comma 8 3 4 2 2 3 2" xfId="9648" xr:uid="{3F7EECC1-BF0F-4C99-B636-483DABD0BE3D}"/>
    <cellStyle name="Comma 8 3 4 2 2 3 2 2" xfId="20876" xr:uid="{4AB12DF9-6B56-49FF-861C-A9116CFDF12F}"/>
    <cellStyle name="Comma 8 3 4 2 2 3 3" xfId="15273" xr:uid="{3D750723-C9FA-45EB-86CE-2D8BDA1F04E8}"/>
    <cellStyle name="Comma 8 3 4 2 2 4" xfId="6859" xr:uid="{20D38517-7AE7-489E-A12C-E1C051398A50}"/>
    <cellStyle name="Comma 8 3 4 2 2 4 2" xfId="18087" xr:uid="{B303C3F8-A69D-45BD-8CD6-044879AEB7D6}"/>
    <cellStyle name="Comma 8 3 4 2 2 5" xfId="12484" xr:uid="{6AF378D8-B5C0-438B-AA5F-1FC02BA72F83}"/>
    <cellStyle name="Comma 8 3 4 2 3" xfId="1798" xr:uid="{00000000-0005-0000-0000-0000D4090000}"/>
    <cellStyle name="Comma 8 3 4 2 3 2" xfId="4587" xr:uid="{CE920D65-8B57-40D4-9F69-08884777CB34}"/>
    <cellStyle name="Comma 8 3 4 2 3 2 2" xfId="10190" xr:uid="{67C8849A-FE3C-4F58-AF74-8486BFF83FBD}"/>
    <cellStyle name="Comma 8 3 4 2 3 2 2 2" xfId="21418" xr:uid="{BB5D1275-3503-4976-96FD-F9BD0C322449}"/>
    <cellStyle name="Comma 8 3 4 2 3 2 3" xfId="15815" xr:uid="{03E332C5-1E0E-4737-905A-EE41C05054DF}"/>
    <cellStyle name="Comma 8 3 4 2 3 3" xfId="7401" xr:uid="{F3F95C0F-CB0E-4850-8515-92C092D78B52}"/>
    <cellStyle name="Comma 8 3 4 2 3 3 2" xfId="18629" xr:uid="{13153E06-FB31-404E-A555-2A1A8FA8B6E4}"/>
    <cellStyle name="Comma 8 3 4 2 3 4" xfId="13026" xr:uid="{D40DC00B-5B44-4B41-9DBA-C65B7C4B9DA8}"/>
    <cellStyle name="Comma 8 3 4 2 4" xfId="3507" xr:uid="{078C1BF7-86C7-4379-80D8-EF6492984258}"/>
    <cellStyle name="Comma 8 3 4 2 4 2" xfId="9110" xr:uid="{DA21C114-608D-4675-AD03-1116651E6CAA}"/>
    <cellStyle name="Comma 8 3 4 2 4 2 2" xfId="20338" xr:uid="{E0505900-65B4-4D0F-9C7E-04909943A61D}"/>
    <cellStyle name="Comma 8 3 4 2 4 3" xfId="14735" xr:uid="{5FC18B10-99E8-4875-914C-AD1E42FEF0A6}"/>
    <cellStyle name="Comma 8 3 4 2 5" xfId="6321" xr:uid="{E8066825-0A17-4678-9B16-59978537DEDE}"/>
    <cellStyle name="Comma 8 3 4 2 5 2" xfId="17549" xr:uid="{C4AA66BC-A7D2-4982-A574-6EE9360DB637}"/>
    <cellStyle name="Comma 8 3 4 2 6" xfId="11946" xr:uid="{8ABF1C36-563C-4ECF-9E4C-823FAB0067C2}"/>
    <cellStyle name="Comma 8 3 4 3" xfId="989" xr:uid="{00000000-0005-0000-0000-0000D5090000}"/>
    <cellStyle name="Comma 8 3 4 3 2" xfId="2069" xr:uid="{00000000-0005-0000-0000-0000D6090000}"/>
    <cellStyle name="Comma 8 3 4 3 2 2" xfId="4858" xr:uid="{549DD540-DE40-46A4-8FE9-71C51A3DA3DB}"/>
    <cellStyle name="Comma 8 3 4 3 2 2 2" xfId="10461" xr:uid="{4F7D2975-AA9F-48FB-A346-83A75A7BA8BB}"/>
    <cellStyle name="Comma 8 3 4 3 2 2 2 2" xfId="21689" xr:uid="{BE5902E8-EAFD-482A-8D32-6CD1760806C7}"/>
    <cellStyle name="Comma 8 3 4 3 2 2 3" xfId="16086" xr:uid="{BA34ECD6-45E9-439D-B408-1D7DB458339B}"/>
    <cellStyle name="Comma 8 3 4 3 2 3" xfId="7672" xr:uid="{5F2E5B21-FAE9-46CB-A514-1A254555A6F8}"/>
    <cellStyle name="Comma 8 3 4 3 2 3 2" xfId="18900" xr:uid="{4C884722-9EEC-4333-B45A-1F177BDEF554}"/>
    <cellStyle name="Comma 8 3 4 3 2 4" xfId="13297" xr:uid="{262D6C19-47EF-47A8-AEA7-9CFD01278284}"/>
    <cellStyle name="Comma 8 3 4 3 3" xfId="3778" xr:uid="{D6A6D8DC-49E6-414D-9EEA-B026D710B190}"/>
    <cellStyle name="Comma 8 3 4 3 3 2" xfId="9381" xr:uid="{233ECE37-86DF-474D-8EB4-8BA9FF2EA62D}"/>
    <cellStyle name="Comma 8 3 4 3 3 2 2" xfId="20609" xr:uid="{ED2594C3-A4FC-4B98-B88F-5340E9A75A38}"/>
    <cellStyle name="Comma 8 3 4 3 3 3" xfId="15006" xr:uid="{D456EAB7-63ED-4484-BEC9-B1FC2D158437}"/>
    <cellStyle name="Comma 8 3 4 3 4" xfId="6592" xr:uid="{1998DC01-CCE4-4337-A79A-1FF231645E90}"/>
    <cellStyle name="Comma 8 3 4 3 4 2" xfId="17820" xr:uid="{0C27DBB5-4058-4436-B0B9-831F149DF979}"/>
    <cellStyle name="Comma 8 3 4 3 5" xfId="12217" xr:uid="{BC05F1BD-6453-4D1D-8ABD-8E37492AD435}"/>
    <cellStyle name="Comma 8 3 4 4" xfId="1531" xr:uid="{00000000-0005-0000-0000-0000D7090000}"/>
    <cellStyle name="Comma 8 3 4 4 2" xfId="4320" xr:uid="{281F5195-653E-4118-9928-B0898E277D2F}"/>
    <cellStyle name="Comma 8 3 4 4 2 2" xfId="9923" xr:uid="{8A5DA054-8362-43CE-837C-5852EEE1B868}"/>
    <cellStyle name="Comma 8 3 4 4 2 2 2" xfId="21151" xr:uid="{F58909B2-68A9-4A89-9BBB-0312A51641B9}"/>
    <cellStyle name="Comma 8 3 4 4 2 3" xfId="15548" xr:uid="{B01F8FFA-EA82-46FA-B099-DA9BBC63073C}"/>
    <cellStyle name="Comma 8 3 4 4 3" xfId="7134" xr:uid="{F51A8E06-220F-4F07-86C0-AFFD28A2A6B8}"/>
    <cellStyle name="Comma 8 3 4 4 3 2" xfId="18362" xr:uid="{30A10A1F-262E-462C-BC0E-62844FBA6BB8}"/>
    <cellStyle name="Comma 8 3 4 4 4" xfId="12759" xr:uid="{2B618FF8-2A52-41B2-A622-482F23C8285F}"/>
    <cellStyle name="Comma 8 3 4 5" xfId="2612" xr:uid="{00000000-0005-0000-0000-0000D8090000}"/>
    <cellStyle name="Comma 8 3 4 5 2" xfId="5401" xr:uid="{37552648-F989-4F80-A2B7-D44E0905A3B1}"/>
    <cellStyle name="Comma 8 3 4 5 2 2" xfId="11004" xr:uid="{8BC57BFF-4485-48D4-B893-0FFBF1C47C93}"/>
    <cellStyle name="Comma 8 3 4 5 2 2 2" xfId="22232" xr:uid="{2C85A5DA-7C42-4F06-8F83-1FC5FF2A4DFA}"/>
    <cellStyle name="Comma 8 3 4 5 2 3" xfId="16629" xr:uid="{27D99C76-E3B2-498B-AD0F-DFE5917F64CC}"/>
    <cellStyle name="Comma 8 3 4 5 3" xfId="8215" xr:uid="{79F48F6B-EDF2-449E-9E76-BFAC6F0178E5}"/>
    <cellStyle name="Comma 8 3 4 5 3 2" xfId="19443" xr:uid="{9BD352FF-5FFD-470D-99D1-13CA73D76B6D}"/>
    <cellStyle name="Comma 8 3 4 5 4" xfId="13840" xr:uid="{5AC7C536-A8D1-4764-9DE7-843358EA6998}"/>
    <cellStyle name="Comma 8 3 4 6" xfId="451" xr:uid="{00000000-0005-0000-0000-0000D9090000}"/>
    <cellStyle name="Comma 8 3 4 6 2" xfId="3240" xr:uid="{7E964EB0-2508-4F3E-BF79-621DC8A38474}"/>
    <cellStyle name="Comma 8 3 4 6 2 2" xfId="8843" xr:uid="{E0D1AA07-2CAD-42D4-87CC-28CC9F6F1379}"/>
    <cellStyle name="Comma 8 3 4 6 2 2 2" xfId="20071" xr:uid="{3C765209-F895-4339-89B2-C7660889B362}"/>
    <cellStyle name="Comma 8 3 4 6 2 3" xfId="14468" xr:uid="{8D8B38C1-8BD1-49F4-B960-33A424132081}"/>
    <cellStyle name="Comma 8 3 4 6 3" xfId="6054" xr:uid="{35DDDDA4-4EB1-474E-9649-9743ECC5EAFE}"/>
    <cellStyle name="Comma 8 3 4 6 3 2" xfId="17282" xr:uid="{BBEA062C-C108-40C8-9760-0A6D7969B093}"/>
    <cellStyle name="Comma 8 3 4 6 4" xfId="11679" xr:uid="{62584A12-DF9D-4F02-8603-28EBEA9679A4}"/>
    <cellStyle name="Comma 8 3 4 7" xfId="2964" xr:uid="{E845E62A-A42B-4A11-B185-4BC8F78486CC}"/>
    <cellStyle name="Comma 8 3 4 7 2" xfId="8567" xr:uid="{0B30082C-2DC0-42A3-8C79-1B4900AAB92D}"/>
    <cellStyle name="Comma 8 3 4 7 2 2" xfId="19795" xr:uid="{FF2A9B3C-6C8D-45D5-AAAF-9C8426F73564}"/>
    <cellStyle name="Comma 8 3 4 7 3" xfId="14192" xr:uid="{39D6252E-0660-4638-BF75-08232051CE94}"/>
    <cellStyle name="Comma 8 3 4 8" xfId="5779" xr:uid="{9D1B6A18-4D65-4208-B283-FC875F715DC3}"/>
    <cellStyle name="Comma 8 3 4 8 2" xfId="17007" xr:uid="{C3B195C6-7541-4041-B571-8226ED323C64}"/>
    <cellStyle name="Comma 8 3 4 9" xfId="11403" xr:uid="{92859D4F-2678-4816-95D3-45719AD1F7C9}"/>
    <cellStyle name="Comma 8 3 5" xfId="597" xr:uid="{00000000-0005-0000-0000-0000DA090000}"/>
    <cellStyle name="Comma 8 3 5 2" xfId="1135" xr:uid="{00000000-0005-0000-0000-0000DB090000}"/>
    <cellStyle name="Comma 8 3 5 2 2" xfId="2215" xr:uid="{00000000-0005-0000-0000-0000DC090000}"/>
    <cellStyle name="Comma 8 3 5 2 2 2" xfId="5004" xr:uid="{B145AE0F-3A50-4BB5-9316-656622431E87}"/>
    <cellStyle name="Comma 8 3 5 2 2 2 2" xfId="10607" xr:uid="{3C1F97ED-FF27-4786-98B1-9400D4970197}"/>
    <cellStyle name="Comma 8 3 5 2 2 2 2 2" xfId="21835" xr:uid="{A4177844-724E-4E52-989E-57EC4D77ADE0}"/>
    <cellStyle name="Comma 8 3 5 2 2 2 3" xfId="16232" xr:uid="{B968C633-8B51-4EA4-B780-1878E570B03C}"/>
    <cellStyle name="Comma 8 3 5 2 2 3" xfId="7818" xr:uid="{4D4EC86D-5767-477F-AF77-FC5ADC8EDABA}"/>
    <cellStyle name="Comma 8 3 5 2 2 3 2" xfId="19046" xr:uid="{8AE5BC14-2419-4604-AFDF-D61872B6EC59}"/>
    <cellStyle name="Comma 8 3 5 2 2 4" xfId="13443" xr:uid="{5CEE11D5-665C-4A78-93BA-811D674B1BA4}"/>
    <cellStyle name="Comma 8 3 5 2 3" xfId="3924" xr:uid="{C338FFC8-0E29-4F60-8158-921EFE2F3409}"/>
    <cellStyle name="Comma 8 3 5 2 3 2" xfId="9527" xr:uid="{7F60ADD0-2B65-484D-9640-AE7DDD0269A0}"/>
    <cellStyle name="Comma 8 3 5 2 3 2 2" xfId="20755" xr:uid="{9D1EC315-CE62-441B-81C6-EE7FBE497DF1}"/>
    <cellStyle name="Comma 8 3 5 2 3 3" xfId="15152" xr:uid="{34F58B7E-A111-42DE-9C21-A53E9BF5BAA6}"/>
    <cellStyle name="Comma 8 3 5 2 4" xfId="6738" xr:uid="{D2D27F06-08A2-46D2-8037-724D21BB6A44}"/>
    <cellStyle name="Comma 8 3 5 2 4 2" xfId="17966" xr:uid="{1794173D-51CC-4681-A418-4781EB0E9418}"/>
    <cellStyle name="Comma 8 3 5 2 5" xfId="12363" xr:uid="{5CB1802A-6C4F-4397-85CE-CB4BE324279C}"/>
    <cellStyle name="Comma 8 3 5 3" xfId="1677" xr:uid="{00000000-0005-0000-0000-0000DD090000}"/>
    <cellStyle name="Comma 8 3 5 3 2" xfId="4466" xr:uid="{D6D7FC0E-3C1F-41A2-9575-CF1ED4806D71}"/>
    <cellStyle name="Comma 8 3 5 3 2 2" xfId="10069" xr:uid="{3161ADFE-AD7E-47DF-B468-0F3F9532F795}"/>
    <cellStyle name="Comma 8 3 5 3 2 2 2" xfId="21297" xr:uid="{F74278E5-3022-40AE-BAEA-F741878CB402}"/>
    <cellStyle name="Comma 8 3 5 3 2 3" xfId="15694" xr:uid="{63A37C57-4F76-4185-9104-79D80FD8F8DE}"/>
    <cellStyle name="Comma 8 3 5 3 3" xfId="7280" xr:uid="{251FF708-E9C4-4A4C-AB58-86143212D804}"/>
    <cellStyle name="Comma 8 3 5 3 3 2" xfId="18508" xr:uid="{E6746F5E-B45A-41DF-B36C-B26892D25BA6}"/>
    <cellStyle name="Comma 8 3 5 3 4" xfId="12905" xr:uid="{DDEF92C2-F295-4FDE-9E73-72940A46BFFF}"/>
    <cellStyle name="Comma 8 3 5 4" xfId="3386" xr:uid="{FBB98461-21C3-4D9C-8DF4-118CBAE2867F}"/>
    <cellStyle name="Comma 8 3 5 4 2" xfId="8989" xr:uid="{6517D0D0-66EB-4274-A15C-4CF8D1C5F044}"/>
    <cellStyle name="Comma 8 3 5 4 2 2" xfId="20217" xr:uid="{B642BBEC-15A8-4793-88B7-7B63324B97D5}"/>
    <cellStyle name="Comma 8 3 5 4 3" xfId="14614" xr:uid="{E8A5D374-AE0F-4EB7-8F56-3134EBB86D1E}"/>
    <cellStyle name="Comma 8 3 5 5" xfId="6200" xr:uid="{077B87A1-D626-4A9C-8776-1B52E38660DC}"/>
    <cellStyle name="Comma 8 3 5 5 2" xfId="17428" xr:uid="{59A2E3BD-7558-424D-9FE3-1626B4B291BC}"/>
    <cellStyle name="Comma 8 3 5 6" xfId="11825" xr:uid="{BEC8D2C4-2581-4A55-B5EE-0598123AF4DD}"/>
    <cellStyle name="Comma 8 3 6" xfId="868" xr:uid="{00000000-0005-0000-0000-0000DE090000}"/>
    <cellStyle name="Comma 8 3 6 2" xfId="1948" xr:uid="{00000000-0005-0000-0000-0000DF090000}"/>
    <cellStyle name="Comma 8 3 6 2 2" xfId="4737" xr:uid="{2EEF5E4A-37FA-4A10-86BD-D7C13581EF53}"/>
    <cellStyle name="Comma 8 3 6 2 2 2" xfId="10340" xr:uid="{6BB607A7-34EB-4F95-9F20-69F23ADD50F3}"/>
    <cellStyle name="Comma 8 3 6 2 2 2 2" xfId="21568" xr:uid="{A5916945-8A36-4C56-8C68-C5C61E84D022}"/>
    <cellStyle name="Comma 8 3 6 2 2 3" xfId="15965" xr:uid="{287BEBAB-87AB-4BB9-8F67-6EAD3696439E}"/>
    <cellStyle name="Comma 8 3 6 2 3" xfId="7551" xr:uid="{1D578039-2BE4-4644-97DB-83D162A273F8}"/>
    <cellStyle name="Comma 8 3 6 2 3 2" xfId="18779" xr:uid="{A8F2BD91-1A2C-431C-874B-064D9BC9DCB2}"/>
    <cellStyle name="Comma 8 3 6 2 4" xfId="13176" xr:uid="{3F336550-BD50-4B8B-AE0B-551E34EADDA1}"/>
    <cellStyle name="Comma 8 3 6 3" xfId="3657" xr:uid="{1A373A4D-8D83-443F-92F2-333FEE9187EA}"/>
    <cellStyle name="Comma 8 3 6 3 2" xfId="9260" xr:uid="{7147B6A3-8EC3-4F1B-B813-3A09D8BCFDB5}"/>
    <cellStyle name="Comma 8 3 6 3 2 2" xfId="20488" xr:uid="{8D0B8B4E-B2A6-4FA9-BB89-97C2139EBDBA}"/>
    <cellStyle name="Comma 8 3 6 3 3" xfId="14885" xr:uid="{A29991F1-336D-4687-BF78-42AAB28972AB}"/>
    <cellStyle name="Comma 8 3 6 4" xfId="6471" xr:uid="{26FEB8AA-2904-49B0-9FFA-0152E1939209}"/>
    <cellStyle name="Comma 8 3 6 4 2" xfId="17699" xr:uid="{00DDB66C-4E86-43EE-9746-671C73450572}"/>
    <cellStyle name="Comma 8 3 6 5" xfId="12096" xr:uid="{D6BC91F0-B724-44E0-92DD-C8CAC3B58ED3}"/>
    <cellStyle name="Comma 8 3 7" xfId="1410" xr:uid="{00000000-0005-0000-0000-0000E0090000}"/>
    <cellStyle name="Comma 8 3 7 2" xfId="4199" xr:uid="{C0AEC974-C6B7-4119-816E-20D065EB37D2}"/>
    <cellStyle name="Comma 8 3 7 2 2" xfId="9802" xr:uid="{B93DB03F-F0BF-493B-9B88-89F12E81D0D8}"/>
    <cellStyle name="Comma 8 3 7 2 2 2" xfId="21030" xr:uid="{F7FC8039-970E-48CC-82E9-933473DDE4B8}"/>
    <cellStyle name="Comma 8 3 7 2 3" xfId="15427" xr:uid="{05E78493-16DD-405E-8123-42E5DF7EAE32}"/>
    <cellStyle name="Comma 8 3 7 3" xfId="7013" xr:uid="{EF9A87D2-13E1-42EA-A0F6-E77F64DC90D7}"/>
    <cellStyle name="Comma 8 3 7 3 2" xfId="18241" xr:uid="{88EA7545-C0A4-4F7F-8C34-54E9259C24D3}"/>
    <cellStyle name="Comma 8 3 7 4" xfId="12638" xr:uid="{99FA2DE9-7FBF-45D7-881C-EFEDEF2FC6D1}"/>
    <cellStyle name="Comma 8 3 8" xfId="2491" xr:uid="{00000000-0005-0000-0000-0000E1090000}"/>
    <cellStyle name="Comma 8 3 8 2" xfId="5280" xr:uid="{033B470F-CFC6-40FB-84A2-5A39F012E353}"/>
    <cellStyle name="Comma 8 3 8 2 2" xfId="10883" xr:uid="{A03E6A1B-21B5-4733-A34E-36BC199A360C}"/>
    <cellStyle name="Comma 8 3 8 2 2 2" xfId="22111" xr:uid="{A4F0A214-08F1-4963-BC01-58632A353F65}"/>
    <cellStyle name="Comma 8 3 8 2 3" xfId="16508" xr:uid="{B38C9F15-F79E-4AAD-B895-64E7CBD5FCDB}"/>
    <cellStyle name="Comma 8 3 8 3" xfId="8094" xr:uid="{20C5CF0A-143E-4F17-8B7D-9CE5902B0751}"/>
    <cellStyle name="Comma 8 3 8 3 2" xfId="19322" xr:uid="{120B5F9C-28B6-4230-9633-4C6396FEFB9D}"/>
    <cellStyle name="Comma 8 3 8 4" xfId="13719" xr:uid="{1545D5F0-9328-4AC8-8D84-9DDDA629A622}"/>
    <cellStyle name="Comma 8 3 9" xfId="330" xr:uid="{00000000-0005-0000-0000-0000E2090000}"/>
    <cellStyle name="Comma 8 3 9 2" xfId="3119" xr:uid="{129C1CDE-5E39-43B9-B3B3-F0684B70C52F}"/>
    <cellStyle name="Comma 8 3 9 2 2" xfId="8722" xr:uid="{71E87CAC-58E0-4CB3-B6F4-513C9E5A882F}"/>
    <cellStyle name="Comma 8 3 9 2 2 2" xfId="19950" xr:uid="{241F6282-1AC1-4585-80A6-822E25A46F22}"/>
    <cellStyle name="Comma 8 3 9 2 3" xfId="14347" xr:uid="{B79FB5C4-27BC-4656-B1C4-03390E3CE1DC}"/>
    <cellStyle name="Comma 8 3 9 3" xfId="5933" xr:uid="{BA50AE3D-036A-42CC-A7FE-7794DEA9E5F2}"/>
    <cellStyle name="Comma 8 3 9 3 2" xfId="17161" xr:uid="{62B7D59B-F144-472C-AA47-BB100285ADF6}"/>
    <cellStyle name="Comma 8 3 9 4" xfId="11558" xr:uid="{C658F099-8643-4CA1-AF5F-97D1482F9158}"/>
    <cellStyle name="Comma 8 4" xfId="64" xr:uid="{00000000-0005-0000-0000-0000E3090000}"/>
    <cellStyle name="Comma 8 4 10" xfId="5672" xr:uid="{4BA36D7A-CCD7-492A-A758-27110D2B7757}"/>
    <cellStyle name="Comma 8 4 10 2" xfId="16900" xr:uid="{246110AF-DF35-42D0-9B40-0FDB00088B4C}"/>
    <cellStyle name="Comma 8 4 11" xfId="11296" xr:uid="{ABFBE08E-2E25-4C33-9431-32325B3878CA}"/>
    <cellStyle name="Comma 8 4 2" xfId="126" xr:uid="{00000000-0005-0000-0000-0000E4090000}"/>
    <cellStyle name="Comma 8 4 2 10" xfId="11358" xr:uid="{96057BA3-453C-4C35-B078-2A4995EC7787}"/>
    <cellStyle name="Comma 8 4 2 2" xfId="252" xr:uid="{00000000-0005-0000-0000-0000E5090000}"/>
    <cellStyle name="Comma 8 4 2 2 2" xfId="799" xr:uid="{00000000-0005-0000-0000-0000E6090000}"/>
    <cellStyle name="Comma 8 4 2 2 2 2" xfId="1337" xr:uid="{00000000-0005-0000-0000-0000E7090000}"/>
    <cellStyle name="Comma 8 4 2 2 2 2 2" xfId="2417" xr:uid="{00000000-0005-0000-0000-0000E8090000}"/>
    <cellStyle name="Comma 8 4 2 2 2 2 2 2" xfId="5206" xr:uid="{C70FED2F-C9BB-4BEB-B6D9-6AB385FB1A48}"/>
    <cellStyle name="Comma 8 4 2 2 2 2 2 2 2" xfId="10809" xr:uid="{F43200EE-A47F-4443-BAFB-7E592880F3DA}"/>
    <cellStyle name="Comma 8 4 2 2 2 2 2 2 2 2" xfId="22037" xr:uid="{083F1528-C178-49F2-8E48-B33D28BE6F5D}"/>
    <cellStyle name="Comma 8 4 2 2 2 2 2 2 3" xfId="16434" xr:uid="{02FFCE12-DCB9-4D14-AF49-B55E225B2707}"/>
    <cellStyle name="Comma 8 4 2 2 2 2 2 3" xfId="8020" xr:uid="{2205C1E6-D0EA-46F7-937E-717ADA78B004}"/>
    <cellStyle name="Comma 8 4 2 2 2 2 2 3 2" xfId="19248" xr:uid="{8198A89A-CBFE-40CE-B407-7F0FCFBCFC31}"/>
    <cellStyle name="Comma 8 4 2 2 2 2 2 4" xfId="13645" xr:uid="{A71052D8-FEAE-4FC3-868F-F150194FB709}"/>
    <cellStyle name="Comma 8 4 2 2 2 2 3" xfId="4126" xr:uid="{EB693CB6-CAA5-42DB-A471-A373825939C2}"/>
    <cellStyle name="Comma 8 4 2 2 2 2 3 2" xfId="9729" xr:uid="{E4E2E427-738C-4EF9-813F-2D40BBCC0B9A}"/>
    <cellStyle name="Comma 8 4 2 2 2 2 3 2 2" xfId="20957" xr:uid="{4B2A4048-CFB4-4B06-9EAB-05C3296C5925}"/>
    <cellStyle name="Comma 8 4 2 2 2 2 3 3" xfId="15354" xr:uid="{CDAB56D1-00B6-4533-8B7F-5D8716D8C7D7}"/>
    <cellStyle name="Comma 8 4 2 2 2 2 4" xfId="6940" xr:uid="{2757F8E1-FC93-40E9-9832-FCEB64DDB1A6}"/>
    <cellStyle name="Comma 8 4 2 2 2 2 4 2" xfId="18168" xr:uid="{5AE57C5B-2162-496C-9016-7BB14FF5FAE7}"/>
    <cellStyle name="Comma 8 4 2 2 2 2 5" xfId="12565" xr:uid="{2EE93BD0-64E3-449F-81A3-09FB07982812}"/>
    <cellStyle name="Comma 8 4 2 2 2 3" xfId="1879" xr:uid="{00000000-0005-0000-0000-0000E9090000}"/>
    <cellStyle name="Comma 8 4 2 2 2 3 2" xfId="4668" xr:uid="{3077F3F0-BC99-4C75-9885-5207AC9C07AE}"/>
    <cellStyle name="Comma 8 4 2 2 2 3 2 2" xfId="10271" xr:uid="{681FC602-FD1F-4F72-A5F0-16D8E4BE7827}"/>
    <cellStyle name="Comma 8 4 2 2 2 3 2 2 2" xfId="21499" xr:uid="{A4588ADE-C0FA-459A-A18E-E85DD2E65583}"/>
    <cellStyle name="Comma 8 4 2 2 2 3 2 3" xfId="15896" xr:uid="{B3B82094-707C-4F22-99B0-E1A01D15EF0E}"/>
    <cellStyle name="Comma 8 4 2 2 2 3 3" xfId="7482" xr:uid="{134C9E3B-5217-4031-B8D0-3A127E8F243F}"/>
    <cellStyle name="Comma 8 4 2 2 2 3 3 2" xfId="18710" xr:uid="{6A840274-0C53-4AF7-8CF3-149EBE722A41}"/>
    <cellStyle name="Comma 8 4 2 2 2 3 4" xfId="13107" xr:uid="{9F144A9B-9068-498C-8EB6-F26B9C32D80C}"/>
    <cellStyle name="Comma 8 4 2 2 2 4" xfId="3588" xr:uid="{187A150D-BF8B-450F-9EBB-5B9C533B4A5E}"/>
    <cellStyle name="Comma 8 4 2 2 2 4 2" xfId="9191" xr:uid="{EB57ACEB-04A4-4D81-8373-CA1E2FBF31A2}"/>
    <cellStyle name="Comma 8 4 2 2 2 4 2 2" xfId="20419" xr:uid="{FE9DD7B7-B870-40F3-BD2F-FD0D718F79E1}"/>
    <cellStyle name="Comma 8 4 2 2 2 4 3" xfId="14816" xr:uid="{1171A872-7D36-4E91-B29C-C1BBFB29F82C}"/>
    <cellStyle name="Comma 8 4 2 2 2 5" xfId="6402" xr:uid="{CF929839-F06A-4B9B-A5EE-C7258F26A634}"/>
    <cellStyle name="Comma 8 4 2 2 2 5 2" xfId="17630" xr:uid="{1648B2BC-025B-4D14-801C-C27C703EB8CE}"/>
    <cellStyle name="Comma 8 4 2 2 2 6" xfId="12027" xr:uid="{81BD731A-3798-4847-BDA5-86BFF3149959}"/>
    <cellStyle name="Comma 8 4 2 2 3" xfId="1070" xr:uid="{00000000-0005-0000-0000-0000EA090000}"/>
    <cellStyle name="Comma 8 4 2 2 3 2" xfId="2150" xr:uid="{00000000-0005-0000-0000-0000EB090000}"/>
    <cellStyle name="Comma 8 4 2 2 3 2 2" xfId="4939" xr:uid="{D9EE078B-1ECD-4C65-B0AD-1C1FF6EEF27B}"/>
    <cellStyle name="Comma 8 4 2 2 3 2 2 2" xfId="10542" xr:uid="{D0CDFB7C-93B8-478A-9CB3-F534E52FDDA2}"/>
    <cellStyle name="Comma 8 4 2 2 3 2 2 2 2" xfId="21770" xr:uid="{5BE43945-5475-4489-BC67-FA900C293E42}"/>
    <cellStyle name="Comma 8 4 2 2 3 2 2 3" xfId="16167" xr:uid="{50A0F90B-4F3D-4943-9F6B-5F9433F1D427}"/>
    <cellStyle name="Comma 8 4 2 2 3 2 3" xfId="7753" xr:uid="{3680B12B-A0A3-47BB-A9F7-6446C47F4D98}"/>
    <cellStyle name="Comma 8 4 2 2 3 2 3 2" xfId="18981" xr:uid="{AC440577-BF7B-4674-A659-785DBF57D476}"/>
    <cellStyle name="Comma 8 4 2 2 3 2 4" xfId="13378" xr:uid="{EF13EDFF-4528-4306-A2CA-8DB4BF010063}"/>
    <cellStyle name="Comma 8 4 2 2 3 3" xfId="3859" xr:uid="{44BFC610-6E98-471C-8800-DBEEFD3739C8}"/>
    <cellStyle name="Comma 8 4 2 2 3 3 2" xfId="9462" xr:uid="{DBBFFA43-035B-4644-B1E2-A8C8FED64D04}"/>
    <cellStyle name="Comma 8 4 2 2 3 3 2 2" xfId="20690" xr:uid="{CDFD35CE-8E0D-4C3E-B596-461B4F4C88DE}"/>
    <cellStyle name="Comma 8 4 2 2 3 3 3" xfId="15087" xr:uid="{A6A8FFBC-5EBD-48BE-AA37-DC76B1E5EF65}"/>
    <cellStyle name="Comma 8 4 2 2 3 4" xfId="6673" xr:uid="{A0D6C4CE-9288-4EDD-B9A7-7C16163A67C3}"/>
    <cellStyle name="Comma 8 4 2 2 3 4 2" xfId="17901" xr:uid="{9782798A-19FC-40F0-9BED-ACE0E3C0D535}"/>
    <cellStyle name="Comma 8 4 2 2 3 5" xfId="12298" xr:uid="{94675921-A4C4-44AF-A468-CC950E5562E7}"/>
    <cellStyle name="Comma 8 4 2 2 4" xfId="1612" xr:uid="{00000000-0005-0000-0000-0000EC090000}"/>
    <cellStyle name="Comma 8 4 2 2 4 2" xfId="4401" xr:uid="{048B56A4-C178-4B1A-9096-092D79C97E32}"/>
    <cellStyle name="Comma 8 4 2 2 4 2 2" xfId="10004" xr:uid="{C340FA88-43B8-4E73-94E6-A7B71BA82B4E}"/>
    <cellStyle name="Comma 8 4 2 2 4 2 2 2" xfId="21232" xr:uid="{57E622D3-EA60-4245-A535-5755936A465F}"/>
    <cellStyle name="Comma 8 4 2 2 4 2 3" xfId="15629" xr:uid="{FAED8499-F136-4801-AF60-0365E768C015}"/>
    <cellStyle name="Comma 8 4 2 2 4 3" xfId="7215" xr:uid="{472EE785-837E-4FD8-B2BF-148899C76D1C}"/>
    <cellStyle name="Comma 8 4 2 2 4 3 2" xfId="18443" xr:uid="{460562A4-0912-45FF-8C87-060291136ED7}"/>
    <cellStyle name="Comma 8 4 2 2 4 4" xfId="12840" xr:uid="{95BAF3F6-0AE6-4CB8-BFDD-A4EC0D799580}"/>
    <cellStyle name="Comma 8 4 2 2 5" xfId="2693" xr:uid="{00000000-0005-0000-0000-0000ED090000}"/>
    <cellStyle name="Comma 8 4 2 2 5 2" xfId="5482" xr:uid="{E99DAB67-7B57-4927-9D68-71288974D46A}"/>
    <cellStyle name="Comma 8 4 2 2 5 2 2" xfId="11085" xr:uid="{4FAF8A5E-A417-40BD-90DC-5543A38EC6F2}"/>
    <cellStyle name="Comma 8 4 2 2 5 2 2 2" xfId="22313" xr:uid="{6C2B1DD7-0C28-4155-BF12-07BE69DEE95E}"/>
    <cellStyle name="Comma 8 4 2 2 5 2 3" xfId="16710" xr:uid="{B5AF1022-5BDD-4596-8682-296A5457B0EC}"/>
    <cellStyle name="Comma 8 4 2 2 5 3" xfId="8296" xr:uid="{DA6C3742-14AD-4749-8703-31EF0C54AE1D}"/>
    <cellStyle name="Comma 8 4 2 2 5 3 2" xfId="19524" xr:uid="{65764E1B-B471-465E-B423-DD722E4C7447}"/>
    <cellStyle name="Comma 8 4 2 2 5 4" xfId="13921" xr:uid="{32685697-8404-42A6-8F32-3FC6E72A8425}"/>
    <cellStyle name="Comma 8 4 2 2 6" xfId="532" xr:uid="{00000000-0005-0000-0000-0000EE090000}"/>
    <cellStyle name="Comma 8 4 2 2 6 2" xfId="3321" xr:uid="{3437DFFE-8115-466D-AB01-DDDCAD97EF54}"/>
    <cellStyle name="Comma 8 4 2 2 6 2 2" xfId="8924" xr:uid="{5D2DB080-B837-4A6D-9C3C-6821E9F88030}"/>
    <cellStyle name="Comma 8 4 2 2 6 2 2 2" xfId="20152" xr:uid="{031FAB10-B8DC-4EA5-8642-AC97ED537B24}"/>
    <cellStyle name="Comma 8 4 2 2 6 2 3" xfId="14549" xr:uid="{4E741B73-BE4F-446A-83C1-1CFEAA0EA998}"/>
    <cellStyle name="Comma 8 4 2 2 6 3" xfId="6135" xr:uid="{66C80A1F-4D26-4E3F-B536-7FB61D635562}"/>
    <cellStyle name="Comma 8 4 2 2 6 3 2" xfId="17363" xr:uid="{ED91331E-B9B6-4E97-9275-C5CB12C0701E}"/>
    <cellStyle name="Comma 8 4 2 2 6 4" xfId="11760" xr:uid="{C191725A-F3FD-44AB-A269-36443538F632}"/>
    <cellStyle name="Comma 8 4 2 2 7" xfId="3045" xr:uid="{0133056F-928A-4513-98C6-7A865E0FE603}"/>
    <cellStyle name="Comma 8 4 2 2 7 2" xfId="8648" xr:uid="{A2A81437-19C2-4D3E-8751-B0D000269A80}"/>
    <cellStyle name="Comma 8 4 2 2 7 2 2" xfId="19876" xr:uid="{2C69AF49-3A99-4C59-BB10-F23C4B98B303}"/>
    <cellStyle name="Comma 8 4 2 2 7 3" xfId="14273" xr:uid="{36C551CF-8890-428D-9E4C-6CD5400ACE2A}"/>
    <cellStyle name="Comma 8 4 2 2 8" xfId="5860" xr:uid="{06710FDA-6590-4AAC-BCB3-9EFC75CD207B}"/>
    <cellStyle name="Comma 8 4 2 2 8 2" xfId="17088" xr:uid="{9AB7E4BB-B8E0-44FE-9924-A44785FD0B9C}"/>
    <cellStyle name="Comma 8 4 2 2 9" xfId="11484" xr:uid="{C78241C8-9560-49E6-B5CE-662D539D856D}"/>
    <cellStyle name="Comma 8 4 2 3" xfId="673" xr:uid="{00000000-0005-0000-0000-0000EF090000}"/>
    <cellStyle name="Comma 8 4 2 3 2" xfId="1211" xr:uid="{00000000-0005-0000-0000-0000F0090000}"/>
    <cellStyle name="Comma 8 4 2 3 2 2" xfId="2291" xr:uid="{00000000-0005-0000-0000-0000F1090000}"/>
    <cellStyle name="Comma 8 4 2 3 2 2 2" xfId="5080" xr:uid="{87DDEC56-1BF3-4F8B-82B7-D3D349467BEA}"/>
    <cellStyle name="Comma 8 4 2 3 2 2 2 2" xfId="10683" xr:uid="{F8E31550-31C0-44CB-A1B4-EADC4D842DBD}"/>
    <cellStyle name="Comma 8 4 2 3 2 2 2 2 2" xfId="21911" xr:uid="{5E09C5D2-2195-4BEF-B070-C87FB0C983D4}"/>
    <cellStyle name="Comma 8 4 2 3 2 2 2 3" xfId="16308" xr:uid="{B84E45F3-C1E1-4F63-9D85-37F10B33C6B3}"/>
    <cellStyle name="Comma 8 4 2 3 2 2 3" xfId="7894" xr:uid="{DD9E4251-0868-46A9-8A59-3FF9659095CB}"/>
    <cellStyle name="Comma 8 4 2 3 2 2 3 2" xfId="19122" xr:uid="{6157027B-EF20-4234-895C-DD456760C1F2}"/>
    <cellStyle name="Comma 8 4 2 3 2 2 4" xfId="13519" xr:uid="{12ACA37F-D3A3-48DA-B64E-1D076D865A98}"/>
    <cellStyle name="Comma 8 4 2 3 2 3" xfId="4000" xr:uid="{3F030C83-6624-42EE-B3C6-C48EBF3ADC1F}"/>
    <cellStyle name="Comma 8 4 2 3 2 3 2" xfId="9603" xr:uid="{885CD597-C2B0-4BC4-8185-DE6A32150D1C}"/>
    <cellStyle name="Comma 8 4 2 3 2 3 2 2" xfId="20831" xr:uid="{9BAD8B20-0564-4AEF-B0AC-036214F47CE3}"/>
    <cellStyle name="Comma 8 4 2 3 2 3 3" xfId="15228" xr:uid="{D2C3426F-3D7A-4F8F-AC13-A4D4B34E2C6C}"/>
    <cellStyle name="Comma 8 4 2 3 2 4" xfId="6814" xr:uid="{3A3CB6FC-FC93-407F-BBBB-805DFBEF59BE}"/>
    <cellStyle name="Comma 8 4 2 3 2 4 2" xfId="18042" xr:uid="{849719CB-7295-4F62-9B27-391C87EDE1F3}"/>
    <cellStyle name="Comma 8 4 2 3 2 5" xfId="12439" xr:uid="{2BB2E992-C96D-4366-880F-8DAD791373EF}"/>
    <cellStyle name="Comma 8 4 2 3 3" xfId="1753" xr:uid="{00000000-0005-0000-0000-0000F2090000}"/>
    <cellStyle name="Comma 8 4 2 3 3 2" xfId="4542" xr:uid="{77649122-6132-46C6-AEC8-67C766571AA4}"/>
    <cellStyle name="Comma 8 4 2 3 3 2 2" xfId="10145" xr:uid="{0D920D59-6D7A-4436-960B-98B0C0F837EB}"/>
    <cellStyle name="Comma 8 4 2 3 3 2 2 2" xfId="21373" xr:uid="{B239B7F5-EF63-4BD4-A12A-8B64662A1A1B}"/>
    <cellStyle name="Comma 8 4 2 3 3 2 3" xfId="15770" xr:uid="{CF077DD7-9DD9-4E7B-8005-983B094198ED}"/>
    <cellStyle name="Comma 8 4 2 3 3 3" xfId="7356" xr:uid="{8C833E75-DCAD-49B3-BBBF-0BA71632D758}"/>
    <cellStyle name="Comma 8 4 2 3 3 3 2" xfId="18584" xr:uid="{598A9B36-0487-4F2C-9F25-B92E59455F83}"/>
    <cellStyle name="Comma 8 4 2 3 3 4" xfId="12981" xr:uid="{CD0FBA47-E3F8-4EE4-97AE-665E9F0A9716}"/>
    <cellStyle name="Comma 8 4 2 3 4" xfId="3462" xr:uid="{CEAAB6E6-C3D1-4C44-B065-6FF2D36A7B63}"/>
    <cellStyle name="Comma 8 4 2 3 4 2" xfId="9065" xr:uid="{63A47B9A-47B7-4496-853D-4AD0F8A992FE}"/>
    <cellStyle name="Comma 8 4 2 3 4 2 2" xfId="20293" xr:uid="{DA237DDA-D5F1-48CB-B6A6-8D13EA28AF2F}"/>
    <cellStyle name="Comma 8 4 2 3 4 3" xfId="14690" xr:uid="{203E0CAB-938E-46E4-8875-BBDEE3C13D10}"/>
    <cellStyle name="Comma 8 4 2 3 5" xfId="6276" xr:uid="{45840AC2-6721-40EA-B8EB-59030CF406D6}"/>
    <cellStyle name="Comma 8 4 2 3 5 2" xfId="17504" xr:uid="{C7A01FF2-5148-443E-82BE-33481506ADF6}"/>
    <cellStyle name="Comma 8 4 2 3 6" xfId="11901" xr:uid="{630A15D0-23A3-4559-BCE2-B622F7445F37}"/>
    <cellStyle name="Comma 8 4 2 4" xfId="944" xr:uid="{00000000-0005-0000-0000-0000F3090000}"/>
    <cellStyle name="Comma 8 4 2 4 2" xfId="2024" xr:uid="{00000000-0005-0000-0000-0000F4090000}"/>
    <cellStyle name="Comma 8 4 2 4 2 2" xfId="4813" xr:uid="{94EC258E-AF07-45B4-B77C-3013979BD16D}"/>
    <cellStyle name="Comma 8 4 2 4 2 2 2" xfId="10416" xr:uid="{D66479EC-E0FC-4B0E-8851-56F558E71E5D}"/>
    <cellStyle name="Comma 8 4 2 4 2 2 2 2" xfId="21644" xr:uid="{752BC148-C57C-40EA-8555-9ACC5E8E051D}"/>
    <cellStyle name="Comma 8 4 2 4 2 2 3" xfId="16041" xr:uid="{FE5D8899-373A-42A2-9813-4963750B63CC}"/>
    <cellStyle name="Comma 8 4 2 4 2 3" xfId="7627" xr:uid="{2D58A270-63A9-43B6-ACD6-4AD86AD04CE0}"/>
    <cellStyle name="Comma 8 4 2 4 2 3 2" xfId="18855" xr:uid="{0CFED006-1326-480F-B419-01CDA719D551}"/>
    <cellStyle name="Comma 8 4 2 4 2 4" xfId="13252" xr:uid="{743395F3-0460-4480-AE2A-FAAC41A26EBF}"/>
    <cellStyle name="Comma 8 4 2 4 3" xfId="3733" xr:uid="{A2F62D8E-2FAC-4597-A128-B7C48EDFB9D0}"/>
    <cellStyle name="Comma 8 4 2 4 3 2" xfId="9336" xr:uid="{5669C765-6F26-4C4A-9C97-302A2B71EE1A}"/>
    <cellStyle name="Comma 8 4 2 4 3 2 2" xfId="20564" xr:uid="{B774F77E-4EBB-41DE-BB91-D110F45A389B}"/>
    <cellStyle name="Comma 8 4 2 4 3 3" xfId="14961" xr:uid="{7149DF64-6E12-4672-83A7-3F687948F161}"/>
    <cellStyle name="Comma 8 4 2 4 4" xfId="6547" xr:uid="{ED449D27-161E-4C32-A5F5-F7D8F4B86504}"/>
    <cellStyle name="Comma 8 4 2 4 4 2" xfId="17775" xr:uid="{F75CF83F-726F-43A4-A6D8-A34A1D23884A}"/>
    <cellStyle name="Comma 8 4 2 4 5" xfId="12172" xr:uid="{F06B1B32-9AD3-4E51-86EB-5950C2E3CC22}"/>
    <cellStyle name="Comma 8 4 2 5" xfId="1486" xr:uid="{00000000-0005-0000-0000-0000F5090000}"/>
    <cellStyle name="Comma 8 4 2 5 2" xfId="4275" xr:uid="{36672F68-B46E-42CE-89C1-97B0CB0A1558}"/>
    <cellStyle name="Comma 8 4 2 5 2 2" xfId="9878" xr:uid="{64487D4F-3A73-4E57-97AF-96D759041B8D}"/>
    <cellStyle name="Comma 8 4 2 5 2 2 2" xfId="21106" xr:uid="{D9F436BB-2831-4E00-A5DA-B71E8E0C37CC}"/>
    <cellStyle name="Comma 8 4 2 5 2 3" xfId="15503" xr:uid="{7498189E-3C92-4094-833D-008C48AAB8E0}"/>
    <cellStyle name="Comma 8 4 2 5 3" xfId="7089" xr:uid="{015F7E4A-215A-4862-B380-568BD4E5D416}"/>
    <cellStyle name="Comma 8 4 2 5 3 2" xfId="18317" xr:uid="{6506942B-D396-4E10-84BD-D664CCBE6AAD}"/>
    <cellStyle name="Comma 8 4 2 5 4" xfId="12714" xr:uid="{97392392-A4D7-434F-9E3E-F558B307C962}"/>
    <cellStyle name="Comma 8 4 2 6" xfId="2567" xr:uid="{00000000-0005-0000-0000-0000F6090000}"/>
    <cellStyle name="Comma 8 4 2 6 2" xfId="5356" xr:uid="{93C99A84-B542-4393-BE1B-FDA427C6F584}"/>
    <cellStyle name="Comma 8 4 2 6 2 2" xfId="10959" xr:uid="{677CFE29-39BC-4761-85D7-396239614E68}"/>
    <cellStyle name="Comma 8 4 2 6 2 2 2" xfId="22187" xr:uid="{03D70011-38C8-47E7-B6D9-A0A7B460F931}"/>
    <cellStyle name="Comma 8 4 2 6 2 3" xfId="16584" xr:uid="{D1540790-6E26-4BB8-859A-62CA1E8D0D69}"/>
    <cellStyle name="Comma 8 4 2 6 3" xfId="8170" xr:uid="{5A64BD9B-CD7D-439B-ACD1-3A854E36CFBA}"/>
    <cellStyle name="Comma 8 4 2 6 3 2" xfId="19398" xr:uid="{E2A99833-3D13-4733-B688-5FD22D23E463}"/>
    <cellStyle name="Comma 8 4 2 6 4" xfId="13795" xr:uid="{EE7939E1-F8AD-4818-AF81-0F9C8615A513}"/>
    <cellStyle name="Comma 8 4 2 7" xfId="406" xr:uid="{00000000-0005-0000-0000-0000F7090000}"/>
    <cellStyle name="Comma 8 4 2 7 2" xfId="3195" xr:uid="{DD8E6520-4E3F-484B-A241-03ACBF833D38}"/>
    <cellStyle name="Comma 8 4 2 7 2 2" xfId="8798" xr:uid="{A28134F3-777E-4E18-A271-B172A6414044}"/>
    <cellStyle name="Comma 8 4 2 7 2 2 2" xfId="20026" xr:uid="{1AA3749D-859D-4F76-8497-E41F7C4227D0}"/>
    <cellStyle name="Comma 8 4 2 7 2 3" xfId="14423" xr:uid="{F1153C54-5B15-4106-9E24-E4A55947CA9D}"/>
    <cellStyle name="Comma 8 4 2 7 3" xfId="6009" xr:uid="{8177A64C-E299-40FA-A17C-73960508D351}"/>
    <cellStyle name="Comma 8 4 2 7 3 2" xfId="17237" xr:uid="{74C0E7F4-7967-44DD-A55E-735491E3EC1E}"/>
    <cellStyle name="Comma 8 4 2 7 4" xfId="11634" xr:uid="{ED291429-4656-412E-9DD9-7B654862DE94}"/>
    <cellStyle name="Comma 8 4 2 8" xfId="2919" xr:uid="{F1683725-24DE-49A3-8967-C842B971106C}"/>
    <cellStyle name="Comma 8 4 2 8 2" xfId="8522" xr:uid="{EA7D3BF3-F866-4CC4-AE5D-C874572475A8}"/>
    <cellStyle name="Comma 8 4 2 8 2 2" xfId="19750" xr:uid="{B86067D6-0D15-4348-B9EE-5CC76BF5F094}"/>
    <cellStyle name="Comma 8 4 2 8 3" xfId="14147" xr:uid="{B7EE443B-5AA8-45A4-AE09-C84A941EBD51}"/>
    <cellStyle name="Comma 8 4 2 9" xfId="5734" xr:uid="{6033949E-136C-45F1-AAD1-DBDB095D1537}"/>
    <cellStyle name="Comma 8 4 2 9 2" xfId="16962" xr:uid="{BFA2D561-AFBF-433E-A40B-702F0EBECA75}"/>
    <cellStyle name="Comma 8 4 3" xfId="188" xr:uid="{00000000-0005-0000-0000-0000F8090000}"/>
    <cellStyle name="Comma 8 4 3 2" xfId="735" xr:uid="{00000000-0005-0000-0000-0000F9090000}"/>
    <cellStyle name="Comma 8 4 3 2 2" xfId="1273" xr:uid="{00000000-0005-0000-0000-0000FA090000}"/>
    <cellStyle name="Comma 8 4 3 2 2 2" xfId="2353" xr:uid="{00000000-0005-0000-0000-0000FB090000}"/>
    <cellStyle name="Comma 8 4 3 2 2 2 2" xfId="5142" xr:uid="{554380C0-6E98-4F2D-A078-D0C3D61929F9}"/>
    <cellStyle name="Comma 8 4 3 2 2 2 2 2" xfId="10745" xr:uid="{836462F9-88EE-43F6-8673-F847432303E7}"/>
    <cellStyle name="Comma 8 4 3 2 2 2 2 2 2" xfId="21973" xr:uid="{19F34D02-1AA8-418A-92AC-61B01A7E6E49}"/>
    <cellStyle name="Comma 8 4 3 2 2 2 2 3" xfId="16370" xr:uid="{BD11FABE-7766-4FBA-8592-37FEC0A8170B}"/>
    <cellStyle name="Comma 8 4 3 2 2 2 3" xfId="7956" xr:uid="{EE2D27D4-53ED-4EE1-8691-86246231B51D}"/>
    <cellStyle name="Comma 8 4 3 2 2 2 3 2" xfId="19184" xr:uid="{7B083F78-3C57-4CAD-BF57-22FAC05E7FF8}"/>
    <cellStyle name="Comma 8 4 3 2 2 2 4" xfId="13581" xr:uid="{0F5E893C-3AF0-46A4-8C6B-EAA538B47EFF}"/>
    <cellStyle name="Comma 8 4 3 2 2 3" xfId="4062" xr:uid="{9270C67D-D4EA-4792-9556-6DF32F749CB0}"/>
    <cellStyle name="Comma 8 4 3 2 2 3 2" xfId="9665" xr:uid="{6DBE784C-1685-44F4-AF6E-9DFB03F9E5E5}"/>
    <cellStyle name="Comma 8 4 3 2 2 3 2 2" xfId="20893" xr:uid="{8A405BB8-5F4B-4AEB-B184-BDAFB13BE0DE}"/>
    <cellStyle name="Comma 8 4 3 2 2 3 3" xfId="15290" xr:uid="{5069841D-70AA-4051-AEB4-F01EC8C96544}"/>
    <cellStyle name="Comma 8 4 3 2 2 4" xfId="6876" xr:uid="{EF78DDB0-5794-4510-AB16-CC03AAF8921B}"/>
    <cellStyle name="Comma 8 4 3 2 2 4 2" xfId="18104" xr:uid="{F8F158C3-A67E-4555-A6E0-F226CE2EFBB7}"/>
    <cellStyle name="Comma 8 4 3 2 2 5" xfId="12501" xr:uid="{3C0DEB70-BE58-4D8F-8230-D0DCB7CEE1B1}"/>
    <cellStyle name="Comma 8 4 3 2 3" xfId="1815" xr:uid="{00000000-0005-0000-0000-0000FC090000}"/>
    <cellStyle name="Comma 8 4 3 2 3 2" xfId="4604" xr:uid="{A2118BF2-2670-4D63-8FD5-4081154A6F32}"/>
    <cellStyle name="Comma 8 4 3 2 3 2 2" xfId="10207" xr:uid="{71DF47F0-6703-43B1-A561-05445FAF7D7C}"/>
    <cellStyle name="Comma 8 4 3 2 3 2 2 2" xfId="21435" xr:uid="{AAB8AA9B-B768-440C-A418-36A7B87CBA33}"/>
    <cellStyle name="Comma 8 4 3 2 3 2 3" xfId="15832" xr:uid="{D1328DA1-ED3D-4EFF-B7D1-2B8A47016114}"/>
    <cellStyle name="Comma 8 4 3 2 3 3" xfId="7418" xr:uid="{F83F7D38-87A5-4DC2-A011-E6D2B6FDAE19}"/>
    <cellStyle name="Comma 8 4 3 2 3 3 2" xfId="18646" xr:uid="{D8C11E70-A76B-4981-8E61-A5DEC1603DC8}"/>
    <cellStyle name="Comma 8 4 3 2 3 4" xfId="13043" xr:uid="{50E94521-12BC-4E67-A40C-217A62E9E26B}"/>
    <cellStyle name="Comma 8 4 3 2 4" xfId="3524" xr:uid="{605BA981-CE06-4BB7-B11E-D3144D051372}"/>
    <cellStyle name="Comma 8 4 3 2 4 2" xfId="9127" xr:uid="{53F55DBB-831D-4443-A9D4-D6CA784C599F}"/>
    <cellStyle name="Comma 8 4 3 2 4 2 2" xfId="20355" xr:uid="{92696299-B846-43AD-9907-7E674A1BF46F}"/>
    <cellStyle name="Comma 8 4 3 2 4 3" xfId="14752" xr:uid="{641DD863-1A13-4E40-B4C1-96F413C5D64B}"/>
    <cellStyle name="Comma 8 4 3 2 5" xfId="6338" xr:uid="{9235E3D1-F3FE-479E-ACDC-DFBD72547419}"/>
    <cellStyle name="Comma 8 4 3 2 5 2" xfId="17566" xr:uid="{A695DBAC-795E-42EB-AEEF-A3E8B91EF176}"/>
    <cellStyle name="Comma 8 4 3 2 6" xfId="11963" xr:uid="{580E5DE1-E77E-4113-90D3-3DF6B59E2436}"/>
    <cellStyle name="Comma 8 4 3 3" xfId="1006" xr:uid="{00000000-0005-0000-0000-0000FD090000}"/>
    <cellStyle name="Comma 8 4 3 3 2" xfId="2086" xr:uid="{00000000-0005-0000-0000-0000FE090000}"/>
    <cellStyle name="Comma 8 4 3 3 2 2" xfId="4875" xr:uid="{2A449925-FB70-4F83-9844-6981A4E12AD6}"/>
    <cellStyle name="Comma 8 4 3 3 2 2 2" xfId="10478" xr:uid="{AB62BBA5-ADF4-4B67-B064-E0B6F0C26FF9}"/>
    <cellStyle name="Comma 8 4 3 3 2 2 2 2" xfId="21706" xr:uid="{25C3C841-0490-42A6-8146-C52415F6D3C0}"/>
    <cellStyle name="Comma 8 4 3 3 2 2 3" xfId="16103" xr:uid="{BA02FC5D-015E-438B-9A50-1FF56EAC6102}"/>
    <cellStyle name="Comma 8 4 3 3 2 3" xfId="7689" xr:uid="{8232D1CC-DD4E-4660-88B1-535A2815F8C9}"/>
    <cellStyle name="Comma 8 4 3 3 2 3 2" xfId="18917" xr:uid="{62AB2FF9-46CD-404B-8871-040B261093E8}"/>
    <cellStyle name="Comma 8 4 3 3 2 4" xfId="13314" xr:uid="{394B1403-92DD-42A0-B438-8CC52A2B6459}"/>
    <cellStyle name="Comma 8 4 3 3 3" xfId="3795" xr:uid="{C0D89D9E-2E66-496B-957A-ABD1FBF518F2}"/>
    <cellStyle name="Comma 8 4 3 3 3 2" xfId="9398" xr:uid="{EB518F4C-BF57-4EA2-86B0-84FBBBEB0515}"/>
    <cellStyle name="Comma 8 4 3 3 3 2 2" xfId="20626" xr:uid="{3CEDA104-0F90-4490-9750-EE3EF20998A7}"/>
    <cellStyle name="Comma 8 4 3 3 3 3" xfId="15023" xr:uid="{6C41D8A2-9BC5-479E-B6F7-E570701E4C85}"/>
    <cellStyle name="Comma 8 4 3 3 4" xfId="6609" xr:uid="{4E6E499D-2C29-4511-85D6-CECBCA01CE93}"/>
    <cellStyle name="Comma 8 4 3 3 4 2" xfId="17837" xr:uid="{DA8EA87E-644E-4970-8DD5-14A14D78760C}"/>
    <cellStyle name="Comma 8 4 3 3 5" xfId="12234" xr:uid="{A237D9E7-F034-4702-98D4-0A185B25C1E7}"/>
    <cellStyle name="Comma 8 4 3 4" xfId="1548" xr:uid="{00000000-0005-0000-0000-0000FF090000}"/>
    <cellStyle name="Comma 8 4 3 4 2" xfId="4337" xr:uid="{E8A59673-031D-49CB-B0AD-AF66A63EB2CD}"/>
    <cellStyle name="Comma 8 4 3 4 2 2" xfId="9940" xr:uid="{41D8CFB4-7437-4406-B306-BD152272D2C2}"/>
    <cellStyle name="Comma 8 4 3 4 2 2 2" xfId="21168" xr:uid="{D5855F19-0837-4F9F-84D5-5D7267F4B102}"/>
    <cellStyle name="Comma 8 4 3 4 2 3" xfId="15565" xr:uid="{C34DDDDB-3E25-46B6-9A90-A3A4E518051E}"/>
    <cellStyle name="Comma 8 4 3 4 3" xfId="7151" xr:uid="{EC1F8D4F-0C01-49B8-9F93-7A5CAB95013C}"/>
    <cellStyle name="Comma 8 4 3 4 3 2" xfId="18379" xr:uid="{E4574470-5624-4752-945C-805589D81D3A}"/>
    <cellStyle name="Comma 8 4 3 4 4" xfId="12776" xr:uid="{5FEA1327-047A-4396-B07C-0ABB00E9F9AF}"/>
    <cellStyle name="Comma 8 4 3 5" xfId="2629" xr:uid="{00000000-0005-0000-0000-0000000A0000}"/>
    <cellStyle name="Comma 8 4 3 5 2" xfId="5418" xr:uid="{DAA82957-D493-4882-A258-337E7EE4EBFD}"/>
    <cellStyle name="Comma 8 4 3 5 2 2" xfId="11021" xr:uid="{A83DCAD4-48D1-44E6-94CB-686F28648895}"/>
    <cellStyle name="Comma 8 4 3 5 2 2 2" xfId="22249" xr:uid="{A2BCC5AD-AD2A-4EBF-936A-FE8319DC7A37}"/>
    <cellStyle name="Comma 8 4 3 5 2 3" xfId="16646" xr:uid="{A5A638AF-B24B-4F7F-951F-F305C5B000B6}"/>
    <cellStyle name="Comma 8 4 3 5 3" xfId="8232" xr:uid="{A5ED675C-050F-41C9-8CF4-4080FCE33468}"/>
    <cellStyle name="Comma 8 4 3 5 3 2" xfId="19460" xr:uid="{1EEAB4F4-0452-4EF9-B75B-47C2077EAF4F}"/>
    <cellStyle name="Comma 8 4 3 5 4" xfId="13857" xr:uid="{75CA4D3A-ECD4-41F7-9F59-E6B08AAC3F47}"/>
    <cellStyle name="Comma 8 4 3 6" xfId="468" xr:uid="{00000000-0005-0000-0000-0000010A0000}"/>
    <cellStyle name="Comma 8 4 3 6 2" xfId="3257" xr:uid="{8132C0FA-7FF0-4567-9A40-CB00D75AE5E1}"/>
    <cellStyle name="Comma 8 4 3 6 2 2" xfId="8860" xr:uid="{A336B342-D620-490F-AD3C-0025D0AF3B50}"/>
    <cellStyle name="Comma 8 4 3 6 2 2 2" xfId="20088" xr:uid="{53C47102-DAE0-43BC-BDF4-3F365DDF568A}"/>
    <cellStyle name="Comma 8 4 3 6 2 3" xfId="14485" xr:uid="{4F56E6F1-9151-4988-941C-4304D7707930}"/>
    <cellStyle name="Comma 8 4 3 6 3" xfId="6071" xr:uid="{9C059671-F202-43CD-948A-5785DC963FD0}"/>
    <cellStyle name="Comma 8 4 3 6 3 2" xfId="17299" xr:uid="{95A92796-7CAC-4FB9-98B7-D0E66A9BA1F9}"/>
    <cellStyle name="Comma 8 4 3 6 4" xfId="11696" xr:uid="{44557289-AD8E-4107-8223-04203B4BB255}"/>
    <cellStyle name="Comma 8 4 3 7" xfId="2981" xr:uid="{F22F490E-887B-47B9-B6DB-0816FEAB8060}"/>
    <cellStyle name="Comma 8 4 3 7 2" xfId="8584" xr:uid="{C6408E30-A721-43F9-A862-453093B02BBB}"/>
    <cellStyle name="Comma 8 4 3 7 2 2" xfId="19812" xr:uid="{6A7362ED-406A-40A2-B184-0673CD55B06F}"/>
    <cellStyle name="Comma 8 4 3 7 3" xfId="14209" xr:uid="{7075D69C-7C78-4B2C-B9B5-B4563491CC53}"/>
    <cellStyle name="Comma 8 4 3 8" xfId="5796" xr:uid="{3815EBD8-17A8-4C4D-B650-7426F78B45D3}"/>
    <cellStyle name="Comma 8 4 3 8 2" xfId="17024" xr:uid="{FEF690E9-EC74-432D-B7EA-4EFD39793B59}"/>
    <cellStyle name="Comma 8 4 3 9" xfId="11420" xr:uid="{17FB3AFC-E121-4BB9-8F51-5E14FDC6D944}"/>
    <cellStyle name="Comma 8 4 4" xfId="611" xr:uid="{00000000-0005-0000-0000-0000020A0000}"/>
    <cellStyle name="Comma 8 4 4 2" xfId="1149" xr:uid="{00000000-0005-0000-0000-0000030A0000}"/>
    <cellStyle name="Comma 8 4 4 2 2" xfId="2229" xr:uid="{00000000-0005-0000-0000-0000040A0000}"/>
    <cellStyle name="Comma 8 4 4 2 2 2" xfId="5018" xr:uid="{475BF4B1-34B9-43C4-9DC6-E195988DAE8F}"/>
    <cellStyle name="Comma 8 4 4 2 2 2 2" xfId="10621" xr:uid="{28F28648-0080-4A60-96A2-88597A56D370}"/>
    <cellStyle name="Comma 8 4 4 2 2 2 2 2" xfId="21849" xr:uid="{387C8CDB-603F-4C3A-A65E-4FCE3E83C4EB}"/>
    <cellStyle name="Comma 8 4 4 2 2 2 3" xfId="16246" xr:uid="{F16411F4-47E0-4275-B379-52376175ABDE}"/>
    <cellStyle name="Comma 8 4 4 2 2 3" xfId="7832" xr:uid="{58A0A265-C774-4651-A255-59088B0C1E43}"/>
    <cellStyle name="Comma 8 4 4 2 2 3 2" xfId="19060" xr:uid="{3A8A7E47-9F5C-40F0-AC05-905FB40F41E4}"/>
    <cellStyle name="Comma 8 4 4 2 2 4" xfId="13457" xr:uid="{3EB1D658-6E6E-4D8D-9CAD-10A41DE1000B}"/>
    <cellStyle name="Comma 8 4 4 2 3" xfId="3938" xr:uid="{3A620133-42A0-4C9C-AC48-5BE79982AB10}"/>
    <cellStyle name="Comma 8 4 4 2 3 2" xfId="9541" xr:uid="{0720B3E7-596F-4714-8531-81F8D9D68B09}"/>
    <cellStyle name="Comma 8 4 4 2 3 2 2" xfId="20769" xr:uid="{99654C66-2ED4-4BD5-8A7C-36311F57A9A4}"/>
    <cellStyle name="Comma 8 4 4 2 3 3" xfId="15166" xr:uid="{AAA18BCB-F4E4-48A6-AB2A-106D581FE01E}"/>
    <cellStyle name="Comma 8 4 4 2 4" xfId="6752" xr:uid="{E82104A5-0122-4B9A-9BE0-32AC945D7066}"/>
    <cellStyle name="Comma 8 4 4 2 4 2" xfId="17980" xr:uid="{D3860D68-4BE8-43F1-AFEB-C818EB519CC8}"/>
    <cellStyle name="Comma 8 4 4 2 5" xfId="12377" xr:uid="{10AB8B3F-9C7B-4047-B1C5-109C75C6867C}"/>
    <cellStyle name="Comma 8 4 4 3" xfId="1691" xr:uid="{00000000-0005-0000-0000-0000050A0000}"/>
    <cellStyle name="Comma 8 4 4 3 2" xfId="4480" xr:uid="{3D71C2D7-2E95-467B-9AFE-431411A87515}"/>
    <cellStyle name="Comma 8 4 4 3 2 2" xfId="10083" xr:uid="{D230AD93-CC41-493F-B182-F1CF4792C2E3}"/>
    <cellStyle name="Comma 8 4 4 3 2 2 2" xfId="21311" xr:uid="{4C548064-762E-4C60-83FE-35AFB71271D4}"/>
    <cellStyle name="Comma 8 4 4 3 2 3" xfId="15708" xr:uid="{D40BA114-C613-4ADA-B341-A0391C775C99}"/>
    <cellStyle name="Comma 8 4 4 3 3" xfId="7294" xr:uid="{EE3C72E2-53F3-4D63-9689-55F84C2DA7F8}"/>
    <cellStyle name="Comma 8 4 4 3 3 2" xfId="18522" xr:uid="{D2E423C6-8C6D-4E09-BBD0-0A3BE1D07DC0}"/>
    <cellStyle name="Comma 8 4 4 3 4" xfId="12919" xr:uid="{AC55D3C6-C309-4606-ABF3-CFDD9B132F7B}"/>
    <cellStyle name="Comma 8 4 4 4" xfId="3400" xr:uid="{760EF8FA-6AD2-4B59-BE3B-7CEDC8075D58}"/>
    <cellStyle name="Comma 8 4 4 4 2" xfId="9003" xr:uid="{3881ECEF-E2E4-4413-B874-F7B726FF8FD7}"/>
    <cellStyle name="Comma 8 4 4 4 2 2" xfId="20231" xr:uid="{27EDF6FB-6246-40A5-A768-AC635E8C5000}"/>
    <cellStyle name="Comma 8 4 4 4 3" xfId="14628" xr:uid="{7B5869AA-352C-4526-BE1E-FFE9EF47B466}"/>
    <cellStyle name="Comma 8 4 4 5" xfId="6214" xr:uid="{E6908C48-D49A-4D45-99DB-E4F1128A5FEF}"/>
    <cellStyle name="Comma 8 4 4 5 2" xfId="17442" xr:uid="{AD724F15-A6F8-45A1-A4A7-704DDECD19DB}"/>
    <cellStyle name="Comma 8 4 4 6" xfId="11839" xr:uid="{8E30C4C0-3047-4B89-9ABC-4347A5762DA2}"/>
    <cellStyle name="Comma 8 4 5" xfId="882" xr:uid="{00000000-0005-0000-0000-0000060A0000}"/>
    <cellStyle name="Comma 8 4 5 2" xfId="1962" xr:uid="{00000000-0005-0000-0000-0000070A0000}"/>
    <cellStyle name="Comma 8 4 5 2 2" xfId="4751" xr:uid="{81DB67E9-6580-48C1-8E47-D1333FE3518E}"/>
    <cellStyle name="Comma 8 4 5 2 2 2" xfId="10354" xr:uid="{B09936D2-D725-4D3D-962B-7BA85E99EF23}"/>
    <cellStyle name="Comma 8 4 5 2 2 2 2" xfId="21582" xr:uid="{E76D172C-0001-4D94-A494-E12F7DBF6C9A}"/>
    <cellStyle name="Comma 8 4 5 2 2 3" xfId="15979" xr:uid="{99026725-649D-4AAF-954F-6B431E3D6E6A}"/>
    <cellStyle name="Comma 8 4 5 2 3" xfId="7565" xr:uid="{EEB7F239-5AB0-45BE-8B58-D1BA6C9FF0E2}"/>
    <cellStyle name="Comma 8 4 5 2 3 2" xfId="18793" xr:uid="{4DD879FB-6742-4763-9D8F-E1F345385DB1}"/>
    <cellStyle name="Comma 8 4 5 2 4" xfId="13190" xr:uid="{9FE93468-B6FF-4235-BAB6-4AC616B4B41A}"/>
    <cellStyle name="Comma 8 4 5 3" xfId="3671" xr:uid="{DD9D20AD-BF40-4D9B-8BC0-3D6D859C2933}"/>
    <cellStyle name="Comma 8 4 5 3 2" xfId="9274" xr:uid="{8B371EE2-E7E4-4091-BC9B-50E6FED50E12}"/>
    <cellStyle name="Comma 8 4 5 3 2 2" xfId="20502" xr:uid="{69B34828-71E1-46B4-848D-DB061C81CE4D}"/>
    <cellStyle name="Comma 8 4 5 3 3" xfId="14899" xr:uid="{E542E230-4399-4B34-8B0E-B254DD4195A4}"/>
    <cellStyle name="Comma 8 4 5 4" xfId="6485" xr:uid="{5B46D606-0E98-40F9-A71B-8CC2C2B822E5}"/>
    <cellStyle name="Comma 8 4 5 4 2" xfId="17713" xr:uid="{712A4CF6-C174-43A9-B2A8-211606853129}"/>
    <cellStyle name="Comma 8 4 5 5" xfId="12110" xr:uid="{4894AE9A-4784-4485-8343-1373A1C1E698}"/>
    <cellStyle name="Comma 8 4 6" xfId="1424" xr:uid="{00000000-0005-0000-0000-0000080A0000}"/>
    <cellStyle name="Comma 8 4 6 2" xfId="4213" xr:uid="{30DF74FA-54FA-46D1-84F1-8D9A7F98DA59}"/>
    <cellStyle name="Comma 8 4 6 2 2" xfId="9816" xr:uid="{05A3E122-F4A5-4D20-A13E-76AA177761C1}"/>
    <cellStyle name="Comma 8 4 6 2 2 2" xfId="21044" xr:uid="{4F5A6459-4387-4209-80BE-23DA01637D89}"/>
    <cellStyle name="Comma 8 4 6 2 3" xfId="15441" xr:uid="{EADE679F-48A1-416A-B52E-CB3A20FCD95E}"/>
    <cellStyle name="Comma 8 4 6 3" xfId="7027" xr:uid="{ABE58FBE-89E1-4CAB-8546-4C8CAD914B9C}"/>
    <cellStyle name="Comma 8 4 6 3 2" xfId="18255" xr:uid="{B6C157F8-ED40-4301-9EB6-70DD41283773}"/>
    <cellStyle name="Comma 8 4 6 4" xfId="12652" xr:uid="{2F51E5FB-2585-4511-8E01-9A4C39548F32}"/>
    <cellStyle name="Comma 8 4 7" xfId="2505" xr:uid="{00000000-0005-0000-0000-0000090A0000}"/>
    <cellStyle name="Comma 8 4 7 2" xfId="5294" xr:uid="{7B357EBE-B923-4873-BDF5-80E327BD25A2}"/>
    <cellStyle name="Comma 8 4 7 2 2" xfId="10897" xr:uid="{003A94EB-1A7B-464D-9F54-04A2B9C832B6}"/>
    <cellStyle name="Comma 8 4 7 2 2 2" xfId="22125" xr:uid="{FFDF67AF-2C37-4411-B16C-7DDACDA1CE89}"/>
    <cellStyle name="Comma 8 4 7 2 3" xfId="16522" xr:uid="{FF5D1E68-3AD5-4A5A-8F27-EB082AF04F0F}"/>
    <cellStyle name="Comma 8 4 7 3" xfId="8108" xr:uid="{3A2A3812-CAE1-4D26-89EB-32EFB4DDA9FB}"/>
    <cellStyle name="Comma 8 4 7 3 2" xfId="19336" xr:uid="{3652F4ED-275E-4E99-87C7-17D8F26655C2}"/>
    <cellStyle name="Comma 8 4 7 4" xfId="13733" xr:uid="{C0D46075-16D4-4E57-A0C0-081B72C53744}"/>
    <cellStyle name="Comma 8 4 8" xfId="344" xr:uid="{00000000-0005-0000-0000-00000A0A0000}"/>
    <cellStyle name="Comma 8 4 8 2" xfId="3133" xr:uid="{27201302-0B4E-4F14-AAAA-C6492133374E}"/>
    <cellStyle name="Comma 8 4 8 2 2" xfId="8736" xr:uid="{D51CA7F1-06AF-40EA-9439-E08E2E4C640C}"/>
    <cellStyle name="Comma 8 4 8 2 2 2" xfId="19964" xr:uid="{1331EB3A-A52D-47E6-A8DC-0658505D0BDC}"/>
    <cellStyle name="Comma 8 4 8 2 3" xfId="14361" xr:uid="{0ABE8D69-C80E-45FC-9906-16C43B3B5540}"/>
    <cellStyle name="Comma 8 4 8 3" xfId="5947" xr:uid="{3FEEA667-294E-4F40-98F8-4E0378BD4E15}"/>
    <cellStyle name="Comma 8 4 8 3 2" xfId="17175" xr:uid="{0666668C-085D-46A2-85A5-6916295CA99C}"/>
    <cellStyle name="Comma 8 4 8 4" xfId="11572" xr:uid="{D066C107-270D-4839-8088-3626E85918FC}"/>
    <cellStyle name="Comma 8 4 9" xfId="2857" xr:uid="{5C80ACD4-6564-4FAE-8C08-6A8687414E16}"/>
    <cellStyle name="Comma 8 4 9 2" xfId="8460" xr:uid="{BDD4E480-E432-421D-B0EB-58B1035A99D4}"/>
    <cellStyle name="Comma 8 4 9 2 2" xfId="19688" xr:uid="{A7A45AEA-E8A2-46FC-AD0E-7A3B6CD79C3E}"/>
    <cellStyle name="Comma 8 4 9 3" xfId="14085" xr:uid="{72747035-9062-442E-8490-EB9178810D35}"/>
    <cellStyle name="Comma 8 5" xfId="94" xr:uid="{00000000-0005-0000-0000-00000B0A0000}"/>
    <cellStyle name="Comma 8 5 10" xfId="11326" xr:uid="{53D0424E-C7C1-4C32-8BED-0C77D05B7793}"/>
    <cellStyle name="Comma 8 5 2" xfId="220" xr:uid="{00000000-0005-0000-0000-00000C0A0000}"/>
    <cellStyle name="Comma 8 5 2 2" xfId="767" xr:uid="{00000000-0005-0000-0000-00000D0A0000}"/>
    <cellStyle name="Comma 8 5 2 2 2" xfId="1305" xr:uid="{00000000-0005-0000-0000-00000E0A0000}"/>
    <cellStyle name="Comma 8 5 2 2 2 2" xfId="2385" xr:uid="{00000000-0005-0000-0000-00000F0A0000}"/>
    <cellStyle name="Comma 8 5 2 2 2 2 2" xfId="5174" xr:uid="{54DE1ED9-65FF-4587-93D3-E9A2257D68D7}"/>
    <cellStyle name="Comma 8 5 2 2 2 2 2 2" xfId="10777" xr:uid="{6BEEB8FC-F930-4377-A455-1D9EE0289734}"/>
    <cellStyle name="Comma 8 5 2 2 2 2 2 2 2" xfId="22005" xr:uid="{43659C22-525F-4A58-A7BB-EADBF41ADAA3}"/>
    <cellStyle name="Comma 8 5 2 2 2 2 2 3" xfId="16402" xr:uid="{D84BAD66-BD8E-459B-BA4B-FCEE7BB9B7C8}"/>
    <cellStyle name="Comma 8 5 2 2 2 2 3" xfId="7988" xr:uid="{2C090E9F-3935-4F22-89B4-D537B9539DC4}"/>
    <cellStyle name="Comma 8 5 2 2 2 2 3 2" xfId="19216" xr:uid="{B1351703-8172-4D3C-A924-5D76C3465C8D}"/>
    <cellStyle name="Comma 8 5 2 2 2 2 4" xfId="13613" xr:uid="{E550982D-990B-4890-AEF8-AFFF58544D6F}"/>
    <cellStyle name="Comma 8 5 2 2 2 3" xfId="4094" xr:uid="{2E648830-8659-4794-9DDB-1AA22D58C48B}"/>
    <cellStyle name="Comma 8 5 2 2 2 3 2" xfId="9697" xr:uid="{46851109-16D9-4A16-A4F9-3BC0E97BEFB3}"/>
    <cellStyle name="Comma 8 5 2 2 2 3 2 2" xfId="20925" xr:uid="{190C466D-44C0-4F02-A34D-0D47A8D358C0}"/>
    <cellStyle name="Comma 8 5 2 2 2 3 3" xfId="15322" xr:uid="{B6E1AB14-C792-4827-9714-8A16359690CE}"/>
    <cellStyle name="Comma 8 5 2 2 2 4" xfId="6908" xr:uid="{B164BF9D-ED99-46DB-AD03-338F25311049}"/>
    <cellStyle name="Comma 8 5 2 2 2 4 2" xfId="18136" xr:uid="{00BCB9D6-C033-4953-801D-FEC092F7ED81}"/>
    <cellStyle name="Comma 8 5 2 2 2 5" xfId="12533" xr:uid="{57F27429-D8B9-4C5B-865C-585DA383943A}"/>
    <cellStyle name="Comma 8 5 2 2 3" xfId="1847" xr:uid="{00000000-0005-0000-0000-0000100A0000}"/>
    <cellStyle name="Comma 8 5 2 2 3 2" xfId="4636" xr:uid="{3C623960-5C4C-4E41-A7A5-5DBB07180549}"/>
    <cellStyle name="Comma 8 5 2 2 3 2 2" xfId="10239" xr:uid="{EFF2A60C-03E9-40C6-AA17-5CE589B4C4B8}"/>
    <cellStyle name="Comma 8 5 2 2 3 2 2 2" xfId="21467" xr:uid="{222D37C3-33EE-454C-84D5-8F9FF1429854}"/>
    <cellStyle name="Comma 8 5 2 2 3 2 3" xfId="15864" xr:uid="{C0C2CD5A-0A8E-4B8A-9CC2-B8FCFF1421D7}"/>
    <cellStyle name="Comma 8 5 2 2 3 3" xfId="7450" xr:uid="{861E64FC-D69A-4CA7-96BE-E1929F15BA2C}"/>
    <cellStyle name="Comma 8 5 2 2 3 3 2" xfId="18678" xr:uid="{ACD258A6-2B60-4402-A252-ABC82F2950C3}"/>
    <cellStyle name="Comma 8 5 2 2 3 4" xfId="13075" xr:uid="{3E2BAEA9-E78E-4848-8D16-1D55C24F4A5A}"/>
    <cellStyle name="Comma 8 5 2 2 4" xfId="3556" xr:uid="{EF2E4B3E-6E43-4660-98DC-F453D9E03737}"/>
    <cellStyle name="Comma 8 5 2 2 4 2" xfId="9159" xr:uid="{3CA9D5D7-F374-4F47-9C06-7E13AE4D6989}"/>
    <cellStyle name="Comma 8 5 2 2 4 2 2" xfId="20387" xr:uid="{7D38A804-EE02-4E13-89E7-4632E2BBF05E}"/>
    <cellStyle name="Comma 8 5 2 2 4 3" xfId="14784" xr:uid="{8B1234BE-4C4D-4D2C-B275-E8A23658CF69}"/>
    <cellStyle name="Comma 8 5 2 2 5" xfId="6370" xr:uid="{250736C3-15DE-49F8-B524-2165595E60DF}"/>
    <cellStyle name="Comma 8 5 2 2 5 2" xfId="17598" xr:uid="{2ACCFDF6-7E06-48CE-9B9E-A5E151C810C8}"/>
    <cellStyle name="Comma 8 5 2 2 6" xfId="11995" xr:uid="{5336E00F-3C9A-4B63-9E3B-DA838514A51A}"/>
    <cellStyle name="Comma 8 5 2 3" xfId="1038" xr:uid="{00000000-0005-0000-0000-0000110A0000}"/>
    <cellStyle name="Comma 8 5 2 3 2" xfId="2118" xr:uid="{00000000-0005-0000-0000-0000120A0000}"/>
    <cellStyle name="Comma 8 5 2 3 2 2" xfId="4907" xr:uid="{4F83D796-FF50-4ADD-B01D-031A01A63D41}"/>
    <cellStyle name="Comma 8 5 2 3 2 2 2" xfId="10510" xr:uid="{38ACDFE9-20BE-4B1D-8318-2EF8FF6EA960}"/>
    <cellStyle name="Comma 8 5 2 3 2 2 2 2" xfId="21738" xr:uid="{CB9DB5BB-6EC0-4633-BF69-C1EA3142AFEE}"/>
    <cellStyle name="Comma 8 5 2 3 2 2 3" xfId="16135" xr:uid="{573C1409-3DC7-44F6-BD65-34CA530BA31F}"/>
    <cellStyle name="Comma 8 5 2 3 2 3" xfId="7721" xr:uid="{BE75629E-AE24-4592-B643-8C8751B7BA2F}"/>
    <cellStyle name="Comma 8 5 2 3 2 3 2" xfId="18949" xr:uid="{CED2485A-C7DE-480A-BC4F-1FF6F390DFBD}"/>
    <cellStyle name="Comma 8 5 2 3 2 4" xfId="13346" xr:uid="{B00FF549-96D0-42B7-A93B-B60C65A6E0F2}"/>
    <cellStyle name="Comma 8 5 2 3 3" xfId="3827" xr:uid="{A683B146-EFD6-4611-9D7A-9CF3B13A4972}"/>
    <cellStyle name="Comma 8 5 2 3 3 2" xfId="9430" xr:uid="{5BB191E2-8264-4C13-9C9E-A712CE4533F6}"/>
    <cellStyle name="Comma 8 5 2 3 3 2 2" xfId="20658" xr:uid="{1F0028C0-0428-4FFA-902B-7E52AD9326DB}"/>
    <cellStyle name="Comma 8 5 2 3 3 3" xfId="15055" xr:uid="{CD8B935E-439F-4E1C-87B8-631AF8EDDAAE}"/>
    <cellStyle name="Comma 8 5 2 3 4" xfId="6641" xr:uid="{0DBBB78B-B9E6-4410-BF3C-314AA0A013E3}"/>
    <cellStyle name="Comma 8 5 2 3 4 2" xfId="17869" xr:uid="{94B3C6B3-CBD4-4B9A-B028-4707FDB15E76}"/>
    <cellStyle name="Comma 8 5 2 3 5" xfId="12266" xr:uid="{8D89E3C7-C39A-4E15-B934-33D38D25A1E0}"/>
    <cellStyle name="Comma 8 5 2 4" xfId="1580" xr:uid="{00000000-0005-0000-0000-0000130A0000}"/>
    <cellStyle name="Comma 8 5 2 4 2" xfId="4369" xr:uid="{747A539B-32EC-46DB-B70E-58EC4A2C1B95}"/>
    <cellStyle name="Comma 8 5 2 4 2 2" xfId="9972" xr:uid="{7BC82556-AB44-4525-8B63-826795696993}"/>
    <cellStyle name="Comma 8 5 2 4 2 2 2" xfId="21200" xr:uid="{0E01F646-B421-42AB-8477-D7551AD3A032}"/>
    <cellStyle name="Comma 8 5 2 4 2 3" xfId="15597" xr:uid="{760972EC-87D5-4F6B-AECB-F40B969FF2C2}"/>
    <cellStyle name="Comma 8 5 2 4 3" xfId="7183" xr:uid="{AF22C701-15BE-4B27-AE67-37448424AF7A}"/>
    <cellStyle name="Comma 8 5 2 4 3 2" xfId="18411" xr:uid="{C39A0658-7673-4133-9716-568B81F49369}"/>
    <cellStyle name="Comma 8 5 2 4 4" xfId="12808" xr:uid="{CF9EA0CB-AC17-4C4C-BABB-0FCFB825B4A3}"/>
    <cellStyle name="Comma 8 5 2 5" xfId="2661" xr:uid="{00000000-0005-0000-0000-0000140A0000}"/>
    <cellStyle name="Comma 8 5 2 5 2" xfId="5450" xr:uid="{D9E186E2-7CF1-47D6-81BD-0E6AA3D65688}"/>
    <cellStyle name="Comma 8 5 2 5 2 2" xfId="11053" xr:uid="{26781A10-9935-43D5-BBEF-DE02D011F05F}"/>
    <cellStyle name="Comma 8 5 2 5 2 2 2" xfId="22281" xr:uid="{BDF4AD61-56AC-440A-9F4A-426823D595DA}"/>
    <cellStyle name="Comma 8 5 2 5 2 3" xfId="16678" xr:uid="{F37885FB-394A-43BE-9469-599E205905F3}"/>
    <cellStyle name="Comma 8 5 2 5 3" xfId="8264" xr:uid="{CCAC1A90-4520-402E-ADE8-1A5851F6C774}"/>
    <cellStyle name="Comma 8 5 2 5 3 2" xfId="19492" xr:uid="{925CEB12-904C-4696-9B3F-23B80C8DDBC5}"/>
    <cellStyle name="Comma 8 5 2 5 4" xfId="13889" xr:uid="{4C0EE721-4274-4D54-8EFC-74A1AB870791}"/>
    <cellStyle name="Comma 8 5 2 6" xfId="500" xr:uid="{00000000-0005-0000-0000-0000150A0000}"/>
    <cellStyle name="Comma 8 5 2 6 2" xfId="3289" xr:uid="{62A98B20-75B1-4E08-9620-2C233BEC3D7A}"/>
    <cellStyle name="Comma 8 5 2 6 2 2" xfId="8892" xr:uid="{A3CBC4D4-B905-4655-B9E7-87ADAA4B281E}"/>
    <cellStyle name="Comma 8 5 2 6 2 2 2" xfId="20120" xr:uid="{300E00BB-7527-45D2-8454-D73E6254750D}"/>
    <cellStyle name="Comma 8 5 2 6 2 3" xfId="14517" xr:uid="{D28A0076-CF13-472B-8778-CDE7A45FDDF7}"/>
    <cellStyle name="Comma 8 5 2 6 3" xfId="6103" xr:uid="{3E2BAEA9-7E89-4832-B728-79A69705665F}"/>
    <cellStyle name="Comma 8 5 2 6 3 2" xfId="17331" xr:uid="{2BE314D9-2D9F-4B01-8662-325ED1CF69CE}"/>
    <cellStyle name="Comma 8 5 2 6 4" xfId="11728" xr:uid="{C800EFCF-16DB-426A-98D0-D8AD6BF9D3E1}"/>
    <cellStyle name="Comma 8 5 2 7" xfId="3013" xr:uid="{DBF97015-63F6-4CF8-8E7C-3C62FDDD37B3}"/>
    <cellStyle name="Comma 8 5 2 7 2" xfId="8616" xr:uid="{F0536234-8076-4084-9606-FBE013D4AD0F}"/>
    <cellStyle name="Comma 8 5 2 7 2 2" xfId="19844" xr:uid="{987B6079-532F-4CF0-AF5E-475833D63BB4}"/>
    <cellStyle name="Comma 8 5 2 7 3" xfId="14241" xr:uid="{38AC38CA-CC34-4C5D-AF3D-D1B4C5D7EDD7}"/>
    <cellStyle name="Comma 8 5 2 8" xfId="5828" xr:uid="{997B1D80-7A98-4352-A2E1-BD99D36293EC}"/>
    <cellStyle name="Comma 8 5 2 8 2" xfId="17056" xr:uid="{15A175BC-99C3-4A48-AC6A-3E7319498E0D}"/>
    <cellStyle name="Comma 8 5 2 9" xfId="11452" xr:uid="{593BB298-E823-4434-823D-9AC2E27C33B9}"/>
    <cellStyle name="Comma 8 5 3" xfId="641" xr:uid="{00000000-0005-0000-0000-0000160A0000}"/>
    <cellStyle name="Comma 8 5 3 2" xfId="1179" xr:uid="{00000000-0005-0000-0000-0000170A0000}"/>
    <cellStyle name="Comma 8 5 3 2 2" xfId="2259" xr:uid="{00000000-0005-0000-0000-0000180A0000}"/>
    <cellStyle name="Comma 8 5 3 2 2 2" xfId="5048" xr:uid="{2E7C83CC-66B1-41EA-82F8-07144A98141C}"/>
    <cellStyle name="Comma 8 5 3 2 2 2 2" xfId="10651" xr:uid="{CA64D759-EE92-445B-A336-94F2721B6CC0}"/>
    <cellStyle name="Comma 8 5 3 2 2 2 2 2" xfId="21879" xr:uid="{EACB9A87-C223-4830-8CA7-EBF0D6A6BD53}"/>
    <cellStyle name="Comma 8 5 3 2 2 2 3" xfId="16276" xr:uid="{A23F4C0D-0D5C-4C69-A83F-211C582CCCC7}"/>
    <cellStyle name="Comma 8 5 3 2 2 3" xfId="7862" xr:uid="{834CA285-532F-4B8A-9166-3075952A1D4A}"/>
    <cellStyle name="Comma 8 5 3 2 2 3 2" xfId="19090" xr:uid="{681BA118-3C6F-4E72-94D9-1AD1F5FA3EB1}"/>
    <cellStyle name="Comma 8 5 3 2 2 4" xfId="13487" xr:uid="{E7B7F06B-1FCA-4BAF-9B09-806CDCCBF9D7}"/>
    <cellStyle name="Comma 8 5 3 2 3" xfId="3968" xr:uid="{6D264670-A75C-4738-9189-92A9B0151C77}"/>
    <cellStyle name="Comma 8 5 3 2 3 2" xfId="9571" xr:uid="{7C1DBE4B-D978-4671-AE56-D19C9336383D}"/>
    <cellStyle name="Comma 8 5 3 2 3 2 2" xfId="20799" xr:uid="{BFFDDDAB-04DD-470C-81EE-208083833A7B}"/>
    <cellStyle name="Comma 8 5 3 2 3 3" xfId="15196" xr:uid="{04E4CF81-2756-4335-BBE3-F0643B4DDDEF}"/>
    <cellStyle name="Comma 8 5 3 2 4" xfId="6782" xr:uid="{06361E60-BB53-4144-B3FA-D20C37BED0F7}"/>
    <cellStyle name="Comma 8 5 3 2 4 2" xfId="18010" xr:uid="{0B3ABF70-3E77-43B2-95FA-59CC34D88EF6}"/>
    <cellStyle name="Comma 8 5 3 2 5" xfId="12407" xr:uid="{F30CC153-6E97-4482-8A8E-6E254441EA3C}"/>
    <cellStyle name="Comma 8 5 3 3" xfId="1721" xr:uid="{00000000-0005-0000-0000-0000190A0000}"/>
    <cellStyle name="Comma 8 5 3 3 2" xfId="4510" xr:uid="{BC3AE989-7BA3-40D5-9CEC-F787A55E1885}"/>
    <cellStyle name="Comma 8 5 3 3 2 2" xfId="10113" xr:uid="{89ABEDED-A22C-4C2A-B00D-05F2D5AD49A4}"/>
    <cellStyle name="Comma 8 5 3 3 2 2 2" xfId="21341" xr:uid="{7369B7D0-0C54-46E9-A984-AD0A42C66FB8}"/>
    <cellStyle name="Comma 8 5 3 3 2 3" xfId="15738" xr:uid="{E6842DBE-857A-491A-A044-969DE25E2B89}"/>
    <cellStyle name="Comma 8 5 3 3 3" xfId="7324" xr:uid="{4F8860C1-CFB7-4815-AEDE-7EC8405D570C}"/>
    <cellStyle name="Comma 8 5 3 3 3 2" xfId="18552" xr:uid="{96855C4B-E775-486C-BA84-D03BC9158D4B}"/>
    <cellStyle name="Comma 8 5 3 3 4" xfId="12949" xr:uid="{1627DC3A-7258-4DF8-85A8-C983B7DFB572}"/>
    <cellStyle name="Comma 8 5 3 4" xfId="3430" xr:uid="{1E36D5B4-EAFD-47A7-A83B-149FFEF5CF42}"/>
    <cellStyle name="Comma 8 5 3 4 2" xfId="9033" xr:uid="{BF61657D-827C-4874-A468-25527946171E}"/>
    <cellStyle name="Comma 8 5 3 4 2 2" xfId="20261" xr:uid="{444EA1A9-626A-43A5-B538-D2D555FAA98F}"/>
    <cellStyle name="Comma 8 5 3 4 3" xfId="14658" xr:uid="{FE134B4B-F88B-494D-B81A-46853EB7DEAB}"/>
    <cellStyle name="Comma 8 5 3 5" xfId="6244" xr:uid="{06573D6A-243F-4FB9-BDC5-6359CE8874CA}"/>
    <cellStyle name="Comma 8 5 3 5 2" xfId="17472" xr:uid="{4EECA96D-3217-45CA-AFB9-E74F3575DCCE}"/>
    <cellStyle name="Comma 8 5 3 6" xfId="11869" xr:uid="{D8E01707-D355-4D3A-9D4C-782C17EFFD7F}"/>
    <cellStyle name="Comma 8 5 4" xfId="912" xr:uid="{00000000-0005-0000-0000-00001A0A0000}"/>
    <cellStyle name="Comma 8 5 4 2" xfId="1992" xr:uid="{00000000-0005-0000-0000-00001B0A0000}"/>
    <cellStyle name="Comma 8 5 4 2 2" xfId="4781" xr:uid="{DC6DC155-CDE1-4B53-A6C7-B5F6C8EFADD2}"/>
    <cellStyle name="Comma 8 5 4 2 2 2" xfId="10384" xr:uid="{5B88CEB2-D9D8-4D52-B3DD-1E4552AE0298}"/>
    <cellStyle name="Comma 8 5 4 2 2 2 2" xfId="21612" xr:uid="{8DE78F52-627F-4C99-93B2-A2705BB44FB4}"/>
    <cellStyle name="Comma 8 5 4 2 2 3" xfId="16009" xr:uid="{BDF9EE5B-124C-4010-BB6F-559939EE3AD1}"/>
    <cellStyle name="Comma 8 5 4 2 3" xfId="7595" xr:uid="{24CE1898-21ED-4339-86D2-AB35BA4FDDF9}"/>
    <cellStyle name="Comma 8 5 4 2 3 2" xfId="18823" xr:uid="{2E7FF04D-FE83-421B-9F51-94BD1FAF8513}"/>
    <cellStyle name="Comma 8 5 4 2 4" xfId="13220" xr:uid="{9C2F4F3C-6023-4286-86AB-962D912E0724}"/>
    <cellStyle name="Comma 8 5 4 3" xfId="3701" xr:uid="{E7FA4F3F-DDE7-4F04-9A5B-938BA1ADFF0E}"/>
    <cellStyle name="Comma 8 5 4 3 2" xfId="9304" xr:uid="{1CB92535-0785-4A0E-B24A-D7460F654571}"/>
    <cellStyle name="Comma 8 5 4 3 2 2" xfId="20532" xr:uid="{C9B68B43-3061-48C8-A25E-5AC07AD3280C}"/>
    <cellStyle name="Comma 8 5 4 3 3" xfId="14929" xr:uid="{2744106C-70E6-46EB-9B12-9D505B63A77D}"/>
    <cellStyle name="Comma 8 5 4 4" xfId="6515" xr:uid="{F0E00700-810E-45CC-975E-5FF368416FFE}"/>
    <cellStyle name="Comma 8 5 4 4 2" xfId="17743" xr:uid="{FED413ED-4011-4E3F-8201-956838C63400}"/>
    <cellStyle name="Comma 8 5 4 5" xfId="12140" xr:uid="{7807438F-7F9D-4F24-BF8C-500957CFF518}"/>
    <cellStyle name="Comma 8 5 5" xfId="1454" xr:uid="{00000000-0005-0000-0000-00001C0A0000}"/>
    <cellStyle name="Comma 8 5 5 2" xfId="4243" xr:uid="{466533C9-79ED-46FF-A64A-BB568720E1E5}"/>
    <cellStyle name="Comma 8 5 5 2 2" xfId="9846" xr:uid="{15495AF4-5857-42FD-B83E-48E86F61F5F9}"/>
    <cellStyle name="Comma 8 5 5 2 2 2" xfId="21074" xr:uid="{10EF3A86-E52A-4E07-A438-060650426E17}"/>
    <cellStyle name="Comma 8 5 5 2 3" xfId="15471" xr:uid="{6AF3FA5F-0735-4810-AFC9-2C22CE1EEF57}"/>
    <cellStyle name="Comma 8 5 5 3" xfId="7057" xr:uid="{1EB1187F-20BF-4A7D-9573-D7913049A6C2}"/>
    <cellStyle name="Comma 8 5 5 3 2" xfId="18285" xr:uid="{64525BC1-E989-419C-8527-5A8A54502EC1}"/>
    <cellStyle name="Comma 8 5 5 4" xfId="12682" xr:uid="{0BBCF307-B75A-40F1-AE37-E701BE2F40E3}"/>
    <cellStyle name="Comma 8 5 6" xfId="2535" xr:uid="{00000000-0005-0000-0000-00001D0A0000}"/>
    <cellStyle name="Comma 8 5 6 2" xfId="5324" xr:uid="{50FAF7AA-15B4-4B31-87FA-07A9507FF68F}"/>
    <cellStyle name="Comma 8 5 6 2 2" xfId="10927" xr:uid="{E853809F-F0D9-4845-9F7B-B5334886F027}"/>
    <cellStyle name="Comma 8 5 6 2 2 2" xfId="22155" xr:uid="{7AED2607-4AED-43C8-95F1-20E4F2A7BEA3}"/>
    <cellStyle name="Comma 8 5 6 2 3" xfId="16552" xr:uid="{6B06B512-8857-400F-9AA3-2FD46CA00C53}"/>
    <cellStyle name="Comma 8 5 6 3" xfId="8138" xr:uid="{A7A24822-BD30-4190-9FF6-F53D5AA515B1}"/>
    <cellStyle name="Comma 8 5 6 3 2" xfId="19366" xr:uid="{EF61B13C-F741-45DF-9553-519CCA36B78D}"/>
    <cellStyle name="Comma 8 5 6 4" xfId="13763" xr:uid="{62A46B18-68BF-4B2D-97CE-C8240CDC12CD}"/>
    <cellStyle name="Comma 8 5 7" xfId="374" xr:uid="{00000000-0005-0000-0000-00001E0A0000}"/>
    <cellStyle name="Comma 8 5 7 2" xfId="3163" xr:uid="{4BBB7090-BF5F-419A-9D7F-98AA84B1CAB9}"/>
    <cellStyle name="Comma 8 5 7 2 2" xfId="8766" xr:uid="{76054B51-424E-4777-BF14-9D2A75351C9D}"/>
    <cellStyle name="Comma 8 5 7 2 2 2" xfId="19994" xr:uid="{99AF06D0-CADC-4CDB-BB6F-DA81108E10F8}"/>
    <cellStyle name="Comma 8 5 7 2 3" xfId="14391" xr:uid="{ED0C20E2-3B03-4336-9854-E051F6948C43}"/>
    <cellStyle name="Comma 8 5 7 3" xfId="5977" xr:uid="{0D7922ED-3E4E-4696-98B3-B095F60F4C03}"/>
    <cellStyle name="Comma 8 5 7 3 2" xfId="17205" xr:uid="{363DD503-B7BA-4C1C-826C-48D61C41EA71}"/>
    <cellStyle name="Comma 8 5 7 4" xfId="11602" xr:uid="{5E4ABE95-ECF5-4A15-993B-F055CFDA853C}"/>
    <cellStyle name="Comma 8 5 8" xfId="2887" xr:uid="{015AE48A-F542-41D2-881B-BFAC182178B2}"/>
    <cellStyle name="Comma 8 5 8 2" xfId="8490" xr:uid="{4D17FF0F-87EB-461B-B8C1-29115EE0DDAA}"/>
    <cellStyle name="Comma 8 5 8 2 2" xfId="19718" xr:uid="{F9DC514D-DFFF-4F93-8A02-8D1BD1E09E20}"/>
    <cellStyle name="Comma 8 5 8 3" xfId="14115" xr:uid="{D425F975-AE75-46C5-984E-1598EA077C06}"/>
    <cellStyle name="Comma 8 5 9" xfId="5702" xr:uid="{812AB6CB-3CF0-461F-A343-98629F4B11D7}"/>
    <cellStyle name="Comma 8 5 9 2" xfId="16930" xr:uid="{6762943C-F26A-4027-9D25-F691E3CBD114}"/>
    <cellStyle name="Comma 8 6" xfId="156" xr:uid="{00000000-0005-0000-0000-00001F0A0000}"/>
    <cellStyle name="Comma 8 6 2" xfId="703" xr:uid="{00000000-0005-0000-0000-0000200A0000}"/>
    <cellStyle name="Comma 8 6 2 2" xfId="1241" xr:uid="{00000000-0005-0000-0000-0000210A0000}"/>
    <cellStyle name="Comma 8 6 2 2 2" xfId="2321" xr:uid="{00000000-0005-0000-0000-0000220A0000}"/>
    <cellStyle name="Comma 8 6 2 2 2 2" xfId="5110" xr:uid="{527791BF-A1DC-4BE6-8D74-2EEAF95E2758}"/>
    <cellStyle name="Comma 8 6 2 2 2 2 2" xfId="10713" xr:uid="{D8A87FE6-D769-405C-B560-C19669B1038D}"/>
    <cellStyle name="Comma 8 6 2 2 2 2 2 2" xfId="21941" xr:uid="{217AA3B5-4094-4A71-BC69-D850CA7D53BE}"/>
    <cellStyle name="Comma 8 6 2 2 2 2 3" xfId="16338" xr:uid="{EDF338DC-F204-4D14-A2D5-FBAB5DA1EEBE}"/>
    <cellStyle name="Comma 8 6 2 2 2 3" xfId="7924" xr:uid="{414257CC-DB04-48B9-92E7-36C184B51F49}"/>
    <cellStyle name="Comma 8 6 2 2 2 3 2" xfId="19152" xr:uid="{6DEF1A08-4297-4AAF-A929-AD88E0684F3F}"/>
    <cellStyle name="Comma 8 6 2 2 2 4" xfId="13549" xr:uid="{45814D22-58C5-4203-B257-EE87BDE4C1FF}"/>
    <cellStyle name="Comma 8 6 2 2 3" xfId="4030" xr:uid="{6B7822B2-B890-495C-8952-1783F9436CA2}"/>
    <cellStyle name="Comma 8 6 2 2 3 2" xfId="9633" xr:uid="{5A91D4FE-5053-4D58-B2B2-527DCE19F8ED}"/>
    <cellStyle name="Comma 8 6 2 2 3 2 2" xfId="20861" xr:uid="{3A1775AE-AB85-4DB6-87BB-478E8A967FEC}"/>
    <cellStyle name="Comma 8 6 2 2 3 3" xfId="15258" xr:uid="{25684600-9CFC-4057-B1E8-BA037751EA84}"/>
    <cellStyle name="Comma 8 6 2 2 4" xfId="6844" xr:uid="{193C7ECA-2B36-440C-815A-A3B37598C7E4}"/>
    <cellStyle name="Comma 8 6 2 2 4 2" xfId="18072" xr:uid="{94EF8BE6-1F69-45D3-8CA6-BE01F01D43E1}"/>
    <cellStyle name="Comma 8 6 2 2 5" xfId="12469" xr:uid="{2F7BD2E0-7D21-4173-B100-F0A52D25BCF4}"/>
    <cellStyle name="Comma 8 6 2 3" xfId="1783" xr:uid="{00000000-0005-0000-0000-0000230A0000}"/>
    <cellStyle name="Comma 8 6 2 3 2" xfId="4572" xr:uid="{81B36482-154E-430F-A763-182D3C07D9D8}"/>
    <cellStyle name="Comma 8 6 2 3 2 2" xfId="10175" xr:uid="{15BC2F0F-30AD-4D63-9AB2-5FD5912ECC47}"/>
    <cellStyle name="Comma 8 6 2 3 2 2 2" xfId="21403" xr:uid="{22E10ACC-8ED6-48CA-A1B6-349137D768A5}"/>
    <cellStyle name="Comma 8 6 2 3 2 3" xfId="15800" xr:uid="{38EB2AC7-857E-4D8F-BFF3-A4F49D2B7048}"/>
    <cellStyle name="Comma 8 6 2 3 3" xfId="7386" xr:uid="{6DB052B3-DB2D-450C-904A-E2CBD19B5F6B}"/>
    <cellStyle name="Comma 8 6 2 3 3 2" xfId="18614" xr:uid="{63A2F565-BA60-4C34-8658-1D2071605625}"/>
    <cellStyle name="Comma 8 6 2 3 4" xfId="13011" xr:uid="{AB0BD0C7-AA39-4DA3-BE1D-DF8D743F9679}"/>
    <cellStyle name="Comma 8 6 2 4" xfId="3492" xr:uid="{650062CA-EA1C-4F5C-9CAF-88C040981421}"/>
    <cellStyle name="Comma 8 6 2 4 2" xfId="9095" xr:uid="{07BCEC47-FFA2-4935-AE7B-05E422E32944}"/>
    <cellStyle name="Comma 8 6 2 4 2 2" xfId="20323" xr:uid="{B82D5FB0-68CA-4751-B0AC-D3C0D40AE574}"/>
    <cellStyle name="Comma 8 6 2 4 3" xfId="14720" xr:uid="{81D1748E-D201-4760-9101-375158D06F3A}"/>
    <cellStyle name="Comma 8 6 2 5" xfId="6306" xr:uid="{E80FA798-E0C5-4870-8363-ECC2AE5CC43C}"/>
    <cellStyle name="Comma 8 6 2 5 2" xfId="17534" xr:uid="{B5D4A63E-7C0E-4C3F-986D-35D4C20442EA}"/>
    <cellStyle name="Comma 8 6 2 6" xfId="11931" xr:uid="{6755483B-4D1E-47DC-8139-6E8DC60C80B1}"/>
    <cellStyle name="Comma 8 6 3" xfId="974" xr:uid="{00000000-0005-0000-0000-0000240A0000}"/>
    <cellStyle name="Comma 8 6 3 2" xfId="2054" xr:uid="{00000000-0005-0000-0000-0000250A0000}"/>
    <cellStyle name="Comma 8 6 3 2 2" xfId="4843" xr:uid="{1BDD3334-8155-4FE3-9ECF-F446ACEA6F85}"/>
    <cellStyle name="Comma 8 6 3 2 2 2" xfId="10446" xr:uid="{23FF8742-0B32-419A-92B2-77D2A8891E0A}"/>
    <cellStyle name="Comma 8 6 3 2 2 2 2" xfId="21674" xr:uid="{CE08F872-B4D5-4475-9577-7675672F9D5E}"/>
    <cellStyle name="Comma 8 6 3 2 2 3" xfId="16071" xr:uid="{D13D2D42-9448-41B6-AD0D-2A300D2C42CB}"/>
    <cellStyle name="Comma 8 6 3 2 3" xfId="7657" xr:uid="{1FEE10ED-5DE9-43C2-B145-F7DC302CC2AB}"/>
    <cellStyle name="Comma 8 6 3 2 3 2" xfId="18885" xr:uid="{15F572B3-682C-47C5-9991-A592854AA852}"/>
    <cellStyle name="Comma 8 6 3 2 4" xfId="13282" xr:uid="{3E3FD940-6B2D-4891-9D2A-5608A6B3507D}"/>
    <cellStyle name="Comma 8 6 3 3" xfId="3763" xr:uid="{FCA3BEA9-ED7C-4F47-AC47-A3C648933A28}"/>
    <cellStyle name="Comma 8 6 3 3 2" xfId="9366" xr:uid="{6FCB49FD-8029-4B28-B07D-C697E58B30A3}"/>
    <cellStyle name="Comma 8 6 3 3 2 2" xfId="20594" xr:uid="{5781BA00-7D79-42DE-ADB6-167D6A33F4A6}"/>
    <cellStyle name="Comma 8 6 3 3 3" xfId="14991" xr:uid="{84A1A71E-9DA8-4B83-A50D-52C0A459E665}"/>
    <cellStyle name="Comma 8 6 3 4" xfId="6577" xr:uid="{3C30FDFF-03F7-4B48-B1D3-1632715475F2}"/>
    <cellStyle name="Comma 8 6 3 4 2" xfId="17805" xr:uid="{35681CA7-AFAE-4A05-A078-764DF9DDDA19}"/>
    <cellStyle name="Comma 8 6 3 5" xfId="12202" xr:uid="{E4E0A894-0C48-453F-892B-DCACF792B05C}"/>
    <cellStyle name="Comma 8 6 4" xfId="1516" xr:uid="{00000000-0005-0000-0000-0000260A0000}"/>
    <cellStyle name="Comma 8 6 4 2" xfId="4305" xr:uid="{31560D08-3812-4433-9BD0-3EF3609B28AE}"/>
    <cellStyle name="Comma 8 6 4 2 2" xfId="9908" xr:uid="{896E2C8D-60CD-4A73-918B-1896677D1A8F}"/>
    <cellStyle name="Comma 8 6 4 2 2 2" xfId="21136" xr:uid="{7F32E53F-43A4-4527-A28A-C911548CDA11}"/>
    <cellStyle name="Comma 8 6 4 2 3" xfId="15533" xr:uid="{2E10A52F-8B6B-43F0-84F9-2DD44588C4D3}"/>
    <cellStyle name="Comma 8 6 4 3" xfId="7119" xr:uid="{5A0E72E4-E358-4DB1-A813-E1FA469C7312}"/>
    <cellStyle name="Comma 8 6 4 3 2" xfId="18347" xr:uid="{20D44EF3-D0DA-44E4-920F-D7BA6F7374C4}"/>
    <cellStyle name="Comma 8 6 4 4" xfId="12744" xr:uid="{1881EDFD-12CD-41DC-8021-9EE5072BFF6C}"/>
    <cellStyle name="Comma 8 6 5" xfId="2597" xr:uid="{00000000-0005-0000-0000-0000270A0000}"/>
    <cellStyle name="Comma 8 6 5 2" xfId="5386" xr:uid="{40AC7BF9-DB10-4FC1-A758-59586738975A}"/>
    <cellStyle name="Comma 8 6 5 2 2" xfId="10989" xr:uid="{4055D9D8-96DC-40E8-A506-0AB6D0795FCC}"/>
    <cellStyle name="Comma 8 6 5 2 2 2" xfId="22217" xr:uid="{DF4317A8-B596-4E0D-BAE3-A480C2A7578C}"/>
    <cellStyle name="Comma 8 6 5 2 3" xfId="16614" xr:uid="{1C519F6E-7130-4B93-A2ED-1494FD218D18}"/>
    <cellStyle name="Comma 8 6 5 3" xfId="8200" xr:uid="{0D5E6767-1CFD-4B99-92F8-CF864EC1A5A0}"/>
    <cellStyle name="Comma 8 6 5 3 2" xfId="19428" xr:uid="{7C09E597-0F27-4FA0-9D62-78072BAAC72E}"/>
    <cellStyle name="Comma 8 6 5 4" xfId="13825" xr:uid="{CA5AC287-AD2C-42B6-83AA-5DFAF32734AB}"/>
    <cellStyle name="Comma 8 6 6" xfId="436" xr:uid="{00000000-0005-0000-0000-0000280A0000}"/>
    <cellStyle name="Comma 8 6 6 2" xfId="3225" xr:uid="{90F45889-3C60-4FB9-9FF1-21E6616F0D90}"/>
    <cellStyle name="Comma 8 6 6 2 2" xfId="8828" xr:uid="{819ECEA1-FA01-45C4-9615-FB3765D8074F}"/>
    <cellStyle name="Comma 8 6 6 2 2 2" xfId="20056" xr:uid="{8CF317B3-3F60-4060-B56E-B97B40C95A37}"/>
    <cellStyle name="Comma 8 6 6 2 3" xfId="14453" xr:uid="{6FFE09C6-75E2-4B8D-BFD3-4CE2C69A9B69}"/>
    <cellStyle name="Comma 8 6 6 3" xfId="6039" xr:uid="{B86D76CB-49AA-470F-A695-5A689D77D646}"/>
    <cellStyle name="Comma 8 6 6 3 2" xfId="17267" xr:uid="{9FF37752-C7C2-4C2F-8859-05BF98CCBE06}"/>
    <cellStyle name="Comma 8 6 6 4" xfId="11664" xr:uid="{B1C4B24C-B05C-4A63-8B33-049F3F5120EF}"/>
    <cellStyle name="Comma 8 6 7" xfId="2949" xr:uid="{4780CE67-2B88-4FDD-86A8-7BAD38F2DDA9}"/>
    <cellStyle name="Comma 8 6 7 2" xfId="8552" xr:uid="{33BF99A9-8C23-455D-9A75-6ED85260EF81}"/>
    <cellStyle name="Comma 8 6 7 2 2" xfId="19780" xr:uid="{2004AE2E-0BE1-450F-AA49-0C41A8F45EE7}"/>
    <cellStyle name="Comma 8 6 7 3" xfId="14177" xr:uid="{67D799BE-007B-4BD8-AB92-1679E9C1F184}"/>
    <cellStyle name="Comma 8 6 8" xfId="5764" xr:uid="{4BC5D5F7-1F8A-4FC1-9877-E4FDAAFD7462}"/>
    <cellStyle name="Comma 8 6 8 2" xfId="16992" xr:uid="{E7E5518E-B48E-4F39-8E7A-778F6AB4842F}"/>
    <cellStyle name="Comma 8 6 9" xfId="11388" xr:uid="{A81A4620-3AAE-4E78-8899-9AB277AE42C9}"/>
    <cellStyle name="Comma 8 7" xfId="584" xr:uid="{00000000-0005-0000-0000-0000290A0000}"/>
    <cellStyle name="Comma 8 7 2" xfId="1122" xr:uid="{00000000-0005-0000-0000-00002A0A0000}"/>
    <cellStyle name="Comma 8 7 2 2" xfId="2202" xr:uid="{00000000-0005-0000-0000-00002B0A0000}"/>
    <cellStyle name="Comma 8 7 2 2 2" xfId="4991" xr:uid="{17F22FE3-2C17-4EE2-9752-B54A4A1A6D5C}"/>
    <cellStyle name="Comma 8 7 2 2 2 2" xfId="10594" xr:uid="{FE4546F2-AD46-4CC6-BBC5-022F39432825}"/>
    <cellStyle name="Comma 8 7 2 2 2 2 2" xfId="21822" xr:uid="{FF96D2A8-8EDD-4B70-B727-4C79EE852B91}"/>
    <cellStyle name="Comma 8 7 2 2 2 3" xfId="16219" xr:uid="{8B626E9F-F663-436B-A65D-0F3F8980CF71}"/>
    <cellStyle name="Comma 8 7 2 2 3" xfId="7805" xr:uid="{1F87D3AD-5026-4426-A4F6-86424EB10B78}"/>
    <cellStyle name="Comma 8 7 2 2 3 2" xfId="19033" xr:uid="{8EB30525-796D-4087-BFB8-277089B83547}"/>
    <cellStyle name="Comma 8 7 2 2 4" xfId="13430" xr:uid="{2416E5D2-A52E-4434-B083-EA766B7BC43A}"/>
    <cellStyle name="Comma 8 7 2 3" xfId="3911" xr:uid="{7D0E9FBD-B7CD-4002-8B54-8875A6A9C453}"/>
    <cellStyle name="Comma 8 7 2 3 2" xfId="9514" xr:uid="{C4CCA0DD-FF9D-4D7A-9F54-E2AECF3C6BA6}"/>
    <cellStyle name="Comma 8 7 2 3 2 2" xfId="20742" xr:uid="{734A2B18-AEB6-4D20-B386-7590FFEE2C4B}"/>
    <cellStyle name="Comma 8 7 2 3 3" xfId="15139" xr:uid="{AE6A12BC-2EFA-48AE-A39E-D2CD42CA507A}"/>
    <cellStyle name="Comma 8 7 2 4" xfId="6725" xr:uid="{10C4D59F-93D4-4CD8-B03B-7CA79A488E56}"/>
    <cellStyle name="Comma 8 7 2 4 2" xfId="17953" xr:uid="{2FDF9F9D-C6C3-4A63-938E-73E68C0EBE26}"/>
    <cellStyle name="Comma 8 7 2 5" xfId="12350" xr:uid="{6C83624B-0F5C-4842-A8A0-F01AEED6D7C4}"/>
    <cellStyle name="Comma 8 7 3" xfId="1664" xr:uid="{00000000-0005-0000-0000-00002C0A0000}"/>
    <cellStyle name="Comma 8 7 3 2" xfId="4453" xr:uid="{28161DDF-43AF-4089-A704-FEBA95A40703}"/>
    <cellStyle name="Comma 8 7 3 2 2" xfId="10056" xr:uid="{85E32DE9-5EE6-44E4-87EE-0BD78F10D526}"/>
    <cellStyle name="Comma 8 7 3 2 2 2" xfId="21284" xr:uid="{B1C63B4F-129E-407B-B98F-A53BB6E63F98}"/>
    <cellStyle name="Comma 8 7 3 2 3" xfId="15681" xr:uid="{1AAF26C6-C9C1-4615-BFE4-53A3B038790D}"/>
    <cellStyle name="Comma 8 7 3 3" xfId="7267" xr:uid="{64BCE957-5D0D-4DE5-A006-32332C6F488C}"/>
    <cellStyle name="Comma 8 7 3 3 2" xfId="18495" xr:uid="{79D4F2CD-26C2-4F93-9214-335662A02457}"/>
    <cellStyle name="Comma 8 7 3 4" xfId="12892" xr:uid="{C0A41F8C-0451-4F5E-A676-F6EC3F5FDBFB}"/>
    <cellStyle name="Comma 8 7 4" xfId="3373" xr:uid="{95AFF670-4800-4B17-B2D1-207A2D2B4255}"/>
    <cellStyle name="Comma 8 7 4 2" xfId="8976" xr:uid="{6CC92727-35DB-4D5B-83FE-21C2B5D56982}"/>
    <cellStyle name="Comma 8 7 4 2 2" xfId="20204" xr:uid="{2E0CE29F-6C14-4038-A95F-670AE93CB095}"/>
    <cellStyle name="Comma 8 7 4 3" xfId="14601" xr:uid="{49D2069D-4A49-45F0-BD2E-D33C0C6F7303}"/>
    <cellStyle name="Comma 8 7 5" xfId="6187" xr:uid="{2B3DD455-F575-48F6-90B4-0EF35B6D7528}"/>
    <cellStyle name="Comma 8 7 5 2" xfId="17415" xr:uid="{BE4D375E-9A52-4D15-845F-2D2B762D51BE}"/>
    <cellStyle name="Comma 8 7 6" xfId="11812" xr:uid="{8546B35A-ECAB-45D4-BF21-2987501A819B}"/>
    <cellStyle name="Comma 8 8" xfId="855" xr:uid="{00000000-0005-0000-0000-00002D0A0000}"/>
    <cellStyle name="Comma 8 8 2" xfId="1935" xr:uid="{00000000-0005-0000-0000-00002E0A0000}"/>
    <cellStyle name="Comma 8 8 2 2" xfId="4724" xr:uid="{6F3C86F4-179C-49C9-B041-90DFA32A28E4}"/>
    <cellStyle name="Comma 8 8 2 2 2" xfId="10327" xr:uid="{75B68381-9A20-42D5-B59B-C69C889C4FEB}"/>
    <cellStyle name="Comma 8 8 2 2 2 2" xfId="21555" xr:uid="{ABA834C3-8C9C-4095-BCDB-C694167FBCF4}"/>
    <cellStyle name="Comma 8 8 2 2 3" xfId="15952" xr:uid="{B6CF8FC6-511D-4174-A9BD-944518224CE3}"/>
    <cellStyle name="Comma 8 8 2 3" xfId="7538" xr:uid="{5CA39C94-68F5-4B2F-9552-F4826D0BD3DF}"/>
    <cellStyle name="Comma 8 8 2 3 2" xfId="18766" xr:uid="{D5CA3A77-D03A-4DD4-BC4E-442FB611D86B}"/>
    <cellStyle name="Comma 8 8 2 4" xfId="13163" xr:uid="{750AE13A-7437-4AB5-B75B-42AEB86F16CE}"/>
    <cellStyle name="Comma 8 8 3" xfId="3644" xr:uid="{30537B6E-2803-41D4-AB94-4D023A805BA4}"/>
    <cellStyle name="Comma 8 8 3 2" xfId="9247" xr:uid="{AD2F0DDA-9624-4BDE-B547-67727626E1BE}"/>
    <cellStyle name="Comma 8 8 3 2 2" xfId="20475" xr:uid="{39461EA7-4092-4316-B21D-3114511ADE23}"/>
    <cellStyle name="Comma 8 8 3 3" xfId="14872" xr:uid="{F7FC6FAD-BA8B-40C4-91F6-CF82D9E379B9}"/>
    <cellStyle name="Comma 8 8 4" xfId="6458" xr:uid="{CF7114FD-F201-4700-92D6-9A9BF6E1D471}"/>
    <cellStyle name="Comma 8 8 4 2" xfId="17686" xr:uid="{972ACA75-7232-4E3B-8EB4-3020160BA119}"/>
    <cellStyle name="Comma 8 8 5" xfId="12083" xr:uid="{D506C88F-03AE-45A4-BB39-A03B0676B0F8}"/>
    <cellStyle name="Comma 8 9" xfId="1397" xr:uid="{00000000-0005-0000-0000-00002F0A0000}"/>
    <cellStyle name="Comma 8 9 2" xfId="4186" xr:uid="{336B56F1-EA26-47CD-843D-49D996F040BA}"/>
    <cellStyle name="Comma 8 9 2 2" xfId="9789" xr:uid="{B7E310C0-7A84-43E1-BF4B-F51F5BA3ED9F}"/>
    <cellStyle name="Comma 8 9 2 2 2" xfId="21017" xr:uid="{39215687-7E03-443D-9D0D-E9B79A61FB76}"/>
    <cellStyle name="Comma 8 9 2 3" xfId="15414" xr:uid="{9EFFAFBB-FA06-42A0-A040-70DB71AC9202}"/>
    <cellStyle name="Comma 8 9 3" xfId="7000" xr:uid="{F92C2F80-DA54-43A9-A2B5-52CD6105462C}"/>
    <cellStyle name="Comma 8 9 3 2" xfId="18228" xr:uid="{0FEF3A97-FAA4-4615-9B57-07B49555D781}"/>
    <cellStyle name="Comma 8 9 4" xfId="12625" xr:uid="{7E789F27-083C-4863-B115-5F05D9FD632A}"/>
    <cellStyle name="Comma 80" xfId="2789" xr:uid="{00000000-0005-0000-0000-0000300A0000}"/>
    <cellStyle name="Comma 80 2" xfId="5578" xr:uid="{3837A291-8487-4C77-A08C-0D5CF444A4D4}"/>
    <cellStyle name="Comma 80 2 2" xfId="11181" xr:uid="{DBDE514C-4CF8-4F12-9FF1-2C54943398FC}"/>
    <cellStyle name="Comma 80 2 2 2" xfId="22409" xr:uid="{05D2A184-55FF-48F7-84A2-3C8D1C64C3C5}"/>
    <cellStyle name="Comma 80 2 3" xfId="16806" xr:uid="{1BEC37B8-4770-4D84-B336-8CCC7A76CF86}"/>
    <cellStyle name="Comma 80 3" xfId="8392" xr:uid="{892C41FB-4AA1-48E6-94F1-E165235C2C71}"/>
    <cellStyle name="Comma 80 3 2" xfId="19620" xr:uid="{FA960A6C-0258-49DB-8DE9-AAD99266BEF4}"/>
    <cellStyle name="Comma 80 4" xfId="14017" xr:uid="{49152305-3071-4297-982D-01F88FE740EC}"/>
    <cellStyle name="Comma 81" xfId="2788" xr:uid="{00000000-0005-0000-0000-0000310A0000}"/>
    <cellStyle name="Comma 81 2" xfId="5577" xr:uid="{F7E36846-83B3-49FD-A339-B0EB3389493F}"/>
    <cellStyle name="Comma 81 2 2" xfId="11180" xr:uid="{269EB30A-B6B5-48C2-A38E-59C9258660C4}"/>
    <cellStyle name="Comma 81 2 2 2" xfId="22408" xr:uid="{9940DC87-30C9-4CFC-982D-E58C77D04622}"/>
    <cellStyle name="Comma 81 2 3" xfId="16805" xr:uid="{B5B3C7DC-E870-4B7C-B617-0612383C2E79}"/>
    <cellStyle name="Comma 81 3" xfId="8391" xr:uid="{65008A9A-1A69-4AF3-A0E8-23C543832669}"/>
    <cellStyle name="Comma 81 3 2" xfId="19619" xr:uid="{853848EF-337C-45AC-8E98-3932B8F9DEBE}"/>
    <cellStyle name="Comma 81 4" xfId="14016" xr:uid="{A2FD8C74-D0A1-4887-8123-C630F8FEC1DE}"/>
    <cellStyle name="Comma 82" xfId="2790" xr:uid="{00000000-0005-0000-0000-0000320A0000}"/>
    <cellStyle name="Comma 82 2" xfId="5579" xr:uid="{A3145788-F624-498B-B474-6C423675F8F7}"/>
    <cellStyle name="Comma 82 2 2" xfId="11182" xr:uid="{8333CCB1-517C-4CBB-8FF2-E0604556CBBA}"/>
    <cellStyle name="Comma 82 2 2 2" xfId="22410" xr:uid="{7ED9B5DD-7718-49D8-8366-506CB76EC5D0}"/>
    <cellStyle name="Comma 82 2 3" xfId="16807" xr:uid="{E5152D66-6231-41D9-A070-853DA3177CD0}"/>
    <cellStyle name="Comma 82 3" xfId="8393" xr:uid="{4B395910-25E1-4713-8CDD-E873E8679E32}"/>
    <cellStyle name="Comma 82 3 2" xfId="19621" xr:uid="{FE1AAFA2-C674-497E-972B-FD5FB2C90D36}"/>
    <cellStyle name="Comma 82 4" xfId="14018" xr:uid="{7DDDAD4F-0742-42F0-AD91-41CA9F4E5BE7}"/>
    <cellStyle name="Comma 83" xfId="2791" xr:uid="{00000000-0005-0000-0000-0000330A0000}"/>
    <cellStyle name="Comma 83 2" xfId="5580" xr:uid="{AACE3004-CF72-4AB7-A228-A73D003954D9}"/>
    <cellStyle name="Comma 83 2 2" xfId="11183" xr:uid="{7A0B7342-FB53-4E32-8B60-EF97C819A2EA}"/>
    <cellStyle name="Comma 83 2 2 2" xfId="22411" xr:uid="{E69939A6-0DD0-4146-98BF-B89C187B5EFE}"/>
    <cellStyle name="Comma 83 2 3" xfId="16808" xr:uid="{4DD95BCC-C211-457F-9380-3F9F79985F9B}"/>
    <cellStyle name="Comma 83 3" xfId="8394" xr:uid="{68305C69-6EF2-4E1F-BCE1-1B2A3410184B}"/>
    <cellStyle name="Comma 83 3 2" xfId="19622" xr:uid="{EEDD760C-66E0-4214-B1F4-63339F0FAE50}"/>
    <cellStyle name="Comma 83 4" xfId="14019" xr:uid="{4BC9DA78-ECE9-4E8C-934F-E434782415A6}"/>
    <cellStyle name="Comma 84" xfId="2792" xr:uid="{00000000-0005-0000-0000-0000340A0000}"/>
    <cellStyle name="Comma 84 2" xfId="5581" xr:uid="{3EC0F142-34C7-4BA5-BF9F-9076C7DF6B4E}"/>
    <cellStyle name="Comma 84 2 2" xfId="11184" xr:uid="{1B56D15D-AF39-4A0B-A278-182562241C1C}"/>
    <cellStyle name="Comma 84 2 2 2" xfId="22412" xr:uid="{99361239-9425-4005-81B5-97C123DDB8C2}"/>
    <cellStyle name="Comma 84 2 3" xfId="16809" xr:uid="{75CC48A4-37B0-4EBF-BDEA-DAD604BA2327}"/>
    <cellStyle name="Comma 84 3" xfId="8395" xr:uid="{6D296D94-DF66-455D-B6EB-DCADD207BAB5}"/>
    <cellStyle name="Comma 84 3 2" xfId="19623" xr:uid="{EA039CC9-3CE8-46F3-9335-6677398B0171}"/>
    <cellStyle name="Comma 84 4" xfId="14020" xr:uid="{F3A4DD67-DA41-4297-B1C9-A313A5B6CDFC}"/>
    <cellStyle name="Comma 85" xfId="2793" xr:uid="{00000000-0005-0000-0000-0000350A0000}"/>
    <cellStyle name="Comma 85 2" xfId="5582" xr:uid="{D2374B8A-FCD0-41EC-9909-5A56BAB21D6F}"/>
    <cellStyle name="Comma 85 2 2" xfId="11185" xr:uid="{020AF3BA-F518-4C2D-88C9-AAE632B57F03}"/>
    <cellStyle name="Comma 85 2 2 2" xfId="22413" xr:uid="{C3502A09-19F7-401F-9D8F-BF414B4D74D1}"/>
    <cellStyle name="Comma 85 2 3" xfId="16810" xr:uid="{DB6150AF-4D81-439B-A098-6872F1618476}"/>
    <cellStyle name="Comma 85 3" xfId="8396" xr:uid="{20ADA146-2904-405D-8740-D6A40B47A210}"/>
    <cellStyle name="Comma 85 3 2" xfId="19624" xr:uid="{F13791E6-7824-4820-8277-B2B4AFF25A53}"/>
    <cellStyle name="Comma 85 4" xfId="14021" xr:uid="{DE7FBCC8-2B0E-4C10-937C-14353E164E65}"/>
    <cellStyle name="Comma 86" xfId="2794" xr:uid="{00000000-0005-0000-0000-0000360A0000}"/>
    <cellStyle name="Comma 86 2" xfId="5583" xr:uid="{BEB722C4-1A15-4E6B-A1A9-957EE3B661EF}"/>
    <cellStyle name="Comma 86 2 2" xfId="11186" xr:uid="{67D5BBCA-480F-44D5-8DF8-BD17CAC48770}"/>
    <cellStyle name="Comma 86 2 2 2" xfId="22414" xr:uid="{146C5C39-14C5-4DBD-A6B4-19FAAD266D18}"/>
    <cellStyle name="Comma 86 2 3" xfId="16811" xr:uid="{2852DF34-D99E-4E54-98CE-DAFA2F017941}"/>
    <cellStyle name="Comma 86 3" xfId="8397" xr:uid="{BD97A3E3-53BF-4430-BBE5-36BC5A54B8DA}"/>
    <cellStyle name="Comma 86 3 2" xfId="19625" xr:uid="{56FA41A1-AE65-4C47-8DC5-29704128583F}"/>
    <cellStyle name="Comma 86 4" xfId="14022" xr:uid="{AB60B27C-BD6C-4585-838E-3078B66E1F9B}"/>
    <cellStyle name="Comma 87" xfId="2795" xr:uid="{00000000-0005-0000-0000-0000370A0000}"/>
    <cellStyle name="Comma 87 2" xfId="5584" xr:uid="{D50FB6FF-231D-4ACC-B0CB-5B23BCB6F88F}"/>
    <cellStyle name="Comma 87 2 2" xfId="11187" xr:uid="{2A957C94-6B74-4A04-B371-04521C3987DA}"/>
    <cellStyle name="Comma 87 2 2 2" xfId="22415" xr:uid="{15ED15E4-B203-4B3E-89AD-608EA7B91100}"/>
    <cellStyle name="Comma 87 2 3" xfId="16812" xr:uid="{8640C0AA-1C49-4E74-8095-C0043A0C65C9}"/>
    <cellStyle name="Comma 87 3" xfId="8398" xr:uid="{16CA4FF8-EA4D-4050-BEA7-E1596DCDFEAB}"/>
    <cellStyle name="Comma 87 3 2" xfId="19626" xr:uid="{14327AA5-038F-45AB-A500-ADD59D49FF30}"/>
    <cellStyle name="Comma 87 4" xfId="14023" xr:uid="{16EB9BD3-76FC-4EA4-8826-D6B628B7EDF0}"/>
    <cellStyle name="Comma 88" xfId="2796" xr:uid="{00000000-0005-0000-0000-0000380A0000}"/>
    <cellStyle name="Comma 88 2" xfId="5585" xr:uid="{2E3D5DC1-250D-49DD-83BD-D1B37C57A343}"/>
    <cellStyle name="Comma 88 2 2" xfId="11188" xr:uid="{1DF1C0CF-0F76-48BB-9203-F73D8051B4A7}"/>
    <cellStyle name="Comma 88 2 2 2" xfId="22416" xr:uid="{AF47258E-2A98-4AE7-8EB5-8A6E7FB55044}"/>
    <cellStyle name="Comma 88 2 3" xfId="16813" xr:uid="{FD9DD06E-99B9-4051-95A2-E5799A1EB15E}"/>
    <cellStyle name="Comma 88 3" xfId="8399" xr:uid="{36EBBA1F-DA7F-4C69-8BEB-9B90BE05A601}"/>
    <cellStyle name="Comma 88 3 2" xfId="19627" xr:uid="{7271418E-7C2F-47CE-BA31-38731939FD27}"/>
    <cellStyle name="Comma 88 4" xfId="14024" xr:uid="{0180ECDF-2AD1-4F55-B041-13A01AAFD553}"/>
    <cellStyle name="Comma 89" xfId="2797" xr:uid="{00000000-0005-0000-0000-0000390A0000}"/>
    <cellStyle name="Comma 89 2" xfId="5586" xr:uid="{0E9C0FE7-E43D-46A0-B228-D0343D5C403C}"/>
    <cellStyle name="Comma 89 2 2" xfId="11189" xr:uid="{EF3814B1-B92F-4CB9-81C5-20CFA5D467E5}"/>
    <cellStyle name="Comma 89 2 2 2" xfId="22417" xr:uid="{B834C063-B689-4452-85E2-F126A7B073DD}"/>
    <cellStyle name="Comma 89 2 3" xfId="16814" xr:uid="{BB68C246-BBDB-46A7-A522-A17EAB451F36}"/>
    <cellStyle name="Comma 89 3" xfId="8400" xr:uid="{61645512-A6D5-4271-912E-0B5718683327}"/>
    <cellStyle name="Comma 89 3 2" xfId="19628" xr:uid="{BE1DDC7A-399B-4246-97D0-99533EE83389}"/>
    <cellStyle name="Comma 89 4" xfId="14025" xr:uid="{FD77392B-9708-420B-AECE-83000FCE864D}"/>
    <cellStyle name="Comma 9" xfId="39" xr:uid="{00000000-0005-0000-0000-00003A0A0000}"/>
    <cellStyle name="Comma 9 10" xfId="319" xr:uid="{00000000-0005-0000-0000-00003B0A0000}"/>
    <cellStyle name="Comma 9 10 2" xfId="3108" xr:uid="{3ED8DB0C-2462-444D-BB39-1240922155FE}"/>
    <cellStyle name="Comma 9 10 2 2" xfId="8711" xr:uid="{1F6CEE01-1B28-4C67-805F-47443E9D0481}"/>
    <cellStyle name="Comma 9 10 2 2 2" xfId="19939" xr:uid="{8E9C728F-E785-4CF1-9F32-466B853042D0}"/>
    <cellStyle name="Comma 9 10 2 3" xfId="14336" xr:uid="{917C430B-5885-427E-8A87-E5D00CE37A93}"/>
    <cellStyle name="Comma 9 10 3" xfId="5922" xr:uid="{C490FFCC-2C30-4462-9DFA-B872B58D1089}"/>
    <cellStyle name="Comma 9 10 3 2" xfId="17150" xr:uid="{A1723701-3975-4352-97D9-663095E63C87}"/>
    <cellStyle name="Comma 9 10 4" xfId="11547" xr:uid="{BF6F3719-E25C-4DD3-A420-7117B69B15B4}"/>
    <cellStyle name="Comma 9 11" xfId="2832" xr:uid="{9B95F20C-D822-4E59-A007-D9A76C078910}"/>
    <cellStyle name="Comma 9 11 2" xfId="8435" xr:uid="{69855C77-358A-4D99-844D-7CC51D1683BD}"/>
    <cellStyle name="Comma 9 11 2 2" xfId="19663" xr:uid="{F70E8BA4-18C0-4F71-B61B-E3A0ED62139F}"/>
    <cellStyle name="Comma 9 11 3" xfId="14060" xr:uid="{A267C3C2-A1D8-48D5-A0F6-5F1B371AC7C5}"/>
    <cellStyle name="Comma 9 12" xfId="5647" xr:uid="{0E1E1760-FDDE-4378-A257-BE35C48CBD1F}"/>
    <cellStyle name="Comma 9 12 2" xfId="16875" xr:uid="{19C4E932-9A53-4FBE-94D3-8D0F4BFC5987}"/>
    <cellStyle name="Comma 9 13" xfId="11271" xr:uid="{1FBB052C-BBBF-4AFA-B2A3-D70381E7B0AE}"/>
    <cellStyle name="Comma 9 2" xfId="52" xr:uid="{00000000-0005-0000-0000-00003C0A0000}"/>
    <cellStyle name="Comma 9 2 10" xfId="2845" xr:uid="{F1CD2BD3-8E90-4B16-97F9-100EAF12BFA6}"/>
    <cellStyle name="Comma 9 2 10 2" xfId="8448" xr:uid="{AB532DBE-A7D0-4B82-A95F-B978F28E1310}"/>
    <cellStyle name="Comma 9 2 10 2 2" xfId="19676" xr:uid="{34861D72-88C2-49DE-8846-39D1E88433F0}"/>
    <cellStyle name="Comma 9 2 10 3" xfId="14073" xr:uid="{B0A6D1F3-E736-439D-A8A1-FD853CE8B655}"/>
    <cellStyle name="Comma 9 2 11" xfId="5660" xr:uid="{049063E8-EC06-40FB-85FD-53C626EFF4EA}"/>
    <cellStyle name="Comma 9 2 11 2" xfId="16888" xr:uid="{BD3FAD84-B154-4FDC-A869-9BA81EF5FAD2}"/>
    <cellStyle name="Comma 9 2 12" xfId="11284" xr:uid="{1F70817B-D7FD-416F-AA3E-361300710F3F}"/>
    <cellStyle name="Comma 9 2 2" xfId="81" xr:uid="{00000000-0005-0000-0000-00003D0A0000}"/>
    <cellStyle name="Comma 9 2 2 10" xfId="5689" xr:uid="{2DAB1E23-6F54-44EF-BE8B-E89BEE1158EA}"/>
    <cellStyle name="Comma 9 2 2 10 2" xfId="16917" xr:uid="{3E44646F-0B86-459B-A373-D3C27BFD76F5}"/>
    <cellStyle name="Comma 9 2 2 11" xfId="11313" xr:uid="{1A8ADC5B-3B64-42ED-88F5-D93AF5B3FF2B}"/>
    <cellStyle name="Comma 9 2 2 2" xfId="143" xr:uid="{00000000-0005-0000-0000-00003E0A0000}"/>
    <cellStyle name="Comma 9 2 2 2 10" xfId="11375" xr:uid="{B982BB93-A7C2-4184-8B5E-277F11405B55}"/>
    <cellStyle name="Comma 9 2 2 2 2" xfId="269" xr:uid="{00000000-0005-0000-0000-00003F0A0000}"/>
    <cellStyle name="Comma 9 2 2 2 2 2" xfId="816" xr:uid="{00000000-0005-0000-0000-0000400A0000}"/>
    <cellStyle name="Comma 9 2 2 2 2 2 2" xfId="1354" xr:uid="{00000000-0005-0000-0000-0000410A0000}"/>
    <cellStyle name="Comma 9 2 2 2 2 2 2 2" xfId="2434" xr:uid="{00000000-0005-0000-0000-0000420A0000}"/>
    <cellStyle name="Comma 9 2 2 2 2 2 2 2 2" xfId="5223" xr:uid="{10C8C024-EF5C-48D2-A10D-9DA12F079461}"/>
    <cellStyle name="Comma 9 2 2 2 2 2 2 2 2 2" xfId="10826" xr:uid="{E5301F15-99DB-4AD8-9F70-B658A1E4C092}"/>
    <cellStyle name="Comma 9 2 2 2 2 2 2 2 2 2 2" xfId="22054" xr:uid="{F59097C4-4B89-45D2-8BA0-3B01D01B5F5B}"/>
    <cellStyle name="Comma 9 2 2 2 2 2 2 2 2 3" xfId="16451" xr:uid="{5497BF28-22DA-48E4-8C39-EC35B4D3BDA6}"/>
    <cellStyle name="Comma 9 2 2 2 2 2 2 2 3" xfId="8037" xr:uid="{1DE2345E-92A5-49AB-96D6-E4E75D406551}"/>
    <cellStyle name="Comma 9 2 2 2 2 2 2 2 3 2" xfId="19265" xr:uid="{7BC7F607-4E9D-479F-BCD8-47A9789ED8AE}"/>
    <cellStyle name="Comma 9 2 2 2 2 2 2 2 4" xfId="13662" xr:uid="{6C5181AE-4D6C-40A3-BC34-B2DB642F6FBB}"/>
    <cellStyle name="Comma 9 2 2 2 2 2 2 3" xfId="4143" xr:uid="{2225BB02-D3E6-4EB9-B633-3B686CA7109F}"/>
    <cellStyle name="Comma 9 2 2 2 2 2 2 3 2" xfId="9746" xr:uid="{1E2B9DBC-3176-4EF5-8D91-37EA0E8C90F3}"/>
    <cellStyle name="Comma 9 2 2 2 2 2 2 3 2 2" xfId="20974" xr:uid="{05F3BBFE-0861-4CD0-82C9-95CD0BB2E29B}"/>
    <cellStyle name="Comma 9 2 2 2 2 2 2 3 3" xfId="15371" xr:uid="{6CDD4568-1AFC-425D-B26C-42F3A2238C0D}"/>
    <cellStyle name="Comma 9 2 2 2 2 2 2 4" xfId="6957" xr:uid="{ECDFCDB3-C2EB-4C3D-B6FD-F3683A3C8677}"/>
    <cellStyle name="Comma 9 2 2 2 2 2 2 4 2" xfId="18185" xr:uid="{DC60AF16-72B5-4BAE-93E9-A08F20B42A73}"/>
    <cellStyle name="Comma 9 2 2 2 2 2 2 5" xfId="12582" xr:uid="{BEF19D2C-C13A-4553-8769-43D013175A80}"/>
    <cellStyle name="Comma 9 2 2 2 2 2 3" xfId="1896" xr:uid="{00000000-0005-0000-0000-0000430A0000}"/>
    <cellStyle name="Comma 9 2 2 2 2 2 3 2" xfId="4685" xr:uid="{DEBC0D6C-CB38-4751-85B4-E06033882683}"/>
    <cellStyle name="Comma 9 2 2 2 2 2 3 2 2" xfId="10288" xr:uid="{44EB8DC9-BC1E-47FB-AA16-3411C6C3ECAF}"/>
    <cellStyle name="Comma 9 2 2 2 2 2 3 2 2 2" xfId="21516" xr:uid="{FCC5157D-A34D-4533-9CCA-CF49EF058AD1}"/>
    <cellStyle name="Comma 9 2 2 2 2 2 3 2 3" xfId="15913" xr:uid="{9D8642C7-4513-4C03-B621-5C0202BB5A69}"/>
    <cellStyle name="Comma 9 2 2 2 2 2 3 3" xfId="7499" xr:uid="{0320D037-074E-4CAF-9449-FA4D66ED25AA}"/>
    <cellStyle name="Comma 9 2 2 2 2 2 3 3 2" xfId="18727" xr:uid="{4DCE7D7B-3A52-4617-8CB4-F4CE360C3145}"/>
    <cellStyle name="Comma 9 2 2 2 2 2 3 4" xfId="13124" xr:uid="{4E51109D-200E-4C0A-A4E0-9F0D3BD35512}"/>
    <cellStyle name="Comma 9 2 2 2 2 2 4" xfId="3605" xr:uid="{94B114E0-8711-413C-B50D-F60DC000A4F8}"/>
    <cellStyle name="Comma 9 2 2 2 2 2 4 2" xfId="9208" xr:uid="{257C9BD2-9F68-48B2-9F09-D906B752B34A}"/>
    <cellStyle name="Comma 9 2 2 2 2 2 4 2 2" xfId="20436" xr:uid="{436B8DA4-D1DF-43A3-B468-2CC3F5C9E827}"/>
    <cellStyle name="Comma 9 2 2 2 2 2 4 3" xfId="14833" xr:uid="{2CB8F69D-6BD7-452A-AF7C-4AFE001F6350}"/>
    <cellStyle name="Comma 9 2 2 2 2 2 5" xfId="6419" xr:uid="{426D823C-6659-4124-BEC7-495DCCE3D71D}"/>
    <cellStyle name="Comma 9 2 2 2 2 2 5 2" xfId="17647" xr:uid="{77FBBBAA-000D-4557-AA53-0B553629EE59}"/>
    <cellStyle name="Comma 9 2 2 2 2 2 6" xfId="12044" xr:uid="{C77AFE79-4332-4A05-BE76-7242C9C4F98F}"/>
    <cellStyle name="Comma 9 2 2 2 2 3" xfId="1087" xr:uid="{00000000-0005-0000-0000-0000440A0000}"/>
    <cellStyle name="Comma 9 2 2 2 2 3 2" xfId="2167" xr:uid="{00000000-0005-0000-0000-0000450A0000}"/>
    <cellStyle name="Comma 9 2 2 2 2 3 2 2" xfId="4956" xr:uid="{A880138D-4E66-44C0-9F52-63E8F3045926}"/>
    <cellStyle name="Comma 9 2 2 2 2 3 2 2 2" xfId="10559" xr:uid="{64B5A551-DE94-4CC3-A8CC-E0FBEAF8ED0E}"/>
    <cellStyle name="Comma 9 2 2 2 2 3 2 2 2 2" xfId="21787" xr:uid="{29BD3EB8-8F10-461D-AA60-3F86E7FB7737}"/>
    <cellStyle name="Comma 9 2 2 2 2 3 2 2 3" xfId="16184" xr:uid="{24CCFD34-5706-4BC0-A76F-078301F1BC6B}"/>
    <cellStyle name="Comma 9 2 2 2 2 3 2 3" xfId="7770" xr:uid="{480E2B0C-2B61-4B8F-838E-C58413B626B5}"/>
    <cellStyle name="Comma 9 2 2 2 2 3 2 3 2" xfId="18998" xr:uid="{AF5128FF-970F-409A-B5D3-0A77128768BD}"/>
    <cellStyle name="Comma 9 2 2 2 2 3 2 4" xfId="13395" xr:uid="{0DDA489F-69CE-41F8-8BE5-C6672AB97DDF}"/>
    <cellStyle name="Comma 9 2 2 2 2 3 3" xfId="3876" xr:uid="{0F382D7A-74CE-4268-9418-4E38C0766D5A}"/>
    <cellStyle name="Comma 9 2 2 2 2 3 3 2" xfId="9479" xr:uid="{A3718ECE-3705-412A-BF7E-C794B0CEF1EA}"/>
    <cellStyle name="Comma 9 2 2 2 2 3 3 2 2" xfId="20707" xr:uid="{756B170A-8900-4445-9320-F36BBE24E1AD}"/>
    <cellStyle name="Comma 9 2 2 2 2 3 3 3" xfId="15104" xr:uid="{D2AB4515-8663-45C9-B57C-CD3BD5E5F419}"/>
    <cellStyle name="Comma 9 2 2 2 2 3 4" xfId="6690" xr:uid="{2D7988CF-2A07-4EFA-98C3-DC0885BE27AD}"/>
    <cellStyle name="Comma 9 2 2 2 2 3 4 2" xfId="17918" xr:uid="{AFDF0B0A-C9DE-422A-9ADA-C059273E7C9C}"/>
    <cellStyle name="Comma 9 2 2 2 2 3 5" xfId="12315" xr:uid="{0A8B42A5-0846-4A88-B346-5F819835A2E7}"/>
    <cellStyle name="Comma 9 2 2 2 2 4" xfId="1629" xr:uid="{00000000-0005-0000-0000-0000460A0000}"/>
    <cellStyle name="Comma 9 2 2 2 2 4 2" xfId="4418" xr:uid="{021822A9-FE69-4FC8-A55F-B0CA71A8A5FE}"/>
    <cellStyle name="Comma 9 2 2 2 2 4 2 2" xfId="10021" xr:uid="{20DB44AE-BAD4-46E4-9FC3-E9E7B50CE248}"/>
    <cellStyle name="Comma 9 2 2 2 2 4 2 2 2" xfId="21249" xr:uid="{68EB6F94-F0CF-4475-8A95-B24CE9E64294}"/>
    <cellStyle name="Comma 9 2 2 2 2 4 2 3" xfId="15646" xr:uid="{CBD20FE1-6434-45DA-85A9-4477C34F3F68}"/>
    <cellStyle name="Comma 9 2 2 2 2 4 3" xfId="7232" xr:uid="{6A4051F4-D103-49E4-81A7-EB3785247BA3}"/>
    <cellStyle name="Comma 9 2 2 2 2 4 3 2" xfId="18460" xr:uid="{35467C16-1CB3-4473-95B4-250E8F2DEFE3}"/>
    <cellStyle name="Comma 9 2 2 2 2 4 4" xfId="12857" xr:uid="{10F440B2-F3D8-428C-80FC-3169E3C1C5ED}"/>
    <cellStyle name="Comma 9 2 2 2 2 5" xfId="2710" xr:uid="{00000000-0005-0000-0000-0000470A0000}"/>
    <cellStyle name="Comma 9 2 2 2 2 5 2" xfId="5499" xr:uid="{18AAF44A-15F8-4345-B8C5-C0F4A59F9E90}"/>
    <cellStyle name="Comma 9 2 2 2 2 5 2 2" xfId="11102" xr:uid="{9DF94B26-3739-4E19-8ED7-94BE56706356}"/>
    <cellStyle name="Comma 9 2 2 2 2 5 2 2 2" xfId="22330" xr:uid="{2B7CAD16-6D69-402B-A492-B0469C92F90C}"/>
    <cellStyle name="Comma 9 2 2 2 2 5 2 3" xfId="16727" xr:uid="{182AE4DC-BDC1-4B7B-B726-060024702361}"/>
    <cellStyle name="Comma 9 2 2 2 2 5 3" xfId="8313" xr:uid="{B5DAF5E0-759B-4BEE-BAB4-365E7EBF1A80}"/>
    <cellStyle name="Comma 9 2 2 2 2 5 3 2" xfId="19541" xr:uid="{02963F0C-6BAF-483A-BE58-DBBA24AB3A8A}"/>
    <cellStyle name="Comma 9 2 2 2 2 5 4" xfId="13938" xr:uid="{6575EF9C-6940-42E4-8100-85096E2730BA}"/>
    <cellStyle name="Comma 9 2 2 2 2 6" xfId="549" xr:uid="{00000000-0005-0000-0000-0000480A0000}"/>
    <cellStyle name="Comma 9 2 2 2 2 6 2" xfId="3338" xr:uid="{B231986C-E578-4886-A49C-AA4FD96E95AF}"/>
    <cellStyle name="Comma 9 2 2 2 2 6 2 2" xfId="8941" xr:uid="{56A6D4EE-23DB-40C0-9909-6EB8CE85AD6B}"/>
    <cellStyle name="Comma 9 2 2 2 2 6 2 2 2" xfId="20169" xr:uid="{C8F4228E-9A9C-4E49-B5AA-687B87BD8DDB}"/>
    <cellStyle name="Comma 9 2 2 2 2 6 2 3" xfId="14566" xr:uid="{D4CA0D2E-AC41-48DE-8603-729FFF9B5A76}"/>
    <cellStyle name="Comma 9 2 2 2 2 6 3" xfId="6152" xr:uid="{933BA124-C130-40A4-BAC5-741F98AE4828}"/>
    <cellStyle name="Comma 9 2 2 2 2 6 3 2" xfId="17380" xr:uid="{B18AB19B-99C7-4B11-91F8-83E989DFA743}"/>
    <cellStyle name="Comma 9 2 2 2 2 6 4" xfId="11777" xr:uid="{85FD9DB6-9F3A-4E36-B95E-77901669025C}"/>
    <cellStyle name="Comma 9 2 2 2 2 7" xfId="3062" xr:uid="{C347E589-D285-44A9-976A-9AC74D6C0FDD}"/>
    <cellStyle name="Comma 9 2 2 2 2 7 2" xfId="8665" xr:uid="{1E3C8F29-4F81-405A-8E39-ABD135E147F9}"/>
    <cellStyle name="Comma 9 2 2 2 2 7 2 2" xfId="19893" xr:uid="{74F4B204-55DD-4536-8896-8F17E5B89349}"/>
    <cellStyle name="Comma 9 2 2 2 2 7 3" xfId="14290" xr:uid="{D7CCFECA-B9B1-4EE0-A14A-769BED30972B}"/>
    <cellStyle name="Comma 9 2 2 2 2 8" xfId="5877" xr:uid="{D6692BFD-C65D-4F01-9461-49EF4C5F1BAA}"/>
    <cellStyle name="Comma 9 2 2 2 2 8 2" xfId="17105" xr:uid="{09761067-51C7-454C-8B93-D665E7840CCC}"/>
    <cellStyle name="Comma 9 2 2 2 2 9" xfId="11501" xr:uid="{A0B21EE0-EBE1-42CF-A187-0B9AD615F452}"/>
    <cellStyle name="Comma 9 2 2 2 3" xfId="690" xr:uid="{00000000-0005-0000-0000-0000490A0000}"/>
    <cellStyle name="Comma 9 2 2 2 3 2" xfId="1228" xr:uid="{00000000-0005-0000-0000-00004A0A0000}"/>
    <cellStyle name="Comma 9 2 2 2 3 2 2" xfId="2308" xr:uid="{00000000-0005-0000-0000-00004B0A0000}"/>
    <cellStyle name="Comma 9 2 2 2 3 2 2 2" xfId="5097" xr:uid="{E10D5754-D949-4BBC-87B1-AFF341830B5F}"/>
    <cellStyle name="Comma 9 2 2 2 3 2 2 2 2" xfId="10700" xr:uid="{B5861FF9-199C-42F6-B33C-2A9485FA430F}"/>
    <cellStyle name="Comma 9 2 2 2 3 2 2 2 2 2" xfId="21928" xr:uid="{03D9882C-BFD6-4032-AF8D-AF9C1069CAA2}"/>
    <cellStyle name="Comma 9 2 2 2 3 2 2 2 3" xfId="16325" xr:uid="{BFDDA501-AF32-481C-BDB2-BB6CC5167820}"/>
    <cellStyle name="Comma 9 2 2 2 3 2 2 3" xfId="7911" xr:uid="{A9E375F3-2B14-455A-8E93-57DCD0585666}"/>
    <cellStyle name="Comma 9 2 2 2 3 2 2 3 2" xfId="19139" xr:uid="{9A677D1A-0BBC-422E-8914-2178A796A390}"/>
    <cellStyle name="Comma 9 2 2 2 3 2 2 4" xfId="13536" xr:uid="{BC9725B3-6AAE-438F-8EB3-77CC2217558A}"/>
    <cellStyle name="Comma 9 2 2 2 3 2 3" xfId="4017" xr:uid="{5FA80BC9-ECE0-432E-87E3-A51A26D958F5}"/>
    <cellStyle name="Comma 9 2 2 2 3 2 3 2" xfId="9620" xr:uid="{1433E382-3897-469B-A941-252B2621C170}"/>
    <cellStyle name="Comma 9 2 2 2 3 2 3 2 2" xfId="20848" xr:uid="{7F7E1B54-5C32-4DF1-8DB9-A10675701839}"/>
    <cellStyle name="Comma 9 2 2 2 3 2 3 3" xfId="15245" xr:uid="{A185FA99-1B01-4B10-B6E2-75804ADB472A}"/>
    <cellStyle name="Comma 9 2 2 2 3 2 4" xfId="6831" xr:uid="{5373649E-996A-4066-AF7D-BFE297890029}"/>
    <cellStyle name="Comma 9 2 2 2 3 2 4 2" xfId="18059" xr:uid="{81468C80-B510-45D3-BF82-8BD6FD974CB6}"/>
    <cellStyle name="Comma 9 2 2 2 3 2 5" xfId="12456" xr:uid="{D36FAEB1-2E45-43F7-B7E4-AC5748DE4778}"/>
    <cellStyle name="Comma 9 2 2 2 3 3" xfId="1770" xr:uid="{00000000-0005-0000-0000-00004C0A0000}"/>
    <cellStyle name="Comma 9 2 2 2 3 3 2" xfId="4559" xr:uid="{9CBE2C75-B3CF-4B36-930B-8215E5F8C81E}"/>
    <cellStyle name="Comma 9 2 2 2 3 3 2 2" xfId="10162" xr:uid="{0B28E4DD-C55D-4B0A-A82C-0900D39020EC}"/>
    <cellStyle name="Comma 9 2 2 2 3 3 2 2 2" xfId="21390" xr:uid="{5FB905E2-69F7-4B9F-9249-713A66C04DC9}"/>
    <cellStyle name="Comma 9 2 2 2 3 3 2 3" xfId="15787" xr:uid="{4063D39C-D4C6-4D74-91ED-16FED1A05C35}"/>
    <cellStyle name="Comma 9 2 2 2 3 3 3" xfId="7373" xr:uid="{03876601-1C01-412D-B7CC-50B9B1687400}"/>
    <cellStyle name="Comma 9 2 2 2 3 3 3 2" xfId="18601" xr:uid="{F44603D4-DBD0-42D2-A911-4A27BA31E071}"/>
    <cellStyle name="Comma 9 2 2 2 3 3 4" xfId="12998" xr:uid="{AE432123-EE11-43D3-B811-01E61778F25A}"/>
    <cellStyle name="Comma 9 2 2 2 3 4" xfId="3479" xr:uid="{CC152FC8-74B3-4397-93ED-7EA00B13E48B}"/>
    <cellStyle name="Comma 9 2 2 2 3 4 2" xfId="9082" xr:uid="{49F55C3C-78B2-4373-B808-C6DC3133AD68}"/>
    <cellStyle name="Comma 9 2 2 2 3 4 2 2" xfId="20310" xr:uid="{DFDF5803-0E48-4E43-A2C6-F626A94C4ADC}"/>
    <cellStyle name="Comma 9 2 2 2 3 4 3" xfId="14707" xr:uid="{6B07F92B-B010-49AE-92FC-FC386A670375}"/>
    <cellStyle name="Comma 9 2 2 2 3 5" xfId="6293" xr:uid="{1B7E585E-8EB7-4D12-B1E3-4B3A01880E5F}"/>
    <cellStyle name="Comma 9 2 2 2 3 5 2" xfId="17521" xr:uid="{C8D691C5-1FA7-4226-B0FB-E80559548840}"/>
    <cellStyle name="Comma 9 2 2 2 3 6" xfId="11918" xr:uid="{9BE5D9CC-3959-4C92-9BC5-00C11E4BD419}"/>
    <cellStyle name="Comma 9 2 2 2 4" xfId="961" xr:uid="{00000000-0005-0000-0000-00004D0A0000}"/>
    <cellStyle name="Comma 9 2 2 2 4 2" xfId="2041" xr:uid="{00000000-0005-0000-0000-00004E0A0000}"/>
    <cellStyle name="Comma 9 2 2 2 4 2 2" xfId="4830" xr:uid="{7FC12A9D-D577-4130-A37F-12EC3E6D5F0D}"/>
    <cellStyle name="Comma 9 2 2 2 4 2 2 2" xfId="10433" xr:uid="{43E2DEBE-B3B3-49D1-8C56-99D43FD73EE9}"/>
    <cellStyle name="Comma 9 2 2 2 4 2 2 2 2" xfId="21661" xr:uid="{DB09B27F-A5DE-4EFC-8F35-2F0FB0396A5B}"/>
    <cellStyle name="Comma 9 2 2 2 4 2 2 3" xfId="16058" xr:uid="{32DA3D49-EC85-484A-876D-38F2D8B5F184}"/>
    <cellStyle name="Comma 9 2 2 2 4 2 3" xfId="7644" xr:uid="{84C03768-DD66-43F6-BCE5-C9E50799D7A5}"/>
    <cellStyle name="Comma 9 2 2 2 4 2 3 2" xfId="18872" xr:uid="{09C9467E-8065-4BCB-9B6E-40521E6CCF00}"/>
    <cellStyle name="Comma 9 2 2 2 4 2 4" xfId="13269" xr:uid="{68660617-3C8C-4398-9F24-6FCF94059867}"/>
    <cellStyle name="Comma 9 2 2 2 4 3" xfId="3750" xr:uid="{23080741-9F56-4EF5-AFEC-4E3F1102886E}"/>
    <cellStyle name="Comma 9 2 2 2 4 3 2" xfId="9353" xr:uid="{AFBA4D75-878A-4286-B039-2465E8107C3B}"/>
    <cellStyle name="Comma 9 2 2 2 4 3 2 2" xfId="20581" xr:uid="{EFD302CD-9564-4077-B01E-0125A6BA6DDC}"/>
    <cellStyle name="Comma 9 2 2 2 4 3 3" xfId="14978" xr:uid="{70ED8E24-3AD4-499E-AC0E-741DEEF4FD95}"/>
    <cellStyle name="Comma 9 2 2 2 4 4" xfId="6564" xr:uid="{056C78F9-2D96-4218-849F-B9984EED53AD}"/>
    <cellStyle name="Comma 9 2 2 2 4 4 2" xfId="17792" xr:uid="{D08B9303-38F7-444C-B715-D34F0218944A}"/>
    <cellStyle name="Comma 9 2 2 2 4 5" xfId="12189" xr:uid="{F4A40F74-C2BE-4FC4-BF64-E22DEE1CD5B4}"/>
    <cellStyle name="Comma 9 2 2 2 5" xfId="1503" xr:uid="{00000000-0005-0000-0000-00004F0A0000}"/>
    <cellStyle name="Comma 9 2 2 2 5 2" xfId="4292" xr:uid="{E3C4A09B-8549-426D-8466-197119B91C26}"/>
    <cellStyle name="Comma 9 2 2 2 5 2 2" xfId="9895" xr:uid="{948DDEC9-D7BB-40C6-88AB-4414F6496FF7}"/>
    <cellStyle name="Comma 9 2 2 2 5 2 2 2" xfId="21123" xr:uid="{CE6ED78F-7F52-4853-9074-391E2D57E14D}"/>
    <cellStyle name="Comma 9 2 2 2 5 2 3" xfId="15520" xr:uid="{59FF1527-7340-48E4-95B2-26A9870F9275}"/>
    <cellStyle name="Comma 9 2 2 2 5 3" xfId="7106" xr:uid="{E6A50AE2-23DE-45A7-9A82-B7150E8C8C87}"/>
    <cellStyle name="Comma 9 2 2 2 5 3 2" xfId="18334" xr:uid="{3D1DF04B-179E-4313-B6A1-FA0D5D1386CB}"/>
    <cellStyle name="Comma 9 2 2 2 5 4" xfId="12731" xr:uid="{E7C62C11-E8FE-4ECD-BD94-576B44E73AFE}"/>
    <cellStyle name="Comma 9 2 2 2 6" xfId="2584" xr:uid="{00000000-0005-0000-0000-0000500A0000}"/>
    <cellStyle name="Comma 9 2 2 2 6 2" xfId="5373" xr:uid="{47EFB424-480B-4F68-AD06-BD4CBED04006}"/>
    <cellStyle name="Comma 9 2 2 2 6 2 2" xfId="10976" xr:uid="{4BD97E1A-E962-4A1A-95DB-DB028C4EF0C0}"/>
    <cellStyle name="Comma 9 2 2 2 6 2 2 2" xfId="22204" xr:uid="{01A267DE-2212-48C4-BE30-07A3C79E40B6}"/>
    <cellStyle name="Comma 9 2 2 2 6 2 3" xfId="16601" xr:uid="{F0580B23-538E-4CED-9EA7-54CE0E10E5C9}"/>
    <cellStyle name="Comma 9 2 2 2 6 3" xfId="8187" xr:uid="{48D44661-6C8A-45F8-910A-BEB8EB7B4836}"/>
    <cellStyle name="Comma 9 2 2 2 6 3 2" xfId="19415" xr:uid="{6DC53774-3A01-4BF5-A742-0ED68D87F9D1}"/>
    <cellStyle name="Comma 9 2 2 2 6 4" xfId="13812" xr:uid="{4ED7E9F8-10BA-421D-BDBA-9E0F1EBFFC1C}"/>
    <cellStyle name="Comma 9 2 2 2 7" xfId="423" xr:uid="{00000000-0005-0000-0000-0000510A0000}"/>
    <cellStyle name="Comma 9 2 2 2 7 2" xfId="3212" xr:uid="{4CCF612A-E89F-4174-BCCD-6731C4E52C36}"/>
    <cellStyle name="Comma 9 2 2 2 7 2 2" xfId="8815" xr:uid="{74758474-79C6-4589-873A-C4C9B9BE1E88}"/>
    <cellStyle name="Comma 9 2 2 2 7 2 2 2" xfId="20043" xr:uid="{8AF13E87-157A-4D3D-9159-3915E1145B43}"/>
    <cellStyle name="Comma 9 2 2 2 7 2 3" xfId="14440" xr:uid="{E54EBA8A-48A7-4E14-8985-5D0555DFA6DE}"/>
    <cellStyle name="Comma 9 2 2 2 7 3" xfId="6026" xr:uid="{E4C06C5A-2CE4-4996-8DBA-A45F10592EC7}"/>
    <cellStyle name="Comma 9 2 2 2 7 3 2" xfId="17254" xr:uid="{25F8E3ED-100C-4421-BFD4-912B113CA2FA}"/>
    <cellStyle name="Comma 9 2 2 2 7 4" xfId="11651" xr:uid="{CF383072-29D2-4C53-8ADB-0A1068E0E0A8}"/>
    <cellStyle name="Comma 9 2 2 2 8" xfId="2936" xr:uid="{AF3F7612-EAF1-460A-BBC1-B95DDE853C32}"/>
    <cellStyle name="Comma 9 2 2 2 8 2" xfId="8539" xr:uid="{C79697D6-4F02-41A1-BC2B-44BD72481D42}"/>
    <cellStyle name="Comma 9 2 2 2 8 2 2" xfId="19767" xr:uid="{49423F76-8586-46E1-A75C-BA7455C910BB}"/>
    <cellStyle name="Comma 9 2 2 2 8 3" xfId="14164" xr:uid="{D2652543-2598-4D9C-A323-06DE49744C5A}"/>
    <cellStyle name="Comma 9 2 2 2 9" xfId="5751" xr:uid="{2D66D7DC-C41D-47B5-AA0A-C4141327AC15}"/>
    <cellStyle name="Comma 9 2 2 2 9 2" xfId="16979" xr:uid="{49DC8110-370C-4B94-8EDA-7D1FF0E7A0BF}"/>
    <cellStyle name="Comma 9 2 2 3" xfId="205" xr:uid="{00000000-0005-0000-0000-0000520A0000}"/>
    <cellStyle name="Comma 9 2 2 3 2" xfId="752" xr:uid="{00000000-0005-0000-0000-0000530A0000}"/>
    <cellStyle name="Comma 9 2 2 3 2 2" xfId="1290" xr:uid="{00000000-0005-0000-0000-0000540A0000}"/>
    <cellStyle name="Comma 9 2 2 3 2 2 2" xfId="2370" xr:uid="{00000000-0005-0000-0000-0000550A0000}"/>
    <cellStyle name="Comma 9 2 2 3 2 2 2 2" xfId="5159" xr:uid="{194C5BE5-2D03-4AD7-83AC-EBF725B1B8D5}"/>
    <cellStyle name="Comma 9 2 2 3 2 2 2 2 2" xfId="10762" xr:uid="{E7796420-73D9-4DE9-B748-D5E9CD7165B7}"/>
    <cellStyle name="Comma 9 2 2 3 2 2 2 2 2 2" xfId="21990" xr:uid="{0F039E9A-4B64-4EB1-8F02-81819BE0715D}"/>
    <cellStyle name="Comma 9 2 2 3 2 2 2 2 3" xfId="16387" xr:uid="{70BEB4C5-3452-46E7-A89E-7C5FB13BE0DF}"/>
    <cellStyle name="Comma 9 2 2 3 2 2 2 3" xfId="7973" xr:uid="{6796FDE5-2389-45F3-88FF-D4FCB7CC4FE2}"/>
    <cellStyle name="Comma 9 2 2 3 2 2 2 3 2" xfId="19201" xr:uid="{1608623F-17D8-4C33-A507-ABF26FDEE409}"/>
    <cellStyle name="Comma 9 2 2 3 2 2 2 4" xfId="13598" xr:uid="{1953B06D-8DB1-4755-BB8E-141AF6E1CA7C}"/>
    <cellStyle name="Comma 9 2 2 3 2 2 3" xfId="4079" xr:uid="{EA910E34-9DAE-4BA4-9D47-A5F308933884}"/>
    <cellStyle name="Comma 9 2 2 3 2 2 3 2" xfId="9682" xr:uid="{9C4DE0E0-80DD-427D-A1D7-2039B2FA723F}"/>
    <cellStyle name="Comma 9 2 2 3 2 2 3 2 2" xfId="20910" xr:uid="{53A98DF4-C25C-4D5F-85A4-4D505B7CF528}"/>
    <cellStyle name="Comma 9 2 2 3 2 2 3 3" xfId="15307" xr:uid="{63A553DC-B7AF-4CCC-A1D9-6C3CA169CFCB}"/>
    <cellStyle name="Comma 9 2 2 3 2 2 4" xfId="6893" xr:uid="{4E4E2C6F-2A5E-4CB1-9417-471923D81587}"/>
    <cellStyle name="Comma 9 2 2 3 2 2 4 2" xfId="18121" xr:uid="{FC9967B9-BA82-4E3C-8795-D49F08F423F6}"/>
    <cellStyle name="Comma 9 2 2 3 2 2 5" xfId="12518" xr:uid="{8512B947-0475-49DE-A7CF-9F898E4BDB54}"/>
    <cellStyle name="Comma 9 2 2 3 2 3" xfId="1832" xr:uid="{00000000-0005-0000-0000-0000560A0000}"/>
    <cellStyle name="Comma 9 2 2 3 2 3 2" xfId="4621" xr:uid="{82A87E2A-E268-41B8-91E3-DE4CBB0DC68C}"/>
    <cellStyle name="Comma 9 2 2 3 2 3 2 2" xfId="10224" xr:uid="{EE80343C-9899-409F-8D70-2E1634FE11A7}"/>
    <cellStyle name="Comma 9 2 2 3 2 3 2 2 2" xfId="21452" xr:uid="{EF29F354-A027-4E03-AD47-ADDDCAEA4370}"/>
    <cellStyle name="Comma 9 2 2 3 2 3 2 3" xfId="15849" xr:uid="{262C2D34-CE63-4759-8CCF-1DAAFAA21FC0}"/>
    <cellStyle name="Comma 9 2 2 3 2 3 3" xfId="7435" xr:uid="{1D3FC391-A0C7-40A5-A29E-530C55635952}"/>
    <cellStyle name="Comma 9 2 2 3 2 3 3 2" xfId="18663" xr:uid="{AA30AF93-4D6E-40F0-977A-3C2398915A05}"/>
    <cellStyle name="Comma 9 2 2 3 2 3 4" xfId="13060" xr:uid="{7CF52B51-BA2B-4FC2-9E64-DA909BE4316C}"/>
    <cellStyle name="Comma 9 2 2 3 2 4" xfId="3541" xr:uid="{A5E7D209-5699-418A-9518-29FECD3EE55B}"/>
    <cellStyle name="Comma 9 2 2 3 2 4 2" xfId="9144" xr:uid="{96A9A620-3546-4B98-99F5-F718388985D1}"/>
    <cellStyle name="Comma 9 2 2 3 2 4 2 2" xfId="20372" xr:uid="{99234F58-6880-4F9F-8717-BF9D9EB17F2F}"/>
    <cellStyle name="Comma 9 2 2 3 2 4 3" xfId="14769" xr:uid="{84C9EC97-BC8B-4B0D-A79C-1C1D8BDB9575}"/>
    <cellStyle name="Comma 9 2 2 3 2 5" xfId="6355" xr:uid="{8C9D4F9C-6F0E-4AA4-B057-4B25F3F52486}"/>
    <cellStyle name="Comma 9 2 2 3 2 5 2" xfId="17583" xr:uid="{C3D86121-890D-4620-9DC6-4D7D30743EB7}"/>
    <cellStyle name="Comma 9 2 2 3 2 6" xfId="11980" xr:uid="{B5ACA7E5-0C03-4518-B43F-825E7C4DD525}"/>
    <cellStyle name="Comma 9 2 2 3 3" xfId="1023" xr:uid="{00000000-0005-0000-0000-0000570A0000}"/>
    <cellStyle name="Comma 9 2 2 3 3 2" xfId="2103" xr:uid="{00000000-0005-0000-0000-0000580A0000}"/>
    <cellStyle name="Comma 9 2 2 3 3 2 2" xfId="4892" xr:uid="{47F28BDC-575D-4870-BE65-EB75949E504D}"/>
    <cellStyle name="Comma 9 2 2 3 3 2 2 2" xfId="10495" xr:uid="{93F0588C-9F29-4CF7-AA85-BB32425EC336}"/>
    <cellStyle name="Comma 9 2 2 3 3 2 2 2 2" xfId="21723" xr:uid="{A3C4182D-10E0-4193-86B0-EF288AEFE52A}"/>
    <cellStyle name="Comma 9 2 2 3 3 2 2 3" xfId="16120" xr:uid="{B6FAC838-0845-47F2-A520-B3BA7D98586B}"/>
    <cellStyle name="Comma 9 2 2 3 3 2 3" xfId="7706" xr:uid="{7ABDBD3F-1BC8-41B0-BCF9-5CE2F5F8B5C5}"/>
    <cellStyle name="Comma 9 2 2 3 3 2 3 2" xfId="18934" xr:uid="{13C0E1E6-5CC4-431F-A352-8E95A679F545}"/>
    <cellStyle name="Comma 9 2 2 3 3 2 4" xfId="13331" xr:uid="{8C8E3E7B-072E-4CB4-AF1B-28426E2EC180}"/>
    <cellStyle name="Comma 9 2 2 3 3 3" xfId="3812" xr:uid="{4E703834-89C5-4799-BCD8-0B5267174CCE}"/>
    <cellStyle name="Comma 9 2 2 3 3 3 2" xfId="9415" xr:uid="{79DB5B07-C825-470E-A2D4-806985F56C64}"/>
    <cellStyle name="Comma 9 2 2 3 3 3 2 2" xfId="20643" xr:uid="{DF9E8CD2-07F7-4A1B-9091-667961D886E8}"/>
    <cellStyle name="Comma 9 2 2 3 3 3 3" xfId="15040" xr:uid="{7F35B4FA-BC07-46A0-A1F4-D442F172E298}"/>
    <cellStyle name="Comma 9 2 2 3 3 4" xfId="6626" xr:uid="{0C9CB805-16E9-466B-AD1B-C296200AF314}"/>
    <cellStyle name="Comma 9 2 2 3 3 4 2" xfId="17854" xr:uid="{DB8493C3-F70A-4595-9E31-95DDCC93253F}"/>
    <cellStyle name="Comma 9 2 2 3 3 5" xfId="12251" xr:uid="{3018DD64-2603-414E-A640-D61D6BD8BEF9}"/>
    <cellStyle name="Comma 9 2 2 3 4" xfId="1565" xr:uid="{00000000-0005-0000-0000-0000590A0000}"/>
    <cellStyle name="Comma 9 2 2 3 4 2" xfId="4354" xr:uid="{3334FEF1-3519-4003-8902-A2680B69C983}"/>
    <cellStyle name="Comma 9 2 2 3 4 2 2" xfId="9957" xr:uid="{8939928D-0E45-4C0E-8BB4-47B548A18F33}"/>
    <cellStyle name="Comma 9 2 2 3 4 2 2 2" xfId="21185" xr:uid="{CC1FF523-1B7B-4377-A257-E66BEA311844}"/>
    <cellStyle name="Comma 9 2 2 3 4 2 3" xfId="15582" xr:uid="{5BE5F8B4-E403-4D61-B67E-2BAB22B2497A}"/>
    <cellStyle name="Comma 9 2 2 3 4 3" xfId="7168" xr:uid="{FF1C6FD9-B815-4221-98C3-1C6FAEB6B94B}"/>
    <cellStyle name="Comma 9 2 2 3 4 3 2" xfId="18396" xr:uid="{B51A7C73-7451-4878-9FC9-A6D6CDA81B0F}"/>
    <cellStyle name="Comma 9 2 2 3 4 4" xfId="12793" xr:uid="{A58FDEEE-A60A-457A-934D-3FD69E244155}"/>
    <cellStyle name="Comma 9 2 2 3 5" xfId="2646" xr:uid="{00000000-0005-0000-0000-00005A0A0000}"/>
    <cellStyle name="Comma 9 2 2 3 5 2" xfId="5435" xr:uid="{9459DBA9-328A-4677-8A98-E5E9F5C82094}"/>
    <cellStyle name="Comma 9 2 2 3 5 2 2" xfId="11038" xr:uid="{D6F552D6-F438-4355-BF54-43DE748748B5}"/>
    <cellStyle name="Comma 9 2 2 3 5 2 2 2" xfId="22266" xr:uid="{3BC070E3-7940-4260-AF49-B99C1A94DA06}"/>
    <cellStyle name="Comma 9 2 2 3 5 2 3" xfId="16663" xr:uid="{6BF5F81B-7F60-439A-98EB-45BB26519E24}"/>
    <cellStyle name="Comma 9 2 2 3 5 3" xfId="8249" xr:uid="{F8122B3C-7CD0-4187-B0ED-25F3086F4EEC}"/>
    <cellStyle name="Comma 9 2 2 3 5 3 2" xfId="19477" xr:uid="{49D944D6-E9EA-46BD-BB6F-29E206F3980F}"/>
    <cellStyle name="Comma 9 2 2 3 5 4" xfId="13874" xr:uid="{615E8B99-E901-4D1B-A43F-9701B2BA4D1E}"/>
    <cellStyle name="Comma 9 2 2 3 6" xfId="485" xr:uid="{00000000-0005-0000-0000-00005B0A0000}"/>
    <cellStyle name="Comma 9 2 2 3 6 2" xfId="3274" xr:uid="{8332B540-435A-42F9-86F6-33BEA601B32B}"/>
    <cellStyle name="Comma 9 2 2 3 6 2 2" xfId="8877" xr:uid="{8BC7D9A0-5ABB-4838-99EA-F47112F78C8A}"/>
    <cellStyle name="Comma 9 2 2 3 6 2 2 2" xfId="20105" xr:uid="{E94174FC-CE7C-475D-BC30-D89B4DFCAFBE}"/>
    <cellStyle name="Comma 9 2 2 3 6 2 3" xfId="14502" xr:uid="{FACCD6A7-F881-4DE0-A2DF-565643A75969}"/>
    <cellStyle name="Comma 9 2 2 3 6 3" xfId="6088" xr:uid="{B3C98888-C4D6-47A1-925F-75CEA643EB7E}"/>
    <cellStyle name="Comma 9 2 2 3 6 3 2" xfId="17316" xr:uid="{A00D7FE5-FC4D-4317-ABE1-9EAED73ED00A}"/>
    <cellStyle name="Comma 9 2 2 3 6 4" xfId="11713" xr:uid="{6B8D69E5-6F91-43C2-A34F-7BAFDDFBDE98}"/>
    <cellStyle name="Comma 9 2 2 3 7" xfId="2998" xr:uid="{DCB0FEE1-4393-4397-92A5-6866FD447242}"/>
    <cellStyle name="Comma 9 2 2 3 7 2" xfId="8601" xr:uid="{94365D8E-3FA3-44F9-9E17-1073BFB7CF95}"/>
    <cellStyle name="Comma 9 2 2 3 7 2 2" xfId="19829" xr:uid="{7B678F6A-DC16-442C-8D9E-A753527866BE}"/>
    <cellStyle name="Comma 9 2 2 3 7 3" xfId="14226" xr:uid="{AAA74808-051E-422A-B66B-F9E3DAEDC9E1}"/>
    <cellStyle name="Comma 9 2 2 3 8" xfId="5813" xr:uid="{2F9E805D-C3AF-481F-99BD-BB32F914B0D2}"/>
    <cellStyle name="Comma 9 2 2 3 8 2" xfId="17041" xr:uid="{4C69D434-ED0D-4FD8-B3DD-142D6C9E8ED5}"/>
    <cellStyle name="Comma 9 2 2 3 9" xfId="11437" xr:uid="{E151D304-9C1A-48E6-8E76-6E6C581FCCD3}"/>
    <cellStyle name="Comma 9 2 2 4" xfId="628" xr:uid="{00000000-0005-0000-0000-00005C0A0000}"/>
    <cellStyle name="Comma 9 2 2 4 2" xfId="1166" xr:uid="{00000000-0005-0000-0000-00005D0A0000}"/>
    <cellStyle name="Comma 9 2 2 4 2 2" xfId="2246" xr:uid="{00000000-0005-0000-0000-00005E0A0000}"/>
    <cellStyle name="Comma 9 2 2 4 2 2 2" xfId="5035" xr:uid="{6CED2F35-5741-44F0-AD09-1EE19265F44B}"/>
    <cellStyle name="Comma 9 2 2 4 2 2 2 2" xfId="10638" xr:uid="{AE187D90-1A0D-44E3-8AFC-26EAF77CB8B3}"/>
    <cellStyle name="Comma 9 2 2 4 2 2 2 2 2" xfId="21866" xr:uid="{E3697FB1-491B-4BDF-9CE7-2C9ACA23B484}"/>
    <cellStyle name="Comma 9 2 2 4 2 2 2 3" xfId="16263" xr:uid="{604B47FC-FDE9-43C7-B45D-86DFEF34B449}"/>
    <cellStyle name="Comma 9 2 2 4 2 2 3" xfId="7849" xr:uid="{6C32EE8C-C17D-439F-A886-F3015EED8D0B}"/>
    <cellStyle name="Comma 9 2 2 4 2 2 3 2" xfId="19077" xr:uid="{B1416F6D-F643-4D54-AD52-57D60E4EBFD7}"/>
    <cellStyle name="Comma 9 2 2 4 2 2 4" xfId="13474" xr:uid="{86E80DF5-273A-45DF-B7A2-1B4E767B986D}"/>
    <cellStyle name="Comma 9 2 2 4 2 3" xfId="3955" xr:uid="{D85E85B0-F75E-43C3-8F41-A5862D63BF0D}"/>
    <cellStyle name="Comma 9 2 2 4 2 3 2" xfId="9558" xr:uid="{A37C2308-7F19-42FB-93A8-050ABA08EEDC}"/>
    <cellStyle name="Comma 9 2 2 4 2 3 2 2" xfId="20786" xr:uid="{FC67ED06-F2A9-492D-8100-B08D371990E2}"/>
    <cellStyle name="Comma 9 2 2 4 2 3 3" xfId="15183" xr:uid="{32548CA3-CDF7-42A0-9682-6DB157A9AA2E}"/>
    <cellStyle name="Comma 9 2 2 4 2 4" xfId="6769" xr:uid="{1EC97E75-793E-4970-992F-A85BEC5FAF17}"/>
    <cellStyle name="Comma 9 2 2 4 2 4 2" xfId="17997" xr:uid="{AA97FF82-21BE-4C74-8435-01574EC42F84}"/>
    <cellStyle name="Comma 9 2 2 4 2 5" xfId="12394" xr:uid="{0B578F98-CAA0-40EF-9DD5-269F4E2E6C1A}"/>
    <cellStyle name="Comma 9 2 2 4 3" xfId="1708" xr:uid="{00000000-0005-0000-0000-00005F0A0000}"/>
    <cellStyle name="Comma 9 2 2 4 3 2" xfId="4497" xr:uid="{2E6509C0-8A48-42BC-9558-D49C1EDA30C6}"/>
    <cellStyle name="Comma 9 2 2 4 3 2 2" xfId="10100" xr:uid="{9C6844C8-DB12-4BA2-89D5-9997CCB4E7DC}"/>
    <cellStyle name="Comma 9 2 2 4 3 2 2 2" xfId="21328" xr:uid="{1A01A195-E32F-4242-AE57-A0C11B63C9A5}"/>
    <cellStyle name="Comma 9 2 2 4 3 2 3" xfId="15725" xr:uid="{296647AC-2BFF-4724-8F80-C3351994178D}"/>
    <cellStyle name="Comma 9 2 2 4 3 3" xfId="7311" xr:uid="{47A3BA34-E56C-4284-9D31-C477056DAFB9}"/>
    <cellStyle name="Comma 9 2 2 4 3 3 2" xfId="18539" xr:uid="{052179AC-34B3-476E-9287-808842C7AA94}"/>
    <cellStyle name="Comma 9 2 2 4 3 4" xfId="12936" xr:uid="{EA673F90-AB7E-4BAF-A74E-38A3E176DBDF}"/>
    <cellStyle name="Comma 9 2 2 4 4" xfId="3417" xr:uid="{46ABC238-0CD3-47DE-9CCA-E25EAAE9610D}"/>
    <cellStyle name="Comma 9 2 2 4 4 2" xfId="9020" xr:uid="{FF4FC53D-AC70-4833-BBC4-79A2F7D1650C}"/>
    <cellStyle name="Comma 9 2 2 4 4 2 2" xfId="20248" xr:uid="{3F34F3D0-01F3-4245-A5D8-DC7927595CEC}"/>
    <cellStyle name="Comma 9 2 2 4 4 3" xfId="14645" xr:uid="{2980157E-AD21-433A-ACE7-B8266B920F34}"/>
    <cellStyle name="Comma 9 2 2 4 5" xfId="6231" xr:uid="{0FE7FE9D-DD66-4481-B984-D1F5F81DC0C0}"/>
    <cellStyle name="Comma 9 2 2 4 5 2" xfId="17459" xr:uid="{1FC99BFE-A7A0-4C30-B50B-E28AF3D95337}"/>
    <cellStyle name="Comma 9 2 2 4 6" xfId="11856" xr:uid="{851C0DDA-A6AA-4641-A497-F2CB6EA0788A}"/>
    <cellStyle name="Comma 9 2 2 5" xfId="899" xr:uid="{00000000-0005-0000-0000-0000600A0000}"/>
    <cellStyle name="Comma 9 2 2 5 2" xfId="1979" xr:uid="{00000000-0005-0000-0000-0000610A0000}"/>
    <cellStyle name="Comma 9 2 2 5 2 2" xfId="4768" xr:uid="{8DF7F6DE-6D00-4740-A585-8DAB157DCA6E}"/>
    <cellStyle name="Comma 9 2 2 5 2 2 2" xfId="10371" xr:uid="{7C3073DF-4E59-43B8-B392-4E2B2EF64A8A}"/>
    <cellStyle name="Comma 9 2 2 5 2 2 2 2" xfId="21599" xr:uid="{31939214-BDD2-4D7D-8891-F7D1616DEC0F}"/>
    <cellStyle name="Comma 9 2 2 5 2 2 3" xfId="15996" xr:uid="{75F3CE7D-8407-4BF9-BAC4-8815E615A96D}"/>
    <cellStyle name="Comma 9 2 2 5 2 3" xfId="7582" xr:uid="{32E09544-0783-4794-9E85-527DCC07E18C}"/>
    <cellStyle name="Comma 9 2 2 5 2 3 2" xfId="18810" xr:uid="{E43F5DC0-9A45-4CB6-A423-5FC80D05F5F6}"/>
    <cellStyle name="Comma 9 2 2 5 2 4" xfId="13207" xr:uid="{9412A6AE-87AD-4DD6-92FB-7E8ABA7463DF}"/>
    <cellStyle name="Comma 9 2 2 5 3" xfId="3688" xr:uid="{6062452C-8DDB-47DC-BAEF-3C432BCE1413}"/>
    <cellStyle name="Comma 9 2 2 5 3 2" xfId="9291" xr:uid="{1E7CEDD8-1803-4CE4-AAC8-4A8327A8D0D2}"/>
    <cellStyle name="Comma 9 2 2 5 3 2 2" xfId="20519" xr:uid="{54B385C5-A023-4B39-93D7-DF7281DB0C32}"/>
    <cellStyle name="Comma 9 2 2 5 3 3" xfId="14916" xr:uid="{67CCDB7B-7ED2-48DD-A73B-11FB1AE6E1BF}"/>
    <cellStyle name="Comma 9 2 2 5 4" xfId="6502" xr:uid="{537551DC-3A98-4618-B205-76325DF84FCC}"/>
    <cellStyle name="Comma 9 2 2 5 4 2" xfId="17730" xr:uid="{85449A38-A968-4E82-ABB0-CB9D33F041EC}"/>
    <cellStyle name="Comma 9 2 2 5 5" xfId="12127" xr:uid="{2A5C4B61-9801-46D9-8B1A-A470D5DE7087}"/>
    <cellStyle name="Comma 9 2 2 6" xfId="1441" xr:uid="{00000000-0005-0000-0000-0000620A0000}"/>
    <cellStyle name="Comma 9 2 2 6 2" xfId="4230" xr:uid="{FC7C94FD-52C9-4E3C-A2DC-555674B39295}"/>
    <cellStyle name="Comma 9 2 2 6 2 2" xfId="9833" xr:uid="{C006735A-31CA-444D-8C66-76C693796035}"/>
    <cellStyle name="Comma 9 2 2 6 2 2 2" xfId="21061" xr:uid="{097963CF-E06D-4BD5-AA2F-6A7B23C2ED72}"/>
    <cellStyle name="Comma 9 2 2 6 2 3" xfId="15458" xr:uid="{77103687-F30E-4519-BE90-650D2B328BD0}"/>
    <cellStyle name="Comma 9 2 2 6 3" xfId="7044" xr:uid="{062AF1EA-14E4-493C-ACA2-DFBC444898AC}"/>
    <cellStyle name="Comma 9 2 2 6 3 2" xfId="18272" xr:uid="{B2415478-4E41-4379-A6E0-41C7F0B3D722}"/>
    <cellStyle name="Comma 9 2 2 6 4" xfId="12669" xr:uid="{3BD63AD3-FD61-4726-9746-3AA1814BFBBF}"/>
    <cellStyle name="Comma 9 2 2 7" xfId="2522" xr:uid="{00000000-0005-0000-0000-0000630A0000}"/>
    <cellStyle name="Comma 9 2 2 7 2" xfId="5311" xr:uid="{4337D4A3-5A90-4CD2-85EC-33413CA5A80B}"/>
    <cellStyle name="Comma 9 2 2 7 2 2" xfId="10914" xr:uid="{5457812F-F6A2-45D5-B574-3D69999CA34F}"/>
    <cellStyle name="Comma 9 2 2 7 2 2 2" xfId="22142" xr:uid="{495F7BBD-1EC4-4811-A499-3288D2AC1792}"/>
    <cellStyle name="Comma 9 2 2 7 2 3" xfId="16539" xr:uid="{C12A8041-2B43-433D-8FAE-4303DDB865E1}"/>
    <cellStyle name="Comma 9 2 2 7 3" xfId="8125" xr:uid="{2ED5621C-A230-490B-925F-977CF3CB31ED}"/>
    <cellStyle name="Comma 9 2 2 7 3 2" xfId="19353" xr:uid="{B1EC6FDE-3561-46E8-A333-21DBB855A2E8}"/>
    <cellStyle name="Comma 9 2 2 7 4" xfId="13750" xr:uid="{A3ACDCC5-0CCC-4701-A480-6E75C79DCCB2}"/>
    <cellStyle name="Comma 9 2 2 8" xfId="361" xr:uid="{00000000-0005-0000-0000-0000640A0000}"/>
    <cellStyle name="Comma 9 2 2 8 2" xfId="3150" xr:uid="{F603FD91-64A4-414F-9CAA-53925C7293C3}"/>
    <cellStyle name="Comma 9 2 2 8 2 2" xfId="8753" xr:uid="{A05776E6-97EA-4A95-BB92-99ABB4625F6F}"/>
    <cellStyle name="Comma 9 2 2 8 2 2 2" xfId="19981" xr:uid="{CB146F79-2CA6-48BA-AF51-55609BFDC339}"/>
    <cellStyle name="Comma 9 2 2 8 2 3" xfId="14378" xr:uid="{2722059E-C150-4DD5-8168-3B211BA22499}"/>
    <cellStyle name="Comma 9 2 2 8 3" xfId="5964" xr:uid="{53139AAE-D35D-4CD3-9D02-7D4C69D1C1AD}"/>
    <cellStyle name="Comma 9 2 2 8 3 2" xfId="17192" xr:uid="{3CC51471-191B-490F-96AC-2A0011A128E8}"/>
    <cellStyle name="Comma 9 2 2 8 4" xfId="11589" xr:uid="{8D00FF16-33A7-4D68-8D56-73F76ECD7B2A}"/>
    <cellStyle name="Comma 9 2 2 9" xfId="2874" xr:uid="{0C6E21F8-FACE-46D1-919E-AD70FAEF8605}"/>
    <cellStyle name="Comma 9 2 2 9 2" xfId="8477" xr:uid="{6E3023A0-7F23-4C87-A00B-27C8327ABE9B}"/>
    <cellStyle name="Comma 9 2 2 9 2 2" xfId="19705" xr:uid="{5D44BC2D-1BC9-4FD1-8552-23EF9A149C09}"/>
    <cellStyle name="Comma 9 2 2 9 3" xfId="14102" xr:uid="{EE1B99B0-C697-4D83-A4A4-5EDB95ABE0F4}"/>
    <cellStyle name="Comma 9 2 3" xfId="111" xr:uid="{00000000-0005-0000-0000-0000650A0000}"/>
    <cellStyle name="Comma 9 2 3 10" xfId="11343" xr:uid="{058131B4-0AF6-47B1-A716-FC96CAF78BE9}"/>
    <cellStyle name="Comma 9 2 3 2" xfId="237" xr:uid="{00000000-0005-0000-0000-0000660A0000}"/>
    <cellStyle name="Comma 9 2 3 2 2" xfId="784" xr:uid="{00000000-0005-0000-0000-0000670A0000}"/>
    <cellStyle name="Comma 9 2 3 2 2 2" xfId="1322" xr:uid="{00000000-0005-0000-0000-0000680A0000}"/>
    <cellStyle name="Comma 9 2 3 2 2 2 2" xfId="2402" xr:uid="{00000000-0005-0000-0000-0000690A0000}"/>
    <cellStyle name="Comma 9 2 3 2 2 2 2 2" xfId="5191" xr:uid="{5C45796A-8BB2-41D5-B5AF-64FCAAF7F9A9}"/>
    <cellStyle name="Comma 9 2 3 2 2 2 2 2 2" xfId="10794" xr:uid="{90815ED0-8466-4059-8A52-363C4C86EA9C}"/>
    <cellStyle name="Comma 9 2 3 2 2 2 2 2 2 2" xfId="22022" xr:uid="{538FF9DF-0FD5-4FB2-9CEC-D8C1A7E9361A}"/>
    <cellStyle name="Comma 9 2 3 2 2 2 2 2 3" xfId="16419" xr:uid="{732F89F4-4337-4344-A2C9-E1EF4DC8586A}"/>
    <cellStyle name="Comma 9 2 3 2 2 2 2 3" xfId="8005" xr:uid="{9C1DB815-AE2C-46FB-A600-7F292A700EC6}"/>
    <cellStyle name="Comma 9 2 3 2 2 2 2 3 2" xfId="19233" xr:uid="{05275D18-6530-4C8C-A3BD-D883BD09F694}"/>
    <cellStyle name="Comma 9 2 3 2 2 2 2 4" xfId="13630" xr:uid="{00C1C892-A907-4C04-888B-8E9B619C94CE}"/>
    <cellStyle name="Comma 9 2 3 2 2 2 3" xfId="4111" xr:uid="{12B81C26-5A7B-4247-8E9B-D95C4F83180D}"/>
    <cellStyle name="Comma 9 2 3 2 2 2 3 2" xfId="9714" xr:uid="{1925A655-D54A-47FE-A8E2-D7ED67064146}"/>
    <cellStyle name="Comma 9 2 3 2 2 2 3 2 2" xfId="20942" xr:uid="{ED995A14-FD38-4DB6-B95A-8FCB3A4AFEB4}"/>
    <cellStyle name="Comma 9 2 3 2 2 2 3 3" xfId="15339" xr:uid="{DC33BFBE-48C7-4D0F-9D3B-8983AF15F9B6}"/>
    <cellStyle name="Comma 9 2 3 2 2 2 4" xfId="6925" xr:uid="{E0CC69A6-4D2D-4139-883A-AB5D8D147AC3}"/>
    <cellStyle name="Comma 9 2 3 2 2 2 4 2" xfId="18153" xr:uid="{CE9573A7-D386-4FCF-B3D4-D9CF2DFB8F81}"/>
    <cellStyle name="Comma 9 2 3 2 2 2 5" xfId="12550" xr:uid="{D45AA959-E250-4A6F-B68F-1C505D43555C}"/>
    <cellStyle name="Comma 9 2 3 2 2 3" xfId="1864" xr:uid="{00000000-0005-0000-0000-00006A0A0000}"/>
    <cellStyle name="Comma 9 2 3 2 2 3 2" xfId="4653" xr:uid="{9620BFF8-AE66-4347-AE12-0F63F3B674C9}"/>
    <cellStyle name="Comma 9 2 3 2 2 3 2 2" xfId="10256" xr:uid="{A7E03883-1EE2-4ADF-AAF8-F05EF5C909E6}"/>
    <cellStyle name="Comma 9 2 3 2 2 3 2 2 2" xfId="21484" xr:uid="{D033B934-2F47-4D97-9F2B-375F78C5928C}"/>
    <cellStyle name="Comma 9 2 3 2 2 3 2 3" xfId="15881" xr:uid="{E858C9ED-1787-4883-9F5B-76672CC7B238}"/>
    <cellStyle name="Comma 9 2 3 2 2 3 3" xfId="7467" xr:uid="{ABA9FC43-CEE2-4316-8603-4058FB22B625}"/>
    <cellStyle name="Comma 9 2 3 2 2 3 3 2" xfId="18695" xr:uid="{6681A2A0-735E-404B-BFD8-A5DA2D999D3E}"/>
    <cellStyle name="Comma 9 2 3 2 2 3 4" xfId="13092" xr:uid="{BC2193FD-5476-4DA2-BF6A-8BF41C3F7A6E}"/>
    <cellStyle name="Comma 9 2 3 2 2 4" xfId="3573" xr:uid="{8A1625B7-D9CA-497D-B75B-CB38768840EA}"/>
    <cellStyle name="Comma 9 2 3 2 2 4 2" xfId="9176" xr:uid="{08833204-6739-4B4A-A347-9E3C19657514}"/>
    <cellStyle name="Comma 9 2 3 2 2 4 2 2" xfId="20404" xr:uid="{5BE0CEF6-0732-4011-9108-7E4228C00EA3}"/>
    <cellStyle name="Comma 9 2 3 2 2 4 3" xfId="14801" xr:uid="{689045D1-117B-44C6-8BBE-8E4E63699A64}"/>
    <cellStyle name="Comma 9 2 3 2 2 5" xfId="6387" xr:uid="{B0CAF8DD-F3F2-401A-876D-EE8711419DE1}"/>
    <cellStyle name="Comma 9 2 3 2 2 5 2" xfId="17615" xr:uid="{FBB6D77B-7282-4EDB-88A8-372B708EEE33}"/>
    <cellStyle name="Comma 9 2 3 2 2 6" xfId="12012" xr:uid="{B14C63BF-941F-4576-916D-294C31C8C157}"/>
    <cellStyle name="Comma 9 2 3 2 3" xfId="1055" xr:uid="{00000000-0005-0000-0000-00006B0A0000}"/>
    <cellStyle name="Comma 9 2 3 2 3 2" xfId="2135" xr:uid="{00000000-0005-0000-0000-00006C0A0000}"/>
    <cellStyle name="Comma 9 2 3 2 3 2 2" xfId="4924" xr:uid="{3B35E534-D293-469E-B5E3-607202FD87C2}"/>
    <cellStyle name="Comma 9 2 3 2 3 2 2 2" xfId="10527" xr:uid="{59EF6ACD-96A1-44EF-986A-592725E7B9AC}"/>
    <cellStyle name="Comma 9 2 3 2 3 2 2 2 2" xfId="21755" xr:uid="{23308BB2-5B82-4B35-AC4C-A9DCE1BC442B}"/>
    <cellStyle name="Comma 9 2 3 2 3 2 2 3" xfId="16152" xr:uid="{EE95C8EC-2515-4E8B-9921-C9158A1F6959}"/>
    <cellStyle name="Comma 9 2 3 2 3 2 3" xfId="7738" xr:uid="{9DEE7309-D2F3-4B91-A630-26CEB2B10AF8}"/>
    <cellStyle name="Comma 9 2 3 2 3 2 3 2" xfId="18966" xr:uid="{51BC9126-AF54-4000-AEA8-BF7AA7B7A8FA}"/>
    <cellStyle name="Comma 9 2 3 2 3 2 4" xfId="13363" xr:uid="{CF8E6C42-48A9-4C02-BA00-599CD8603CD9}"/>
    <cellStyle name="Comma 9 2 3 2 3 3" xfId="3844" xr:uid="{BEC80DA2-8284-46DD-8CB1-EB60B17E8134}"/>
    <cellStyle name="Comma 9 2 3 2 3 3 2" xfId="9447" xr:uid="{7E8899B0-4554-4999-B52F-C24F04132419}"/>
    <cellStyle name="Comma 9 2 3 2 3 3 2 2" xfId="20675" xr:uid="{D7421235-CBE0-41C1-BF15-CCDC4D166FA4}"/>
    <cellStyle name="Comma 9 2 3 2 3 3 3" xfId="15072" xr:uid="{F0E48592-966A-4E33-83A1-61A360B8A19E}"/>
    <cellStyle name="Comma 9 2 3 2 3 4" xfId="6658" xr:uid="{0E799FF0-437B-432C-AE54-2C2A923BD7C2}"/>
    <cellStyle name="Comma 9 2 3 2 3 4 2" xfId="17886" xr:uid="{12BEDB02-0FC1-4FA3-BA44-B1ACAB888129}"/>
    <cellStyle name="Comma 9 2 3 2 3 5" xfId="12283" xr:uid="{1F200544-7215-4CC1-8323-F7E40AE288BC}"/>
    <cellStyle name="Comma 9 2 3 2 4" xfId="1597" xr:uid="{00000000-0005-0000-0000-00006D0A0000}"/>
    <cellStyle name="Comma 9 2 3 2 4 2" xfId="4386" xr:uid="{6106E673-FE9B-4FE0-B490-17C5121D7B60}"/>
    <cellStyle name="Comma 9 2 3 2 4 2 2" xfId="9989" xr:uid="{E55C92F5-7835-4DCD-835B-1092ED6A0313}"/>
    <cellStyle name="Comma 9 2 3 2 4 2 2 2" xfId="21217" xr:uid="{257C0D69-F583-4A5D-A584-6E66B97C9953}"/>
    <cellStyle name="Comma 9 2 3 2 4 2 3" xfId="15614" xr:uid="{870EEB4F-A7BA-4658-B511-DC87CF78BCDD}"/>
    <cellStyle name="Comma 9 2 3 2 4 3" xfId="7200" xr:uid="{34D1EB75-0445-4E6D-B3D8-84200F913CF1}"/>
    <cellStyle name="Comma 9 2 3 2 4 3 2" xfId="18428" xr:uid="{3D12E63A-9153-4040-A9B6-16D6926A543C}"/>
    <cellStyle name="Comma 9 2 3 2 4 4" xfId="12825" xr:uid="{787B9B86-C103-488B-A3A8-06AD35F992D1}"/>
    <cellStyle name="Comma 9 2 3 2 5" xfId="2678" xr:uid="{00000000-0005-0000-0000-00006E0A0000}"/>
    <cellStyle name="Comma 9 2 3 2 5 2" xfId="5467" xr:uid="{C36B3396-87F1-4FB8-BDAF-0D53F1A4513E}"/>
    <cellStyle name="Comma 9 2 3 2 5 2 2" xfId="11070" xr:uid="{EE7C4443-B7E9-4B23-81B1-CC1D9C3B06B5}"/>
    <cellStyle name="Comma 9 2 3 2 5 2 2 2" xfId="22298" xr:uid="{D1863942-B53D-4D79-A759-0258ECF9C3A7}"/>
    <cellStyle name="Comma 9 2 3 2 5 2 3" xfId="16695" xr:uid="{CE306BE1-A3FB-4C9E-BBE9-99F298B1704A}"/>
    <cellStyle name="Comma 9 2 3 2 5 3" xfId="8281" xr:uid="{429300EB-D230-442C-A356-34526B923F15}"/>
    <cellStyle name="Comma 9 2 3 2 5 3 2" xfId="19509" xr:uid="{A5E29CFF-C29E-4BF9-8A09-258AC2D07010}"/>
    <cellStyle name="Comma 9 2 3 2 5 4" xfId="13906" xr:uid="{509F2573-2FA1-48FE-AA20-F494D9664FC6}"/>
    <cellStyle name="Comma 9 2 3 2 6" xfId="517" xr:uid="{00000000-0005-0000-0000-00006F0A0000}"/>
    <cellStyle name="Comma 9 2 3 2 6 2" xfId="3306" xr:uid="{F04182BF-4003-4235-A5DE-F5DB06784D2B}"/>
    <cellStyle name="Comma 9 2 3 2 6 2 2" xfId="8909" xr:uid="{53080490-6836-442B-826D-F6A4672F9878}"/>
    <cellStyle name="Comma 9 2 3 2 6 2 2 2" xfId="20137" xr:uid="{5FEED5CD-411A-4E47-B5B4-1FF5B083C14F}"/>
    <cellStyle name="Comma 9 2 3 2 6 2 3" xfId="14534" xr:uid="{D1F816DD-4A20-4C15-A75F-2322B208EE17}"/>
    <cellStyle name="Comma 9 2 3 2 6 3" xfId="6120" xr:uid="{A89DCB98-FCA1-4D1A-99E0-854458450DBC}"/>
    <cellStyle name="Comma 9 2 3 2 6 3 2" xfId="17348" xr:uid="{B814A62D-6840-42B6-A7AB-72445AECE764}"/>
    <cellStyle name="Comma 9 2 3 2 6 4" xfId="11745" xr:uid="{C73A441C-F5C6-49FF-A70A-85BF5782B3AB}"/>
    <cellStyle name="Comma 9 2 3 2 7" xfId="3030" xr:uid="{69AF93EE-C79D-4046-A6A2-BB95441A7EC0}"/>
    <cellStyle name="Comma 9 2 3 2 7 2" xfId="8633" xr:uid="{B41F57A9-A68C-46CB-8DCC-E62F05808736}"/>
    <cellStyle name="Comma 9 2 3 2 7 2 2" xfId="19861" xr:uid="{13703325-26CD-4AC2-A343-3E6D9B209063}"/>
    <cellStyle name="Comma 9 2 3 2 7 3" xfId="14258" xr:uid="{22024539-99BF-437E-A6D9-CA449EC04995}"/>
    <cellStyle name="Comma 9 2 3 2 8" xfId="5845" xr:uid="{4D20FDD2-CAAE-47C4-A619-99EAF09E4792}"/>
    <cellStyle name="Comma 9 2 3 2 8 2" xfId="17073" xr:uid="{14E39E88-0AC0-4EBA-83DA-53D574499E48}"/>
    <cellStyle name="Comma 9 2 3 2 9" xfId="11469" xr:uid="{2DDA87C9-1B2A-48D3-A1CD-2AE0C20244AE}"/>
    <cellStyle name="Comma 9 2 3 3" xfId="658" xr:uid="{00000000-0005-0000-0000-0000700A0000}"/>
    <cellStyle name="Comma 9 2 3 3 2" xfId="1196" xr:uid="{00000000-0005-0000-0000-0000710A0000}"/>
    <cellStyle name="Comma 9 2 3 3 2 2" xfId="2276" xr:uid="{00000000-0005-0000-0000-0000720A0000}"/>
    <cellStyle name="Comma 9 2 3 3 2 2 2" xfId="5065" xr:uid="{FD0FD255-A1DF-4854-97DE-5E75001300B9}"/>
    <cellStyle name="Comma 9 2 3 3 2 2 2 2" xfId="10668" xr:uid="{4DC2C19E-0B8D-4438-B74A-7971356317D4}"/>
    <cellStyle name="Comma 9 2 3 3 2 2 2 2 2" xfId="21896" xr:uid="{8766C491-8A08-46A2-B20C-1E669BAC47D2}"/>
    <cellStyle name="Comma 9 2 3 3 2 2 2 3" xfId="16293" xr:uid="{5CD30E03-BE28-41CE-96A8-36B19D6886C0}"/>
    <cellStyle name="Comma 9 2 3 3 2 2 3" xfId="7879" xr:uid="{86416B3F-CB51-4D35-815B-11E423924CA3}"/>
    <cellStyle name="Comma 9 2 3 3 2 2 3 2" xfId="19107" xr:uid="{65CFA466-BB8D-4291-9369-0BB7048EBD32}"/>
    <cellStyle name="Comma 9 2 3 3 2 2 4" xfId="13504" xr:uid="{F7A164A2-8569-4808-8A2B-15BE424B2364}"/>
    <cellStyle name="Comma 9 2 3 3 2 3" xfId="3985" xr:uid="{CA36F489-CDF0-4034-BD88-762DAE8CA06D}"/>
    <cellStyle name="Comma 9 2 3 3 2 3 2" xfId="9588" xr:uid="{9496528B-0E60-4D98-B695-8BA1E908A35E}"/>
    <cellStyle name="Comma 9 2 3 3 2 3 2 2" xfId="20816" xr:uid="{A0B8A3F4-8680-47A4-B06F-0DB8359F60CB}"/>
    <cellStyle name="Comma 9 2 3 3 2 3 3" xfId="15213" xr:uid="{ED73E167-5689-44FC-955C-29D19F7FF4A8}"/>
    <cellStyle name="Comma 9 2 3 3 2 4" xfId="6799" xr:uid="{A3883663-6717-47AD-BAF5-1008699E17C3}"/>
    <cellStyle name="Comma 9 2 3 3 2 4 2" xfId="18027" xr:uid="{D3D46E11-6B67-4533-822B-71BB3E6D098C}"/>
    <cellStyle name="Comma 9 2 3 3 2 5" xfId="12424" xr:uid="{BB96E8B9-1615-4D3A-AF4E-B65B97BF7DD1}"/>
    <cellStyle name="Comma 9 2 3 3 3" xfId="1738" xr:uid="{00000000-0005-0000-0000-0000730A0000}"/>
    <cellStyle name="Comma 9 2 3 3 3 2" xfId="4527" xr:uid="{546FCA68-FA17-4B5B-B3CF-4CA1FD8839BC}"/>
    <cellStyle name="Comma 9 2 3 3 3 2 2" xfId="10130" xr:uid="{7EFC1224-EA61-45DD-82C4-139DA3639C06}"/>
    <cellStyle name="Comma 9 2 3 3 3 2 2 2" xfId="21358" xr:uid="{92010CC8-9B03-4372-9417-87191E1E657F}"/>
    <cellStyle name="Comma 9 2 3 3 3 2 3" xfId="15755" xr:uid="{8594C19A-9C03-48DA-B9A8-D91602C0E38A}"/>
    <cellStyle name="Comma 9 2 3 3 3 3" xfId="7341" xr:uid="{77AD198B-EEF0-4939-B5A0-A5CDE4A839FB}"/>
    <cellStyle name="Comma 9 2 3 3 3 3 2" xfId="18569" xr:uid="{79EBFF2F-DA89-4822-81C5-367CE5D23535}"/>
    <cellStyle name="Comma 9 2 3 3 3 4" xfId="12966" xr:uid="{6E98BB92-6BAE-4197-B3D2-C899D051A012}"/>
    <cellStyle name="Comma 9 2 3 3 4" xfId="3447" xr:uid="{168D4038-3352-4975-88DF-C70F2A6FECAB}"/>
    <cellStyle name="Comma 9 2 3 3 4 2" xfId="9050" xr:uid="{7886C516-7274-4AF7-8CBD-3E7C78DA80F1}"/>
    <cellStyle name="Comma 9 2 3 3 4 2 2" xfId="20278" xr:uid="{7646F76D-B6EA-4CEB-A64F-EE347F25AD15}"/>
    <cellStyle name="Comma 9 2 3 3 4 3" xfId="14675" xr:uid="{5C335162-4026-44E5-A93B-2D50C7CCCF5E}"/>
    <cellStyle name="Comma 9 2 3 3 5" xfId="6261" xr:uid="{5D7DAA61-87D0-4289-A97D-6BA67FC73932}"/>
    <cellStyle name="Comma 9 2 3 3 5 2" xfId="17489" xr:uid="{EA0BBD1F-BCC0-4DD0-8E51-D8CBD9ABA6B9}"/>
    <cellStyle name="Comma 9 2 3 3 6" xfId="11886" xr:uid="{84437487-05EC-4D33-8E62-B4266ADE16FD}"/>
    <cellStyle name="Comma 9 2 3 4" xfId="929" xr:uid="{00000000-0005-0000-0000-0000740A0000}"/>
    <cellStyle name="Comma 9 2 3 4 2" xfId="2009" xr:uid="{00000000-0005-0000-0000-0000750A0000}"/>
    <cellStyle name="Comma 9 2 3 4 2 2" xfId="4798" xr:uid="{5B0DE692-E8F4-4196-9809-371C4189F6CE}"/>
    <cellStyle name="Comma 9 2 3 4 2 2 2" xfId="10401" xr:uid="{3A8C31B6-D9FE-433C-9176-35745341AEE2}"/>
    <cellStyle name="Comma 9 2 3 4 2 2 2 2" xfId="21629" xr:uid="{DF18A9BD-4232-4124-853D-0591A1987C14}"/>
    <cellStyle name="Comma 9 2 3 4 2 2 3" xfId="16026" xr:uid="{0E0BE61B-C718-441B-9A85-C6CCC1448B34}"/>
    <cellStyle name="Comma 9 2 3 4 2 3" xfId="7612" xr:uid="{2854A50D-EA86-4B30-A06A-72652A8A2566}"/>
    <cellStyle name="Comma 9 2 3 4 2 3 2" xfId="18840" xr:uid="{626D4311-13FE-4030-83C5-A121032B3701}"/>
    <cellStyle name="Comma 9 2 3 4 2 4" xfId="13237" xr:uid="{5F60C8A8-8884-40D6-A066-89500681EF31}"/>
    <cellStyle name="Comma 9 2 3 4 3" xfId="3718" xr:uid="{B6CC800E-EEED-4298-B4FF-12CDC366C0A1}"/>
    <cellStyle name="Comma 9 2 3 4 3 2" xfId="9321" xr:uid="{565E3AB3-4099-4085-81B9-7DD1E428FFA5}"/>
    <cellStyle name="Comma 9 2 3 4 3 2 2" xfId="20549" xr:uid="{C5ECF99E-9B15-4B21-B1B6-80BF25E91BCF}"/>
    <cellStyle name="Comma 9 2 3 4 3 3" xfId="14946" xr:uid="{BEC91162-26AF-4655-B90A-8C35168025F2}"/>
    <cellStyle name="Comma 9 2 3 4 4" xfId="6532" xr:uid="{8030F02C-DEA3-49AF-8BD0-68510D0FD5DE}"/>
    <cellStyle name="Comma 9 2 3 4 4 2" xfId="17760" xr:uid="{A162CC4B-97AB-497E-AD6B-274779FC3800}"/>
    <cellStyle name="Comma 9 2 3 4 5" xfId="12157" xr:uid="{CB335C79-8769-4891-B2A4-859637631CA3}"/>
    <cellStyle name="Comma 9 2 3 5" xfId="1471" xr:uid="{00000000-0005-0000-0000-0000760A0000}"/>
    <cellStyle name="Comma 9 2 3 5 2" xfId="4260" xr:uid="{C051CBB2-18AD-468C-A737-4C2C450AEB2A}"/>
    <cellStyle name="Comma 9 2 3 5 2 2" xfId="9863" xr:uid="{F8D0C94A-3D5B-4DEB-ABC5-C8D2CDAE9851}"/>
    <cellStyle name="Comma 9 2 3 5 2 2 2" xfId="21091" xr:uid="{9CDD7A95-46CD-40EF-921D-EB15CB707FCA}"/>
    <cellStyle name="Comma 9 2 3 5 2 3" xfId="15488" xr:uid="{8F88F398-9B1C-426B-B2C3-5E1E990FBE27}"/>
    <cellStyle name="Comma 9 2 3 5 3" xfId="7074" xr:uid="{D00DF29C-5711-4172-ADD5-C1794667DDC2}"/>
    <cellStyle name="Comma 9 2 3 5 3 2" xfId="18302" xr:uid="{1FBB7064-923A-4725-BA92-F143C9ABD3AE}"/>
    <cellStyle name="Comma 9 2 3 5 4" xfId="12699" xr:uid="{62C10DE3-3F59-4E25-8DF7-88C1BC22C434}"/>
    <cellStyle name="Comma 9 2 3 6" xfId="2552" xr:uid="{00000000-0005-0000-0000-0000770A0000}"/>
    <cellStyle name="Comma 9 2 3 6 2" xfId="5341" xr:uid="{BBBF5D7C-066D-44FA-A085-2294C2BCEE17}"/>
    <cellStyle name="Comma 9 2 3 6 2 2" xfId="10944" xr:uid="{5724244B-01C0-427B-8F14-9EFAFB57FA68}"/>
    <cellStyle name="Comma 9 2 3 6 2 2 2" xfId="22172" xr:uid="{7067BB01-E026-4975-B72E-3896E6CF30A6}"/>
    <cellStyle name="Comma 9 2 3 6 2 3" xfId="16569" xr:uid="{B101B646-B0EB-4924-AADB-3AB2A9C2CAA9}"/>
    <cellStyle name="Comma 9 2 3 6 3" xfId="8155" xr:uid="{132BA17C-8807-4906-A2C4-8D3E28807EE6}"/>
    <cellStyle name="Comma 9 2 3 6 3 2" xfId="19383" xr:uid="{76B29FB8-F46B-47AF-80FA-D7B6352F361A}"/>
    <cellStyle name="Comma 9 2 3 6 4" xfId="13780" xr:uid="{A106188F-0038-4DB5-B1DD-6A848743391E}"/>
    <cellStyle name="Comma 9 2 3 7" xfId="391" xr:uid="{00000000-0005-0000-0000-0000780A0000}"/>
    <cellStyle name="Comma 9 2 3 7 2" xfId="3180" xr:uid="{E4F992C1-3C20-4BFF-9949-D6DC892AF0F8}"/>
    <cellStyle name="Comma 9 2 3 7 2 2" xfId="8783" xr:uid="{38409327-353A-47B2-B84B-6B0C3DA0C688}"/>
    <cellStyle name="Comma 9 2 3 7 2 2 2" xfId="20011" xr:uid="{14800D1A-2409-4761-8E25-C596D9393431}"/>
    <cellStyle name="Comma 9 2 3 7 2 3" xfId="14408" xr:uid="{62DF20B4-58A3-4231-AF21-5AC9988DE9F8}"/>
    <cellStyle name="Comma 9 2 3 7 3" xfId="5994" xr:uid="{0F8C209D-CA51-4D86-88F7-B891D035E436}"/>
    <cellStyle name="Comma 9 2 3 7 3 2" xfId="17222" xr:uid="{4712ED4B-FFD6-49C8-8412-16C736BDA647}"/>
    <cellStyle name="Comma 9 2 3 7 4" xfId="11619" xr:uid="{D433374C-DDAC-4623-AA68-C4630A5EFA3B}"/>
    <cellStyle name="Comma 9 2 3 8" xfId="2904" xr:uid="{E18D8155-DD25-4182-B546-972425F38FE0}"/>
    <cellStyle name="Comma 9 2 3 8 2" xfId="8507" xr:uid="{83CB131A-359F-412B-83E8-A73BFFE7D161}"/>
    <cellStyle name="Comma 9 2 3 8 2 2" xfId="19735" xr:uid="{57238DC8-E5B5-4E53-970A-60CA1083A4BF}"/>
    <cellStyle name="Comma 9 2 3 8 3" xfId="14132" xr:uid="{4D150A3C-26C2-47FD-8909-A7A5BC15AE0A}"/>
    <cellStyle name="Comma 9 2 3 9" xfId="5719" xr:uid="{8FD991DD-23C6-4B1A-857F-342F3F9BBF6F}"/>
    <cellStyle name="Comma 9 2 3 9 2" xfId="16947" xr:uid="{A3D0295F-B10F-442F-8D3C-8769A582F736}"/>
    <cellStyle name="Comma 9 2 4" xfId="173" xr:uid="{00000000-0005-0000-0000-0000790A0000}"/>
    <cellStyle name="Comma 9 2 4 2" xfId="720" xr:uid="{00000000-0005-0000-0000-00007A0A0000}"/>
    <cellStyle name="Comma 9 2 4 2 2" xfId="1258" xr:uid="{00000000-0005-0000-0000-00007B0A0000}"/>
    <cellStyle name="Comma 9 2 4 2 2 2" xfId="2338" xr:uid="{00000000-0005-0000-0000-00007C0A0000}"/>
    <cellStyle name="Comma 9 2 4 2 2 2 2" xfId="5127" xr:uid="{181DAA42-9059-4136-A929-72EA2B175998}"/>
    <cellStyle name="Comma 9 2 4 2 2 2 2 2" xfId="10730" xr:uid="{B984E5C7-78FE-42CA-BD11-5FF3CA901045}"/>
    <cellStyle name="Comma 9 2 4 2 2 2 2 2 2" xfId="21958" xr:uid="{D0407D57-02FD-485B-B86A-36343332E02D}"/>
    <cellStyle name="Comma 9 2 4 2 2 2 2 3" xfId="16355" xr:uid="{5F7BFB60-5670-48FE-BB1E-237E4613F0AA}"/>
    <cellStyle name="Comma 9 2 4 2 2 2 3" xfId="7941" xr:uid="{9D2531CC-43CD-4088-94E6-66B258EDB198}"/>
    <cellStyle name="Comma 9 2 4 2 2 2 3 2" xfId="19169" xr:uid="{EC7B3386-9FD5-44F7-9598-265287B56B0A}"/>
    <cellStyle name="Comma 9 2 4 2 2 2 4" xfId="13566" xr:uid="{78C464E4-8BDD-4AA5-8A5E-8F08789BC41C}"/>
    <cellStyle name="Comma 9 2 4 2 2 3" xfId="4047" xr:uid="{115F9A4F-3991-4B80-B046-03F4470DC051}"/>
    <cellStyle name="Comma 9 2 4 2 2 3 2" xfId="9650" xr:uid="{8D991395-F3D8-4679-AF9A-7D34A0CBD247}"/>
    <cellStyle name="Comma 9 2 4 2 2 3 2 2" xfId="20878" xr:uid="{8B1A8B66-1022-4752-8DA5-93F7F3010A06}"/>
    <cellStyle name="Comma 9 2 4 2 2 3 3" xfId="15275" xr:uid="{A3D48582-C5BA-4E1F-B075-B5ECBAF238FA}"/>
    <cellStyle name="Comma 9 2 4 2 2 4" xfId="6861" xr:uid="{C504DA39-467D-4911-924C-0EA6ECF4240A}"/>
    <cellStyle name="Comma 9 2 4 2 2 4 2" xfId="18089" xr:uid="{DAF9E024-2EB7-4405-9200-78BE0BEEB6DA}"/>
    <cellStyle name="Comma 9 2 4 2 2 5" xfId="12486" xr:uid="{63292C27-CC5B-4D61-98D3-F3322AAEF605}"/>
    <cellStyle name="Comma 9 2 4 2 3" xfId="1800" xr:uid="{00000000-0005-0000-0000-00007D0A0000}"/>
    <cellStyle name="Comma 9 2 4 2 3 2" xfId="4589" xr:uid="{877D73FE-430D-440B-B83A-CE2B9112150E}"/>
    <cellStyle name="Comma 9 2 4 2 3 2 2" xfId="10192" xr:uid="{D5AFF64A-50DE-432C-8543-8AF904F97DE0}"/>
    <cellStyle name="Comma 9 2 4 2 3 2 2 2" xfId="21420" xr:uid="{D87D4448-9929-4B7C-A21A-908439C33E5B}"/>
    <cellStyle name="Comma 9 2 4 2 3 2 3" xfId="15817" xr:uid="{61369CDE-D09B-4CF4-AE6D-17654E628C6C}"/>
    <cellStyle name="Comma 9 2 4 2 3 3" xfId="7403" xr:uid="{4FCBA2F2-7F53-4F00-A856-E3B035112939}"/>
    <cellStyle name="Comma 9 2 4 2 3 3 2" xfId="18631" xr:uid="{C0C697A2-C5AF-4B8C-BE22-3917DCCE54DE}"/>
    <cellStyle name="Comma 9 2 4 2 3 4" xfId="13028" xr:uid="{7FA7714E-8EBA-4110-A1AA-D3B35D81B1A1}"/>
    <cellStyle name="Comma 9 2 4 2 4" xfId="3509" xr:uid="{95E6D164-1B65-4CCC-B124-56C043D6BE20}"/>
    <cellStyle name="Comma 9 2 4 2 4 2" xfId="9112" xr:uid="{690DB0E6-FC3D-4441-B27E-586AF4F5A583}"/>
    <cellStyle name="Comma 9 2 4 2 4 2 2" xfId="20340" xr:uid="{5B2A4943-E320-4D44-8BBC-216758D2C6C3}"/>
    <cellStyle name="Comma 9 2 4 2 4 3" xfId="14737" xr:uid="{DDC6FD99-5A84-4DCD-9B63-FCAE99764B01}"/>
    <cellStyle name="Comma 9 2 4 2 5" xfId="6323" xr:uid="{7F620489-8689-4153-B056-57131E63F1B8}"/>
    <cellStyle name="Comma 9 2 4 2 5 2" xfId="17551" xr:uid="{2DA13920-3E88-4080-AED9-A95A298DC472}"/>
    <cellStyle name="Comma 9 2 4 2 6" xfId="11948" xr:uid="{AC194D0B-C057-432E-9DE6-C706E6A3C9FD}"/>
    <cellStyle name="Comma 9 2 4 3" xfId="991" xr:uid="{00000000-0005-0000-0000-00007E0A0000}"/>
    <cellStyle name="Comma 9 2 4 3 2" xfId="2071" xr:uid="{00000000-0005-0000-0000-00007F0A0000}"/>
    <cellStyle name="Comma 9 2 4 3 2 2" xfId="4860" xr:uid="{45AE9F2C-CB33-4567-B2E5-2CA10DCD01E1}"/>
    <cellStyle name="Comma 9 2 4 3 2 2 2" xfId="10463" xr:uid="{F7F46168-84FD-46E1-978F-191682602276}"/>
    <cellStyle name="Comma 9 2 4 3 2 2 2 2" xfId="21691" xr:uid="{44096686-826F-4536-8222-09FD7BC08731}"/>
    <cellStyle name="Comma 9 2 4 3 2 2 3" xfId="16088" xr:uid="{112B8EF0-968C-4275-BF9A-1C4957364CF6}"/>
    <cellStyle name="Comma 9 2 4 3 2 3" xfId="7674" xr:uid="{65377217-6F4B-40AD-A3AF-AD539DDD8804}"/>
    <cellStyle name="Comma 9 2 4 3 2 3 2" xfId="18902" xr:uid="{6C7DB037-61E5-4A31-A46E-376BBE988596}"/>
    <cellStyle name="Comma 9 2 4 3 2 4" xfId="13299" xr:uid="{CBA4542E-4609-45AE-A007-D9EF1652C956}"/>
    <cellStyle name="Comma 9 2 4 3 3" xfId="3780" xr:uid="{0B570A48-AA2A-4586-AD9D-56944183B573}"/>
    <cellStyle name="Comma 9 2 4 3 3 2" xfId="9383" xr:uid="{D215570B-543B-4BAB-AF23-3038B6ADB050}"/>
    <cellStyle name="Comma 9 2 4 3 3 2 2" xfId="20611" xr:uid="{15482305-06FC-41A0-98D4-E0CF19BA0F3C}"/>
    <cellStyle name="Comma 9 2 4 3 3 3" xfId="15008" xr:uid="{2C68D641-6AF5-4033-AD66-5FB9C312D5E7}"/>
    <cellStyle name="Comma 9 2 4 3 4" xfId="6594" xr:uid="{52D848F9-E479-4C09-9759-070FF710F6FF}"/>
    <cellStyle name="Comma 9 2 4 3 4 2" xfId="17822" xr:uid="{35FEF4CB-6FF8-4E48-8D25-0B957BFF8C90}"/>
    <cellStyle name="Comma 9 2 4 3 5" xfId="12219" xr:uid="{B9820733-7047-44EF-AFE1-E1BDBA01BA7C}"/>
    <cellStyle name="Comma 9 2 4 4" xfId="1533" xr:uid="{00000000-0005-0000-0000-0000800A0000}"/>
    <cellStyle name="Comma 9 2 4 4 2" xfId="4322" xr:uid="{6BFDC622-92E5-4370-9ACC-CA6EB8DC4C4E}"/>
    <cellStyle name="Comma 9 2 4 4 2 2" xfId="9925" xr:uid="{3995BF10-7992-4FF9-AA28-E134557C8547}"/>
    <cellStyle name="Comma 9 2 4 4 2 2 2" xfId="21153" xr:uid="{FE2A684C-3B4E-4A9B-AD07-4F69EE1B6228}"/>
    <cellStyle name="Comma 9 2 4 4 2 3" xfId="15550" xr:uid="{8AF74352-9E53-4F60-92BE-7E906E06916C}"/>
    <cellStyle name="Comma 9 2 4 4 3" xfId="7136" xr:uid="{EBA0C968-DA20-4F93-A238-D5AA866D538A}"/>
    <cellStyle name="Comma 9 2 4 4 3 2" xfId="18364" xr:uid="{9653F487-E86B-4F2C-8A36-F832CCEB29C1}"/>
    <cellStyle name="Comma 9 2 4 4 4" xfId="12761" xr:uid="{93D8BE40-DDD8-4C19-8CB0-C99E1F3E1988}"/>
    <cellStyle name="Comma 9 2 4 5" xfId="2614" xr:uid="{00000000-0005-0000-0000-0000810A0000}"/>
    <cellStyle name="Comma 9 2 4 5 2" xfId="5403" xr:uid="{677E4948-E2F6-4285-8087-3B74B0525074}"/>
    <cellStyle name="Comma 9 2 4 5 2 2" xfId="11006" xr:uid="{168ECB7B-AB36-4882-BC5E-1E001FA60CAA}"/>
    <cellStyle name="Comma 9 2 4 5 2 2 2" xfId="22234" xr:uid="{D66E1DF1-4662-4CE2-A0BD-0DC3519DBCE1}"/>
    <cellStyle name="Comma 9 2 4 5 2 3" xfId="16631" xr:uid="{7269C626-8D39-4A97-A756-46AC456E0BCE}"/>
    <cellStyle name="Comma 9 2 4 5 3" xfId="8217" xr:uid="{1B5FDBC9-418C-4715-9F2B-ED132B7F557B}"/>
    <cellStyle name="Comma 9 2 4 5 3 2" xfId="19445" xr:uid="{90EF69E8-80AE-472D-994C-E8210E6437CC}"/>
    <cellStyle name="Comma 9 2 4 5 4" xfId="13842" xr:uid="{F08329D9-12AC-4F09-B4AB-1B8B9F924466}"/>
    <cellStyle name="Comma 9 2 4 6" xfId="453" xr:uid="{00000000-0005-0000-0000-0000820A0000}"/>
    <cellStyle name="Comma 9 2 4 6 2" xfId="3242" xr:uid="{4759900A-3461-4E6B-8A60-67B56FCF7B03}"/>
    <cellStyle name="Comma 9 2 4 6 2 2" xfId="8845" xr:uid="{D0896D61-E06A-4CB7-8859-7430EE354E37}"/>
    <cellStyle name="Comma 9 2 4 6 2 2 2" xfId="20073" xr:uid="{9E46CB8C-6928-4848-ABDB-A285A78895D6}"/>
    <cellStyle name="Comma 9 2 4 6 2 3" xfId="14470" xr:uid="{72DC2C55-2B38-4372-AF02-F7EB996FB655}"/>
    <cellStyle name="Comma 9 2 4 6 3" xfId="6056" xr:uid="{D5877FAE-B7BE-4D24-84EB-2F65F8C84F6F}"/>
    <cellStyle name="Comma 9 2 4 6 3 2" xfId="17284" xr:uid="{8C0F487D-5EE5-4ECD-9B2C-010D3D6070A1}"/>
    <cellStyle name="Comma 9 2 4 6 4" xfId="11681" xr:uid="{C7C53B30-974B-44B3-9345-493924D704DA}"/>
    <cellStyle name="Comma 9 2 4 7" xfId="2966" xr:uid="{C880F73C-546C-4C87-9E76-822992849D0D}"/>
    <cellStyle name="Comma 9 2 4 7 2" xfId="8569" xr:uid="{D682F120-C285-47EE-9804-7A5CE4634208}"/>
    <cellStyle name="Comma 9 2 4 7 2 2" xfId="19797" xr:uid="{66B64132-5FBE-4CED-8BFC-E61B7155108B}"/>
    <cellStyle name="Comma 9 2 4 7 3" xfId="14194" xr:uid="{42EAEA40-01C7-4A87-A91E-4A0A2DEDEE4C}"/>
    <cellStyle name="Comma 9 2 4 8" xfId="5781" xr:uid="{C5D84D89-4758-4D62-8EAC-40769EF180B6}"/>
    <cellStyle name="Comma 9 2 4 8 2" xfId="17009" xr:uid="{A3B6940F-6BB4-458D-A22A-34446772B7EC}"/>
    <cellStyle name="Comma 9 2 4 9" xfId="11405" xr:uid="{EF710786-74A7-446D-A085-1748177E5DF5}"/>
    <cellStyle name="Comma 9 2 5" xfId="599" xr:uid="{00000000-0005-0000-0000-0000830A0000}"/>
    <cellStyle name="Comma 9 2 5 2" xfId="1137" xr:uid="{00000000-0005-0000-0000-0000840A0000}"/>
    <cellStyle name="Comma 9 2 5 2 2" xfId="2217" xr:uid="{00000000-0005-0000-0000-0000850A0000}"/>
    <cellStyle name="Comma 9 2 5 2 2 2" xfId="5006" xr:uid="{F1377A84-2337-410B-B41A-337AACDD6851}"/>
    <cellStyle name="Comma 9 2 5 2 2 2 2" xfId="10609" xr:uid="{A790C721-4C8A-4F50-8BA2-3295B662D3EA}"/>
    <cellStyle name="Comma 9 2 5 2 2 2 2 2" xfId="21837" xr:uid="{D928FC2E-E09F-4AA4-8866-C18D5668AC16}"/>
    <cellStyle name="Comma 9 2 5 2 2 2 3" xfId="16234" xr:uid="{2E49D2DD-6E2F-49A1-9420-00FE7AE781AF}"/>
    <cellStyle name="Comma 9 2 5 2 2 3" xfId="7820" xr:uid="{B0389E07-6BEC-4EC5-8034-8526C045DF33}"/>
    <cellStyle name="Comma 9 2 5 2 2 3 2" xfId="19048" xr:uid="{D0DE8CCF-00BF-46D1-9242-090A4D185DA3}"/>
    <cellStyle name="Comma 9 2 5 2 2 4" xfId="13445" xr:uid="{5A9F6A03-5D31-4E14-B4FD-D4B0E146B44C}"/>
    <cellStyle name="Comma 9 2 5 2 3" xfId="3926" xr:uid="{0E649E3A-198D-43E7-8D3A-4EB726903093}"/>
    <cellStyle name="Comma 9 2 5 2 3 2" xfId="9529" xr:uid="{38D0F3F0-EE55-4582-A41E-DC5D278B9016}"/>
    <cellStyle name="Comma 9 2 5 2 3 2 2" xfId="20757" xr:uid="{7D0FE1DC-85F8-4F31-AFAA-86505610039F}"/>
    <cellStyle name="Comma 9 2 5 2 3 3" xfId="15154" xr:uid="{4F79B152-14B9-4B3C-8ACC-59DDE0052693}"/>
    <cellStyle name="Comma 9 2 5 2 4" xfId="6740" xr:uid="{9FF1BFF5-D8E7-4716-8C2B-24E30CBC35F7}"/>
    <cellStyle name="Comma 9 2 5 2 4 2" xfId="17968" xr:uid="{22396876-E3D2-4285-9C0A-0E39242FF061}"/>
    <cellStyle name="Comma 9 2 5 2 5" xfId="12365" xr:uid="{07B6253C-E4F6-4F25-96BF-EB045CC1BEE7}"/>
    <cellStyle name="Comma 9 2 5 3" xfId="1679" xr:uid="{00000000-0005-0000-0000-0000860A0000}"/>
    <cellStyle name="Comma 9 2 5 3 2" xfId="4468" xr:uid="{E1312253-E6E1-405F-84CF-BB0816C7B595}"/>
    <cellStyle name="Comma 9 2 5 3 2 2" xfId="10071" xr:uid="{47CD63F9-4B93-48CC-8328-8BBAFF855A24}"/>
    <cellStyle name="Comma 9 2 5 3 2 2 2" xfId="21299" xr:uid="{27F9A993-A66D-44BD-A5FB-BE7161B4AD5C}"/>
    <cellStyle name="Comma 9 2 5 3 2 3" xfId="15696" xr:uid="{D6A49BF1-10B3-4F54-A555-F65AC2085BEA}"/>
    <cellStyle name="Comma 9 2 5 3 3" xfId="7282" xr:uid="{799CAD24-11F9-4A50-AEDA-C981BD7D7E84}"/>
    <cellStyle name="Comma 9 2 5 3 3 2" xfId="18510" xr:uid="{19F7A504-3CD5-42A2-952A-0B99DB885C8D}"/>
    <cellStyle name="Comma 9 2 5 3 4" xfId="12907" xr:uid="{E0007E71-8020-4CF0-8FDC-7EF8CD4B4007}"/>
    <cellStyle name="Comma 9 2 5 4" xfId="3388" xr:uid="{7318CC66-140D-4D2A-9C2B-9FA14E4E57B7}"/>
    <cellStyle name="Comma 9 2 5 4 2" xfId="8991" xr:uid="{C5778492-AAD7-48E5-B9BC-C6D526252ABA}"/>
    <cellStyle name="Comma 9 2 5 4 2 2" xfId="20219" xr:uid="{92E4B3CD-B520-4724-BD84-026C0BC2C910}"/>
    <cellStyle name="Comma 9 2 5 4 3" xfId="14616" xr:uid="{2D292F31-F7CA-4DAD-B7C3-3D2B108B6C4A}"/>
    <cellStyle name="Comma 9 2 5 5" xfId="6202" xr:uid="{ADA9ABF1-6FCA-4219-8516-31147B9B3AB3}"/>
    <cellStyle name="Comma 9 2 5 5 2" xfId="17430" xr:uid="{EA9E6B15-B803-481E-AE49-9D882FCD45A3}"/>
    <cellStyle name="Comma 9 2 5 6" xfId="11827" xr:uid="{182303FF-C7BC-4EF5-97EE-72BB2F279481}"/>
    <cellStyle name="Comma 9 2 6" xfId="870" xr:uid="{00000000-0005-0000-0000-0000870A0000}"/>
    <cellStyle name="Comma 9 2 6 2" xfId="1950" xr:uid="{00000000-0005-0000-0000-0000880A0000}"/>
    <cellStyle name="Comma 9 2 6 2 2" xfId="4739" xr:uid="{B48BA23A-8095-48E5-9423-7DCD66728C11}"/>
    <cellStyle name="Comma 9 2 6 2 2 2" xfId="10342" xr:uid="{FAD17E08-F07D-48BD-88FF-F621D9AA216D}"/>
    <cellStyle name="Comma 9 2 6 2 2 2 2" xfId="21570" xr:uid="{CE0F45D1-1FE5-419A-8436-7933BA464DD3}"/>
    <cellStyle name="Comma 9 2 6 2 2 3" xfId="15967" xr:uid="{03EFE7E0-0872-44D0-9FF4-2DF670E7BFED}"/>
    <cellStyle name="Comma 9 2 6 2 3" xfId="7553" xr:uid="{3C518150-3EFA-462D-B503-643A4AF78FA6}"/>
    <cellStyle name="Comma 9 2 6 2 3 2" xfId="18781" xr:uid="{E26BC805-0356-44ED-8E55-E9434ED2879B}"/>
    <cellStyle name="Comma 9 2 6 2 4" xfId="13178" xr:uid="{D3B8F60A-F66E-4C33-9198-726A8F8F70CD}"/>
    <cellStyle name="Comma 9 2 6 3" xfId="3659" xr:uid="{209DEF80-6EBD-4D1C-AF6A-703A8C06088B}"/>
    <cellStyle name="Comma 9 2 6 3 2" xfId="9262" xr:uid="{62DE966F-0B35-41C1-8E08-843AB3CAC09E}"/>
    <cellStyle name="Comma 9 2 6 3 2 2" xfId="20490" xr:uid="{C96674A9-6B28-43E6-90D0-6D098485E0A9}"/>
    <cellStyle name="Comma 9 2 6 3 3" xfId="14887" xr:uid="{36FE19B8-98F6-428B-AF8C-B0C7457F0770}"/>
    <cellStyle name="Comma 9 2 6 4" xfId="6473" xr:uid="{B3696A75-CE3A-41D8-9F96-11D014C8D32D}"/>
    <cellStyle name="Comma 9 2 6 4 2" xfId="17701" xr:uid="{9335B7C0-1D45-4EC3-BCD4-9CA0907A6DCC}"/>
    <cellStyle name="Comma 9 2 6 5" xfId="12098" xr:uid="{5155943E-2AC4-4991-926E-3AAAEE0D6B5D}"/>
    <cellStyle name="Comma 9 2 7" xfId="1412" xr:uid="{00000000-0005-0000-0000-0000890A0000}"/>
    <cellStyle name="Comma 9 2 7 2" xfId="4201" xr:uid="{81F4939A-EEBA-42BA-BD6C-694F8E3782C1}"/>
    <cellStyle name="Comma 9 2 7 2 2" xfId="9804" xr:uid="{C29A7077-BEFD-4BAC-B25D-41E7FDC54306}"/>
    <cellStyle name="Comma 9 2 7 2 2 2" xfId="21032" xr:uid="{2FB1E485-F5BB-4D74-8693-B941F614F938}"/>
    <cellStyle name="Comma 9 2 7 2 3" xfId="15429" xr:uid="{D1F09008-90B3-4AAE-9529-2BAD959CB415}"/>
    <cellStyle name="Comma 9 2 7 3" xfId="7015" xr:uid="{3D40A907-5039-416A-84A1-21024D647222}"/>
    <cellStyle name="Comma 9 2 7 3 2" xfId="18243" xr:uid="{463A1F5A-E74C-44C0-9A49-3A232DA15673}"/>
    <cellStyle name="Comma 9 2 7 4" xfId="12640" xr:uid="{9CBD436A-BB23-4199-B339-1DFDBBBB0412}"/>
    <cellStyle name="Comma 9 2 8" xfId="2493" xr:uid="{00000000-0005-0000-0000-00008A0A0000}"/>
    <cellStyle name="Comma 9 2 8 2" xfId="5282" xr:uid="{56CB64E0-C7B8-4BE7-AE1A-40DA884CBDEF}"/>
    <cellStyle name="Comma 9 2 8 2 2" xfId="10885" xr:uid="{5DFDAE3D-E4AE-4CA3-B987-473E38FD0694}"/>
    <cellStyle name="Comma 9 2 8 2 2 2" xfId="22113" xr:uid="{D25EE822-5F0C-4E81-AF6A-355AB5DA0F8C}"/>
    <cellStyle name="Comma 9 2 8 2 3" xfId="16510" xr:uid="{C9FE9720-57B3-4FA2-8E0D-8D42BFB8DF99}"/>
    <cellStyle name="Comma 9 2 8 3" xfId="8096" xr:uid="{699A6E77-4214-4293-8B5D-F3355D1CA0A3}"/>
    <cellStyle name="Comma 9 2 8 3 2" xfId="19324" xr:uid="{574B5948-8C3A-4079-BFBD-E36A8F72FA89}"/>
    <cellStyle name="Comma 9 2 8 4" xfId="13721" xr:uid="{6FB59EC8-0F34-4A8F-9D8E-26497D2B0117}"/>
    <cellStyle name="Comma 9 2 9" xfId="332" xr:uid="{00000000-0005-0000-0000-00008B0A0000}"/>
    <cellStyle name="Comma 9 2 9 2" xfId="3121" xr:uid="{11E0CFD5-F44A-43F5-86B1-75E14823E148}"/>
    <cellStyle name="Comma 9 2 9 2 2" xfId="8724" xr:uid="{445787D1-A51E-484A-A580-57A07F596AE5}"/>
    <cellStyle name="Comma 9 2 9 2 2 2" xfId="19952" xr:uid="{BFF3D008-443A-4E24-B1E2-777AB6881D35}"/>
    <cellStyle name="Comma 9 2 9 2 3" xfId="14349" xr:uid="{7EDB5281-965B-48DC-A63E-801D6191B790}"/>
    <cellStyle name="Comma 9 2 9 3" xfId="5935" xr:uid="{2344914B-05C8-49E6-BD1E-477BCCC6AAF9}"/>
    <cellStyle name="Comma 9 2 9 3 2" xfId="17163" xr:uid="{BF0FC65F-9C76-49C8-8608-1F3758F79757}"/>
    <cellStyle name="Comma 9 2 9 4" xfId="11560" xr:uid="{FE88D542-9459-49BA-8E01-84264F1CD954}"/>
    <cellStyle name="Comma 9 3" xfId="66" xr:uid="{00000000-0005-0000-0000-00008C0A0000}"/>
    <cellStyle name="Comma 9 3 10" xfId="5674" xr:uid="{672236B8-2E54-4F51-88D1-832AB8D210DB}"/>
    <cellStyle name="Comma 9 3 10 2" xfId="16902" xr:uid="{AF868754-831B-4E44-9AF7-B6EB6199A5D8}"/>
    <cellStyle name="Comma 9 3 11" xfId="11298" xr:uid="{CF244FE3-4F73-439B-9A2F-8AECBCC697C3}"/>
    <cellStyle name="Comma 9 3 2" xfId="128" xr:uid="{00000000-0005-0000-0000-00008D0A0000}"/>
    <cellStyle name="Comma 9 3 2 10" xfId="11360" xr:uid="{52CDE301-1A0E-4079-AFE9-C203F529101C}"/>
    <cellStyle name="Comma 9 3 2 2" xfId="254" xr:uid="{00000000-0005-0000-0000-00008E0A0000}"/>
    <cellStyle name="Comma 9 3 2 2 2" xfId="801" xr:uid="{00000000-0005-0000-0000-00008F0A0000}"/>
    <cellStyle name="Comma 9 3 2 2 2 2" xfId="1339" xr:uid="{00000000-0005-0000-0000-0000900A0000}"/>
    <cellStyle name="Comma 9 3 2 2 2 2 2" xfId="2419" xr:uid="{00000000-0005-0000-0000-0000910A0000}"/>
    <cellStyle name="Comma 9 3 2 2 2 2 2 2" xfId="5208" xr:uid="{64CCD30F-008A-4E95-B0C2-37EE41476A40}"/>
    <cellStyle name="Comma 9 3 2 2 2 2 2 2 2" xfId="10811" xr:uid="{C953BD63-E9ED-4E4F-AE48-FF70046B001A}"/>
    <cellStyle name="Comma 9 3 2 2 2 2 2 2 2 2" xfId="22039" xr:uid="{E825E534-6051-49DC-BBFB-CEDD57358DFE}"/>
    <cellStyle name="Comma 9 3 2 2 2 2 2 2 3" xfId="16436" xr:uid="{7F24735B-6BB1-4C0D-971C-402A8C0FA6D0}"/>
    <cellStyle name="Comma 9 3 2 2 2 2 2 3" xfId="8022" xr:uid="{02A1C742-8FAF-45DC-8A54-0EED9EE3C530}"/>
    <cellStyle name="Comma 9 3 2 2 2 2 2 3 2" xfId="19250" xr:uid="{B68B40D6-A9BF-47EA-9EA5-580B3C723AB3}"/>
    <cellStyle name="Comma 9 3 2 2 2 2 2 4" xfId="13647" xr:uid="{BF156AFA-FCC4-408B-A9F4-CC2C7F9D756A}"/>
    <cellStyle name="Comma 9 3 2 2 2 2 3" xfId="4128" xr:uid="{8AFF0DFE-14D4-4FC9-8701-04AF700BFA90}"/>
    <cellStyle name="Comma 9 3 2 2 2 2 3 2" xfId="9731" xr:uid="{D768A187-A518-4AC6-A9EA-BB79E64E0A47}"/>
    <cellStyle name="Comma 9 3 2 2 2 2 3 2 2" xfId="20959" xr:uid="{F690E602-3BA4-41ED-9522-3A365C8EF08D}"/>
    <cellStyle name="Comma 9 3 2 2 2 2 3 3" xfId="15356" xr:uid="{AEFBF2A3-4896-4EBA-A88A-75595E297033}"/>
    <cellStyle name="Comma 9 3 2 2 2 2 4" xfId="6942" xr:uid="{7DDE20C5-239A-401A-A9ED-DD6764098CD3}"/>
    <cellStyle name="Comma 9 3 2 2 2 2 4 2" xfId="18170" xr:uid="{AA6E4336-6786-49E1-B3FC-7780DEB34627}"/>
    <cellStyle name="Comma 9 3 2 2 2 2 5" xfId="12567" xr:uid="{93730B34-003A-46FC-894D-25C980015CF1}"/>
    <cellStyle name="Comma 9 3 2 2 2 3" xfId="1881" xr:uid="{00000000-0005-0000-0000-0000920A0000}"/>
    <cellStyle name="Comma 9 3 2 2 2 3 2" xfId="4670" xr:uid="{C7D9EE13-31DE-493A-A79F-3B69ABDB7DD9}"/>
    <cellStyle name="Comma 9 3 2 2 2 3 2 2" xfId="10273" xr:uid="{2465F83B-599D-4553-856D-F1A48AD5EB7F}"/>
    <cellStyle name="Comma 9 3 2 2 2 3 2 2 2" xfId="21501" xr:uid="{3A3B45D9-618D-49FE-9ADE-39626F8E543E}"/>
    <cellStyle name="Comma 9 3 2 2 2 3 2 3" xfId="15898" xr:uid="{02D04BFD-FECB-443E-8861-A9065769836E}"/>
    <cellStyle name="Comma 9 3 2 2 2 3 3" xfId="7484" xr:uid="{7EA986E5-61FD-414C-9981-F2C510C9DDA5}"/>
    <cellStyle name="Comma 9 3 2 2 2 3 3 2" xfId="18712" xr:uid="{5893395A-7607-4A96-AD6A-D868AC6AD115}"/>
    <cellStyle name="Comma 9 3 2 2 2 3 4" xfId="13109" xr:uid="{424AF21F-22D3-42FC-8484-303228EE72D7}"/>
    <cellStyle name="Comma 9 3 2 2 2 4" xfId="3590" xr:uid="{0132F0FB-70C8-448B-BA8D-3712C050EC90}"/>
    <cellStyle name="Comma 9 3 2 2 2 4 2" xfId="9193" xr:uid="{58655E3E-71C9-48D4-8EEA-26255AC2A289}"/>
    <cellStyle name="Comma 9 3 2 2 2 4 2 2" xfId="20421" xr:uid="{94E6576E-CEB2-4A71-91CE-7182361927B1}"/>
    <cellStyle name="Comma 9 3 2 2 2 4 3" xfId="14818" xr:uid="{2AB664E7-16EF-4074-84B0-A8E65F8663E5}"/>
    <cellStyle name="Comma 9 3 2 2 2 5" xfId="6404" xr:uid="{4F0EB1A7-C5AC-4A0A-AF90-E5E03DBA0CCE}"/>
    <cellStyle name="Comma 9 3 2 2 2 5 2" xfId="17632" xr:uid="{693A21B0-5A35-4270-8146-16DE1B0F4823}"/>
    <cellStyle name="Comma 9 3 2 2 2 6" xfId="12029" xr:uid="{2F96E2C5-0E48-49D5-A6E3-7002425A8787}"/>
    <cellStyle name="Comma 9 3 2 2 3" xfId="1072" xr:uid="{00000000-0005-0000-0000-0000930A0000}"/>
    <cellStyle name="Comma 9 3 2 2 3 2" xfId="2152" xr:uid="{00000000-0005-0000-0000-0000940A0000}"/>
    <cellStyle name="Comma 9 3 2 2 3 2 2" xfId="4941" xr:uid="{62A277CA-335B-4107-955B-42F0E72B66DD}"/>
    <cellStyle name="Comma 9 3 2 2 3 2 2 2" xfId="10544" xr:uid="{AB4441A9-D01B-4E54-A514-F9B175B404DF}"/>
    <cellStyle name="Comma 9 3 2 2 3 2 2 2 2" xfId="21772" xr:uid="{3C0B2902-C333-49FC-A45E-9244F62C1301}"/>
    <cellStyle name="Comma 9 3 2 2 3 2 2 3" xfId="16169" xr:uid="{185FFDBB-6E19-43DB-B96A-45B4E8BF9B37}"/>
    <cellStyle name="Comma 9 3 2 2 3 2 3" xfId="7755" xr:uid="{6C91C01F-800A-4957-9242-B5CB6AA934DA}"/>
    <cellStyle name="Comma 9 3 2 2 3 2 3 2" xfId="18983" xr:uid="{C06ACC86-0B06-4AC9-9644-FAD2806E8A33}"/>
    <cellStyle name="Comma 9 3 2 2 3 2 4" xfId="13380" xr:uid="{AFD1B863-AD7F-44F6-9904-6E8282890013}"/>
    <cellStyle name="Comma 9 3 2 2 3 3" xfId="3861" xr:uid="{31DF8395-42B8-429E-A15E-18A04A786483}"/>
    <cellStyle name="Comma 9 3 2 2 3 3 2" xfId="9464" xr:uid="{15C72FD3-3363-4D96-9ADE-B19770E5094C}"/>
    <cellStyle name="Comma 9 3 2 2 3 3 2 2" xfId="20692" xr:uid="{8130E984-DA8E-4ED4-B4B4-C0795CBB37E3}"/>
    <cellStyle name="Comma 9 3 2 2 3 3 3" xfId="15089" xr:uid="{16CE55D7-1E6B-4C53-8EAF-4A58CBD9CA8F}"/>
    <cellStyle name="Comma 9 3 2 2 3 4" xfId="6675" xr:uid="{7697E1BB-B184-411C-BFDE-14EF7A595BC4}"/>
    <cellStyle name="Comma 9 3 2 2 3 4 2" xfId="17903" xr:uid="{8AEE016C-F41A-45B1-A472-D3EA7EB69EFA}"/>
    <cellStyle name="Comma 9 3 2 2 3 5" xfId="12300" xr:uid="{1F57AB90-350E-4B70-B62C-3EE2A59FF796}"/>
    <cellStyle name="Comma 9 3 2 2 4" xfId="1614" xr:uid="{00000000-0005-0000-0000-0000950A0000}"/>
    <cellStyle name="Comma 9 3 2 2 4 2" xfId="4403" xr:uid="{A98EBB75-9630-41A0-8667-7755FC0A9CE0}"/>
    <cellStyle name="Comma 9 3 2 2 4 2 2" xfId="10006" xr:uid="{E25BBD81-D344-4CE1-8BF8-4789B156825A}"/>
    <cellStyle name="Comma 9 3 2 2 4 2 2 2" xfId="21234" xr:uid="{2E77C7CC-1A61-49CA-85E1-294F864132D3}"/>
    <cellStyle name="Comma 9 3 2 2 4 2 3" xfId="15631" xr:uid="{D640FD01-7F6D-4420-BC76-241A9309E06F}"/>
    <cellStyle name="Comma 9 3 2 2 4 3" xfId="7217" xr:uid="{104A4A67-BE0B-42F6-BA30-0DEB1F779890}"/>
    <cellStyle name="Comma 9 3 2 2 4 3 2" xfId="18445" xr:uid="{CFE8C11F-E9D2-470D-A425-561F260E077E}"/>
    <cellStyle name="Comma 9 3 2 2 4 4" xfId="12842" xr:uid="{FEB109B5-5D35-465B-9DA8-A0A6A61A48B3}"/>
    <cellStyle name="Comma 9 3 2 2 5" xfId="2695" xr:uid="{00000000-0005-0000-0000-0000960A0000}"/>
    <cellStyle name="Comma 9 3 2 2 5 2" xfId="5484" xr:uid="{EBE978D8-3B9B-464E-A1B1-6706DA9644EE}"/>
    <cellStyle name="Comma 9 3 2 2 5 2 2" xfId="11087" xr:uid="{4F3AC1D3-AA6F-40D2-9376-D9460A528AA6}"/>
    <cellStyle name="Comma 9 3 2 2 5 2 2 2" xfId="22315" xr:uid="{9460511F-095B-4A6E-8A13-8436B0974636}"/>
    <cellStyle name="Comma 9 3 2 2 5 2 3" xfId="16712" xr:uid="{2594A31D-259C-4BAC-8C21-D998783C2E58}"/>
    <cellStyle name="Comma 9 3 2 2 5 3" xfId="8298" xr:uid="{35193331-269F-4D92-ABD3-C3DEA5A9C662}"/>
    <cellStyle name="Comma 9 3 2 2 5 3 2" xfId="19526" xr:uid="{EB7820A8-878E-4547-B9D0-E1511A77201C}"/>
    <cellStyle name="Comma 9 3 2 2 5 4" xfId="13923" xr:uid="{8EE6FD40-378C-4622-8319-985DB100027E}"/>
    <cellStyle name="Comma 9 3 2 2 6" xfId="534" xr:uid="{00000000-0005-0000-0000-0000970A0000}"/>
    <cellStyle name="Comma 9 3 2 2 6 2" xfId="3323" xr:uid="{DA3AE58F-CCC8-4B4D-9158-4007AC847FE1}"/>
    <cellStyle name="Comma 9 3 2 2 6 2 2" xfId="8926" xr:uid="{11CBC8A3-9559-4D8D-954B-D11489400A09}"/>
    <cellStyle name="Comma 9 3 2 2 6 2 2 2" xfId="20154" xr:uid="{3045D130-1CC0-4CC6-A180-94F48420A96C}"/>
    <cellStyle name="Comma 9 3 2 2 6 2 3" xfId="14551" xr:uid="{D58AFCB7-86CA-4F1B-AEFE-6E46A4AA95B8}"/>
    <cellStyle name="Comma 9 3 2 2 6 3" xfId="6137" xr:uid="{83BB79FA-E956-4084-A6E9-3CADEA625DD8}"/>
    <cellStyle name="Comma 9 3 2 2 6 3 2" xfId="17365" xr:uid="{DBEA8F2C-F844-4374-AD5D-B9F847B699CC}"/>
    <cellStyle name="Comma 9 3 2 2 6 4" xfId="11762" xr:uid="{F8524CF4-A3EE-443A-8562-F7BA4166177E}"/>
    <cellStyle name="Comma 9 3 2 2 7" xfId="3047" xr:uid="{2641EF84-6016-4A04-9370-F8E5CDFF6DFD}"/>
    <cellStyle name="Comma 9 3 2 2 7 2" xfId="8650" xr:uid="{F87E14BC-A386-4D5A-9C58-C8D0B5BAF368}"/>
    <cellStyle name="Comma 9 3 2 2 7 2 2" xfId="19878" xr:uid="{CF604DFA-16D9-4B71-B45D-41D90C246D28}"/>
    <cellStyle name="Comma 9 3 2 2 7 3" xfId="14275" xr:uid="{9904CC3D-8CA8-4C6A-9EB6-3B6BF3B63B5F}"/>
    <cellStyle name="Comma 9 3 2 2 8" xfId="5862" xr:uid="{01CF2C39-F6F3-4A04-8CA0-F3FA56C9D41E}"/>
    <cellStyle name="Comma 9 3 2 2 8 2" xfId="17090" xr:uid="{5DAF2A5A-B45D-4336-A824-F4EE36455663}"/>
    <cellStyle name="Comma 9 3 2 2 9" xfId="11486" xr:uid="{E569DDC7-E78B-4BC8-9CA5-F460178EA89B}"/>
    <cellStyle name="Comma 9 3 2 3" xfId="675" xr:uid="{00000000-0005-0000-0000-0000980A0000}"/>
    <cellStyle name="Comma 9 3 2 3 2" xfId="1213" xr:uid="{00000000-0005-0000-0000-0000990A0000}"/>
    <cellStyle name="Comma 9 3 2 3 2 2" xfId="2293" xr:uid="{00000000-0005-0000-0000-00009A0A0000}"/>
    <cellStyle name="Comma 9 3 2 3 2 2 2" xfId="5082" xr:uid="{BBB78535-B46D-4673-833A-1058E6EE6AA1}"/>
    <cellStyle name="Comma 9 3 2 3 2 2 2 2" xfId="10685" xr:uid="{807D393E-A3E6-4754-8230-3DC3F660E5D0}"/>
    <cellStyle name="Comma 9 3 2 3 2 2 2 2 2" xfId="21913" xr:uid="{C78883FA-AAF9-4BBB-8DB5-F03440087145}"/>
    <cellStyle name="Comma 9 3 2 3 2 2 2 3" xfId="16310" xr:uid="{343DF2AD-B098-4EA3-8FD9-B35F355275CC}"/>
    <cellStyle name="Comma 9 3 2 3 2 2 3" xfId="7896" xr:uid="{F17AFBE8-C80E-4224-83EC-B9AB4AB0DF0C}"/>
    <cellStyle name="Comma 9 3 2 3 2 2 3 2" xfId="19124" xr:uid="{B5A1D043-B0C4-4CE4-A9A4-01D2BC19BA10}"/>
    <cellStyle name="Comma 9 3 2 3 2 2 4" xfId="13521" xr:uid="{F560582C-2570-41F2-AED1-406F0BF733E6}"/>
    <cellStyle name="Comma 9 3 2 3 2 3" xfId="4002" xr:uid="{7CEF52EF-7F11-42C3-A4E4-5BDB435077F7}"/>
    <cellStyle name="Comma 9 3 2 3 2 3 2" xfId="9605" xr:uid="{46ED3DB9-7FA8-496F-9DDC-340DFAFCABE3}"/>
    <cellStyle name="Comma 9 3 2 3 2 3 2 2" xfId="20833" xr:uid="{391C8AB4-EF1F-4BAC-8D3B-8DD517AEE1F5}"/>
    <cellStyle name="Comma 9 3 2 3 2 3 3" xfId="15230" xr:uid="{390355B8-057D-469D-B1E6-8DB7B1C68D4E}"/>
    <cellStyle name="Comma 9 3 2 3 2 4" xfId="6816" xr:uid="{976CD6E6-515C-4F77-B27C-05114D0FB770}"/>
    <cellStyle name="Comma 9 3 2 3 2 4 2" xfId="18044" xr:uid="{682D22CA-B7F5-472B-AC33-8F79F6D5BB14}"/>
    <cellStyle name="Comma 9 3 2 3 2 5" xfId="12441" xr:uid="{F50CC988-A04F-4FB4-AAEF-452D1F318E91}"/>
    <cellStyle name="Comma 9 3 2 3 3" xfId="1755" xr:uid="{00000000-0005-0000-0000-00009B0A0000}"/>
    <cellStyle name="Comma 9 3 2 3 3 2" xfId="4544" xr:uid="{C69986E5-A031-4000-A789-50963C4E993C}"/>
    <cellStyle name="Comma 9 3 2 3 3 2 2" xfId="10147" xr:uid="{B4A7210C-48FB-4D4E-89E1-ADC598420AEB}"/>
    <cellStyle name="Comma 9 3 2 3 3 2 2 2" xfId="21375" xr:uid="{B0E4C624-E6DE-463D-AB9B-81BEC2013113}"/>
    <cellStyle name="Comma 9 3 2 3 3 2 3" xfId="15772" xr:uid="{E0A7B28B-2F02-484B-9F90-C287C5F4F936}"/>
    <cellStyle name="Comma 9 3 2 3 3 3" xfId="7358" xr:uid="{AFE67DF9-86E5-4A59-8D70-4BAEE345643E}"/>
    <cellStyle name="Comma 9 3 2 3 3 3 2" xfId="18586" xr:uid="{CA7533E9-101E-4026-808C-5F6A90E42F2B}"/>
    <cellStyle name="Comma 9 3 2 3 3 4" xfId="12983" xr:uid="{426C372E-18AC-427F-9176-1BDB83395514}"/>
    <cellStyle name="Comma 9 3 2 3 4" xfId="3464" xr:uid="{31F6D606-E1F3-437B-980D-9F215A543F40}"/>
    <cellStyle name="Comma 9 3 2 3 4 2" xfId="9067" xr:uid="{D835F092-7ED6-48F1-8D83-541A1BCEE001}"/>
    <cellStyle name="Comma 9 3 2 3 4 2 2" xfId="20295" xr:uid="{24236156-8E11-4CF4-B31F-28237944829E}"/>
    <cellStyle name="Comma 9 3 2 3 4 3" xfId="14692" xr:uid="{733EBCCF-0ADD-4DA1-8E80-77AAAC8BFD27}"/>
    <cellStyle name="Comma 9 3 2 3 5" xfId="6278" xr:uid="{C9614258-7DBA-459E-A240-69415F7410E3}"/>
    <cellStyle name="Comma 9 3 2 3 5 2" xfId="17506" xr:uid="{868C0317-F52A-4EB2-9B8B-7CE6392CB387}"/>
    <cellStyle name="Comma 9 3 2 3 6" xfId="11903" xr:uid="{82ECCA30-7BAB-4336-941A-ED5CBAB1D11B}"/>
    <cellStyle name="Comma 9 3 2 4" xfId="946" xr:uid="{00000000-0005-0000-0000-00009C0A0000}"/>
    <cellStyle name="Comma 9 3 2 4 2" xfId="2026" xr:uid="{00000000-0005-0000-0000-00009D0A0000}"/>
    <cellStyle name="Comma 9 3 2 4 2 2" xfId="4815" xr:uid="{389FEE9F-7DE8-4C02-9EE3-DD62F6F19BAD}"/>
    <cellStyle name="Comma 9 3 2 4 2 2 2" xfId="10418" xr:uid="{1359E789-A9E4-4801-9D45-B754201DE3C7}"/>
    <cellStyle name="Comma 9 3 2 4 2 2 2 2" xfId="21646" xr:uid="{44F20CA8-BDBF-4F37-ADE3-B136995BE140}"/>
    <cellStyle name="Comma 9 3 2 4 2 2 3" xfId="16043" xr:uid="{8ECC5D25-3B76-4602-8C12-793EDF3D00FC}"/>
    <cellStyle name="Comma 9 3 2 4 2 3" xfId="7629" xr:uid="{CE04FCBD-7B0A-456B-86C6-667F8CF71E5C}"/>
    <cellStyle name="Comma 9 3 2 4 2 3 2" xfId="18857" xr:uid="{A45B8F92-409A-4E40-AFE2-6FC65B9D6FA5}"/>
    <cellStyle name="Comma 9 3 2 4 2 4" xfId="13254" xr:uid="{C7CB41D3-8EEA-4ADD-932A-1DE9AF2D7088}"/>
    <cellStyle name="Comma 9 3 2 4 3" xfId="3735" xr:uid="{4D2105BA-3A9F-435D-BF37-135B864A9A68}"/>
    <cellStyle name="Comma 9 3 2 4 3 2" xfId="9338" xr:uid="{82548310-B8A3-4FCD-AF02-D1DFB18C6A5C}"/>
    <cellStyle name="Comma 9 3 2 4 3 2 2" xfId="20566" xr:uid="{2B742BC5-5178-4CE7-933A-5EFBA36E02BC}"/>
    <cellStyle name="Comma 9 3 2 4 3 3" xfId="14963" xr:uid="{22E66E67-69A4-456E-9DBD-F45AC4F2A388}"/>
    <cellStyle name="Comma 9 3 2 4 4" xfId="6549" xr:uid="{4C8E34C3-793D-452C-853B-BE62AEF1138C}"/>
    <cellStyle name="Comma 9 3 2 4 4 2" xfId="17777" xr:uid="{BEAE225C-E07C-44CE-9A87-2D03A8C18807}"/>
    <cellStyle name="Comma 9 3 2 4 5" xfId="12174" xr:uid="{F2E79B29-6951-4147-87BE-62F92EFA6BE7}"/>
    <cellStyle name="Comma 9 3 2 5" xfId="1488" xr:uid="{00000000-0005-0000-0000-00009E0A0000}"/>
    <cellStyle name="Comma 9 3 2 5 2" xfId="4277" xr:uid="{5B9CA0A7-3740-4FD4-A2B4-DE457653FB96}"/>
    <cellStyle name="Comma 9 3 2 5 2 2" xfId="9880" xr:uid="{934E25D7-0486-40CA-8F12-903EB061CD81}"/>
    <cellStyle name="Comma 9 3 2 5 2 2 2" xfId="21108" xr:uid="{B1DB2195-454C-4D6B-8BF8-D7F616494907}"/>
    <cellStyle name="Comma 9 3 2 5 2 3" xfId="15505" xr:uid="{70129232-3280-4D19-8AD3-97656C8EE701}"/>
    <cellStyle name="Comma 9 3 2 5 3" xfId="7091" xr:uid="{20FEBF7A-8DCA-411C-B176-9E50B5C274AF}"/>
    <cellStyle name="Comma 9 3 2 5 3 2" xfId="18319" xr:uid="{577229CF-94F1-4578-92FA-C465021BDECA}"/>
    <cellStyle name="Comma 9 3 2 5 4" xfId="12716" xr:uid="{BC962A59-96DE-4CCE-8AC7-466B254512B6}"/>
    <cellStyle name="Comma 9 3 2 6" xfId="2569" xr:uid="{00000000-0005-0000-0000-00009F0A0000}"/>
    <cellStyle name="Comma 9 3 2 6 2" xfId="5358" xr:uid="{90A4B2E1-37A7-46F6-9C9C-1BAE2F06D6DA}"/>
    <cellStyle name="Comma 9 3 2 6 2 2" xfId="10961" xr:uid="{3BFD566D-D235-4F22-A006-35F7EDA3907E}"/>
    <cellStyle name="Comma 9 3 2 6 2 2 2" xfId="22189" xr:uid="{6999550F-220E-4AEC-852F-4B784D948D78}"/>
    <cellStyle name="Comma 9 3 2 6 2 3" xfId="16586" xr:uid="{472ED64F-83B8-44C6-BC4C-E87CDFF9BF83}"/>
    <cellStyle name="Comma 9 3 2 6 3" xfId="8172" xr:uid="{DB78CEE9-3DE4-4A32-94AA-8C654801B6AE}"/>
    <cellStyle name="Comma 9 3 2 6 3 2" xfId="19400" xr:uid="{E2D7FC7C-B3EB-4556-8624-ACA03EC2F26A}"/>
    <cellStyle name="Comma 9 3 2 6 4" xfId="13797" xr:uid="{C8C5A282-A432-4255-9DA8-BB65DEE06239}"/>
    <cellStyle name="Comma 9 3 2 7" xfId="408" xr:uid="{00000000-0005-0000-0000-0000A00A0000}"/>
    <cellStyle name="Comma 9 3 2 7 2" xfId="3197" xr:uid="{2A34D3A0-DE2C-46A7-9617-4FEC2FB5D493}"/>
    <cellStyle name="Comma 9 3 2 7 2 2" xfId="8800" xr:uid="{10DBBBCA-B739-4CA5-B144-10E9DF44D481}"/>
    <cellStyle name="Comma 9 3 2 7 2 2 2" xfId="20028" xr:uid="{DF7E0548-80C2-4346-B2CC-BC591088D0AA}"/>
    <cellStyle name="Comma 9 3 2 7 2 3" xfId="14425" xr:uid="{43BB609E-55EE-4D22-94DA-DFE87978FBAF}"/>
    <cellStyle name="Comma 9 3 2 7 3" xfId="6011" xr:uid="{C628E3E4-52DC-4E1D-A5BB-B7D107033388}"/>
    <cellStyle name="Comma 9 3 2 7 3 2" xfId="17239" xr:uid="{81EBCA66-0947-493E-A602-26FCBCDDBEAB}"/>
    <cellStyle name="Comma 9 3 2 7 4" xfId="11636" xr:uid="{FEA0440A-1DE4-47DC-8522-9A82AC924F9F}"/>
    <cellStyle name="Comma 9 3 2 8" xfId="2921" xr:uid="{EB031A3F-5BD2-4458-B3E0-AD9CA4DB29BC}"/>
    <cellStyle name="Comma 9 3 2 8 2" xfId="8524" xr:uid="{DBECC284-F426-43DC-B6C1-EB696E265E19}"/>
    <cellStyle name="Comma 9 3 2 8 2 2" xfId="19752" xr:uid="{B9BC6DE1-70D0-49D2-899D-355453F2E174}"/>
    <cellStyle name="Comma 9 3 2 8 3" xfId="14149" xr:uid="{D51D2C31-1793-4A88-B612-5E8AC71D83DF}"/>
    <cellStyle name="Comma 9 3 2 9" xfId="5736" xr:uid="{C7EFC267-7A2D-4D38-9D88-356F40AA536B}"/>
    <cellStyle name="Comma 9 3 2 9 2" xfId="16964" xr:uid="{92EF2FAE-0F49-4436-9453-5C598A73A1CB}"/>
    <cellStyle name="Comma 9 3 3" xfId="190" xr:uid="{00000000-0005-0000-0000-0000A10A0000}"/>
    <cellStyle name="Comma 9 3 3 2" xfId="737" xr:uid="{00000000-0005-0000-0000-0000A20A0000}"/>
    <cellStyle name="Comma 9 3 3 2 2" xfId="1275" xr:uid="{00000000-0005-0000-0000-0000A30A0000}"/>
    <cellStyle name="Comma 9 3 3 2 2 2" xfId="2355" xr:uid="{00000000-0005-0000-0000-0000A40A0000}"/>
    <cellStyle name="Comma 9 3 3 2 2 2 2" xfId="5144" xr:uid="{8D8D5F4F-4EAD-4A20-BA85-C5C35AFD5806}"/>
    <cellStyle name="Comma 9 3 3 2 2 2 2 2" xfId="10747" xr:uid="{71DDABA1-F118-4010-9F42-69D34F6B2E90}"/>
    <cellStyle name="Comma 9 3 3 2 2 2 2 2 2" xfId="21975" xr:uid="{D5D0F63E-19C9-4640-AA43-5C128F5EFE65}"/>
    <cellStyle name="Comma 9 3 3 2 2 2 2 3" xfId="16372" xr:uid="{E1393D8B-F0FB-4CC1-9FFD-B68E1253792E}"/>
    <cellStyle name="Comma 9 3 3 2 2 2 3" xfId="7958" xr:uid="{358E3AB9-D644-4BF4-973B-98A7B8074B65}"/>
    <cellStyle name="Comma 9 3 3 2 2 2 3 2" xfId="19186" xr:uid="{A0B83A2A-7D00-4D83-BB84-8B57C7D3FCBF}"/>
    <cellStyle name="Comma 9 3 3 2 2 2 4" xfId="13583" xr:uid="{832000A5-D2D8-450E-9EB0-97252D297A25}"/>
    <cellStyle name="Comma 9 3 3 2 2 3" xfId="4064" xr:uid="{3226D8BD-C85A-49F1-B65B-92C635DE2E80}"/>
    <cellStyle name="Comma 9 3 3 2 2 3 2" xfId="9667" xr:uid="{76AAEF26-1F6D-4EC5-8BB1-E56488236A7C}"/>
    <cellStyle name="Comma 9 3 3 2 2 3 2 2" xfId="20895" xr:uid="{A876C727-0B7C-405E-9F96-BC988D442B57}"/>
    <cellStyle name="Comma 9 3 3 2 2 3 3" xfId="15292" xr:uid="{42A5D260-85FA-49C2-BE96-6853D3D45BFC}"/>
    <cellStyle name="Comma 9 3 3 2 2 4" xfId="6878" xr:uid="{74036D52-6ED1-49E5-9D8B-5D19C54EFD68}"/>
    <cellStyle name="Comma 9 3 3 2 2 4 2" xfId="18106" xr:uid="{C11C394F-394D-4B3C-A565-F687726C5A09}"/>
    <cellStyle name="Comma 9 3 3 2 2 5" xfId="12503" xr:uid="{A0FA01B6-D4E8-4992-B749-90106D20D826}"/>
    <cellStyle name="Comma 9 3 3 2 3" xfId="1817" xr:uid="{00000000-0005-0000-0000-0000A50A0000}"/>
    <cellStyle name="Comma 9 3 3 2 3 2" xfId="4606" xr:uid="{2F37F1F7-37BF-4F23-81FA-E17D5FB144F1}"/>
    <cellStyle name="Comma 9 3 3 2 3 2 2" xfId="10209" xr:uid="{D3C43B28-0987-4600-B2DA-F28489ECC685}"/>
    <cellStyle name="Comma 9 3 3 2 3 2 2 2" xfId="21437" xr:uid="{6294D4FF-0914-4B4B-92DB-E36C486ED055}"/>
    <cellStyle name="Comma 9 3 3 2 3 2 3" xfId="15834" xr:uid="{86A6693D-A8D7-4643-A485-F24598F105D8}"/>
    <cellStyle name="Comma 9 3 3 2 3 3" xfId="7420" xr:uid="{78DF6CBB-199B-422E-A584-2EF29F716B56}"/>
    <cellStyle name="Comma 9 3 3 2 3 3 2" xfId="18648" xr:uid="{73E18D31-8842-4484-A65F-724D4F94A3E1}"/>
    <cellStyle name="Comma 9 3 3 2 3 4" xfId="13045" xr:uid="{E4C4AD76-D237-4606-93C7-5D98321F2DC1}"/>
    <cellStyle name="Comma 9 3 3 2 4" xfId="3526" xr:uid="{14350951-4552-44E0-B597-A7FCC67CF43C}"/>
    <cellStyle name="Comma 9 3 3 2 4 2" xfId="9129" xr:uid="{75B2C65E-0463-4350-A941-65D848C76DBA}"/>
    <cellStyle name="Comma 9 3 3 2 4 2 2" xfId="20357" xr:uid="{FCB25B3D-FF44-4919-B4E1-C3C1C1FEC6EC}"/>
    <cellStyle name="Comma 9 3 3 2 4 3" xfId="14754" xr:uid="{3EBA892F-8BE6-4298-8C63-2B0D8688BBA9}"/>
    <cellStyle name="Comma 9 3 3 2 5" xfId="6340" xr:uid="{8854642A-C202-4E22-A1B6-D2D3B4B387B0}"/>
    <cellStyle name="Comma 9 3 3 2 5 2" xfId="17568" xr:uid="{3A1A3264-FE3B-4415-B5A9-D462278A8FA5}"/>
    <cellStyle name="Comma 9 3 3 2 6" xfId="11965" xr:uid="{F894B248-C00B-406A-8791-987640472FE4}"/>
    <cellStyle name="Comma 9 3 3 3" xfId="1008" xr:uid="{00000000-0005-0000-0000-0000A60A0000}"/>
    <cellStyle name="Comma 9 3 3 3 2" xfId="2088" xr:uid="{00000000-0005-0000-0000-0000A70A0000}"/>
    <cellStyle name="Comma 9 3 3 3 2 2" xfId="4877" xr:uid="{38522F67-4BA6-4CD7-A6DB-DBAB427B5AD6}"/>
    <cellStyle name="Comma 9 3 3 3 2 2 2" xfId="10480" xr:uid="{C5A2D550-2C83-4ECD-AD8A-1F0C4899BCC1}"/>
    <cellStyle name="Comma 9 3 3 3 2 2 2 2" xfId="21708" xr:uid="{96A7EC25-798C-425B-B80E-8DE3EE3BE699}"/>
    <cellStyle name="Comma 9 3 3 3 2 2 3" xfId="16105" xr:uid="{146DF491-099C-4474-BAA5-83DFF642FC74}"/>
    <cellStyle name="Comma 9 3 3 3 2 3" xfId="7691" xr:uid="{05DBDE4A-DC1A-4871-91AF-D3D8FD83E831}"/>
    <cellStyle name="Comma 9 3 3 3 2 3 2" xfId="18919" xr:uid="{7A955F4B-A85D-43DA-91A1-A6EDB40ADCCD}"/>
    <cellStyle name="Comma 9 3 3 3 2 4" xfId="13316" xr:uid="{7A47445F-059E-4692-9F5E-7DC755B943B5}"/>
    <cellStyle name="Comma 9 3 3 3 3" xfId="3797" xr:uid="{553AB275-4FF0-4A44-BBE0-C53BFBBF898B}"/>
    <cellStyle name="Comma 9 3 3 3 3 2" xfId="9400" xr:uid="{6CB5B0DE-BA87-4D06-BF23-799560895E62}"/>
    <cellStyle name="Comma 9 3 3 3 3 2 2" xfId="20628" xr:uid="{1CA45E4D-7435-4D8E-801C-9308B6B97E60}"/>
    <cellStyle name="Comma 9 3 3 3 3 3" xfId="15025" xr:uid="{462C9A66-966B-4BD2-96C8-41FC976D89D8}"/>
    <cellStyle name="Comma 9 3 3 3 4" xfId="6611" xr:uid="{88293320-AED5-49FC-813B-2ACA1E317098}"/>
    <cellStyle name="Comma 9 3 3 3 4 2" xfId="17839" xr:uid="{FC50977A-16F5-48C4-9371-B9269B9E8D86}"/>
    <cellStyle name="Comma 9 3 3 3 5" xfId="12236" xr:uid="{83F1E677-3511-45CF-9737-BAA6F3BB6D01}"/>
    <cellStyle name="Comma 9 3 3 4" xfId="1550" xr:uid="{00000000-0005-0000-0000-0000A80A0000}"/>
    <cellStyle name="Comma 9 3 3 4 2" xfId="4339" xr:uid="{56B6A67A-79D3-4A16-9C6E-6094072BF2BC}"/>
    <cellStyle name="Comma 9 3 3 4 2 2" xfId="9942" xr:uid="{5307DBF2-543B-404C-8A15-4F1204A7FC9F}"/>
    <cellStyle name="Comma 9 3 3 4 2 2 2" xfId="21170" xr:uid="{0F791A04-3DFF-4F28-B382-5A954459030A}"/>
    <cellStyle name="Comma 9 3 3 4 2 3" xfId="15567" xr:uid="{D00D3E5F-4B27-476C-8B37-636CBACC8799}"/>
    <cellStyle name="Comma 9 3 3 4 3" xfId="7153" xr:uid="{D1F989DD-9141-4B74-99C0-2E9F375B2386}"/>
    <cellStyle name="Comma 9 3 3 4 3 2" xfId="18381" xr:uid="{06DA9950-460F-49D2-937B-39BEAB161BD9}"/>
    <cellStyle name="Comma 9 3 3 4 4" xfId="12778" xr:uid="{1F1C3572-D9F2-4743-BD0C-31D7B7305D56}"/>
    <cellStyle name="Comma 9 3 3 5" xfId="2631" xr:uid="{00000000-0005-0000-0000-0000A90A0000}"/>
    <cellStyle name="Comma 9 3 3 5 2" xfId="5420" xr:uid="{DA44B558-0BFD-4C97-85A5-46E31D24BD6B}"/>
    <cellStyle name="Comma 9 3 3 5 2 2" xfId="11023" xr:uid="{AF189F1A-C095-4790-920C-CAB7BAB81244}"/>
    <cellStyle name="Comma 9 3 3 5 2 2 2" xfId="22251" xr:uid="{D0646079-E7B0-4E29-9B87-2FDF4AD1BBFF}"/>
    <cellStyle name="Comma 9 3 3 5 2 3" xfId="16648" xr:uid="{69A3B526-A72E-404E-A9F1-8AA0BC544BB3}"/>
    <cellStyle name="Comma 9 3 3 5 3" xfId="8234" xr:uid="{EFADD28E-3F1C-41D5-B36C-6534352EAE53}"/>
    <cellStyle name="Comma 9 3 3 5 3 2" xfId="19462" xr:uid="{D86C6CA1-62AF-4196-BB64-E2E8BCA63923}"/>
    <cellStyle name="Comma 9 3 3 5 4" xfId="13859" xr:uid="{1E6C7802-3CF6-4862-922D-523E95825A16}"/>
    <cellStyle name="Comma 9 3 3 6" xfId="470" xr:uid="{00000000-0005-0000-0000-0000AA0A0000}"/>
    <cellStyle name="Comma 9 3 3 6 2" xfId="3259" xr:uid="{C0B9A5A3-AF1D-4B74-81B4-2EE6871D2004}"/>
    <cellStyle name="Comma 9 3 3 6 2 2" xfId="8862" xr:uid="{E8300DE4-CC51-4D48-9D9B-D022F5110C30}"/>
    <cellStyle name="Comma 9 3 3 6 2 2 2" xfId="20090" xr:uid="{7EB3E2BE-7444-49AE-977A-F067712E2A0D}"/>
    <cellStyle name="Comma 9 3 3 6 2 3" xfId="14487" xr:uid="{65E06AEC-2099-47F6-A905-7F4380F81313}"/>
    <cellStyle name="Comma 9 3 3 6 3" xfId="6073" xr:uid="{9C5515C6-BF87-4C51-B109-CC13335785AE}"/>
    <cellStyle name="Comma 9 3 3 6 3 2" xfId="17301" xr:uid="{4A9A7B59-3692-4EAD-BD84-C5EFB1A59DFB}"/>
    <cellStyle name="Comma 9 3 3 6 4" xfId="11698" xr:uid="{E594EC6C-5676-469B-B152-1B21112FE247}"/>
    <cellStyle name="Comma 9 3 3 7" xfId="2983" xr:uid="{0EAC5F71-CC9A-4727-B160-524CF3BC7E30}"/>
    <cellStyle name="Comma 9 3 3 7 2" xfId="8586" xr:uid="{CE1E6D4C-A333-4AD4-A530-1684DE3A2920}"/>
    <cellStyle name="Comma 9 3 3 7 2 2" xfId="19814" xr:uid="{BAA7D426-250A-4A16-BBE3-7010DEEDC361}"/>
    <cellStyle name="Comma 9 3 3 7 3" xfId="14211" xr:uid="{DA9A9903-748D-410D-998A-E5EE48502CA6}"/>
    <cellStyle name="Comma 9 3 3 8" xfId="5798" xr:uid="{BD725496-3EEB-440F-B1B8-B936D9F2DDBC}"/>
    <cellStyle name="Comma 9 3 3 8 2" xfId="17026" xr:uid="{9CDF97BE-9823-46F1-9A2B-3BE5E6F703D4}"/>
    <cellStyle name="Comma 9 3 3 9" xfId="11422" xr:uid="{DFA7A6EA-B521-4868-85F9-5ED5BC4256AA}"/>
    <cellStyle name="Comma 9 3 4" xfId="613" xr:uid="{00000000-0005-0000-0000-0000AB0A0000}"/>
    <cellStyle name="Comma 9 3 4 2" xfId="1151" xr:uid="{00000000-0005-0000-0000-0000AC0A0000}"/>
    <cellStyle name="Comma 9 3 4 2 2" xfId="2231" xr:uid="{00000000-0005-0000-0000-0000AD0A0000}"/>
    <cellStyle name="Comma 9 3 4 2 2 2" xfId="5020" xr:uid="{1397E20D-F282-4001-B86C-5282C03F4C96}"/>
    <cellStyle name="Comma 9 3 4 2 2 2 2" xfId="10623" xr:uid="{20C74779-3200-4811-B722-7EEA6407245A}"/>
    <cellStyle name="Comma 9 3 4 2 2 2 2 2" xfId="21851" xr:uid="{BD29072A-8E4B-4D23-BE93-C4D1F24FB9B6}"/>
    <cellStyle name="Comma 9 3 4 2 2 2 3" xfId="16248" xr:uid="{8DA2C277-26D3-4FAC-B2F5-DD2B9D2CF97B}"/>
    <cellStyle name="Comma 9 3 4 2 2 3" xfId="7834" xr:uid="{5BBC64FC-C184-4C24-A6E0-406E00F62E30}"/>
    <cellStyle name="Comma 9 3 4 2 2 3 2" xfId="19062" xr:uid="{03455CDE-98B8-43C7-A72E-75B990049DCA}"/>
    <cellStyle name="Comma 9 3 4 2 2 4" xfId="13459" xr:uid="{F865A686-B3B4-4320-B8FC-D9AA632AB531}"/>
    <cellStyle name="Comma 9 3 4 2 3" xfId="3940" xr:uid="{7B9D93A5-85EE-43C7-9F6B-9B0F409B7766}"/>
    <cellStyle name="Comma 9 3 4 2 3 2" xfId="9543" xr:uid="{02538FE6-C8C5-49B1-BF89-F17F6DF08BD0}"/>
    <cellStyle name="Comma 9 3 4 2 3 2 2" xfId="20771" xr:uid="{AC1C14F4-A26D-4F94-A903-BA387A7CBE8D}"/>
    <cellStyle name="Comma 9 3 4 2 3 3" xfId="15168" xr:uid="{E76E0575-C6AD-4CD9-8378-613174F92F02}"/>
    <cellStyle name="Comma 9 3 4 2 4" xfId="6754" xr:uid="{068EAD24-A023-451A-8109-AE6CC282D02F}"/>
    <cellStyle name="Comma 9 3 4 2 4 2" xfId="17982" xr:uid="{20559BB0-366B-45B3-A1F1-342CC4922C4A}"/>
    <cellStyle name="Comma 9 3 4 2 5" xfId="12379" xr:uid="{95400977-7E77-44B1-B06C-8F75145DD641}"/>
    <cellStyle name="Comma 9 3 4 3" xfId="1693" xr:uid="{00000000-0005-0000-0000-0000AE0A0000}"/>
    <cellStyle name="Comma 9 3 4 3 2" xfId="4482" xr:uid="{BF907F1B-44EB-443F-8423-68AAC381155B}"/>
    <cellStyle name="Comma 9 3 4 3 2 2" xfId="10085" xr:uid="{605BC90E-0487-4A72-8131-9137F0B0BC5E}"/>
    <cellStyle name="Comma 9 3 4 3 2 2 2" xfId="21313" xr:uid="{EA1AA21D-871A-45B7-9960-79B47ADD5414}"/>
    <cellStyle name="Comma 9 3 4 3 2 3" xfId="15710" xr:uid="{89C2CB24-7589-4C0F-BAD5-A0CDEE4F50E1}"/>
    <cellStyle name="Comma 9 3 4 3 3" xfId="7296" xr:uid="{ADCFA0F3-5266-4A0B-824F-F1D9848AFD16}"/>
    <cellStyle name="Comma 9 3 4 3 3 2" xfId="18524" xr:uid="{7B697B17-872C-4514-AA43-36C7951629D7}"/>
    <cellStyle name="Comma 9 3 4 3 4" xfId="12921" xr:uid="{B26225C4-B4DA-4101-B439-6916729D81DC}"/>
    <cellStyle name="Comma 9 3 4 4" xfId="3402" xr:uid="{A2D25F2C-5633-47F9-8F75-57B309EFA072}"/>
    <cellStyle name="Comma 9 3 4 4 2" xfId="9005" xr:uid="{39F36B02-6664-493C-95D4-5A3D15FCBB4A}"/>
    <cellStyle name="Comma 9 3 4 4 2 2" xfId="20233" xr:uid="{6CA9A869-312A-4DB5-9D58-DE10BB96F139}"/>
    <cellStyle name="Comma 9 3 4 4 3" xfId="14630" xr:uid="{17EA11F7-CE24-4E84-AA6B-A953B5AB35FE}"/>
    <cellStyle name="Comma 9 3 4 5" xfId="6216" xr:uid="{3C4B91E9-599D-42BC-8EC3-3184032D323A}"/>
    <cellStyle name="Comma 9 3 4 5 2" xfId="17444" xr:uid="{60C0C692-553E-427C-AA00-0004DF545E88}"/>
    <cellStyle name="Comma 9 3 4 6" xfId="11841" xr:uid="{C317B8EC-9BAF-4DE3-8A87-0ACB1F1B1D76}"/>
    <cellStyle name="Comma 9 3 5" xfId="884" xr:uid="{00000000-0005-0000-0000-0000AF0A0000}"/>
    <cellStyle name="Comma 9 3 5 2" xfId="1964" xr:uid="{00000000-0005-0000-0000-0000B00A0000}"/>
    <cellStyle name="Comma 9 3 5 2 2" xfId="4753" xr:uid="{9DD8F04F-60DD-4996-A03D-F4B77E0AA21B}"/>
    <cellStyle name="Comma 9 3 5 2 2 2" xfId="10356" xr:uid="{ECDD4F8A-1892-413E-95C5-10F4F1738583}"/>
    <cellStyle name="Comma 9 3 5 2 2 2 2" xfId="21584" xr:uid="{B651BAB5-4DAF-4AB9-8909-3F2B70D647E7}"/>
    <cellStyle name="Comma 9 3 5 2 2 3" xfId="15981" xr:uid="{E2BFADFA-F0D0-4A5D-A818-9F84A90DF2A5}"/>
    <cellStyle name="Comma 9 3 5 2 3" xfId="7567" xr:uid="{A02F91C8-2423-4BBF-9413-CB9127086035}"/>
    <cellStyle name="Comma 9 3 5 2 3 2" xfId="18795" xr:uid="{4BB45ECF-4396-4FFD-B85B-B90CA9E50819}"/>
    <cellStyle name="Comma 9 3 5 2 4" xfId="13192" xr:uid="{F3A06B2B-B15C-48A1-AE2E-AA4D9DDB3F13}"/>
    <cellStyle name="Comma 9 3 5 3" xfId="3673" xr:uid="{0A6C4009-A21B-47DE-B166-F98799AD4600}"/>
    <cellStyle name="Comma 9 3 5 3 2" xfId="9276" xr:uid="{21322B38-0FDE-49FB-8B53-F06F68B2DD30}"/>
    <cellStyle name="Comma 9 3 5 3 2 2" xfId="20504" xr:uid="{521E5F81-57A4-4962-B1DE-DA53A471CEC2}"/>
    <cellStyle name="Comma 9 3 5 3 3" xfId="14901" xr:uid="{74176DA2-742C-45D1-BEF2-194CD7F0EAAB}"/>
    <cellStyle name="Comma 9 3 5 4" xfId="6487" xr:uid="{14949D57-AC1A-411F-832D-F0378B732153}"/>
    <cellStyle name="Comma 9 3 5 4 2" xfId="17715" xr:uid="{E0807A06-89A0-4BAE-AC3A-682EC079C79B}"/>
    <cellStyle name="Comma 9 3 5 5" xfId="12112" xr:uid="{4F7FA171-4D90-4FA5-9F87-972E6A9E0E31}"/>
    <cellStyle name="Comma 9 3 6" xfId="1426" xr:uid="{00000000-0005-0000-0000-0000B10A0000}"/>
    <cellStyle name="Comma 9 3 6 2" xfId="4215" xr:uid="{0E618F10-F9B3-412D-9F40-27252F0B7CCC}"/>
    <cellStyle name="Comma 9 3 6 2 2" xfId="9818" xr:uid="{FD4F4406-2237-4A68-8580-58DD9EB420F1}"/>
    <cellStyle name="Comma 9 3 6 2 2 2" xfId="21046" xr:uid="{F1F1D050-BDCB-4159-BFEF-D6D488CAB264}"/>
    <cellStyle name="Comma 9 3 6 2 3" xfId="15443" xr:uid="{8B5E71F6-00F0-4FCD-9F32-BC1DB65237A6}"/>
    <cellStyle name="Comma 9 3 6 3" xfId="7029" xr:uid="{B90440E2-6508-4CB5-BC62-B7B7E46FD238}"/>
    <cellStyle name="Comma 9 3 6 3 2" xfId="18257" xr:uid="{D96C4AAD-B792-4EE5-AC55-0701CCB4182D}"/>
    <cellStyle name="Comma 9 3 6 4" xfId="12654" xr:uid="{95BF9B35-EAF3-4147-A39F-DF518CF1C7C4}"/>
    <cellStyle name="Comma 9 3 7" xfId="2507" xr:uid="{00000000-0005-0000-0000-0000B20A0000}"/>
    <cellStyle name="Comma 9 3 7 2" xfId="5296" xr:uid="{39A25798-65DE-4397-BFC9-F882A10D7C40}"/>
    <cellStyle name="Comma 9 3 7 2 2" xfId="10899" xr:uid="{9D0622ED-56E0-4D83-B5C1-9EC29AF3B616}"/>
    <cellStyle name="Comma 9 3 7 2 2 2" xfId="22127" xr:uid="{BC5C85C2-2487-40B1-BD86-3B35FA03D957}"/>
    <cellStyle name="Comma 9 3 7 2 3" xfId="16524" xr:uid="{38DDB55C-4BAE-4C46-87C0-2FECBB9AC98F}"/>
    <cellStyle name="Comma 9 3 7 3" xfId="8110" xr:uid="{E5E6788F-B8A8-42E3-BAD8-FBB575C0C3DC}"/>
    <cellStyle name="Comma 9 3 7 3 2" xfId="19338" xr:uid="{1CD0BF92-1B15-4146-9AB6-103E3667B5C7}"/>
    <cellStyle name="Comma 9 3 7 4" xfId="13735" xr:uid="{5E296B69-5BBA-471E-9B48-E7C8B3FAB646}"/>
    <cellStyle name="Comma 9 3 8" xfId="346" xr:uid="{00000000-0005-0000-0000-0000B30A0000}"/>
    <cellStyle name="Comma 9 3 8 2" xfId="3135" xr:uid="{4499153E-E5D9-4866-B28A-4004D2560729}"/>
    <cellStyle name="Comma 9 3 8 2 2" xfId="8738" xr:uid="{67B42318-4BF7-498C-BDD6-812ED8E99887}"/>
    <cellStyle name="Comma 9 3 8 2 2 2" xfId="19966" xr:uid="{DFFE7FF5-C579-445A-BA8F-274F5A661F99}"/>
    <cellStyle name="Comma 9 3 8 2 3" xfId="14363" xr:uid="{14AB3A55-3E49-4A22-A131-74FB68210F39}"/>
    <cellStyle name="Comma 9 3 8 3" xfId="5949" xr:uid="{1CCA1432-7A99-47D3-B056-08A1C8C7DD9B}"/>
    <cellStyle name="Comma 9 3 8 3 2" xfId="17177" xr:uid="{B4297E7F-AD0B-4B90-9697-F931FC7165F9}"/>
    <cellStyle name="Comma 9 3 8 4" xfId="11574" xr:uid="{710DE020-AF8F-463A-B681-A669430EE716}"/>
    <cellStyle name="Comma 9 3 9" xfId="2859" xr:uid="{4B115B40-5F3B-4F8A-B6F2-0B7151F57DA0}"/>
    <cellStyle name="Comma 9 3 9 2" xfId="8462" xr:uid="{C85C1B1A-ED63-429B-B264-C72211D188C6}"/>
    <cellStyle name="Comma 9 3 9 2 2" xfId="19690" xr:uid="{73254B79-C232-4B7D-8BDB-61404E6378F8}"/>
    <cellStyle name="Comma 9 3 9 3" xfId="14087" xr:uid="{106C5018-DF7E-436D-A25F-97653E0FE5D8}"/>
    <cellStyle name="Comma 9 4" xfId="96" xr:uid="{00000000-0005-0000-0000-0000B40A0000}"/>
    <cellStyle name="Comma 9 4 10" xfId="11328" xr:uid="{A232AB95-40AE-4160-A317-C11327AAA6B4}"/>
    <cellStyle name="Comma 9 4 2" xfId="222" xr:uid="{00000000-0005-0000-0000-0000B50A0000}"/>
    <cellStyle name="Comma 9 4 2 2" xfId="769" xr:uid="{00000000-0005-0000-0000-0000B60A0000}"/>
    <cellStyle name="Comma 9 4 2 2 2" xfId="1307" xr:uid="{00000000-0005-0000-0000-0000B70A0000}"/>
    <cellStyle name="Comma 9 4 2 2 2 2" xfId="2387" xr:uid="{00000000-0005-0000-0000-0000B80A0000}"/>
    <cellStyle name="Comma 9 4 2 2 2 2 2" xfId="5176" xr:uid="{D7A1659A-5352-4E03-9363-3D08050F3EEA}"/>
    <cellStyle name="Comma 9 4 2 2 2 2 2 2" xfId="10779" xr:uid="{33E08DE6-2A01-4CCA-A9D0-13C7B8226866}"/>
    <cellStyle name="Comma 9 4 2 2 2 2 2 2 2" xfId="22007" xr:uid="{0BBAB718-64F6-473F-AA16-8F61548CB438}"/>
    <cellStyle name="Comma 9 4 2 2 2 2 2 3" xfId="16404" xr:uid="{48D0108D-886D-47DA-AD92-34D93D5BEAE8}"/>
    <cellStyle name="Comma 9 4 2 2 2 2 3" xfId="7990" xr:uid="{14651518-9758-4138-AB3F-E065894E6A7B}"/>
    <cellStyle name="Comma 9 4 2 2 2 2 3 2" xfId="19218" xr:uid="{6A4CC5C2-85FB-4B42-B407-692D4E245412}"/>
    <cellStyle name="Comma 9 4 2 2 2 2 4" xfId="13615" xr:uid="{479D8EC2-104E-407A-BB3F-804CA0FFA928}"/>
    <cellStyle name="Comma 9 4 2 2 2 3" xfId="4096" xr:uid="{FF848027-596E-4620-9CA1-36DE4628BCC0}"/>
    <cellStyle name="Comma 9 4 2 2 2 3 2" xfId="9699" xr:uid="{DDBC5FC8-D650-44DA-83FD-95C95A089707}"/>
    <cellStyle name="Comma 9 4 2 2 2 3 2 2" xfId="20927" xr:uid="{987A1D46-FA3C-4E59-A1A2-7FCB4D556F57}"/>
    <cellStyle name="Comma 9 4 2 2 2 3 3" xfId="15324" xr:uid="{E85BC38A-506E-425B-A7B8-0E146D9ED21D}"/>
    <cellStyle name="Comma 9 4 2 2 2 4" xfId="6910" xr:uid="{5B853722-A2AA-4A88-84F5-FCC207B5310A}"/>
    <cellStyle name="Comma 9 4 2 2 2 4 2" xfId="18138" xr:uid="{41A0570A-C2F2-4B82-B230-C88C9B1E629E}"/>
    <cellStyle name="Comma 9 4 2 2 2 5" xfId="12535" xr:uid="{F39C3B76-73E9-4678-9B22-88875C95EFE9}"/>
    <cellStyle name="Comma 9 4 2 2 3" xfId="1849" xr:uid="{00000000-0005-0000-0000-0000B90A0000}"/>
    <cellStyle name="Comma 9 4 2 2 3 2" xfId="4638" xr:uid="{2914810C-2915-41EF-A926-7A64C0CC0688}"/>
    <cellStyle name="Comma 9 4 2 2 3 2 2" xfId="10241" xr:uid="{2356281B-3A0E-4FFE-B91A-9C88C699F6D9}"/>
    <cellStyle name="Comma 9 4 2 2 3 2 2 2" xfId="21469" xr:uid="{0B83EF05-B845-4243-AE25-2E1EA7CB2F24}"/>
    <cellStyle name="Comma 9 4 2 2 3 2 3" xfId="15866" xr:uid="{08489D7C-3483-4EFB-90B8-8EC1D1D822B9}"/>
    <cellStyle name="Comma 9 4 2 2 3 3" xfId="7452" xr:uid="{79A91F00-A617-4C3D-AF3B-8EC6053FC353}"/>
    <cellStyle name="Comma 9 4 2 2 3 3 2" xfId="18680" xr:uid="{444A8637-CB66-4C40-AB1E-CCD36471C0B3}"/>
    <cellStyle name="Comma 9 4 2 2 3 4" xfId="13077" xr:uid="{79D392C7-9E40-4281-87BC-4BCBAC2E8AFC}"/>
    <cellStyle name="Comma 9 4 2 2 4" xfId="3558" xr:uid="{3792527E-CA53-40A8-B1D8-D089A50588EB}"/>
    <cellStyle name="Comma 9 4 2 2 4 2" xfId="9161" xr:uid="{F96B7DAD-A417-42C1-A1D7-5034D4FD4E30}"/>
    <cellStyle name="Comma 9 4 2 2 4 2 2" xfId="20389" xr:uid="{6B60D372-E434-43E5-9FAD-B898A070CB77}"/>
    <cellStyle name="Comma 9 4 2 2 4 3" xfId="14786" xr:uid="{634FFB1C-AD0E-4514-8491-94126A8DECCA}"/>
    <cellStyle name="Comma 9 4 2 2 5" xfId="6372" xr:uid="{64478DAD-9746-4FBB-888D-7BA3D70FAB84}"/>
    <cellStyle name="Comma 9 4 2 2 5 2" xfId="17600" xr:uid="{2481D81B-0AD7-485D-9465-348A1ECC3C52}"/>
    <cellStyle name="Comma 9 4 2 2 6" xfId="11997" xr:uid="{BF530127-FD0C-4865-B248-E84BC0C1E582}"/>
    <cellStyle name="Comma 9 4 2 3" xfId="1040" xr:uid="{00000000-0005-0000-0000-0000BA0A0000}"/>
    <cellStyle name="Comma 9 4 2 3 2" xfId="2120" xr:uid="{00000000-0005-0000-0000-0000BB0A0000}"/>
    <cellStyle name="Comma 9 4 2 3 2 2" xfId="4909" xr:uid="{DCD89911-3DC4-4BC9-82BB-8FF92C8FA34E}"/>
    <cellStyle name="Comma 9 4 2 3 2 2 2" xfId="10512" xr:uid="{17125A5A-5056-4931-99C3-1920F15364BE}"/>
    <cellStyle name="Comma 9 4 2 3 2 2 2 2" xfId="21740" xr:uid="{59D82D2B-C06B-45C6-9FCC-3DAEEE641916}"/>
    <cellStyle name="Comma 9 4 2 3 2 2 3" xfId="16137" xr:uid="{0774154F-D674-4D56-9352-3E2D1923A049}"/>
    <cellStyle name="Comma 9 4 2 3 2 3" xfId="7723" xr:uid="{2D37029D-CC2B-4216-82E7-1EF225B5CC8E}"/>
    <cellStyle name="Comma 9 4 2 3 2 3 2" xfId="18951" xr:uid="{3E6CF359-C4C9-4981-B7BF-5F04AB8D40C8}"/>
    <cellStyle name="Comma 9 4 2 3 2 4" xfId="13348" xr:uid="{79EDE17B-276C-466D-82FD-339F05244066}"/>
    <cellStyle name="Comma 9 4 2 3 3" xfId="3829" xr:uid="{4B06643E-2B2A-4449-A76D-9D41D2DA1394}"/>
    <cellStyle name="Comma 9 4 2 3 3 2" xfId="9432" xr:uid="{F11F3EF1-BD91-434F-96B6-103476F39E28}"/>
    <cellStyle name="Comma 9 4 2 3 3 2 2" xfId="20660" xr:uid="{78D4282D-2F81-4A45-BEA1-7A76BF5C5E9D}"/>
    <cellStyle name="Comma 9 4 2 3 3 3" xfId="15057" xr:uid="{4A1764C1-3508-40BF-A8C4-FA37298E8A6C}"/>
    <cellStyle name="Comma 9 4 2 3 4" xfId="6643" xr:uid="{5D9981C7-93E5-4BD0-92ED-183207172730}"/>
    <cellStyle name="Comma 9 4 2 3 4 2" xfId="17871" xr:uid="{3059DA51-612B-43DE-AE5F-5051FFD43F07}"/>
    <cellStyle name="Comma 9 4 2 3 5" xfId="12268" xr:uid="{077D5829-064F-4AA3-907A-D2CE6D7FA590}"/>
    <cellStyle name="Comma 9 4 2 4" xfId="1582" xr:uid="{00000000-0005-0000-0000-0000BC0A0000}"/>
    <cellStyle name="Comma 9 4 2 4 2" xfId="4371" xr:uid="{E160EB98-03C1-4DD2-8DE5-25818E521F7D}"/>
    <cellStyle name="Comma 9 4 2 4 2 2" xfId="9974" xr:uid="{614A054B-8743-4FBB-90F2-A751BE5E1443}"/>
    <cellStyle name="Comma 9 4 2 4 2 2 2" xfId="21202" xr:uid="{98F9FB2F-9629-4063-93FC-B8C74889ADBB}"/>
    <cellStyle name="Comma 9 4 2 4 2 3" xfId="15599" xr:uid="{6B905AC2-5F14-4666-A585-9A18ED835628}"/>
    <cellStyle name="Comma 9 4 2 4 3" xfId="7185" xr:uid="{87AA9977-36C7-4800-A733-12D252E3FD65}"/>
    <cellStyle name="Comma 9 4 2 4 3 2" xfId="18413" xr:uid="{A8CFE60C-F140-4983-8447-82C6F11F135F}"/>
    <cellStyle name="Comma 9 4 2 4 4" xfId="12810" xr:uid="{2EFC30CB-4844-40EE-B4D2-F704EB0F30A9}"/>
    <cellStyle name="Comma 9 4 2 5" xfId="2663" xr:uid="{00000000-0005-0000-0000-0000BD0A0000}"/>
    <cellStyle name="Comma 9 4 2 5 2" xfId="5452" xr:uid="{AAF88968-9059-4137-BFC0-7F6FCD3718D8}"/>
    <cellStyle name="Comma 9 4 2 5 2 2" xfId="11055" xr:uid="{DEAA44A0-4AD6-4CCC-BEF9-EBF3FD7817CB}"/>
    <cellStyle name="Comma 9 4 2 5 2 2 2" xfId="22283" xr:uid="{82A14E93-1806-469A-82F4-320E4AEAD200}"/>
    <cellStyle name="Comma 9 4 2 5 2 3" xfId="16680" xr:uid="{D29EB707-DF7D-48DB-96F4-554C355703E4}"/>
    <cellStyle name="Comma 9 4 2 5 3" xfId="8266" xr:uid="{142342F5-0327-4F3E-A6CE-17ABDB751A5C}"/>
    <cellStyle name="Comma 9 4 2 5 3 2" xfId="19494" xr:uid="{67B7B437-1950-4D40-8A69-00A1F1E8C80D}"/>
    <cellStyle name="Comma 9 4 2 5 4" xfId="13891" xr:uid="{6C616E5B-43CA-4D5A-8F25-61725A939681}"/>
    <cellStyle name="Comma 9 4 2 6" xfId="502" xr:uid="{00000000-0005-0000-0000-0000BE0A0000}"/>
    <cellStyle name="Comma 9 4 2 6 2" xfId="3291" xr:uid="{01BAB5AE-496A-4F1E-B8C3-E4EBFE97C8A3}"/>
    <cellStyle name="Comma 9 4 2 6 2 2" xfId="8894" xr:uid="{C00A3C89-EC1E-43D4-9183-F6C9FA607F8A}"/>
    <cellStyle name="Comma 9 4 2 6 2 2 2" xfId="20122" xr:uid="{325C9122-48F1-4759-BC9F-4838D45E1194}"/>
    <cellStyle name="Comma 9 4 2 6 2 3" xfId="14519" xr:uid="{70771D39-F2B5-4E1F-8662-E8FD81F021EB}"/>
    <cellStyle name="Comma 9 4 2 6 3" xfId="6105" xr:uid="{D06474BB-54CF-437A-AB08-DDAC5DDA6839}"/>
    <cellStyle name="Comma 9 4 2 6 3 2" xfId="17333" xr:uid="{DC53D465-8C48-476A-9374-284A5458B455}"/>
    <cellStyle name="Comma 9 4 2 6 4" xfId="11730" xr:uid="{18D0C589-9CF0-4980-B220-C4D748780E5C}"/>
    <cellStyle name="Comma 9 4 2 7" xfId="3015" xr:uid="{1FAE22B8-B218-4FC5-AEFE-06029D79B687}"/>
    <cellStyle name="Comma 9 4 2 7 2" xfId="8618" xr:uid="{17CA5844-73CE-4BA0-AF41-77CA988EBB79}"/>
    <cellStyle name="Comma 9 4 2 7 2 2" xfId="19846" xr:uid="{519F9344-F1EE-442E-B942-426F8BACAA96}"/>
    <cellStyle name="Comma 9 4 2 7 3" xfId="14243" xr:uid="{9C706E60-79F4-4818-A43B-997DE0D7955D}"/>
    <cellStyle name="Comma 9 4 2 8" xfId="5830" xr:uid="{D58ABBE7-98A5-4E20-9B91-56E8B5C5BA26}"/>
    <cellStyle name="Comma 9 4 2 8 2" xfId="17058" xr:uid="{F851EC56-3099-4CE4-9C66-1E6F71159CF6}"/>
    <cellStyle name="Comma 9 4 2 9" xfId="11454" xr:uid="{13F31CD0-8F27-4F03-90AD-A315CD3773FF}"/>
    <cellStyle name="Comma 9 4 3" xfId="643" xr:uid="{00000000-0005-0000-0000-0000BF0A0000}"/>
    <cellStyle name="Comma 9 4 3 2" xfId="1181" xr:uid="{00000000-0005-0000-0000-0000C00A0000}"/>
    <cellStyle name="Comma 9 4 3 2 2" xfId="2261" xr:uid="{00000000-0005-0000-0000-0000C10A0000}"/>
    <cellStyle name="Comma 9 4 3 2 2 2" xfId="5050" xr:uid="{09A64184-C101-4001-81D5-967A6D7D483C}"/>
    <cellStyle name="Comma 9 4 3 2 2 2 2" xfId="10653" xr:uid="{054D6C31-5762-4665-AAD0-EEF44D315248}"/>
    <cellStyle name="Comma 9 4 3 2 2 2 2 2" xfId="21881" xr:uid="{35780B31-0D48-4929-A277-6C66AF0D9A4C}"/>
    <cellStyle name="Comma 9 4 3 2 2 2 3" xfId="16278" xr:uid="{DC4BCB3C-EBAE-4ACD-9854-B6B8E91CFE30}"/>
    <cellStyle name="Comma 9 4 3 2 2 3" xfId="7864" xr:uid="{A373B32E-90E7-4775-9CB5-2ACFC8F194AA}"/>
    <cellStyle name="Comma 9 4 3 2 2 3 2" xfId="19092" xr:uid="{C2AF9D4F-1657-4FC8-9D48-1D238AE462F2}"/>
    <cellStyle name="Comma 9 4 3 2 2 4" xfId="13489" xr:uid="{1A2C224A-0D42-4239-AB04-F719466D226C}"/>
    <cellStyle name="Comma 9 4 3 2 3" xfId="3970" xr:uid="{5A5CD00B-B878-40E0-9F4E-C1AD8CDFB3FB}"/>
    <cellStyle name="Comma 9 4 3 2 3 2" xfId="9573" xr:uid="{F31C0CDD-3D05-41A0-BFDC-52DF14510098}"/>
    <cellStyle name="Comma 9 4 3 2 3 2 2" xfId="20801" xr:uid="{CF4C5DE4-AC4F-46DE-B629-EDF9F9D984C2}"/>
    <cellStyle name="Comma 9 4 3 2 3 3" xfId="15198" xr:uid="{4F806A61-3011-40B2-A621-94A1ECEB6794}"/>
    <cellStyle name="Comma 9 4 3 2 4" xfId="6784" xr:uid="{4D87B08F-475B-4A01-AED9-335100EB36C4}"/>
    <cellStyle name="Comma 9 4 3 2 4 2" xfId="18012" xr:uid="{BD8BED9C-70C6-438D-80D2-9BEA8888A501}"/>
    <cellStyle name="Comma 9 4 3 2 5" xfId="12409" xr:uid="{8EAC0CAB-B6F9-4FC9-AF45-56019A29C7D3}"/>
    <cellStyle name="Comma 9 4 3 3" xfId="1723" xr:uid="{00000000-0005-0000-0000-0000C20A0000}"/>
    <cellStyle name="Comma 9 4 3 3 2" xfId="4512" xr:uid="{40424E26-D7BA-4FBB-877E-D006809B7467}"/>
    <cellStyle name="Comma 9 4 3 3 2 2" xfId="10115" xr:uid="{568D0004-76E5-498C-B343-68AB9C46E3D6}"/>
    <cellStyle name="Comma 9 4 3 3 2 2 2" xfId="21343" xr:uid="{BAB5E70A-E916-4567-B43A-DFB14A978C10}"/>
    <cellStyle name="Comma 9 4 3 3 2 3" xfId="15740" xr:uid="{16BED462-5077-4E89-A479-E0CF6489B3AF}"/>
    <cellStyle name="Comma 9 4 3 3 3" xfId="7326" xr:uid="{7998CE9A-640B-4253-A265-D7A48D9152BB}"/>
    <cellStyle name="Comma 9 4 3 3 3 2" xfId="18554" xr:uid="{10D3DBD5-238E-475F-BCEF-30DBAD803304}"/>
    <cellStyle name="Comma 9 4 3 3 4" xfId="12951" xr:uid="{D2B211AD-8F93-4E60-B93F-9DD6C03A3EFA}"/>
    <cellStyle name="Comma 9 4 3 4" xfId="3432" xr:uid="{8E7F4EC1-9F55-4269-8BD2-CF1A6F42CE1B}"/>
    <cellStyle name="Comma 9 4 3 4 2" xfId="9035" xr:uid="{72F50057-AA84-4AAC-87C7-786954CE4A5B}"/>
    <cellStyle name="Comma 9 4 3 4 2 2" xfId="20263" xr:uid="{90A69BFB-6097-4890-8D59-F67A1F5FDE4E}"/>
    <cellStyle name="Comma 9 4 3 4 3" xfId="14660" xr:uid="{91F838A9-0E04-4A96-9342-C124D186475A}"/>
    <cellStyle name="Comma 9 4 3 5" xfId="6246" xr:uid="{70CAF1F8-B4C1-46DF-8DC4-B3DAC57A0DFC}"/>
    <cellStyle name="Comma 9 4 3 5 2" xfId="17474" xr:uid="{94B28EF4-88CC-4653-B689-E6ABDB41550A}"/>
    <cellStyle name="Comma 9 4 3 6" xfId="11871" xr:uid="{D2CD86D9-B065-4452-BA43-BDC011B6B87E}"/>
    <cellStyle name="Comma 9 4 4" xfId="914" xr:uid="{00000000-0005-0000-0000-0000C30A0000}"/>
    <cellStyle name="Comma 9 4 4 2" xfId="1994" xr:uid="{00000000-0005-0000-0000-0000C40A0000}"/>
    <cellStyle name="Comma 9 4 4 2 2" xfId="4783" xr:uid="{CFA9A016-8221-467C-A2E0-7549B2C8C6AA}"/>
    <cellStyle name="Comma 9 4 4 2 2 2" xfId="10386" xr:uid="{68E5F9CE-988F-45A6-9CD0-D41326DEC64C}"/>
    <cellStyle name="Comma 9 4 4 2 2 2 2" xfId="21614" xr:uid="{28099D2F-CD02-4166-BE26-D2795AAA893B}"/>
    <cellStyle name="Comma 9 4 4 2 2 3" xfId="16011" xr:uid="{6CDB2611-FBF6-478A-965B-ACE34BB7AC34}"/>
    <cellStyle name="Comma 9 4 4 2 3" xfId="7597" xr:uid="{6E35BD1B-DA19-41FD-99EF-006BB76D2BEA}"/>
    <cellStyle name="Comma 9 4 4 2 3 2" xfId="18825" xr:uid="{FD1A1A14-6962-4846-8F5E-F8FAC0FFDAB3}"/>
    <cellStyle name="Comma 9 4 4 2 4" xfId="13222" xr:uid="{7AA5C063-DEB6-4FA0-871A-D78A94D5EBA6}"/>
    <cellStyle name="Comma 9 4 4 3" xfId="3703" xr:uid="{52848F3C-81A2-4CF9-A52D-0386D195F843}"/>
    <cellStyle name="Comma 9 4 4 3 2" xfId="9306" xr:uid="{4B0A5B65-E9B1-4A23-83BA-56075C3A7E97}"/>
    <cellStyle name="Comma 9 4 4 3 2 2" xfId="20534" xr:uid="{003173AB-6554-4193-8C7A-6E5A99F4CF06}"/>
    <cellStyle name="Comma 9 4 4 3 3" xfId="14931" xr:uid="{9B9403B6-1A7C-4042-98D5-0EA39DE2D4B9}"/>
    <cellStyle name="Comma 9 4 4 4" xfId="6517" xr:uid="{0C4CD4BA-D0F3-4293-A975-50CA012B44F3}"/>
    <cellStyle name="Comma 9 4 4 4 2" xfId="17745" xr:uid="{91F20818-1394-4AB7-BC52-F3AD4C84BADA}"/>
    <cellStyle name="Comma 9 4 4 5" xfId="12142" xr:uid="{DE9C59F4-5ED6-4099-B643-EB5B0BA8CE1B}"/>
    <cellStyle name="Comma 9 4 5" xfId="1456" xr:uid="{00000000-0005-0000-0000-0000C50A0000}"/>
    <cellStyle name="Comma 9 4 5 2" xfId="4245" xr:uid="{9F1706EB-C245-4FE4-B247-26EE2D3E95EF}"/>
    <cellStyle name="Comma 9 4 5 2 2" xfId="9848" xr:uid="{37A3E235-138A-416F-8494-69D6A3A3491B}"/>
    <cellStyle name="Comma 9 4 5 2 2 2" xfId="21076" xr:uid="{C16A767C-8066-4242-AAF1-17F33F7BEC25}"/>
    <cellStyle name="Comma 9 4 5 2 3" xfId="15473" xr:uid="{92A0FBD4-666A-4BDE-9862-249EE9167F29}"/>
    <cellStyle name="Comma 9 4 5 3" xfId="7059" xr:uid="{6E8270EB-EE37-4CBE-B317-20331CAF1197}"/>
    <cellStyle name="Comma 9 4 5 3 2" xfId="18287" xr:uid="{2F7C9E77-54F8-4D32-ABDB-C643CCF1E8E7}"/>
    <cellStyle name="Comma 9 4 5 4" xfId="12684" xr:uid="{B64B214B-CB17-41BC-854A-FC43B73F0974}"/>
    <cellStyle name="Comma 9 4 6" xfId="2537" xr:uid="{00000000-0005-0000-0000-0000C60A0000}"/>
    <cellStyle name="Comma 9 4 6 2" xfId="5326" xr:uid="{68A43762-EB89-4DA6-9BF0-43FBF5B264C3}"/>
    <cellStyle name="Comma 9 4 6 2 2" xfId="10929" xr:uid="{5BE492C8-56BB-4BD3-8C75-611524AFE3BA}"/>
    <cellStyle name="Comma 9 4 6 2 2 2" xfId="22157" xr:uid="{33198F0E-D723-4586-82B4-070E5AB9E221}"/>
    <cellStyle name="Comma 9 4 6 2 3" xfId="16554" xr:uid="{17D07302-C83F-45F3-95FA-B0345AAEC79D}"/>
    <cellStyle name="Comma 9 4 6 3" xfId="8140" xr:uid="{222E5830-3AF1-497F-8F61-362AABF1F4CB}"/>
    <cellStyle name="Comma 9 4 6 3 2" xfId="19368" xr:uid="{A4B96243-6472-434C-BEE5-DBD0161A45DF}"/>
    <cellStyle name="Comma 9 4 6 4" xfId="13765" xr:uid="{EA0209C1-C35A-4A58-86A1-B9C4FB9E9B16}"/>
    <cellStyle name="Comma 9 4 7" xfId="376" xr:uid="{00000000-0005-0000-0000-0000C70A0000}"/>
    <cellStyle name="Comma 9 4 7 2" xfId="3165" xr:uid="{0CA5BAFA-A1EC-48AD-92DD-A1949E66BFCF}"/>
    <cellStyle name="Comma 9 4 7 2 2" xfId="8768" xr:uid="{7083B740-B335-443F-9A36-7C9BF998733D}"/>
    <cellStyle name="Comma 9 4 7 2 2 2" xfId="19996" xr:uid="{A67B0536-931A-47D9-ACD5-2985A6F0930B}"/>
    <cellStyle name="Comma 9 4 7 2 3" xfId="14393" xr:uid="{FD0C9832-8808-4547-8569-1B504156F51F}"/>
    <cellStyle name="Comma 9 4 7 3" xfId="5979" xr:uid="{ECAE32A6-5D23-44CE-AC22-704C1D2DE21F}"/>
    <cellStyle name="Comma 9 4 7 3 2" xfId="17207" xr:uid="{C0A3D771-5971-43A3-8A3A-D9065B9BB3CA}"/>
    <cellStyle name="Comma 9 4 7 4" xfId="11604" xr:uid="{4E0C8D46-C7F5-4D2A-90EF-6D8BD43C44E7}"/>
    <cellStyle name="Comma 9 4 8" xfId="2889" xr:uid="{D516A2CC-6C67-49CE-A6C9-C79D8C680D8A}"/>
    <cellStyle name="Comma 9 4 8 2" xfId="8492" xr:uid="{1F895405-7D80-4A04-87C5-7232E6646763}"/>
    <cellStyle name="Comma 9 4 8 2 2" xfId="19720" xr:uid="{3CB0F8F2-E124-4E27-A991-B553BD6D45C6}"/>
    <cellStyle name="Comma 9 4 8 3" xfId="14117" xr:uid="{EB718129-36EE-4828-B65A-61D8F7D050AB}"/>
    <cellStyle name="Comma 9 4 9" xfId="5704" xr:uid="{3DEB6379-7801-4456-97CF-A632A28378FF}"/>
    <cellStyle name="Comma 9 4 9 2" xfId="16932" xr:uid="{5DB5ED0F-74CE-4A9A-A3FC-275824ADEA78}"/>
    <cellStyle name="Comma 9 5" xfId="158" xr:uid="{00000000-0005-0000-0000-0000C80A0000}"/>
    <cellStyle name="Comma 9 5 2" xfId="705" xr:uid="{00000000-0005-0000-0000-0000C90A0000}"/>
    <cellStyle name="Comma 9 5 2 2" xfId="1243" xr:uid="{00000000-0005-0000-0000-0000CA0A0000}"/>
    <cellStyle name="Comma 9 5 2 2 2" xfId="2323" xr:uid="{00000000-0005-0000-0000-0000CB0A0000}"/>
    <cellStyle name="Comma 9 5 2 2 2 2" xfId="5112" xr:uid="{EB718195-15E1-470C-8443-8F0E4E6663B1}"/>
    <cellStyle name="Comma 9 5 2 2 2 2 2" xfId="10715" xr:uid="{8CA4C2E3-0B5F-4BB8-A36F-B1DB86CE8193}"/>
    <cellStyle name="Comma 9 5 2 2 2 2 2 2" xfId="21943" xr:uid="{BCD0B9BA-4BD4-4DD6-B353-95C35FF1CA08}"/>
    <cellStyle name="Comma 9 5 2 2 2 2 3" xfId="16340" xr:uid="{4B73107F-4276-4078-8131-AC94304958B1}"/>
    <cellStyle name="Comma 9 5 2 2 2 3" xfId="7926" xr:uid="{F46AF884-5721-4076-BBD1-EAE674FD0D8A}"/>
    <cellStyle name="Comma 9 5 2 2 2 3 2" xfId="19154" xr:uid="{DF9A1EB9-99E1-48E0-9C71-975A79DA8A9B}"/>
    <cellStyle name="Comma 9 5 2 2 2 4" xfId="13551" xr:uid="{AF8493AB-5803-4346-B4B7-F9F800E5CFE4}"/>
    <cellStyle name="Comma 9 5 2 2 3" xfId="4032" xr:uid="{0E31E68F-5DDD-4FA8-9656-75A2D705750A}"/>
    <cellStyle name="Comma 9 5 2 2 3 2" xfId="9635" xr:uid="{EE508D0E-B550-41A8-8E92-7E39613A0C33}"/>
    <cellStyle name="Comma 9 5 2 2 3 2 2" xfId="20863" xr:uid="{58C84E95-FFBA-4E7B-86EC-4182561616D7}"/>
    <cellStyle name="Comma 9 5 2 2 3 3" xfId="15260" xr:uid="{C65C0CAE-62A8-43FD-A1C4-6BD79CBA2FDD}"/>
    <cellStyle name="Comma 9 5 2 2 4" xfId="6846" xr:uid="{B07AC22C-11E6-43D9-B14E-54F50F19B5B6}"/>
    <cellStyle name="Comma 9 5 2 2 4 2" xfId="18074" xr:uid="{E357D360-5BA7-4088-9D02-6A359E276EDA}"/>
    <cellStyle name="Comma 9 5 2 2 5" xfId="12471" xr:uid="{9AC37002-BEAE-4C4C-8DD3-DE2C96A84E5D}"/>
    <cellStyle name="Comma 9 5 2 3" xfId="1785" xr:uid="{00000000-0005-0000-0000-0000CC0A0000}"/>
    <cellStyle name="Comma 9 5 2 3 2" xfId="4574" xr:uid="{CBA0EED4-731A-4585-8CF7-9AC118118C16}"/>
    <cellStyle name="Comma 9 5 2 3 2 2" xfId="10177" xr:uid="{90A608A8-E09F-409A-B853-139FB20E1DA4}"/>
    <cellStyle name="Comma 9 5 2 3 2 2 2" xfId="21405" xr:uid="{B2A5AD88-4D02-4C53-BF74-12FE92954C62}"/>
    <cellStyle name="Comma 9 5 2 3 2 3" xfId="15802" xr:uid="{922668B1-C11D-4CE2-8952-67182401414D}"/>
    <cellStyle name="Comma 9 5 2 3 3" xfId="7388" xr:uid="{FD7B3ED0-6C89-460D-AF19-E8F64CE82726}"/>
    <cellStyle name="Comma 9 5 2 3 3 2" xfId="18616" xr:uid="{92AA322D-1D6C-4DD5-83D3-529AC57506FA}"/>
    <cellStyle name="Comma 9 5 2 3 4" xfId="13013" xr:uid="{6AE78F05-6A3C-4F9B-A4D7-516AB12B1238}"/>
    <cellStyle name="Comma 9 5 2 4" xfId="3494" xr:uid="{356E66DE-6874-4EA6-8315-B98CD50C9F77}"/>
    <cellStyle name="Comma 9 5 2 4 2" xfId="9097" xr:uid="{7A9CBCC3-B997-43AE-8E07-876AA76854C5}"/>
    <cellStyle name="Comma 9 5 2 4 2 2" xfId="20325" xr:uid="{3E016C04-6BFF-47E9-98E3-BAC588AFC470}"/>
    <cellStyle name="Comma 9 5 2 4 3" xfId="14722" xr:uid="{2924BB99-7188-449C-A436-025755115F42}"/>
    <cellStyle name="Comma 9 5 2 5" xfId="6308" xr:uid="{183C84D3-0F3A-489F-8AF7-DD2CC408682D}"/>
    <cellStyle name="Comma 9 5 2 5 2" xfId="17536" xr:uid="{2C581582-811C-4E32-BA53-6E273BCE099C}"/>
    <cellStyle name="Comma 9 5 2 6" xfId="11933" xr:uid="{6417F96A-CC5B-4070-9E57-0C186294B275}"/>
    <cellStyle name="Comma 9 5 3" xfId="976" xr:uid="{00000000-0005-0000-0000-0000CD0A0000}"/>
    <cellStyle name="Comma 9 5 3 2" xfId="2056" xr:uid="{00000000-0005-0000-0000-0000CE0A0000}"/>
    <cellStyle name="Comma 9 5 3 2 2" xfId="4845" xr:uid="{9440A86C-30D8-4A7C-A8AB-3B9A6ABB6DAB}"/>
    <cellStyle name="Comma 9 5 3 2 2 2" xfId="10448" xr:uid="{444C53D5-38A4-4AC5-9170-87FDFF5E26EA}"/>
    <cellStyle name="Comma 9 5 3 2 2 2 2" xfId="21676" xr:uid="{4F67867A-0566-425C-BFF4-366696E2D321}"/>
    <cellStyle name="Comma 9 5 3 2 2 3" xfId="16073" xr:uid="{785965BC-DEF1-46E2-A892-D02F289B361B}"/>
    <cellStyle name="Comma 9 5 3 2 3" xfId="7659" xr:uid="{0D560C36-56E5-4274-A337-375199CFC252}"/>
    <cellStyle name="Comma 9 5 3 2 3 2" xfId="18887" xr:uid="{FCA7D3EB-F780-4552-88EF-29E56C68DCBC}"/>
    <cellStyle name="Comma 9 5 3 2 4" xfId="13284" xr:uid="{1E23459E-B64B-49F5-AAE4-B3415E31D020}"/>
    <cellStyle name="Comma 9 5 3 3" xfId="3765" xr:uid="{6D0A16D7-F861-4FC7-955E-5F91460C3427}"/>
    <cellStyle name="Comma 9 5 3 3 2" xfId="9368" xr:uid="{0F21A02F-3EDE-4D33-A723-7BBBE7DD79BF}"/>
    <cellStyle name="Comma 9 5 3 3 2 2" xfId="20596" xr:uid="{4664521B-90F1-4BB1-B835-A62DB4A01DC5}"/>
    <cellStyle name="Comma 9 5 3 3 3" xfId="14993" xr:uid="{9724BA28-597B-48B0-B9E8-294C53C4D5FD}"/>
    <cellStyle name="Comma 9 5 3 4" xfId="6579" xr:uid="{27DE3DD3-33E7-4ACE-9532-5D91D89E576C}"/>
    <cellStyle name="Comma 9 5 3 4 2" xfId="17807" xr:uid="{FD772178-579D-43C0-B6B8-60744597C12E}"/>
    <cellStyle name="Comma 9 5 3 5" xfId="12204" xr:uid="{EBCFA90F-BBAD-4446-958A-DD0E043F3077}"/>
    <cellStyle name="Comma 9 5 4" xfId="1518" xr:uid="{00000000-0005-0000-0000-0000CF0A0000}"/>
    <cellStyle name="Comma 9 5 4 2" xfId="4307" xr:uid="{FB5A4CFA-F65B-4175-87E8-8C6C422DC970}"/>
    <cellStyle name="Comma 9 5 4 2 2" xfId="9910" xr:uid="{0A972611-19C0-4B5C-9AE4-4A13635E10DB}"/>
    <cellStyle name="Comma 9 5 4 2 2 2" xfId="21138" xr:uid="{03C4C46F-4B85-4696-8346-08C85A53233B}"/>
    <cellStyle name="Comma 9 5 4 2 3" xfId="15535" xr:uid="{02817850-4C54-49F8-98E0-60520CE081E9}"/>
    <cellStyle name="Comma 9 5 4 3" xfId="7121" xr:uid="{1F656354-898D-4AE8-ADCB-3EB641743420}"/>
    <cellStyle name="Comma 9 5 4 3 2" xfId="18349" xr:uid="{B5D6DCA2-93C4-46CD-95D8-0ED73C499772}"/>
    <cellStyle name="Comma 9 5 4 4" xfId="12746" xr:uid="{610F8BC3-A409-4B5D-B5D0-B5C18EC71ED9}"/>
    <cellStyle name="Comma 9 5 5" xfId="2599" xr:uid="{00000000-0005-0000-0000-0000D00A0000}"/>
    <cellStyle name="Comma 9 5 5 2" xfId="5388" xr:uid="{04A636F2-098F-4354-85A7-7A2F0ABBF464}"/>
    <cellStyle name="Comma 9 5 5 2 2" xfId="10991" xr:uid="{F8B4809E-267D-41EC-8030-B752F74A866A}"/>
    <cellStyle name="Comma 9 5 5 2 2 2" xfId="22219" xr:uid="{0F002795-9CF4-44F0-8467-30FC8800E0F8}"/>
    <cellStyle name="Comma 9 5 5 2 3" xfId="16616" xr:uid="{8876F599-6B08-42E2-84D2-930F431FDD77}"/>
    <cellStyle name="Comma 9 5 5 3" xfId="8202" xr:uid="{480E46A7-21CD-4FFA-8D64-EDC04F26CB0F}"/>
    <cellStyle name="Comma 9 5 5 3 2" xfId="19430" xr:uid="{E4EAE5C1-F740-49E3-B780-8556CC96B787}"/>
    <cellStyle name="Comma 9 5 5 4" xfId="13827" xr:uid="{377EB882-5067-4BF9-8394-6CBA34258729}"/>
    <cellStyle name="Comma 9 5 6" xfId="438" xr:uid="{00000000-0005-0000-0000-0000D10A0000}"/>
    <cellStyle name="Comma 9 5 6 2" xfId="3227" xr:uid="{3BCAB37B-A949-4433-AE7D-9514B3F1F1EA}"/>
    <cellStyle name="Comma 9 5 6 2 2" xfId="8830" xr:uid="{826FAF70-79EC-4901-B906-FAB7E22BC7AD}"/>
    <cellStyle name="Comma 9 5 6 2 2 2" xfId="20058" xr:uid="{7478C5EC-4FA5-43C1-8191-8A76243A3EA2}"/>
    <cellStyle name="Comma 9 5 6 2 3" xfId="14455" xr:uid="{675BAF5D-F1AC-4D4E-8DAF-665B0F3A82CE}"/>
    <cellStyle name="Comma 9 5 6 3" xfId="6041" xr:uid="{2D019ED8-A41B-4AE9-ABA4-7D34C255AED2}"/>
    <cellStyle name="Comma 9 5 6 3 2" xfId="17269" xr:uid="{D1333AC8-65DE-4A73-B27B-E447AF428EA7}"/>
    <cellStyle name="Comma 9 5 6 4" xfId="11666" xr:uid="{B1CE4DB7-50ED-4FDD-A362-C39D54B3C36C}"/>
    <cellStyle name="Comma 9 5 7" xfId="2951" xr:uid="{F7B11AD9-BDA7-4CFD-BCD5-DBB9C2151900}"/>
    <cellStyle name="Comma 9 5 7 2" xfId="8554" xr:uid="{F0513F80-AB61-457C-8216-5269CA218681}"/>
    <cellStyle name="Comma 9 5 7 2 2" xfId="19782" xr:uid="{4BB11015-AC2C-488C-B01E-286AA2C88731}"/>
    <cellStyle name="Comma 9 5 7 3" xfId="14179" xr:uid="{4EF45447-C0E6-4837-BC72-3CB72EC2D699}"/>
    <cellStyle name="Comma 9 5 8" xfId="5766" xr:uid="{0EE66D03-FCAD-4DE2-AAB8-EB4B07609787}"/>
    <cellStyle name="Comma 9 5 8 2" xfId="16994" xr:uid="{54BB4776-8134-43EE-A0C4-C0A1503F2B08}"/>
    <cellStyle name="Comma 9 5 9" xfId="11390" xr:uid="{F79D11F1-52DF-41C6-A77E-89CB38AA382F}"/>
    <cellStyle name="Comma 9 6" xfId="586" xr:uid="{00000000-0005-0000-0000-0000D20A0000}"/>
    <cellStyle name="Comma 9 6 2" xfId="1124" xr:uid="{00000000-0005-0000-0000-0000D30A0000}"/>
    <cellStyle name="Comma 9 6 2 2" xfId="2204" xr:uid="{00000000-0005-0000-0000-0000D40A0000}"/>
    <cellStyle name="Comma 9 6 2 2 2" xfId="4993" xr:uid="{6B988F0F-ADA2-4996-91A7-ADC3D785F328}"/>
    <cellStyle name="Comma 9 6 2 2 2 2" xfId="10596" xr:uid="{AA266883-4EBE-4946-9686-A924C9042628}"/>
    <cellStyle name="Comma 9 6 2 2 2 2 2" xfId="21824" xr:uid="{7F5CDFA7-B0FD-4067-9159-5DB0938342DC}"/>
    <cellStyle name="Comma 9 6 2 2 2 3" xfId="16221" xr:uid="{E4F91A80-912A-40F7-9021-8F575066AC90}"/>
    <cellStyle name="Comma 9 6 2 2 3" xfId="7807" xr:uid="{ED5241A2-E78F-4BC7-81F4-85383EC745FA}"/>
    <cellStyle name="Comma 9 6 2 2 3 2" xfId="19035" xr:uid="{328786E0-C92D-4780-A23A-2A4B9ADEA945}"/>
    <cellStyle name="Comma 9 6 2 2 4" xfId="13432" xr:uid="{4FD20DAC-04EF-4BC1-97FE-9F91374976FB}"/>
    <cellStyle name="Comma 9 6 2 3" xfId="3913" xr:uid="{426B4386-A60E-4611-BAAE-9C60E755996E}"/>
    <cellStyle name="Comma 9 6 2 3 2" xfId="9516" xr:uid="{27845DF5-DACB-485F-ADA1-BEE99A05FC27}"/>
    <cellStyle name="Comma 9 6 2 3 2 2" xfId="20744" xr:uid="{0E62AC0B-8DA2-4120-AB0A-6AA2A9D55AF7}"/>
    <cellStyle name="Comma 9 6 2 3 3" xfId="15141" xr:uid="{5D8886BB-D31A-4E84-B039-8411BE8B81AF}"/>
    <cellStyle name="Comma 9 6 2 4" xfId="6727" xr:uid="{D3EF5794-E0A8-419F-AC4A-43D979F2483B}"/>
    <cellStyle name="Comma 9 6 2 4 2" xfId="17955" xr:uid="{AC2C543D-C14D-48A2-8ADE-942324CB2994}"/>
    <cellStyle name="Comma 9 6 2 5" xfId="12352" xr:uid="{0689DAC2-17D2-4A05-8107-980FD7A14D83}"/>
    <cellStyle name="Comma 9 6 3" xfId="1666" xr:uid="{00000000-0005-0000-0000-0000D50A0000}"/>
    <cellStyle name="Comma 9 6 3 2" xfId="4455" xr:uid="{D153F134-9330-44ED-9024-6B435C4D5BDA}"/>
    <cellStyle name="Comma 9 6 3 2 2" xfId="10058" xr:uid="{4EADDFA0-6BC8-4382-B977-BE827D0F811C}"/>
    <cellStyle name="Comma 9 6 3 2 2 2" xfId="21286" xr:uid="{78FF3106-81CC-4870-BA7E-7DABD1C7BCA4}"/>
    <cellStyle name="Comma 9 6 3 2 3" xfId="15683" xr:uid="{88AEC7A7-3BB1-49EA-BE15-9C50E7A7386C}"/>
    <cellStyle name="Comma 9 6 3 3" xfId="7269" xr:uid="{7E0901E9-36B3-4678-A7AF-CED68F41326E}"/>
    <cellStyle name="Comma 9 6 3 3 2" xfId="18497" xr:uid="{2721BAFB-C8E1-499D-B0B4-44E472575FFA}"/>
    <cellStyle name="Comma 9 6 3 4" xfId="12894" xr:uid="{AA71CAAA-2FF9-4C87-A2E3-BFD71B424AF6}"/>
    <cellStyle name="Comma 9 6 4" xfId="3375" xr:uid="{0A25A751-34E7-4D31-AB16-3633796605C2}"/>
    <cellStyle name="Comma 9 6 4 2" xfId="8978" xr:uid="{5DC40016-4326-47E7-97E1-9627F3A94391}"/>
    <cellStyle name="Comma 9 6 4 2 2" xfId="20206" xr:uid="{0467FF30-D025-4940-8704-B5F1B581C294}"/>
    <cellStyle name="Comma 9 6 4 3" xfId="14603" xr:uid="{9B1B05A0-F808-494A-8D68-080CE9CD41F6}"/>
    <cellStyle name="Comma 9 6 5" xfId="6189" xr:uid="{D9A3A0D2-4D3E-42FC-9C4E-062723669215}"/>
    <cellStyle name="Comma 9 6 5 2" xfId="17417" xr:uid="{B19BAF1E-A3AD-49ED-BEF7-F5251E668DF5}"/>
    <cellStyle name="Comma 9 6 6" xfId="11814" xr:uid="{FE9D4EC3-AB7E-401F-BD8C-1D4EB2DAADB4}"/>
    <cellStyle name="Comma 9 7" xfId="857" xr:uid="{00000000-0005-0000-0000-0000D60A0000}"/>
    <cellStyle name="Comma 9 7 2" xfId="1937" xr:uid="{00000000-0005-0000-0000-0000D70A0000}"/>
    <cellStyle name="Comma 9 7 2 2" xfId="4726" xr:uid="{34A8B390-8A5B-4CEF-B6D8-1A168741CC25}"/>
    <cellStyle name="Comma 9 7 2 2 2" xfId="10329" xr:uid="{05FAB07E-5FD7-48DD-920B-D1D9D8FC2BF6}"/>
    <cellStyle name="Comma 9 7 2 2 2 2" xfId="21557" xr:uid="{A1F3465B-BA84-4E7A-82B9-E29523D5B82A}"/>
    <cellStyle name="Comma 9 7 2 2 3" xfId="15954" xr:uid="{6F87C392-827F-403B-8255-79C44F341930}"/>
    <cellStyle name="Comma 9 7 2 3" xfId="7540" xr:uid="{ABB294AE-1B2B-4ABE-9B7D-92849138CA0D}"/>
    <cellStyle name="Comma 9 7 2 3 2" xfId="18768" xr:uid="{769EC398-F968-4170-BB2B-7D37F282306C}"/>
    <cellStyle name="Comma 9 7 2 4" xfId="13165" xr:uid="{575C90A5-F3E6-41E0-8999-ADB23A753821}"/>
    <cellStyle name="Comma 9 7 3" xfId="3646" xr:uid="{13102FE5-CF7D-4614-8AD4-3DF2F72C677B}"/>
    <cellStyle name="Comma 9 7 3 2" xfId="9249" xr:uid="{EEFBC3A0-12D0-4241-B8AE-2D7A50CB494C}"/>
    <cellStyle name="Comma 9 7 3 2 2" xfId="20477" xr:uid="{AEDAEE5C-F630-4DF2-A5BE-E34BA4B85984}"/>
    <cellStyle name="Comma 9 7 3 3" xfId="14874" xr:uid="{6546DC69-DE93-4EAA-92C2-87017A0D3DC5}"/>
    <cellStyle name="Comma 9 7 4" xfId="6460" xr:uid="{A87D9759-16D1-4369-9640-2C7DAD707F8A}"/>
    <cellStyle name="Comma 9 7 4 2" xfId="17688" xr:uid="{5E4BD280-211E-4C9B-BEC8-CD419AC05186}"/>
    <cellStyle name="Comma 9 7 5" xfId="12085" xr:uid="{E4276345-1B2B-4801-89FA-6714B1C1F398}"/>
    <cellStyle name="Comma 9 8" xfId="1399" xr:uid="{00000000-0005-0000-0000-0000D80A0000}"/>
    <cellStyle name="Comma 9 8 2" xfId="4188" xr:uid="{D6336F5C-3065-4FA8-9032-AAB0837493DF}"/>
    <cellStyle name="Comma 9 8 2 2" xfId="9791" xr:uid="{2A1CC054-776D-4289-8627-9590DD275DC8}"/>
    <cellStyle name="Comma 9 8 2 2 2" xfId="21019" xr:uid="{08CB5B4F-8B5F-4F39-A320-930AC8E4FF91}"/>
    <cellStyle name="Comma 9 8 2 3" xfId="15416" xr:uid="{CF3C4B16-69CD-4378-8B17-302E3E4D0269}"/>
    <cellStyle name="Comma 9 8 3" xfId="7002" xr:uid="{81D29C96-8EE9-4D72-AB9F-55CE50FF6434}"/>
    <cellStyle name="Comma 9 8 3 2" xfId="18230" xr:uid="{028EACE6-A86E-420B-B5A5-F349D85F27F7}"/>
    <cellStyle name="Comma 9 8 4" xfId="12627" xr:uid="{013EFABC-4BE9-48EF-8D2D-3C9D76A78595}"/>
    <cellStyle name="Comma 9 9" xfId="2480" xr:uid="{00000000-0005-0000-0000-0000D90A0000}"/>
    <cellStyle name="Comma 9 9 2" xfId="5269" xr:uid="{57D50476-73C0-4E8C-91C5-025374EE7181}"/>
    <cellStyle name="Comma 9 9 2 2" xfId="10872" xr:uid="{7DDA8168-3AD5-4357-8772-C69F1E41EA28}"/>
    <cellStyle name="Comma 9 9 2 2 2" xfId="22100" xr:uid="{D811BAF5-ACE1-4469-91F1-487B57D384F2}"/>
    <cellStyle name="Comma 9 9 2 3" xfId="16497" xr:uid="{7B773924-7865-49A2-9B27-7F511049F7D3}"/>
    <cellStyle name="Comma 9 9 3" xfId="8083" xr:uid="{D1FFFD16-4B5E-45AA-91A3-BD049D04402F}"/>
    <cellStyle name="Comma 9 9 3 2" xfId="19311" xr:uid="{82F8BF8F-DDB6-45B0-8E66-DD8D55F513D4}"/>
    <cellStyle name="Comma 9 9 4" xfId="13708" xr:uid="{ED720857-B28B-4F9B-8E7B-D2C3E081F853}"/>
    <cellStyle name="Comma 90" xfId="2798" xr:uid="{00000000-0005-0000-0000-0000DA0A0000}"/>
    <cellStyle name="Comma 90 2" xfId="5587" xr:uid="{F0284F92-99BF-46FA-B0D5-5B85C30BA071}"/>
    <cellStyle name="Comma 90 2 2" xfId="11190" xr:uid="{E379EB17-3038-41F8-9A01-98FEC87DA576}"/>
    <cellStyle name="Comma 90 2 2 2" xfId="22418" xr:uid="{8DEFDE4D-D955-4AD0-8B42-121B53EA5ED4}"/>
    <cellStyle name="Comma 90 2 3" xfId="16815" xr:uid="{AD6B8030-55CF-457D-A284-213CE86398E4}"/>
    <cellStyle name="Comma 90 3" xfId="8401" xr:uid="{6B1279BC-E6D3-40A6-92A8-310836C474FB}"/>
    <cellStyle name="Comma 90 3 2" xfId="19629" xr:uid="{7483E776-C701-41D5-9A17-64B18DA40EAF}"/>
    <cellStyle name="Comma 90 4" xfId="14026" xr:uid="{222D861C-8A33-496C-8C65-EE11B512224A}"/>
    <cellStyle name="Comma 91" xfId="2800" xr:uid="{00000000-0005-0000-0000-0000DB0A0000}"/>
    <cellStyle name="Comma 91 2" xfId="5589" xr:uid="{1F8DCD00-F9D2-420B-9BC1-A75C87F7FF4F}"/>
    <cellStyle name="Comma 91 2 2" xfId="11192" xr:uid="{5900D79C-B9E2-4CF2-8333-94CBEFB6D410}"/>
    <cellStyle name="Comma 91 2 2 2" xfId="22420" xr:uid="{6ECE0C00-E9FC-4B5B-821D-82E379078294}"/>
    <cellStyle name="Comma 91 2 3" xfId="16817" xr:uid="{27272957-E7B6-4242-A8BB-9F9A7A44FC38}"/>
    <cellStyle name="Comma 91 3" xfId="8403" xr:uid="{C022E2AB-FA8D-4F42-B7AF-4D63C3023D51}"/>
    <cellStyle name="Comma 91 3 2" xfId="19631" xr:uid="{B446FB07-92A0-4B4B-A38F-DF15733D1AF5}"/>
    <cellStyle name="Comma 91 4" xfId="14028" xr:uid="{3F2817DA-0DEA-4B6E-8D80-A45F63B61696}"/>
    <cellStyle name="Comma 92" xfId="2801" xr:uid="{00000000-0005-0000-0000-0000DC0A0000}"/>
    <cellStyle name="Comma 92 2" xfId="5590" xr:uid="{98392FC1-51F2-417E-B8AF-20EB56463480}"/>
    <cellStyle name="Comma 92 2 2" xfId="11193" xr:uid="{1A6E4617-D76D-4132-9712-F615AE27088A}"/>
    <cellStyle name="Comma 92 2 2 2" xfId="22421" xr:uid="{EF65BE51-203E-4F00-86B4-27868007185A}"/>
    <cellStyle name="Comma 92 2 3" xfId="16818" xr:uid="{C85F9322-9D52-4A53-AF69-E077A28A9EEA}"/>
    <cellStyle name="Comma 92 3" xfId="8404" xr:uid="{FDB6D6CC-CE23-48E1-A6B6-C271289209A1}"/>
    <cellStyle name="Comma 92 3 2" xfId="19632" xr:uid="{9B8A5511-C8F6-42B4-83AF-1EB0DDB05C40}"/>
    <cellStyle name="Comma 92 4" xfId="14029" xr:uid="{D65C8EE7-2E2F-4125-82C3-55ECE3E8ABCD}"/>
    <cellStyle name="Comma 93" xfId="2802" xr:uid="{00000000-0005-0000-0000-0000DD0A0000}"/>
    <cellStyle name="Comma 93 2" xfId="5591" xr:uid="{402A2688-FC9F-4E16-AD5F-02553CD9CC6B}"/>
    <cellStyle name="Comma 93 2 2" xfId="11194" xr:uid="{00F8A2D6-8FDC-4161-B15A-D8BA24649B23}"/>
    <cellStyle name="Comma 93 2 2 2" xfId="22422" xr:uid="{D7ECF5DF-B72C-48A8-91A8-605CDB7CB765}"/>
    <cellStyle name="Comma 93 2 3" xfId="16819" xr:uid="{D041BA5B-B2CF-45C9-AE95-94010022C65F}"/>
    <cellStyle name="Comma 93 3" xfId="8405" xr:uid="{A28E95E3-0A8A-424C-95F5-79B815332631}"/>
    <cellStyle name="Comma 93 3 2" xfId="19633" xr:uid="{57589F9A-94DA-48D3-B3BD-AD1AFEC14B22}"/>
    <cellStyle name="Comma 93 4" xfId="14030" xr:uid="{9A052C4A-C505-4652-8A9B-2291BDD41689}"/>
    <cellStyle name="Comma 94" xfId="2804" xr:uid="{00000000-0005-0000-0000-0000DE0A0000}"/>
    <cellStyle name="Comma 94 2" xfId="5593" xr:uid="{99D14806-BB9B-41F3-934B-B61FFD0748B2}"/>
    <cellStyle name="Comma 94 2 2" xfId="11196" xr:uid="{FE796DE4-EE1E-434D-8C25-517AAF1E1B1F}"/>
    <cellStyle name="Comma 94 2 2 2" xfId="22424" xr:uid="{E2F9C3A5-8D20-4072-B916-1B2EEEAFB289}"/>
    <cellStyle name="Comma 94 2 3" xfId="16821" xr:uid="{5C0765D9-7D7A-4F03-B2B3-2023851B5774}"/>
    <cellStyle name="Comma 94 3" xfId="8407" xr:uid="{3A6EEED9-5310-4991-967F-8B04BF4953B9}"/>
    <cellStyle name="Comma 94 3 2" xfId="19635" xr:uid="{493AF750-1F46-43BF-8EAA-38BF0CE2D358}"/>
    <cellStyle name="Comma 94 4" xfId="14032" xr:uid="{8191329A-ABE3-4A38-A4DB-C5AF9C06B43D}"/>
    <cellStyle name="Comma 95" xfId="2803" xr:uid="{00000000-0005-0000-0000-0000DF0A0000}"/>
    <cellStyle name="Comma 95 2" xfId="5592" xr:uid="{5A3271D3-8666-4F05-9AD0-EDC7BAE87D8D}"/>
    <cellStyle name="Comma 95 2 2" xfId="11195" xr:uid="{77288129-34AF-4C66-AE68-1E565C72AD9F}"/>
    <cellStyle name="Comma 95 2 2 2" xfId="22423" xr:uid="{D93E1D10-D3DD-42B8-9F90-9D3D89027613}"/>
    <cellStyle name="Comma 95 2 3" xfId="16820" xr:uid="{45F6388C-5FA2-4D41-896A-636182A7F6BA}"/>
    <cellStyle name="Comma 95 3" xfId="8406" xr:uid="{1330C4F8-46D8-4726-9815-BF77E7FEA3FE}"/>
    <cellStyle name="Comma 95 3 2" xfId="19634" xr:uid="{895F1E5D-153F-4213-A33E-C1EB0A4C0C31}"/>
    <cellStyle name="Comma 95 4" xfId="14031" xr:uid="{1192D1B3-2CCF-42AE-952A-E531E12194B9}"/>
    <cellStyle name="Comma 96" xfId="2805" xr:uid="{00000000-0005-0000-0000-0000E00A0000}"/>
    <cellStyle name="Comma 96 2" xfId="5594" xr:uid="{893BD8C0-BFA9-43B2-A7F5-1D18490152A8}"/>
    <cellStyle name="Comma 96 2 2" xfId="11197" xr:uid="{27E3B685-881E-49F4-8631-E425FF6EE9AF}"/>
    <cellStyle name="Comma 96 2 2 2" xfId="22425" xr:uid="{51D7927A-CA75-45BC-8F59-17E367F08DAD}"/>
    <cellStyle name="Comma 96 2 3" xfId="16822" xr:uid="{81D05905-312B-4880-9B30-D48B3453DD2B}"/>
    <cellStyle name="Comma 96 3" xfId="8408" xr:uid="{9384DD2C-69C8-40A8-9BF6-CB2DB700E52D}"/>
    <cellStyle name="Comma 96 3 2" xfId="19636" xr:uid="{A2B886CD-E42B-47F4-9583-ECBCD02C6B17}"/>
    <cellStyle name="Comma 96 4" xfId="14033" xr:uid="{142FBD7B-28A9-4B20-AE90-4A8FD5A6009E}"/>
    <cellStyle name="Comma 97" xfId="2808" xr:uid="{00000000-0005-0000-0000-0000E10A0000}"/>
    <cellStyle name="Comma 97 2" xfId="5597" xr:uid="{D8F6A45E-4EBC-49B9-B85F-A973C79496C7}"/>
    <cellStyle name="Comma 97 2 2" xfId="11200" xr:uid="{56E0EB5F-DE3A-4B8B-BB5A-E5C7033D3CA5}"/>
    <cellStyle name="Comma 97 2 2 2" xfId="22428" xr:uid="{601F42AD-05EF-4A16-AC20-FCBB6D990742}"/>
    <cellStyle name="Comma 97 2 3" xfId="16825" xr:uid="{B0E4B7C2-82AA-43A5-B0F4-698DC7E0FCF9}"/>
    <cellStyle name="Comma 97 3" xfId="8411" xr:uid="{19051419-2DDA-48ED-ACB8-F7D3D7F205A7}"/>
    <cellStyle name="Comma 97 3 2" xfId="19639" xr:uid="{D4499E31-8EF9-4D11-B833-E46511E86DA3}"/>
    <cellStyle name="Comma 97 4" xfId="14036" xr:uid="{505080CA-2CA2-4A32-A9CC-07DAD499E50D}"/>
    <cellStyle name="Comma 98" xfId="2807" xr:uid="{00000000-0005-0000-0000-0000E20A0000}"/>
    <cellStyle name="Comma 98 2" xfId="5596" xr:uid="{63E93C6C-752A-4CA1-B141-7EE509383847}"/>
    <cellStyle name="Comma 98 2 2" xfId="11199" xr:uid="{495ADB48-CF0D-4A83-85C0-2BFB35DEE649}"/>
    <cellStyle name="Comma 98 2 2 2" xfId="22427" xr:uid="{CBC60EAC-7825-4FA9-AA91-A3356CCCE724}"/>
    <cellStyle name="Comma 98 2 3" xfId="16824" xr:uid="{593DFC39-B2BC-4B49-8F06-8B23CE443912}"/>
    <cellStyle name="Comma 98 3" xfId="8410" xr:uid="{CD4009D4-CF86-4885-9726-BAFB59E19E5D}"/>
    <cellStyle name="Comma 98 3 2" xfId="19638" xr:uid="{AADBDE05-BECA-46D8-9156-6B874DCA782B}"/>
    <cellStyle name="Comma 98 4" xfId="14035" xr:uid="{57F557D5-5CC4-4F14-BBB5-8CA0194D9CFD}"/>
    <cellStyle name="Comma 99" xfId="2809" xr:uid="{FA9B3137-F040-4E4D-870E-6E736F58CF47}"/>
    <cellStyle name="Comma 99 2" xfId="5598" xr:uid="{4B345B61-D3AB-4593-AE8D-CB139ABE3023}"/>
    <cellStyle name="Comma 99 2 2" xfId="11201" xr:uid="{3CF8393F-8DE9-48E9-934F-ECF2DFB44F10}"/>
    <cellStyle name="Comma 99 2 2 2" xfId="22429" xr:uid="{C5627DA0-F056-4DF0-8DE9-DB3B43ED5773}"/>
    <cellStyle name="Comma 99 2 3" xfId="16826" xr:uid="{3F73EB8D-A4D7-42B7-AFA5-A1643DB6A18C}"/>
    <cellStyle name="Comma 99 3" xfId="8412" xr:uid="{FBB75ED2-A780-4D56-9D88-A6EBACD81558}"/>
    <cellStyle name="Comma 99 3 2" xfId="19640" xr:uid="{26F22B4E-C6D4-4B66-AEDD-6CFD7E9392EA}"/>
    <cellStyle name="Comma 99 4" xfId="14037" xr:uid="{8D160D8E-6870-401E-BD28-DD7EE36D7A82}"/>
    <cellStyle name="Hyperlink" xfId="282" builtinId="8"/>
    <cellStyle name="Hyperlink 2" xfId="11513" xr:uid="{CF4246D2-374E-4837-92EC-F2CA81DCC2E1}"/>
    <cellStyle name="Normal" xfId="0" builtinId="0"/>
    <cellStyle name="Normal 2" xfId="25" xr:uid="{00000000-0005-0000-0000-0000E50A0000}"/>
    <cellStyle name="Normal 2 2" xfId="17" xr:uid="{00000000-0005-0000-0000-0000E60A0000}"/>
    <cellStyle name="Normal 2 3" xfId="26" xr:uid="{00000000-0005-0000-0000-0000E70A0000}"/>
    <cellStyle name="Normal 2 3 2" xfId="27" xr:uid="{00000000-0005-0000-0000-0000E80A0000}"/>
    <cellStyle name="Normal 2 4" xfId="10" xr:uid="{00000000-0005-0000-0000-0000E90A0000}"/>
    <cellStyle name="Normal 3" xfId="28" xr:uid="{00000000-0005-0000-0000-0000EA0A0000}"/>
    <cellStyle name="Normal 3 2" xfId="29" xr:uid="{00000000-0005-0000-0000-0000EB0A0000}"/>
    <cellStyle name="Normal 4" xfId="30" xr:uid="{00000000-0005-0000-0000-0000EC0A0000}"/>
    <cellStyle name="Normal 4 2" xfId="31" xr:uid="{00000000-0005-0000-0000-0000ED0A0000}"/>
    <cellStyle name="Normal 5" xfId="32" xr:uid="{00000000-0005-0000-0000-0000EE0A0000}"/>
    <cellStyle name="Normal 5 2" xfId="33" xr:uid="{00000000-0005-0000-0000-0000EF0A0000}"/>
    <cellStyle name="Normal 6" xfId="15" xr:uid="{00000000-0005-0000-0000-0000F00A0000}"/>
    <cellStyle name="Normal 7" xfId="286" xr:uid="{00000000-0005-0000-0000-0000F10A0000}"/>
    <cellStyle name="Normal 8" xfId="285" xr:uid="{00000000-0005-0000-0000-0000F20A0000}"/>
    <cellStyle name="Percent" xfId="280" builtinId="5"/>
    <cellStyle name="Percent 2" xfId="34" xr:uid="{00000000-0005-0000-0000-0000F40A0000}"/>
    <cellStyle name="Percent 2 2" xfId="35" xr:uid="{00000000-0005-0000-0000-0000F50A0000}"/>
    <cellStyle name="Percent 3" xfId="36" xr:uid="{00000000-0005-0000-0000-0000F60A0000}"/>
    <cellStyle name="Percent 3 2" xfId="37" xr:uid="{00000000-0005-0000-0000-0000F70A0000}"/>
    <cellStyle name="Percent 4" xfId="14" xr:uid="{00000000-0005-0000-0000-0000F80A0000}"/>
  </cellStyles>
  <dxfs count="709">
    <dxf>
      <font>
        <strike val="0"/>
        <outline val="0"/>
        <shadow val="0"/>
        <vertAlign val="baseline"/>
        <sz val="10"/>
        <name val="Arial"/>
        <family val="2"/>
        <scheme val="none"/>
      </font>
    </dxf>
    <dxf>
      <font>
        <strike val="0"/>
        <outline val="0"/>
        <shadow val="0"/>
        <vertAlign val="baseline"/>
        <sz val="10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border outline="0">
        <right style="thin">
          <color indexed="64"/>
        </righ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border diagonalUp="0" diagonalDown="0" outline="0">
        <left/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border diagonalUp="0" diagonalDown="0" outline="0">
        <left/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22" formatCode="mmm\-yy"/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/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border diagonalUp="0" diagonalDown="0" outline="0">
        <left/>
        <right style="thin">
          <color indexed="64"/>
        </right>
        <top/>
        <bottom/>
      </border>
    </dxf>
    <dxf>
      <font>
        <strike val="0"/>
        <outline val="0"/>
        <shadow val="0"/>
        <vertAlign val="baseline"/>
        <sz val="10"/>
        <name val="Arial"/>
        <family val="2"/>
        <scheme val="none"/>
      </font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vertAlign val="baseline"/>
        <sz val="10"/>
        <name val="Arial"/>
        <family val="2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71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/>
        <name val="Arial"/>
        <family val="2"/>
        <scheme val="none"/>
      </font>
      <numFmt numFmtId="171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 style="thin">
          <color theme="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/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/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/>
        <right style="thin">
          <color indexed="64"/>
        </right>
        <top/>
        <bottom/>
      </border>
    </dxf>
    <dxf>
      <border outline="0">
        <left style="thin">
          <color indexed="64"/>
        </left>
        <right style="thin">
          <color indexed="64"/>
        </right>
      </border>
    </dxf>
    <dxf>
      <font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color auto="1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fill>
        <patternFill patternType="solid">
          <fgColor indexed="64"/>
          <bgColor theme="4" tint="0.79998168889431442"/>
        </patternFill>
      </fill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color auto="1"/>
      </font>
      <border diagonalUp="0" diagonalDown="0" outline="0">
        <left/>
        <right style="thin">
          <color indexed="64"/>
        </right>
        <top/>
        <bottom/>
      </border>
    </dxf>
    <dxf>
      <border diagonalUp="0" diagonalDown="0" outline="0">
        <left/>
        <right style="thin">
          <color indexed="64"/>
        </right>
        <top/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5" formatCode="_-* #,##0_-;\-* #,##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 outline="0">
        <left style="thin">
          <color auto="1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border diagonalUp="0" diagonalDown="0" outline="0">
        <left/>
        <right style="thin">
          <color auto="1"/>
        </right>
        <top/>
        <bottom/>
      </border>
    </dxf>
    <dxf>
      <fill>
        <patternFill patternType="none">
          <fgColor indexed="64"/>
          <bgColor indexed="65"/>
        </patternFill>
      </fill>
      <border diagonalUp="0" diagonalDown="0" outline="0">
        <left/>
        <right style="thin">
          <color indexed="64"/>
        </right>
        <top/>
        <bottom/>
      </border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 outline="0">
        <left style="thin">
          <color auto="1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>
        <left style="thin">
          <color indexed="64"/>
        </left>
        <right/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border diagonalUp="0" diagonalDown="0">
        <left style="thin">
          <color indexed="64"/>
        </left>
        <right/>
        <top/>
        <bottom/>
        <vertical/>
        <horizontal/>
      </border>
    </dxf>
    <dxf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/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>
        <left style="thin">
          <color indexed="64"/>
        </left>
        <right/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border diagonalUp="0" diagonalDown="0">
        <left style="thin">
          <color indexed="64"/>
        </left>
        <right/>
        <top/>
        <bottom/>
        <vertical/>
        <horizontal/>
      </border>
    </dxf>
    <dxf>
      <fill>
        <patternFill patternType="none">
          <fgColor indexed="64"/>
          <bgColor indexed="65"/>
        </patternFill>
      </fill>
      <border diagonalUp="0" diagonalDown="0" outline="0">
        <left/>
        <right style="thin">
          <color indexed="64"/>
        </right>
        <top/>
        <bottom/>
      </border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auto="1"/>
        </left>
        <right/>
        <top/>
        <bottom/>
      </border>
    </dxf>
    <dxf>
      <font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alignment horizontal="left" textRotation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8" formatCode="_-* #,##0.0_-;\-* #,##0.0_-;_-* &quot;-&quot;??_-;_-@_-"/>
      <border diagonalUp="0" diagonalDown="0" outline="0">
        <left style="thin">
          <color indexed="64"/>
        </left>
        <right/>
        <top/>
        <bottom/>
      </border>
    </dxf>
    <dxf>
      <font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  <border diagonalUp="0" diagonalDown="0" outline="0">
        <left/>
        <right style="thin">
          <color auto="1"/>
        </right>
        <top/>
        <bottom/>
      </border>
    </dxf>
    <dxf>
      <border diagonalUp="0" diagonalDown="0" outline="0">
        <left/>
        <right style="thin">
          <color indexed="64"/>
        </right>
        <top/>
        <bottom/>
      </border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outline="0">
        <right style="thin">
          <color indexed="64"/>
        </righ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 style="thin">
          <color indexed="64"/>
        </right>
        <top/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bgColor auto="1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border diagonalUp="0" diagonalDown="0" outline="0">
        <left style="thin">
          <color indexed="64"/>
        </left>
        <right/>
        <top/>
        <bottom/>
      </border>
    </dxf>
    <dxf>
      <font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bgColor auto="1"/>
        </patternFill>
      </fill>
      <border diagonalUp="0" diagonalDown="0" outline="0">
        <left/>
        <right style="thin">
          <color indexed="64"/>
        </right>
        <top/>
        <bottom/>
      </border>
    </dxf>
    <dxf>
      <border diagonalUp="0" diagonalDown="0" outline="0">
        <left/>
        <right style="thin">
          <color indexed="64"/>
        </right>
        <top/>
        <bottom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bgColor auto="1"/>
        </patternFill>
      </fill>
    </dxf>
    <dxf>
      <font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border diagonalUp="0" diagonalDown="0" outline="0">
        <left style="thin">
          <color indexed="64"/>
        </left>
        <right/>
        <top/>
        <bottom/>
      </border>
    </dxf>
    <dxf>
      <font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  <border diagonalUp="0" diagonalDown="0" outline="0">
        <left/>
        <right style="thin">
          <color indexed="64"/>
        </right>
        <top/>
        <bottom/>
      </border>
    </dxf>
    <dxf>
      <border diagonalUp="0" diagonalDown="0" outline="0">
        <left/>
        <right style="thin">
          <color indexed="64"/>
        </right>
        <top/>
        <bottom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border diagonalUp="0" diagonalDown="0">
        <left style="thin">
          <color auto="1"/>
        </left>
        <right/>
        <top/>
        <bottom/>
        <vertical style="thin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6" formatCode="_(* #,##0_);_(* \(#,##0\);_(* &quot;-&quot;??_);_(@_)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6" formatCode="_(* #,##0_);_(* \(#,##0\);_(* &quot;-&quot;??_);_(@_)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6" formatCode="_(* #,##0_);_(* \(#,##0\);_(* &quot;-&quot;??_);_(@_)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border diagonalUp="0" diagonalDown="0">
        <left/>
        <right style="thin">
          <color auto="1"/>
        </right>
        <top/>
        <bottom/>
        <vertical style="thin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border diagonalUp="0" diagonalDown="0" outline="0">
        <left/>
        <right style="thin">
          <color indexed="64"/>
        </right>
        <top/>
        <bottom/>
      </border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outline val="0"/>
        <shadow val="0"/>
        <vertAlign val="baseline"/>
        <sz val="10"/>
        <name val="Arial"/>
        <family val="2"/>
        <scheme val="none"/>
      </font>
      <numFmt numFmtId="175" formatCode="_(* #\,##0_);_(* \(#\,##0\);_(* &quot;-&quot;??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6" formatCode="_(* #,##0_);_(* \(#,##0\);_(* &quot;-&quot;??_);_(@_)"/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4" formatCode="#,##0.00"/>
      <border diagonalUp="0" diagonalDown="0" outline="0">
        <left/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4" formatCode="#,##0.00"/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</dxf>
    <dxf>
      <border diagonalUp="0" diagonalDown="0" outline="0">
        <left/>
        <right style="thin">
          <color indexed="64"/>
        </right>
        <top/>
        <bottom/>
      </border>
    </dxf>
    <dxf>
      <border diagonalUp="0" diagonalDown="0"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4" formatCode="#,##0.00"/>
      <border diagonalUp="0" diagonalDown="0" outline="0">
        <left/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4" formatCode="#,##0.00"/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</dxf>
    <dxf>
      <border diagonalUp="0" diagonalDown="0" outline="0">
        <left/>
        <right style="thin">
          <color indexed="64"/>
        </right>
        <top/>
        <bottom/>
      </border>
    </dxf>
    <dxf>
      <border diagonalUp="0" diagonalDown="0"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4" formatCode="#,##0.00"/>
      <border diagonalUp="0" diagonalDown="0" outline="0">
        <left/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4" formatCode="#,##0.00"/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</dxf>
    <dxf>
      <border diagonalUp="0" diagonalDown="0" outline="0">
        <left/>
        <right style="thin">
          <color indexed="64"/>
        </right>
        <top/>
        <bottom/>
      </border>
    </dxf>
    <dxf>
      <border diagonalUp="0" diagonalDown="0"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auto="1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68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68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68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border diagonalUp="0" diagonalDown="0">
        <left/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  <border diagonalUp="0" diagonalDown="0" outline="0">
        <left/>
        <right style="thin">
          <color indexed="64"/>
        </right>
        <top/>
        <bottom/>
      </border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outline val="0"/>
        <shadow val="0"/>
        <vertAlign val="baseline"/>
        <sz val="10"/>
        <name val="Arial"/>
        <family val="2"/>
        <scheme val="none"/>
      </font>
    </dxf>
    <dxf>
      <font>
        <strike val="0"/>
        <outline val="0"/>
        <shadow val="0"/>
        <vertAlign val="baseline"/>
        <sz val="10"/>
        <name val="Arial"/>
        <family val="2"/>
        <scheme val="none"/>
      </font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6" formatCode="_(* #,##0_);_(* \(#,##0\);_(* &quot;-&quot;??_);_(@_)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fill>
        <patternFill patternType="none">
          <bgColor auto="1"/>
        </patternFill>
      </fill>
      <border diagonalUp="0" diagonalDown="0" outline="0">
        <left style="thin">
          <color auto="1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6" formatCode="_(* #,##0_);_(* \(#,##0\);_(* &quot;-&quot;??_);_(@_)"/>
      <border diagonalUp="0" diagonalDown="0" outline="0">
        <left style="thin">
          <color indexed="64"/>
        </left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fill>
        <patternFill patternType="none">
          <bgColor auto="1"/>
        </patternFill>
      </fill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6" formatCode="_(* #,##0_);_(* \(#,##0\);_(* &quot;-&quot;??_);_(@_)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6" formatCode="_(* #,##0_);_(* \(#,##0\);_(* &quot;-&quot;??_);_(@_)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fill>
        <patternFill patternType="none">
          <bgColor auto="1"/>
        </patternFill>
      </fill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6" formatCode="_(* #,##0_);_(* \(#,##0\);_(* &quot;-&quot;??_);_(@_)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border diagonalUp="0" diagonalDown="0" outline="0">
        <left/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fill>
        <patternFill patternType="none">
          <bgColor auto="1"/>
        </patternFill>
      </fill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border diagonalUp="0" diagonalDown="0" outline="0">
        <left/>
        <right style="thin">
          <color indexed="64"/>
        </right>
        <top/>
        <bottom/>
      </border>
    </dxf>
    <dxf>
      <font>
        <strike val="0"/>
        <outline val="0"/>
        <shadow val="0"/>
        <vertAlign val="baseline"/>
        <sz val="10"/>
        <name val="Arial"/>
        <family val="2"/>
        <scheme val="none"/>
      </font>
      <numFmt numFmtId="166" formatCode="_(* #,##0_);_(* \(#,##0\);_(* &quot;-&quot;??_);_(@_)"/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vertAlign val="baseline"/>
        <sz val="10"/>
        <name val="Arial"/>
        <family val="2"/>
        <scheme val="none"/>
      </font>
      <numFmt numFmtId="166" formatCode="_(* #,##0_);_(* \(#,##0\);_(* &quot;-&quot;??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6" formatCode="_(* #,##0_);_(* \(#,##0\);_(* &quot;-&quot;??_);_(@_)"/>
      <fill>
        <patternFill patternType="none"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 style="thin">
          <color theme="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border diagonalUp="0" diagonalDown="0" outline="0">
        <left style="thin">
          <color indexed="64"/>
        </left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 style="thin">
          <color theme="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 style="thin">
          <color theme="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/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/>
        <right style="thin">
          <color indexed="64"/>
        </right>
        <top/>
        <bottom/>
      </border>
    </dxf>
    <dxf>
      <border diagonalUp="0" diagonalDown="0" outline="0">
        <left/>
        <right style="thin">
          <color indexed="64"/>
        </right>
        <top/>
        <bottom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vertAlign val="baseline"/>
        <sz val="10"/>
        <color auto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>
        <left style="thin">
          <color indexed="64"/>
        </left>
        <right/>
        <top/>
        <bottom/>
        <vertical style="thin">
          <color indexed="64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>
        <left/>
        <right style="thin">
          <color indexed="64"/>
        </right>
        <top/>
        <bottom/>
        <vertical style="thin">
          <color indexed="64"/>
        </vertical>
        <horizontal/>
      </border>
    </dxf>
    <dxf>
      <border diagonalUp="0" diagonalDown="0" outline="0">
        <left/>
        <right style="thin">
          <color indexed="64"/>
        </right>
        <top/>
        <bottom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>
        <left style="thin">
          <color indexed="64"/>
        </left>
        <right/>
        <top/>
        <bottom/>
        <vertical style="thin">
          <color indexed="64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/>
      </border>
    </dxf>
    <dxf>
      <border diagonalUp="0" diagonalDown="0" outline="0">
        <left/>
        <right style="thin">
          <color indexed="64"/>
        </right>
        <top/>
        <bottom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solid">
          <fgColor theme="4" tint="0.79998168889431442"/>
          <bgColor theme="4" tint="0.79998168889431442"/>
        </patternFill>
      </fill>
      <border diagonalUp="0" diagonalDown="0">
        <left style="thin">
          <color indexed="64"/>
        </left>
        <right/>
        <top/>
        <bottom/>
        <vertical style="thin">
          <color indexed="64"/>
        </vertical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fill>
        <patternFill patternType="solid">
          <fgColor indexed="64"/>
          <bgColor theme="4" tint="0.79998168889431442"/>
        </patternFill>
      </fill>
      <border diagonalUp="0" diagonalDown="0" outline="0">
        <left style="thin">
          <color indexed="64"/>
        </left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solid">
          <fgColor theme="4" tint="0.79998168889431442"/>
          <bgColor theme="4" tint="0.79998168889431442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fill>
        <patternFill patternType="solid">
          <fgColor indexed="64"/>
          <bgColor theme="4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solid">
          <fgColor theme="4" tint="0.79998168889431442"/>
          <bgColor theme="4" tint="0.79998168889431442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fill>
        <patternFill patternType="solid">
          <fgColor indexed="64"/>
          <bgColor theme="4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solid">
          <fgColor theme="4" tint="0.79998168889431442"/>
          <bgColor theme="4" tint="0.79998168889431442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fill>
        <patternFill patternType="solid">
          <fgColor indexed="64"/>
          <bgColor theme="4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solid">
          <fgColor theme="4" tint="0.79998168889431442"/>
          <bgColor theme="4" tint="0.79998168889431442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fill>
        <patternFill patternType="solid">
          <fgColor indexed="64"/>
          <bgColor theme="4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solid">
          <fgColor theme="4" tint="0.79998168889431442"/>
          <bgColor theme="4" tint="0.79998168889431442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fill>
        <patternFill patternType="solid">
          <fgColor indexed="64"/>
          <bgColor theme="4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solid">
          <fgColor theme="4" tint="0.79998168889431442"/>
          <bgColor theme="4" tint="0.79998168889431442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fill>
        <patternFill patternType="solid">
          <fgColor indexed="64"/>
          <bgColor theme="4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solid">
          <fgColor theme="4" tint="0.79998168889431442"/>
          <bgColor theme="4" tint="0.79998168889431442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fill>
        <patternFill patternType="solid">
          <fgColor indexed="64"/>
          <bgColor theme="4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solid">
          <fgColor theme="4" tint="0.79998168889431442"/>
          <bgColor theme="4" tint="0.79998168889431442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fill>
        <patternFill patternType="solid">
          <fgColor indexed="64"/>
          <bgColor theme="4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 style="thin">
          <color indexed="64"/>
        </right>
        <top/>
        <bottom/>
        <vertical style="thin">
          <color indexed="64"/>
        </vertical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fill>
        <patternFill patternType="solid">
          <fgColor indexed="64"/>
          <bgColor theme="4" tint="0.79998168889431442"/>
        </patternFill>
      </fill>
      <border diagonalUp="0" diagonalDown="0" outline="0">
        <left/>
        <right style="thin">
          <color indexed="64"/>
        </right>
        <top/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4" tint="0.79998168889431442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border diagonalUp="0" diagonalDown="0" outline="0">
        <left style="thin">
          <color indexed="64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8" formatCode="_-* #,##0.0_-;\-* #,##0.0_-;_-* &quot;-&quot;??_-;_-@_-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8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8" formatCode="_-* #,##0.0_-;\-* #,##0.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8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8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border diagonalUp="0" diagonalDown="0" outline="0">
        <left style="thin">
          <color auto="1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  <border diagonalUp="0" diagonalDown="0" outline="0">
        <left/>
        <right style="thin">
          <color indexed="64"/>
        </right>
        <top style="thin">
          <color indexed="64"/>
        </top>
        <bottom/>
      </border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outline val="0"/>
        <shadow val="0"/>
        <vertAlign val="baseline"/>
        <sz val="10"/>
        <name val="Arial"/>
        <family val="2"/>
        <scheme val="none"/>
      </font>
      <numFmt numFmtId="176" formatCode="_-* #\,##0.0_-;\-* #\,##0.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4"/>
          <bgColor theme="4" tint="0.59999389629810485"/>
        </patternFill>
      </fill>
      <border diagonalUp="0" diagonalDown="0" outline="0">
        <left style="thin">
          <color indexed="64"/>
        </left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4"/>
          <bgColor theme="4" tint="0.5999938962981048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4"/>
          <bgColor theme="4" tint="0.5999938962981048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4"/>
          <bgColor theme="4" tint="0.5999938962981048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4"/>
          <bgColor theme="4" tint="0.5999938962981048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4"/>
          <bgColor theme="4" tint="0.5999938962981048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4"/>
          <bgColor theme="4" tint="0.5999938962981048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4"/>
          <bgColor theme="4" tint="0.5999938962981048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4"/>
          <bgColor theme="4" tint="0.5999938962981048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border diagonalUp="0" diagonalDown="0" outline="0">
        <left/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  <border diagonalUp="0" diagonalDown="0" outline="0">
        <left/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4"/>
          <bgColor theme="4" tint="0.59999389629810485"/>
        </patternFill>
      </fill>
      <border diagonalUp="0" diagonalDown="0" outline="0">
        <left/>
        <right style="thin">
          <color indexed="64"/>
        </right>
        <top/>
        <bottom style="thin">
          <color indexed="64"/>
        </bottom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solid">
          <fgColor indexed="64"/>
          <bgColor theme="4" tint="0.5999938962981048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8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8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68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  <border diagonalUp="0" diagonalDown="0" outline="0">
        <left/>
        <right/>
        <top/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77" formatCode="_-* #\,##0_-;\-* #\,##0_-;_-* &quot;-&quot;??_-;_-@_-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border diagonalUp="0" diagonalDown="0" outline="0">
        <left style="thin">
          <color indexed="64"/>
        </left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border diagonalUp="0" diagonalDown="0" outline="0">
        <left style="thin">
          <color indexed="64"/>
        </left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border diagonalUp="0" diagonalDown="0" outline="0">
        <left/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border diagonalUp="0" diagonalDown="0" outline="0">
        <left/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border diagonalUp="0" diagonalDown="0" outline="0">
        <left/>
        <right style="thin">
          <color indexed="64"/>
        </right>
        <top/>
        <bottom style="thin">
          <color indexed="64"/>
        </bottom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2" tint="-0.89999084444715716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2" tint="-0.89999084444715716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2" tint="-0.89999084444715716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2" tint="-0.89999084444715716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2" tint="-0.89999084444715716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2" tint="-0.89999084444715716"/>
        <name val="Arial"/>
        <family val="2"/>
        <scheme val="none"/>
      </font>
      <numFmt numFmtId="165" formatCode="_-* #,##0_-;\-* #,##0_-;_-* &quot;-&quot;??_-;_-@_-"/>
      <border diagonalUp="0" diagonalDown="0" outline="0">
        <left/>
        <right style="thin">
          <color indexed="64"/>
        </right>
        <top/>
        <bottom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2" tint="-0.89999084444715716"/>
        <name val="Arial"/>
        <family val="2"/>
        <scheme val="none"/>
      </font>
      <numFmt numFmtId="165" formatCode="_-* #,##0_-;\-* #,##0_-;_-* &quot;-&quot;??_-;_-@_-"/>
    </dxf>
    <dxf>
      <border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2" tint="-0.89999084444715716"/>
        <name val="Arial"/>
        <family val="2"/>
        <scheme val="none"/>
      </font>
      <numFmt numFmtId="165" formatCode="_-* #,##0_-;\-* #,##0_-;_-* &quot;-&quot;??_-;_-@_-"/>
      <fill>
        <patternFill patternType="solid">
          <fgColor indexed="64"/>
          <bgColor theme="4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2" tint="-0.89999084444715716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2" tint="-0.89999084444715716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2" tint="-0.89999084444715716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2" tint="-0.89999084444715716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2" tint="-0.89999084444715716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2" tint="-0.89999084444715716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2" tint="-0.89999084444715716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border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2" tint="-0.89999084444715716"/>
        <name val="Arial"/>
        <family val="2"/>
        <scheme val="none"/>
      </font>
      <fill>
        <patternFill patternType="solid">
          <fgColor indexed="64"/>
          <bgColor theme="4" tint="0.59999389629810485"/>
        </patternFill>
      </fill>
      <alignment horizontal="general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2" tint="-0.89999084444715716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2" tint="-0.89999084444715716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2" tint="-0.89999084444715716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border diagonalUp="0" diagonalDown="0" outline="0">
        <left/>
        <right style="thin">
          <color indexed="64"/>
        </right>
        <top/>
        <bottom/>
      </border>
    </dxf>
    <dxf>
      <fill>
        <patternFill patternType="none">
          <fgColor indexed="64"/>
          <bgColor indexed="65"/>
        </patternFill>
      </fill>
      <border diagonalUp="0" diagonalDown="0" outline="0">
        <left/>
        <right style="thin">
          <color indexed="64"/>
        </right>
        <top/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auto="1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4" formatCode="#,##0.00"/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fill>
        <patternFill patternType="none">
          <fgColor indexed="64"/>
          <bgColor indexed="65"/>
        </patternFill>
      </fill>
      <border diagonalUp="0" diagonalDown="0" outline="0">
        <left/>
        <right style="thin">
          <color indexed="64"/>
        </right>
        <top/>
        <bottom/>
      </border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2" tint="-0.89999084444715716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2" tint="-0.89999084444715716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2" tint="-0.89999084444715716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2" tint="-0.89999084444715716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2" tint="-0.89999084444715716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2" tint="-0.89999084444715716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2" tint="-0.89999084444715716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4" formatCode="#,##0.00"/>
      <fill>
        <patternFill patternType="none">
          <fgColor indexed="64"/>
          <bgColor indexed="65"/>
        </patternFill>
      </fill>
      <border diagonalUp="0" diagonalDown="0" outline="0">
        <left/>
        <right style="thin">
          <color indexed="64"/>
        </right>
        <top/>
        <bottom style="thin">
          <color indexed="64"/>
        </bottom>
      </border>
    </dxf>
    <dxf>
      <numFmt numFmtId="4" formatCode="#,##0.00"/>
      <fill>
        <patternFill patternType="none">
          <fgColor indexed="64"/>
          <bgColor indexed="65"/>
        </patternFill>
      </fill>
      <border diagonalUp="0" diagonalDown="0" outline="0">
        <left/>
        <right style="thin">
          <color indexed="64"/>
        </right>
        <top/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auto="1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68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68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68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68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alignment horizontal="left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0"/>
        <name val="Arial"/>
        <family val="2"/>
        <scheme val="none"/>
      </font>
      <numFmt numFmtId="176" formatCode="_-* #\,##0.0_-;\-* #\,##0.0_-;_-* &quot;-&quot;??_-;_-@_-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76" formatCode="_-* #\,##0.0_-;\-* #\,##0.0_-;_-* &quot;-&quot;??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ill>
        <patternFill patternType="none">
          <fgColor indexed="64"/>
          <bgColor indexed="65"/>
        </patternFill>
      </fill>
      <border diagonalUp="0" diagonalDown="0" outline="0">
        <left/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76" formatCode="_-* #\,##0.0_-;\-* #\,##0.0_-;_-* &quot;-&quot;??_-;_-@_-"/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2" tint="-0.89999084444715716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4" formatCode="#,##0.00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2" tint="-0.89999084444715716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10"/>
        <color theme="2" tint="-0.89999084444715716"/>
        <name val="Arial"/>
        <family val="2"/>
        <scheme val="none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" formatCode="#,##0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" formatCode="#,##0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border diagonalUp="0" diagonalDown="0" outline="0">
        <left/>
        <right style="thin">
          <color indexed="64"/>
        </right>
        <top/>
        <bottom/>
      </border>
    </dxf>
    <dxf>
      <border outline="0">
        <left style="thin">
          <color indexed="64"/>
        </left>
        <right style="thin">
          <color indexed="64"/>
        </right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/>
        <bottom/>
      </border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alignment horizontal="general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color auto="1"/>
      </font>
      <fill>
        <patternFill patternType="solid">
          <fgColor indexed="64"/>
          <bgColor theme="4" tint="0.39997558519241921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/>
        <bottom/>
      </border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alignment horizontal="general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color auto="1"/>
      </font>
      <fill>
        <patternFill patternType="solid">
          <fgColor indexed="64"/>
          <bgColor theme="4" tint="0.39997558519241921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>
        <left/>
        <right style="thin">
          <color indexed="64"/>
        </right>
        <top/>
        <bottom style="thin">
          <color indexed="64"/>
        </bottom>
        <vertical/>
        <horizontal/>
      </border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outline val="0"/>
        <shadow val="0"/>
        <u val="none"/>
        <vertAlign val="baseline"/>
        <color auto="1"/>
      </font>
      <fill>
        <patternFill patternType="solid">
          <fgColor indexed="64"/>
          <bgColor theme="4" tint="0.39997558519241921"/>
        </patternFill>
      </fill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>
        <left style="thin">
          <color indexed="64"/>
        </left>
        <right/>
        <top/>
        <bottom/>
        <vertical/>
        <horizontal/>
      </border>
    </dxf>
    <dxf>
      <font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  <fill>
        <patternFill patternType="none">
          <fgColor indexed="64"/>
          <bgColor indexed="65"/>
        </patternFill>
      </fill>
      <border diagonalUp="0" diagonalDown="0">
        <left/>
        <right style="thin">
          <color indexed="64"/>
        </right>
        <top/>
        <bottom/>
        <vertical/>
        <horizontal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color auto="1"/>
      </font>
      <fill>
        <patternFill patternType="solid">
          <fgColor indexed="64"/>
          <bgColor theme="4" tint="0.3999755851924192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/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 style="thin">
          <color indexed="64"/>
        </right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auto="1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border diagonalUp="0" diagonalDown="0" outline="0">
        <left/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border diagonalUp="0" diagonalDown="0" outline="0">
        <left/>
        <right style="thin">
          <color indexed="64"/>
        </right>
        <top/>
        <bottom/>
      </border>
    </dxf>
    <dxf>
      <border diagonalUp="0" diagonalDown="0">
        <left style="thin">
          <color auto="1"/>
        </left>
        <right style="thin">
          <color indexed="64"/>
        </right>
        <top style="thin">
          <color indexed="64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/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/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border diagonalUp="0" diagonalDown="0" outline="0">
        <left/>
        <right/>
        <top/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solid">
          <fgColor theme="4" tint="0.79998168889431442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 style="thin">
          <color theme="4" tint="0.39997558519241921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 style="thin">
          <color theme="4" tint="0.39997558519241921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theme="4" tint="0.39997558519241921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border diagonalUp="0" diagonalDown="0" outline="0">
        <left/>
        <right/>
        <top/>
        <bottom/>
      </border>
    </dxf>
    <dxf>
      <border outline="0">
        <left style="thin">
          <color auto="1"/>
        </left>
        <right style="thin">
          <color indexed="64"/>
        </right>
        <top style="thin">
          <color indexed="64"/>
        </top>
        <bottom style="thin">
          <color auto="1"/>
        </bottom>
      </border>
    </dxf>
    <dxf>
      <font>
        <strike val="0"/>
        <outline val="0"/>
        <shadow val="0"/>
        <vertAlign val="baseline"/>
        <sz val="10"/>
        <color auto="1"/>
        <name val="Arial"/>
        <family val="2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5" formatCode="_-* #,##0_-;\-* #,##0_-;_-* &quot;-&quot;??_-;_-@_-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theme="4" tint="0.79998168889431442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border diagonalUp="0" diagonalDown="0" outline="0">
        <left/>
        <right/>
        <top/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font>
        <strike val="0"/>
        <outline val="0"/>
        <shadow val="0"/>
        <vertAlign val="baseline"/>
        <sz val="10"/>
        <color auto="1"/>
        <name val="Arial"/>
        <family val="2"/>
        <scheme val="none"/>
      </font>
      <fill>
        <patternFill patternType="none">
          <bgColor auto="1"/>
        </patternFill>
      </fill>
    </dxf>
    <dxf>
      <font>
        <strike val="0"/>
        <outline val="0"/>
        <shadow val="0"/>
        <vertAlign val="baseline"/>
        <sz val="10"/>
        <color auto="1"/>
        <name val="Arial"/>
        <family val="2"/>
        <scheme val="none"/>
      </font>
      <fill>
        <patternFill patternType="none"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vertAlign val="baseline"/>
        <sz val="10"/>
        <name val="Arial"/>
        <family val="2"/>
        <scheme val="none"/>
      </font>
    </dxf>
    <dxf>
      <font>
        <strike val="0"/>
        <outline val="0"/>
        <shadow val="0"/>
        <vertAlign val="baseline"/>
        <sz val="10"/>
        <name val="Arial"/>
        <family val="2"/>
        <scheme val="none"/>
      </font>
    </dxf>
  </dxfs>
  <tableStyles count="1" defaultTableStyle="TableStyleLight2" defaultPivotStyle="PivotStyleLight16">
    <tableStyle name="Table Style 1" pivot="0" count="0" xr9:uid="{00000000-0011-0000-FFFF-FFFF00000000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theme" Target="theme/theme1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1.xml"/><Relationship Id="rId40" Type="http://schemas.openxmlformats.org/officeDocument/2006/relationships/styles" Target="styles.xml"/><Relationship Id="rId45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customXml" Target="../customXml/item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externalLink" Target="externalLinks/externalLink2.xml"/><Relationship Id="rId20" Type="http://schemas.openxmlformats.org/officeDocument/2006/relationships/worksheet" Target="worksheets/sheet20.xml"/><Relationship Id="rId41" Type="http://schemas.openxmlformats.org/officeDocument/2006/relationships/sharedStrings" Target="sharedStrings.xml"/></Relationships>
</file>

<file path=xl/diagrams/_rels/data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iagram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iagrams/colors1.xml><?xml version="1.0" encoding="utf-8"?>
<dgm:colorsDef xmlns:dgm="http://schemas.openxmlformats.org/drawingml/2006/diagram" xmlns:a="http://schemas.openxmlformats.org/drawingml/2006/main" uniqueId="urn:microsoft.com/office/officeart/2005/8/colors/accent0_2">
  <dgm:title val=""/>
  <dgm:desc val=""/>
  <dgm:catLst>
    <dgm:cat type="mainScheme" pri="10200"/>
  </dgm:catLst>
  <dgm:styleLbl name="node0">
    <dgm:fillClrLst meth="repeat">
      <a:schemeClr val="lt1"/>
    </dgm:fillClrLst>
    <dgm:linClrLst meth="repeat">
      <a:schemeClr val="dk2">
        <a:shade val="80000"/>
      </a:schemeClr>
    </dgm:linClrLst>
    <dgm:effectClrLst/>
    <dgm:txLinClrLst/>
    <dgm:txFillClrLst meth="repeat">
      <a:schemeClr val="dk2"/>
    </dgm:txFillClrLst>
    <dgm:txEffectClrLst/>
  </dgm:styleLbl>
  <dgm:styleLbl name="node1">
    <dgm:fillClrLst meth="repeat">
      <a:schemeClr val="lt1"/>
    </dgm:fillClrLst>
    <dgm:linClrLst meth="repeat">
      <a:schemeClr val="dk2">
        <a:shade val="80000"/>
      </a:schemeClr>
    </dgm:linClrLst>
    <dgm:effectClrLst/>
    <dgm:txLinClrLst/>
    <dgm:txFillClrLst meth="repeat">
      <a:schemeClr val="dk2"/>
    </dgm:txFillClrLst>
    <dgm:txEffectClrLst/>
  </dgm:styleLbl>
  <dgm:styleLbl name="alignNode1">
    <dgm:fillClrLst meth="repeat">
      <a:schemeClr val="lt1"/>
    </dgm:fillClrLst>
    <dgm:linClrLst meth="repeat">
      <a:schemeClr val="dk2">
        <a:shade val="80000"/>
      </a:schemeClr>
    </dgm:linClrLst>
    <dgm:effectClrLst/>
    <dgm:txLinClrLst/>
    <dgm:txFillClrLst meth="repeat">
      <a:schemeClr val="dk2"/>
    </dgm:txFillClrLst>
    <dgm:txEffectClrLst/>
  </dgm:styleLbl>
  <dgm:styleLbl name="lnNode1">
    <dgm:fillClrLst meth="repeat">
      <a:schemeClr val="lt1"/>
    </dgm:fillClrLst>
    <dgm:linClrLst meth="repeat">
      <a:schemeClr val="dk2">
        <a:shade val="80000"/>
      </a:schemeClr>
    </dgm:linClrLst>
    <dgm:effectClrLst/>
    <dgm:txLinClrLst/>
    <dgm:txFillClrLst meth="repeat">
      <a:schemeClr val="dk2"/>
    </dgm:txFillClrLst>
    <dgm:txEffectClrLst/>
  </dgm:styleLbl>
  <dgm:styleLbl name="vennNode1">
    <dgm:fillClrLst meth="repeat">
      <a:schemeClr val="lt1">
        <a:alpha val="50000"/>
      </a:schemeClr>
    </dgm:fillClrLst>
    <dgm:linClrLst meth="repeat">
      <a:schemeClr val="dk2">
        <a:shade val="80000"/>
      </a:schemeClr>
    </dgm:linClrLst>
    <dgm:effectClrLst/>
    <dgm:txLinClrLst/>
    <dgm:txFillClrLst/>
    <dgm:txEffectClrLst/>
  </dgm:styleLbl>
  <dgm:styleLbl name="node2">
    <dgm:fillClrLst meth="repeat">
      <a:schemeClr val="lt1"/>
    </dgm:fillClrLst>
    <dgm:linClrLst meth="repeat">
      <a:schemeClr val="dk2">
        <a:shade val="80000"/>
      </a:schemeClr>
    </dgm:linClrLst>
    <dgm:effectClrLst/>
    <dgm:txLinClrLst/>
    <dgm:txFillClrLst meth="repeat">
      <a:schemeClr val="dk2"/>
    </dgm:txFillClrLst>
    <dgm:txEffectClrLst/>
  </dgm:styleLbl>
  <dgm:styleLbl name="node3">
    <dgm:fillClrLst meth="repeat">
      <a:schemeClr val="lt1"/>
    </dgm:fillClrLst>
    <dgm:linClrLst meth="repeat">
      <a:schemeClr val="dk2">
        <a:shade val="80000"/>
      </a:schemeClr>
    </dgm:linClrLst>
    <dgm:effectClrLst/>
    <dgm:txLinClrLst/>
    <dgm:txFillClrLst meth="repeat">
      <a:schemeClr val="dk2"/>
    </dgm:txFillClrLst>
    <dgm:txEffectClrLst/>
  </dgm:styleLbl>
  <dgm:styleLbl name="node4">
    <dgm:fillClrLst meth="repeat">
      <a:schemeClr val="lt1"/>
    </dgm:fillClrLst>
    <dgm:linClrLst meth="repeat">
      <a:schemeClr val="dk2">
        <a:shade val="80000"/>
      </a:schemeClr>
    </dgm:linClrLst>
    <dgm:effectClrLst/>
    <dgm:txLinClrLst/>
    <dgm:txFillClrLst meth="repeat">
      <a:schemeClr val="dk2"/>
    </dgm:txFillClrLst>
    <dgm:txEffectClrLst/>
  </dgm:styleLbl>
  <dgm:styleLbl name="fgImgPlace1">
    <dgm:fillClrLst meth="repeat">
      <a:schemeClr val="dk2">
        <a:tint val="40000"/>
      </a:schemeClr>
    </dgm:fillClrLst>
    <dgm:linClrLst meth="repeat">
      <a:schemeClr val="dk2">
        <a:shade val="80000"/>
      </a:schemeClr>
    </dgm:linClrLst>
    <dgm:effectClrLst/>
    <dgm:txLinClrLst/>
    <dgm:txFillClrLst meth="repeat">
      <a:schemeClr val="lt1"/>
    </dgm:txFillClrLst>
    <dgm:txEffectClrLst/>
  </dgm:styleLbl>
  <dgm:styleLbl name="alignImgPlace1">
    <dgm:fillClrLst meth="repeat">
      <a:schemeClr val="dk2">
        <a:tint val="40000"/>
      </a:schemeClr>
    </dgm:fillClrLst>
    <dgm:linClrLst meth="repeat">
      <a:schemeClr val="dk2">
        <a:shade val="80000"/>
      </a:schemeClr>
    </dgm:linClrLst>
    <dgm:effectClrLst/>
    <dgm:txLinClrLst/>
    <dgm:txFillClrLst meth="repeat">
      <a:schemeClr val="lt1"/>
    </dgm:txFillClrLst>
    <dgm:txEffectClrLst/>
  </dgm:styleLbl>
  <dgm:styleLbl name="bgImgPlace1">
    <dgm:fillClrLst meth="repeat">
      <a:schemeClr val="dk2">
        <a:tint val="40000"/>
      </a:schemeClr>
    </dgm:fillClrLst>
    <dgm:linClrLst meth="repeat">
      <a:schemeClr val="dk2">
        <a:shade val="80000"/>
      </a:schemeClr>
    </dgm:linClrLst>
    <dgm:effectClrLst/>
    <dgm:txLinClrLst/>
    <dgm:txFillClrLst meth="repeat">
      <a:schemeClr val="lt1"/>
    </dgm:txFillClrLst>
    <dgm:txEffectClrLst/>
  </dgm:styleLbl>
  <dgm:styleLbl name="sibTrans2D1">
    <dgm:fillClrLst meth="repeat">
      <a:schemeClr val="dk2">
        <a:tint val="60000"/>
      </a:schemeClr>
    </dgm:fillClrLst>
    <dgm:linClrLst meth="repeat">
      <a:schemeClr val="dk2">
        <a:tint val="60000"/>
      </a:schemeClr>
    </dgm:linClrLst>
    <dgm:effectClrLst/>
    <dgm:txLinClrLst/>
    <dgm:txFillClrLst meth="repeat">
      <a:schemeClr val="dk2"/>
    </dgm:txFillClrLst>
    <dgm:txEffectClrLst/>
  </dgm:styleLbl>
  <dgm:styleLbl name="fgSibTrans2D1">
    <dgm:fillClrLst meth="repeat">
      <a:schemeClr val="dk2">
        <a:tint val="60000"/>
      </a:schemeClr>
    </dgm:fillClrLst>
    <dgm:linClrLst meth="repeat">
      <a:schemeClr val="dk2">
        <a:tint val="60000"/>
      </a:schemeClr>
    </dgm:linClrLst>
    <dgm:effectClrLst/>
    <dgm:txLinClrLst/>
    <dgm:txFillClrLst meth="repeat">
      <a:schemeClr val="dk2"/>
    </dgm:txFillClrLst>
    <dgm:txEffectClrLst/>
  </dgm:styleLbl>
  <dgm:styleLbl name="bgSibTrans2D1">
    <dgm:fillClrLst meth="repeat">
      <a:schemeClr val="dk2">
        <a:tint val="60000"/>
      </a:schemeClr>
    </dgm:fillClrLst>
    <dgm:linClrLst meth="repeat">
      <a:schemeClr val="dk2">
        <a:tint val="60000"/>
      </a:schemeClr>
    </dgm:linClrLst>
    <dgm:effectClrLst/>
    <dgm:txLinClrLst/>
    <dgm:txFillClrLst meth="repeat">
      <a:schemeClr val="dk2"/>
    </dgm:txFillClrLst>
    <dgm:txEffectClrLst/>
  </dgm:styleLbl>
  <dgm:styleLbl name="sibTrans1D1">
    <dgm:fillClrLst meth="repeat">
      <a:schemeClr val="dk2"/>
    </dgm:fillClrLst>
    <dgm:linClrLst meth="repeat">
      <a:schemeClr val="dk2"/>
    </dgm:linClrLst>
    <dgm:effectClrLst/>
    <dgm:txLinClrLst/>
    <dgm:txFillClrLst meth="repeat">
      <a:schemeClr val="tx1"/>
    </dgm:txFillClrLst>
    <dgm:txEffectClrLst/>
  </dgm:styleLbl>
  <dgm:styleLbl name="callout">
    <dgm:fillClrLst meth="repeat">
      <a:schemeClr val="dk2"/>
    </dgm:fillClrLst>
    <dgm:linClrLst meth="repeat">
      <a:schemeClr val="dk2"/>
    </dgm:linClrLst>
    <dgm:effectClrLst/>
    <dgm:txLinClrLst/>
    <dgm:txFillClrLst meth="repeat">
      <a:schemeClr val="tx1"/>
    </dgm:txFillClrLst>
    <dgm:txEffectClrLst/>
  </dgm:styleLbl>
  <dgm:styleLbl name="asst0">
    <dgm:fillClrLst meth="repeat">
      <a:schemeClr val="lt1"/>
    </dgm:fillClrLst>
    <dgm:linClrLst meth="repeat">
      <a:schemeClr val="dk2">
        <a:shade val="80000"/>
      </a:schemeClr>
    </dgm:linClrLst>
    <dgm:effectClrLst/>
    <dgm:txLinClrLst/>
    <dgm:txFillClrLst meth="repeat">
      <a:schemeClr val="dk2"/>
    </dgm:txFillClrLst>
    <dgm:txEffectClrLst/>
  </dgm:styleLbl>
  <dgm:styleLbl name="asst1">
    <dgm:fillClrLst meth="repeat">
      <a:schemeClr val="lt1"/>
    </dgm:fillClrLst>
    <dgm:linClrLst meth="repeat">
      <a:schemeClr val="dk2">
        <a:shade val="80000"/>
      </a:schemeClr>
    </dgm:linClrLst>
    <dgm:effectClrLst/>
    <dgm:txLinClrLst/>
    <dgm:txFillClrLst meth="repeat">
      <a:schemeClr val="dk2"/>
    </dgm:txFillClrLst>
    <dgm:txEffectClrLst/>
  </dgm:styleLbl>
  <dgm:styleLbl name="asst2">
    <dgm:fillClrLst meth="repeat">
      <a:schemeClr val="lt1"/>
    </dgm:fillClrLst>
    <dgm:linClrLst meth="repeat">
      <a:schemeClr val="dk2">
        <a:shade val="80000"/>
      </a:schemeClr>
    </dgm:linClrLst>
    <dgm:effectClrLst/>
    <dgm:txLinClrLst/>
    <dgm:txFillClrLst meth="repeat">
      <a:schemeClr val="dk2"/>
    </dgm:txFillClrLst>
    <dgm:txEffectClrLst/>
  </dgm:styleLbl>
  <dgm:styleLbl name="asst3">
    <dgm:fillClrLst meth="repeat">
      <a:schemeClr val="lt1"/>
    </dgm:fillClrLst>
    <dgm:linClrLst meth="repeat">
      <a:schemeClr val="dk2">
        <a:shade val="80000"/>
      </a:schemeClr>
    </dgm:linClrLst>
    <dgm:effectClrLst/>
    <dgm:txLinClrLst/>
    <dgm:txFillClrLst meth="repeat">
      <a:schemeClr val="dk2"/>
    </dgm:txFillClrLst>
    <dgm:txEffectClrLst/>
  </dgm:styleLbl>
  <dgm:styleLbl name="asst4">
    <dgm:fillClrLst meth="repeat">
      <a:schemeClr val="lt1"/>
    </dgm:fillClrLst>
    <dgm:linClrLst meth="repeat">
      <a:schemeClr val="dk2">
        <a:shade val="80000"/>
      </a:schemeClr>
    </dgm:linClrLst>
    <dgm:effectClrLst/>
    <dgm:txLinClrLst/>
    <dgm:txFillClrLst meth="repeat">
      <a:schemeClr val="dk2"/>
    </dgm:txFillClrLst>
    <dgm:txEffectClrLst/>
  </dgm:styleLbl>
  <dgm:styleLbl name="parChTrans2D1">
    <dgm:fillClrLst meth="repeat">
      <a:schemeClr val="dk2">
        <a:tint val="60000"/>
      </a:schemeClr>
    </dgm:fillClrLst>
    <dgm:linClrLst meth="repeat">
      <a:schemeClr val="dk2">
        <a:tint val="60000"/>
      </a:schemeClr>
    </dgm:linClrLst>
    <dgm:effectClrLst/>
    <dgm:txLinClrLst/>
    <dgm:txFillClrLst/>
    <dgm:txEffectClrLst/>
  </dgm:styleLbl>
  <dgm:styleLbl name="parChTrans2D2">
    <dgm:fillClrLst meth="repeat">
      <a:schemeClr val="dk2"/>
    </dgm:fillClrLst>
    <dgm:linClrLst meth="repeat">
      <a:schemeClr val="dk2"/>
    </dgm:linClrLst>
    <dgm:effectClrLst/>
    <dgm:txLinClrLst/>
    <dgm:txFillClrLst/>
    <dgm:txEffectClrLst/>
  </dgm:styleLbl>
  <dgm:styleLbl name="parChTrans2D3">
    <dgm:fillClrLst meth="repeat">
      <a:schemeClr val="dk2"/>
    </dgm:fillClrLst>
    <dgm:linClrLst meth="repeat">
      <a:schemeClr val="dk2"/>
    </dgm:linClrLst>
    <dgm:effectClrLst/>
    <dgm:txLinClrLst/>
    <dgm:txFillClrLst/>
    <dgm:txEffectClrLst/>
  </dgm:styleLbl>
  <dgm:styleLbl name="parChTrans2D4">
    <dgm:fillClrLst meth="repeat">
      <a:schemeClr val="dk2"/>
    </dgm:fillClrLst>
    <dgm:linClrLst meth="repeat">
      <a:schemeClr val="dk2"/>
    </dgm:linClrLst>
    <dgm:effectClrLst/>
    <dgm:txLinClrLst/>
    <dgm:txFillClrLst meth="repeat">
      <a:schemeClr val="lt1"/>
    </dgm:txFillClrLst>
    <dgm:txEffectClrLst/>
  </dgm:styleLbl>
  <dgm:styleLbl name="parChTrans1D1">
    <dgm:fillClrLst meth="repeat">
      <a:schemeClr val="dk2"/>
    </dgm:fillClrLst>
    <dgm:linClrLst meth="repeat">
      <a:schemeClr val="dk2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2">
    <dgm:fillClrLst meth="repeat">
      <a:schemeClr val="dk2"/>
    </dgm:fillClrLst>
    <dgm:linClrLst meth="repeat">
      <a:schemeClr val="dk2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3">
    <dgm:fillClrLst meth="repeat">
      <a:schemeClr val="dk2"/>
    </dgm:fillClrLst>
    <dgm:linClrLst meth="repeat">
      <a:schemeClr val="dk2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parChTrans1D4">
    <dgm:fillClrLst meth="repeat">
      <a:schemeClr val="dk2"/>
    </dgm:fillClrLst>
    <dgm:linClrLst meth="repeat">
      <a:schemeClr val="dk2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fgAcc1">
    <dgm:fillClrLst meth="repeat">
      <a:schemeClr val="dk2">
        <a:alpha val="90000"/>
        <a:tint val="40000"/>
      </a:schemeClr>
    </dgm:fillClrLst>
    <dgm:linClrLst meth="repeat">
      <a:schemeClr val="dk2"/>
    </dgm:linClrLst>
    <dgm:effectClrLst/>
    <dgm:txLinClrLst/>
    <dgm:txFillClrLst meth="repeat">
      <a:schemeClr val="dk2"/>
    </dgm:txFillClrLst>
    <dgm:txEffectClrLst/>
  </dgm:styleLbl>
  <dgm:styleLbl name="conFgAcc1">
    <dgm:fillClrLst meth="repeat">
      <a:schemeClr val="dk2">
        <a:alpha val="90000"/>
        <a:tint val="40000"/>
      </a:schemeClr>
    </dgm:fillClrLst>
    <dgm:linClrLst meth="repeat">
      <a:schemeClr val="dk2"/>
    </dgm:linClrLst>
    <dgm:effectClrLst/>
    <dgm:txLinClrLst/>
    <dgm:txFillClrLst meth="repeat">
      <a:schemeClr val="dk2"/>
    </dgm:txFillClrLst>
    <dgm:txEffectClrLst/>
  </dgm:styleLbl>
  <dgm:styleLbl name="alignAcc1">
    <dgm:fillClrLst meth="repeat">
      <a:schemeClr val="dk2">
        <a:alpha val="90000"/>
        <a:tint val="40000"/>
      </a:schemeClr>
    </dgm:fillClrLst>
    <dgm:linClrLst meth="repeat">
      <a:schemeClr val="dk2"/>
    </dgm:linClrLst>
    <dgm:effectClrLst/>
    <dgm:txLinClrLst/>
    <dgm:txFillClrLst meth="repeat">
      <a:schemeClr val="dk2"/>
    </dgm:txFillClrLst>
    <dgm:txEffectClrLst/>
  </dgm:styleLbl>
  <dgm:styleLbl name="trAlignAcc1">
    <dgm:fillClrLst meth="repeat">
      <a:schemeClr val="dk2">
        <a:alpha val="40000"/>
        <a:tint val="40000"/>
      </a:schemeClr>
    </dgm:fillClrLst>
    <dgm:linClrLst meth="repeat">
      <a:schemeClr val="dk2"/>
    </dgm:linClrLst>
    <dgm:effectClrLst/>
    <dgm:txLinClrLst/>
    <dgm:txFillClrLst meth="repeat">
      <a:schemeClr val="dk2"/>
    </dgm:txFillClrLst>
    <dgm:txEffectClrLst/>
  </dgm:styleLbl>
  <dgm:styleLbl name="bgAcc1">
    <dgm:fillClrLst meth="repeat">
      <a:schemeClr val="dk2">
        <a:alpha val="90000"/>
        <a:tint val="40000"/>
      </a:schemeClr>
    </dgm:fillClrLst>
    <dgm:linClrLst meth="repeat">
      <a:schemeClr val="dk2"/>
    </dgm:linClrLst>
    <dgm:effectClrLst/>
    <dgm:txLinClrLst/>
    <dgm:txFillClrLst meth="repeat">
      <a:schemeClr val="dk2"/>
    </dgm:txFillClrLst>
    <dgm:txEffectClrLst/>
  </dgm:styleLbl>
  <dgm:styleLbl name="solidFgAcc1">
    <dgm:fillClrLst meth="repeat">
      <a:schemeClr val="lt1"/>
    </dgm:fillClrLst>
    <dgm:linClrLst meth="repeat">
      <a:schemeClr val="dk2"/>
    </dgm:linClrLst>
    <dgm:effectClrLst/>
    <dgm:txLinClrLst/>
    <dgm:txFillClrLst meth="repeat">
      <a:schemeClr val="dk2"/>
    </dgm:txFillClrLst>
    <dgm:txEffectClrLst/>
  </dgm:styleLbl>
  <dgm:styleLbl name="solidAlignAcc1">
    <dgm:fillClrLst meth="repeat">
      <a:schemeClr val="lt1"/>
    </dgm:fillClrLst>
    <dgm:linClrLst meth="repeat">
      <a:schemeClr val="dk2"/>
    </dgm:linClrLst>
    <dgm:effectClrLst/>
    <dgm:txLinClrLst/>
    <dgm:txFillClrLst meth="repeat">
      <a:schemeClr val="dk2"/>
    </dgm:txFillClrLst>
    <dgm:txEffectClrLst/>
  </dgm:styleLbl>
  <dgm:styleLbl name="solidBgAcc1">
    <dgm:fillClrLst meth="repeat">
      <a:schemeClr val="lt1"/>
    </dgm:fillClrLst>
    <dgm:linClrLst meth="repeat">
      <a:schemeClr val="dk2"/>
    </dgm:linClrLst>
    <dgm:effectClrLst/>
    <dgm:txLinClrLst/>
    <dgm:txFillClrLst meth="repeat">
      <a:schemeClr val="dk2"/>
    </dgm:txFillClrLst>
    <dgm:txEffectClrLst/>
  </dgm:styleLbl>
  <dgm:styleLbl name="fgAccFollowNode1">
    <dgm:fillClrLst meth="repeat">
      <a:schemeClr val="lt1">
        <a:alpha val="90000"/>
        <a:tint val="40000"/>
      </a:schemeClr>
    </dgm:fillClrLst>
    <dgm:linClrLst meth="repeat">
      <a:schemeClr val="dk2">
        <a:alpha val="90000"/>
      </a:schemeClr>
    </dgm:linClrLst>
    <dgm:effectClrLst/>
    <dgm:txLinClrLst/>
    <dgm:txFillClrLst meth="repeat">
      <a:schemeClr val="dk2"/>
    </dgm:txFillClrLst>
    <dgm:txEffectClrLst/>
  </dgm:styleLbl>
  <dgm:styleLbl name="alignAccFollowNode1">
    <dgm:fillClrLst meth="repeat">
      <a:schemeClr val="lt1">
        <a:alpha val="90000"/>
        <a:tint val="40000"/>
      </a:schemeClr>
    </dgm:fillClrLst>
    <dgm:linClrLst meth="repeat">
      <a:schemeClr val="dk2">
        <a:alpha val="90000"/>
      </a:schemeClr>
    </dgm:linClrLst>
    <dgm:effectClrLst/>
    <dgm:txLinClrLst/>
    <dgm:txFillClrLst meth="repeat">
      <a:schemeClr val="dk2"/>
    </dgm:txFillClrLst>
    <dgm:txEffectClrLst/>
  </dgm:styleLbl>
  <dgm:styleLbl name="bgAccFollowNode1">
    <dgm:fillClrLst meth="repeat">
      <a:schemeClr val="lt1">
        <a:alpha val="90000"/>
        <a:tint val="40000"/>
      </a:schemeClr>
    </dgm:fillClrLst>
    <dgm:linClrLst meth="repeat">
      <a:schemeClr val="dk2">
        <a:alpha val="90000"/>
      </a:schemeClr>
    </dgm:linClrLst>
    <dgm:effectClrLst/>
    <dgm:txLinClrLst/>
    <dgm:txFillClrLst meth="repeat">
      <a:schemeClr val="dk2"/>
    </dgm:txFillClrLst>
    <dgm:txEffectClrLst/>
  </dgm:styleLbl>
  <dgm:styleLbl name="fgAcc0">
    <dgm:fillClrLst meth="repeat">
      <a:schemeClr val="dk2">
        <a:alpha val="90000"/>
        <a:tint val="40000"/>
      </a:schemeClr>
    </dgm:fillClrLst>
    <dgm:linClrLst meth="repeat">
      <a:schemeClr val="dk2"/>
    </dgm:linClrLst>
    <dgm:effectClrLst/>
    <dgm:txLinClrLst/>
    <dgm:txFillClrLst meth="repeat">
      <a:schemeClr val="dk2"/>
    </dgm:txFillClrLst>
    <dgm:txEffectClrLst/>
  </dgm:styleLbl>
  <dgm:styleLbl name="fgAcc2">
    <dgm:fillClrLst meth="repeat">
      <a:schemeClr val="dk2">
        <a:alpha val="90000"/>
        <a:tint val="40000"/>
      </a:schemeClr>
    </dgm:fillClrLst>
    <dgm:linClrLst meth="repeat">
      <a:schemeClr val="dk2"/>
    </dgm:linClrLst>
    <dgm:effectClrLst/>
    <dgm:txLinClrLst/>
    <dgm:txFillClrLst meth="repeat">
      <a:schemeClr val="dk2"/>
    </dgm:txFillClrLst>
    <dgm:txEffectClrLst/>
  </dgm:styleLbl>
  <dgm:styleLbl name="fgAcc3">
    <dgm:fillClrLst meth="repeat">
      <a:schemeClr val="dk2">
        <a:alpha val="90000"/>
        <a:tint val="40000"/>
      </a:schemeClr>
    </dgm:fillClrLst>
    <dgm:linClrLst meth="repeat">
      <a:schemeClr val="dk2"/>
    </dgm:linClrLst>
    <dgm:effectClrLst/>
    <dgm:txLinClrLst/>
    <dgm:txFillClrLst meth="repeat">
      <a:schemeClr val="dk2"/>
    </dgm:txFillClrLst>
    <dgm:txEffectClrLst/>
  </dgm:styleLbl>
  <dgm:styleLbl name="fgAcc4">
    <dgm:fillClrLst meth="repeat">
      <a:schemeClr val="dk2">
        <a:alpha val="90000"/>
        <a:tint val="40000"/>
      </a:schemeClr>
    </dgm:fillClrLst>
    <dgm:linClrLst meth="repeat">
      <a:schemeClr val="dk2"/>
    </dgm:linClrLst>
    <dgm:effectClrLst/>
    <dgm:txLinClrLst/>
    <dgm:txFillClrLst meth="repeat">
      <a:schemeClr val="dk2"/>
    </dgm:txFillClrLst>
    <dgm:txEffectClrLst/>
  </dgm:styleLbl>
  <dgm:styleLbl name="bgShp">
    <dgm:fillClrLst meth="repeat">
      <a:schemeClr val="dk2">
        <a:tint val="40000"/>
      </a:schemeClr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dkBgShp">
    <dgm:fillClrLst meth="repeat">
      <a:schemeClr val="dk2">
        <a:shade val="80000"/>
      </a:schemeClr>
    </dgm:fillClrLst>
    <dgm:linClrLst meth="repeat">
      <a:schemeClr val="dk2"/>
    </dgm:linClrLst>
    <dgm:effectClrLst/>
    <dgm:txLinClrLst/>
    <dgm:txFillClrLst meth="repeat">
      <a:schemeClr val="lt2"/>
    </dgm:txFillClrLst>
    <dgm:txEffectClrLst/>
  </dgm:styleLbl>
  <dgm:styleLbl name="trBgShp">
    <dgm:fillClrLst meth="repeat">
      <a:schemeClr val="dk2">
        <a:tint val="50000"/>
        <a:alpha val="40000"/>
      </a:schemeClr>
    </dgm:fillClrLst>
    <dgm:linClrLst meth="repeat">
      <a:schemeClr val="dk2"/>
    </dgm:linClrLst>
    <dgm:effectClrLst/>
    <dgm:txLinClrLst/>
    <dgm:txFillClrLst meth="repeat">
      <a:schemeClr val="lt2"/>
    </dgm:txFillClrLst>
    <dgm:txEffectClrLst/>
  </dgm:styleLbl>
  <dgm:styleLbl name="fgShp">
    <dgm:fillClrLst meth="repeat">
      <a:schemeClr val="dk2">
        <a:tint val="60000"/>
      </a:schemeClr>
    </dgm:fillClrLst>
    <dgm:linClrLst meth="repeat">
      <a:schemeClr val="lt1"/>
    </dgm:linClrLst>
    <dgm:effectClrLst/>
    <dgm:txLinClrLst/>
    <dgm:txFillClrLst meth="repeat">
      <a:schemeClr val="dk2"/>
    </dgm:txFillClrLst>
    <dgm:txEffectClrLst/>
  </dgm:styleLbl>
  <dgm:styleLbl name="revTx">
    <dgm:fillClrLst meth="repeat">
      <a:schemeClr val="lt1">
        <a:alpha val="0"/>
      </a:schemeClr>
    </dgm:fillClrLst>
    <dgm:linClrLst meth="repeat">
      <a:schemeClr val="dk2">
        <a:alpha val="0"/>
      </a:schemeClr>
    </dgm:linClrLst>
    <dgm:effectClrLst/>
    <dgm:txLinClrLst/>
    <dgm:txFillClrLst meth="repeat">
      <a:schemeClr val="tx1"/>
    </dgm:txFillClrLst>
    <dgm:txEffectClrLst/>
  </dgm:styleLbl>
</dgm:colorsDef>
</file>

<file path=xl/diagrams/data1.xml><?xml version="1.0" encoding="utf-8"?>
<dgm:dataModel xmlns:dgm="http://schemas.openxmlformats.org/drawingml/2006/diagram" xmlns:a="http://schemas.openxmlformats.org/drawingml/2006/main">
  <dgm:ptLst>
    <dgm:pt modelId="{51286C60-C841-43AB-8AC9-22970BFA2E16}" type="doc">
      <dgm:prSet loTypeId="urn:microsoft.com/office/officeart/2005/8/layout/process3" loCatId="process" qsTypeId="urn:microsoft.com/office/officeart/2005/8/quickstyle/simple3" qsCatId="simple" csTypeId="urn:microsoft.com/office/officeart/2005/8/colors/accent0_2" csCatId="mainScheme" phldr="1"/>
      <dgm:spPr/>
      <dgm:t>
        <a:bodyPr/>
        <a:lstStyle/>
        <a:p>
          <a:endParaRPr lang="en-US"/>
        </a:p>
      </dgm:t>
    </dgm:pt>
    <dgm:pt modelId="{85326EA6-D8A7-45C8-9D4E-C5EA3A313FDB}">
      <dgm:prSet phldrT="[Text]" custT="1"/>
      <dgm:spPr/>
      <dgm:t>
        <a:bodyPr/>
        <a:lstStyle/>
        <a:p>
          <a:r>
            <a:rPr lang="en-US" sz="6000">
              <a:latin typeface="Arial" panose="020B0604020202020204" pitchFamily="34" charset="0"/>
              <a:cs typeface="Arial" panose="020B0604020202020204" pitchFamily="34" charset="0"/>
            </a:rPr>
            <a:t>Namibia International Merchandise Trade Statistcs Bulletin; August 2025</a:t>
          </a:r>
        </a:p>
      </dgm:t>
    </dgm:pt>
    <dgm:pt modelId="{DA43DD32-06C2-4BF4-9A84-911EA1B0A8BC}" type="sibTrans" cxnId="{DC8E71FD-0C81-4FE5-AF5E-DE60EAE8C5A8}">
      <dgm:prSet/>
      <dgm:spPr/>
      <dgm:t>
        <a:bodyPr/>
        <a:lstStyle/>
        <a:p>
          <a:endParaRPr lang="en-US"/>
        </a:p>
      </dgm:t>
    </dgm:pt>
    <dgm:pt modelId="{BC4073AD-3365-49F5-9505-09865E3EBE69}" type="parTrans" cxnId="{DC8E71FD-0C81-4FE5-AF5E-DE60EAE8C5A8}">
      <dgm:prSet/>
      <dgm:spPr/>
      <dgm:t>
        <a:bodyPr/>
        <a:lstStyle/>
        <a:p>
          <a:endParaRPr lang="en-US"/>
        </a:p>
      </dgm:t>
    </dgm:pt>
    <dgm:pt modelId="{A9B15D84-1C5D-4EE3-A3C4-5A50130AC4C1}" type="pres">
      <dgm:prSet presAssocID="{51286C60-C841-43AB-8AC9-22970BFA2E16}" presName="linearFlow" presStyleCnt="0">
        <dgm:presLayoutVars>
          <dgm:dir/>
          <dgm:animLvl val="lvl"/>
          <dgm:resizeHandles val="exact"/>
        </dgm:presLayoutVars>
      </dgm:prSet>
      <dgm:spPr/>
    </dgm:pt>
    <dgm:pt modelId="{715EB069-523F-4956-87CC-10953C43FB2D}" type="pres">
      <dgm:prSet presAssocID="{85326EA6-D8A7-45C8-9D4E-C5EA3A313FDB}" presName="composite" presStyleCnt="0"/>
      <dgm:spPr/>
    </dgm:pt>
    <dgm:pt modelId="{7214B7F5-EDD2-4E71-AF7E-38DF3BC52589}" type="pres">
      <dgm:prSet presAssocID="{85326EA6-D8A7-45C8-9D4E-C5EA3A313FDB}" presName="parTx" presStyleLbl="node1" presStyleIdx="0" presStyleCnt="1">
        <dgm:presLayoutVars>
          <dgm:chMax val="0"/>
          <dgm:chPref val="0"/>
          <dgm:bulletEnabled val="1"/>
        </dgm:presLayoutVars>
      </dgm:prSet>
      <dgm:spPr/>
    </dgm:pt>
    <dgm:pt modelId="{3D2DECD0-5851-4DEF-BDF8-D6F78C287243}" type="pres">
      <dgm:prSet presAssocID="{85326EA6-D8A7-45C8-9D4E-C5EA3A313FDB}" presName="parSh" presStyleLbl="node1" presStyleIdx="0" presStyleCnt="1" custLinFactNeighborX="2458"/>
      <dgm:spPr/>
    </dgm:pt>
    <dgm:pt modelId="{B63769A4-BF7D-4EC4-80CA-F6ED6EF4F2D1}" type="pres">
      <dgm:prSet presAssocID="{85326EA6-D8A7-45C8-9D4E-C5EA3A313FDB}" presName="desTx" presStyleLbl="fgAcc1" presStyleIdx="0" presStyleCnt="1" custScaleX="117046" custScaleY="117516" custLinFactNeighborX="-4150" custLinFactNeighborY="288">
        <dgm:presLayoutVars>
          <dgm:bulletEnabled val="1"/>
        </dgm:presLayoutVars>
      </dgm:prSet>
      <dgm:spPr>
        <a:blipFill rotWithShape="0"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 t="-84000" b="-84000"/>
          </a:stretch>
        </a:blipFill>
      </dgm:spPr>
    </dgm:pt>
  </dgm:ptLst>
  <dgm:cxnLst>
    <dgm:cxn modelId="{032A1614-F128-4D0C-87A1-F3658A43A940}" type="presOf" srcId="{85326EA6-D8A7-45C8-9D4E-C5EA3A313FDB}" destId="{3D2DECD0-5851-4DEF-BDF8-D6F78C287243}" srcOrd="1" destOrd="0" presId="urn:microsoft.com/office/officeart/2005/8/layout/process3"/>
    <dgm:cxn modelId="{B9AA5286-8631-4E58-9728-600D433F9A8D}" type="presOf" srcId="{85326EA6-D8A7-45C8-9D4E-C5EA3A313FDB}" destId="{7214B7F5-EDD2-4E71-AF7E-38DF3BC52589}" srcOrd="0" destOrd="0" presId="urn:microsoft.com/office/officeart/2005/8/layout/process3"/>
    <dgm:cxn modelId="{DD594EB9-47B1-4C61-9FAD-8DDA31F1D3A3}" type="presOf" srcId="{51286C60-C841-43AB-8AC9-22970BFA2E16}" destId="{A9B15D84-1C5D-4EE3-A3C4-5A50130AC4C1}" srcOrd="0" destOrd="0" presId="urn:microsoft.com/office/officeart/2005/8/layout/process3"/>
    <dgm:cxn modelId="{DC8E71FD-0C81-4FE5-AF5E-DE60EAE8C5A8}" srcId="{51286C60-C841-43AB-8AC9-22970BFA2E16}" destId="{85326EA6-D8A7-45C8-9D4E-C5EA3A313FDB}" srcOrd="0" destOrd="0" parTransId="{BC4073AD-3365-49F5-9505-09865E3EBE69}" sibTransId="{DA43DD32-06C2-4BF4-9A84-911EA1B0A8BC}"/>
    <dgm:cxn modelId="{8A2CB963-7C83-4E7B-985F-BD756463F69F}" type="presParOf" srcId="{A9B15D84-1C5D-4EE3-A3C4-5A50130AC4C1}" destId="{715EB069-523F-4956-87CC-10953C43FB2D}" srcOrd="0" destOrd="0" presId="urn:microsoft.com/office/officeart/2005/8/layout/process3"/>
    <dgm:cxn modelId="{A87438E8-6627-4769-89EC-AA42E9C4A5DB}" type="presParOf" srcId="{715EB069-523F-4956-87CC-10953C43FB2D}" destId="{7214B7F5-EDD2-4E71-AF7E-38DF3BC52589}" srcOrd="0" destOrd="0" presId="urn:microsoft.com/office/officeart/2005/8/layout/process3"/>
    <dgm:cxn modelId="{99F0E340-9F27-41BF-A3CA-92B27A0B5EBF}" type="presParOf" srcId="{715EB069-523F-4956-87CC-10953C43FB2D}" destId="{3D2DECD0-5851-4DEF-BDF8-D6F78C287243}" srcOrd="1" destOrd="0" presId="urn:microsoft.com/office/officeart/2005/8/layout/process3"/>
    <dgm:cxn modelId="{2B22505E-CDFE-4556-8CAD-CE8EF7F2BAE6}" type="presParOf" srcId="{715EB069-523F-4956-87CC-10953C43FB2D}" destId="{B63769A4-BF7D-4EC4-80CA-F6ED6EF4F2D1}" srcOrd="2" destOrd="0" presId="urn:microsoft.com/office/officeart/2005/8/layout/process3"/>
  </dgm:cxnLst>
  <dgm:bg/>
  <dgm:whole/>
  <dgm:extLst>
    <a:ext uri="http://schemas.microsoft.com/office/drawing/2008/diagram">
      <dsp:dataModelExt xmlns:dsp="http://schemas.microsoft.com/office/drawing/2008/diagram" relId="rId5" minVer="http://schemas.openxmlformats.org/drawingml/2006/diagram"/>
    </a:ext>
  </dgm:extLst>
</dgm:dataModel>
</file>

<file path=xl/diagrams/drawing1.xml><?xml version="1.0" encoding="utf-8"?>
<dsp:drawing xmlns:dgm="http://schemas.openxmlformats.org/drawingml/2006/diagram" xmlns:dsp="http://schemas.microsoft.com/office/drawing/2008/diagram" xmlns:a="http://schemas.openxmlformats.org/drawingml/2006/main">
  <dsp:spTree>
    <dsp:nvGrpSpPr>
      <dsp:cNvPr id="0" name=""/>
      <dsp:cNvGrpSpPr/>
    </dsp:nvGrpSpPr>
    <dsp:grpSpPr/>
    <dsp:sp modelId="{3D2DECD0-5851-4DEF-BDF8-D6F78C287243}">
      <dsp:nvSpPr>
        <dsp:cNvPr id="0" name=""/>
        <dsp:cNvSpPr/>
      </dsp:nvSpPr>
      <dsp:spPr>
        <a:xfrm>
          <a:off x="270387" y="35221"/>
          <a:ext cx="10896460" cy="4607246"/>
        </a:xfrm>
        <a:prstGeom prst="roundRect">
          <a:avLst>
            <a:gd name="adj" fmla="val 10000"/>
          </a:avLst>
        </a:prstGeom>
        <a:gradFill rotWithShape="0">
          <a:gsLst>
            <a:gs pos="0">
              <a:schemeClr val="lt1">
                <a:hueOff val="0"/>
                <a:satOff val="0"/>
                <a:lumOff val="0"/>
                <a:alphaOff val="0"/>
                <a:lumMod val="110000"/>
                <a:satMod val="105000"/>
                <a:tint val="67000"/>
              </a:schemeClr>
            </a:gs>
            <a:gs pos="50000">
              <a:schemeClr val="lt1">
                <a:hueOff val="0"/>
                <a:satOff val="0"/>
                <a:lumOff val="0"/>
                <a:alphaOff val="0"/>
                <a:lumMod val="105000"/>
                <a:satMod val="103000"/>
                <a:tint val="73000"/>
              </a:schemeClr>
            </a:gs>
            <a:gs pos="100000">
              <a:schemeClr val="lt1">
                <a:hueOff val="0"/>
                <a:satOff val="0"/>
                <a:lumOff val="0"/>
                <a:alphaOff val="0"/>
                <a:lumMod val="105000"/>
                <a:satMod val="109000"/>
                <a:tint val="81000"/>
              </a:schemeClr>
            </a:gs>
          </a:gsLst>
          <a:lin ang="5400000" scaled="0"/>
        </a:gradFill>
        <a:ln>
          <a:noFill/>
        </a:ln>
        <a:effectLst/>
        <a:scene3d>
          <a:camera prst="orthographicFront"/>
          <a:lightRig rig="flat" dir="t"/>
        </a:scene3d>
        <a:sp3d prstMaterial="dkEdge">
          <a:bevelT w="8200" h="38100"/>
        </a:sp3d>
      </dsp:spPr>
      <dsp:style>
        <a:lnRef idx="0">
          <a:scrgbClr r="0" g="0" b="0"/>
        </a:lnRef>
        <a:fillRef idx="2">
          <a:scrgbClr r="0" g="0" b="0"/>
        </a:fillRef>
        <a:effectRef idx="1">
          <a:scrgbClr r="0" g="0" b="0"/>
        </a:effectRef>
        <a:fontRef idx="minor">
          <a:schemeClr val="dk1"/>
        </a:fontRef>
      </dsp:style>
      <dsp:txBody>
        <a:bodyPr spcFirstLastPara="0" vert="horz" wrap="square" lIns="426720" tIns="426720" rIns="426720" bIns="228600" numCol="1" spcCol="1270" anchor="t" anchorCtr="0">
          <a:noAutofit/>
        </a:bodyPr>
        <a:lstStyle/>
        <a:p>
          <a:pPr marL="0" lvl="0" indent="0" algn="l" defTabSz="26670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en-US" sz="6000" kern="1200">
              <a:latin typeface="Arial" panose="020B0604020202020204" pitchFamily="34" charset="0"/>
              <a:cs typeface="Arial" panose="020B0604020202020204" pitchFamily="34" charset="0"/>
            </a:rPr>
            <a:t>Namibia International Merchandise Trade Statistcs Bulletin; August 2025</a:t>
          </a:r>
        </a:p>
      </dsp:txBody>
      <dsp:txXfrm>
        <a:off x="270387" y="35221"/>
        <a:ext cx="10896460" cy="3071497"/>
      </dsp:txXfrm>
    </dsp:sp>
    <dsp:sp modelId="{B63769A4-BF7D-4EC4-80CA-F6ED6EF4F2D1}">
      <dsp:nvSpPr>
        <dsp:cNvPr id="0" name=""/>
        <dsp:cNvSpPr/>
      </dsp:nvSpPr>
      <dsp:spPr>
        <a:xfrm>
          <a:off x="853448" y="2833510"/>
          <a:ext cx="12753870" cy="3790596"/>
        </a:xfrm>
        <a:prstGeom prst="roundRect">
          <a:avLst>
            <a:gd name="adj" fmla="val 10000"/>
          </a:avLst>
        </a:prstGeom>
        <a:blipFill rotWithShape="0"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 t="-84000" b="-84000"/>
          </a:stretch>
        </a:blipFill>
        <a:ln w="6350" cap="flat" cmpd="sng" algn="ctr">
          <a:solidFill>
            <a:schemeClr val="dk2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1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</dsp:sp>
  </dsp:spTree>
</dsp:drawing>
</file>

<file path=xl/diagrams/layout1.xml><?xml version="1.0" encoding="utf-8"?>
<dgm:layoutDef xmlns:dgm="http://schemas.openxmlformats.org/drawingml/2006/diagram" xmlns:a="http://schemas.openxmlformats.org/drawingml/2006/main" uniqueId="urn:microsoft.com/office/officeart/2005/8/layout/process3">
  <dgm:title val=""/>
  <dgm:desc val=""/>
  <dgm:catLst>
    <dgm:cat type="process" pri="2000"/>
  </dgm:catLst>
  <dgm:sampData>
    <dgm:dataModel>
      <dgm:ptLst>
        <dgm:pt modelId="0" type="doc"/>
        <dgm:pt modelId="1">
          <dgm:prSet phldr="1"/>
        </dgm:pt>
        <dgm:pt modelId="11">
          <dgm:prSet phldr="1"/>
        </dgm:pt>
        <dgm:pt modelId="2">
          <dgm:prSet phldr="1"/>
        </dgm:pt>
        <dgm:pt modelId="21">
          <dgm:prSet phldr="1"/>
        </dgm:pt>
        <dgm:pt modelId="3">
          <dgm:prSet phldr="1"/>
        </dgm:pt>
        <dgm:pt modelId="31">
          <dgm:prSet phldr="1"/>
        </dgm:pt>
      </dgm:ptLst>
      <dgm:cxnLst>
        <dgm:cxn modelId="4" srcId="0" destId="1" srcOrd="0" destOrd="0"/>
        <dgm:cxn modelId="5" srcId="0" destId="2" srcOrd="1" destOrd="0"/>
        <dgm:cxn modelId="6" srcId="0" destId="3" srcOrd="3" destOrd="0"/>
        <dgm:cxn modelId="12" srcId="1" destId="11" srcOrd="0" destOrd="0"/>
        <dgm:cxn modelId="23" srcId="2" destId="21" srcOrd="0" destOrd="0"/>
        <dgm:cxn modelId="34" srcId="3" destId="31" srcOrd="0" destOrd="0"/>
      </dgm:cxnLst>
      <dgm:bg/>
      <dgm:whole/>
    </dgm:dataModel>
  </dgm:sampData>
  <dgm:styleData>
    <dgm:dataModel>
      <dgm:ptLst>
        <dgm:pt modelId="0" type="doc"/>
        <dgm:pt modelId="1">
          <dgm:prSet phldr="1"/>
        </dgm:pt>
        <dgm:pt modelId="11">
          <dgm:prSet phldr="1"/>
        </dgm:pt>
        <dgm:pt modelId="2">
          <dgm:prSet phldr="1"/>
        </dgm:pt>
        <dgm:pt modelId="21">
          <dgm:prSet phldr="1"/>
        </dgm:pt>
      </dgm:ptLst>
      <dgm:cxnLst>
        <dgm:cxn modelId="4" srcId="0" destId="1" srcOrd="0" destOrd="0"/>
        <dgm:cxn modelId="5" srcId="0" destId="2" srcOrd="1" destOrd="0"/>
        <dgm:cxn modelId="13" srcId="1" destId="11" srcOrd="0" destOrd="0"/>
        <dgm:cxn modelId="23" srcId="2" destId="21" srcOrd="0" destOrd="0"/>
      </dgm:cxnLst>
      <dgm:bg/>
      <dgm:whole/>
    </dgm:dataModel>
  </dgm:styleData>
  <dgm:clrData>
    <dgm:dataModel>
      <dgm:ptLst>
        <dgm:pt modelId="0" type="doc"/>
        <dgm:pt modelId="1">
          <dgm:prSet phldr="1"/>
        </dgm:pt>
        <dgm:pt modelId="11">
          <dgm:prSet phldr="1"/>
        </dgm:pt>
        <dgm:pt modelId="2">
          <dgm:prSet phldr="1"/>
        </dgm:pt>
        <dgm:pt modelId="21">
          <dgm:prSet phldr="1"/>
        </dgm:pt>
        <dgm:pt modelId="3">
          <dgm:prSet phldr="1"/>
        </dgm:pt>
        <dgm:pt modelId="31">
          <dgm:prSet phldr="1"/>
        </dgm:pt>
        <dgm:pt modelId="4">
          <dgm:prSet phldr="1"/>
        </dgm:pt>
        <dgm:pt modelId="41">
          <dgm:prSet phldr="1"/>
        </dgm:pt>
      </dgm:ptLst>
      <dgm:cxnLst>
        <dgm:cxn modelId="5" srcId="0" destId="1" srcOrd="0" destOrd="0"/>
        <dgm:cxn modelId="6" srcId="0" destId="2" srcOrd="1" destOrd="0"/>
        <dgm:cxn modelId="7" srcId="0" destId="3" srcOrd="2" destOrd="0"/>
        <dgm:cxn modelId="8" srcId="0" destId="4" srcOrd="3" destOrd="0"/>
        <dgm:cxn modelId="13" srcId="1" destId="11" srcOrd="0" destOrd="0"/>
        <dgm:cxn modelId="23" srcId="2" destId="21" srcOrd="0" destOrd="0"/>
        <dgm:cxn modelId="33" srcId="3" destId="31" srcOrd="0" destOrd="0"/>
        <dgm:cxn modelId="43" srcId="4" destId="41" srcOrd="0" destOrd="0"/>
      </dgm:cxnLst>
      <dgm:bg/>
      <dgm:whole/>
    </dgm:dataModel>
  </dgm:clrData>
  <dgm:layoutNode name="linearFlow">
    <dgm:varLst>
      <dgm:dir/>
      <dgm:animLvl val="lvl"/>
      <dgm:resizeHandles val="exact"/>
    </dgm:varLst>
    <dgm:choose name="Name0">
      <dgm:if name="Name1" func="var" arg="dir" op="equ" val="norm">
        <dgm:alg type="lin"/>
      </dgm:if>
      <dgm:else name="Name2">
        <dgm:alg type="lin">
          <dgm:param type="linDir" val="fromR"/>
        </dgm:alg>
      </dgm:else>
    </dgm:choose>
    <dgm:shape xmlns:r="http://schemas.openxmlformats.org/officeDocument/2006/relationships" r:blip="">
      <dgm:adjLst/>
    </dgm:shape>
    <dgm:presOf/>
    <dgm:constrLst>
      <dgm:constr type="w" for="ch" forName="composite" refType="w"/>
      <dgm:constr type="w" for="ch" ptType="sibTrans" refType="w" refFor="ch" refForName="composite" fact="0.3333"/>
      <dgm:constr type="w" for="des" forName="parTx"/>
      <dgm:constr type="h" for="des" forName="parTx" op="equ"/>
      <dgm:constr type="h" for="des" forName="parSh" op="equ"/>
      <dgm:constr type="w" for="des" forName="desTx"/>
      <dgm:constr type="h" for="des" forName="desTx" op="equ"/>
      <dgm:constr type="w" for="des" forName="parSh"/>
      <dgm:constr type="primFontSz" for="des" forName="parTx" val="65"/>
      <dgm:constr type="secFontSz" for="des" forName="desTx" refType="primFontSz" refFor="des" refForName="parTx" op="equ"/>
      <dgm:constr type="primFontSz" for="des" forName="connTx" refType="primFontSz" refFor="des" refForName="parTx" fact="0.8"/>
      <dgm:constr type="primFontSz" for="des" forName="connTx" refType="primFontSz" refFor="des" refForName="parTx" op="lte" fact="0.8"/>
      <dgm:constr type="h" for="des" forName="parTx" refType="primFontSz" refFor="des" refForName="parTx" fact="0.8"/>
      <dgm:constr type="h" for="des" forName="parSh" refType="primFontSz" refFor="des" refForName="parTx" fact="1.2"/>
      <dgm:constr type="h" for="des" forName="desTx" refType="primFontSz" refFor="des" refForName="parTx" fact="1.6"/>
      <dgm:constr type="h" for="des" forName="parSh" refType="h" refFor="des" refForName="parTx" op="lte" fact="1.5"/>
      <dgm:constr type="h" for="des" forName="parSh" refType="h" refFor="des" refForName="parTx" op="gte" fact="1.5"/>
    </dgm:constrLst>
    <dgm:ruleLst>
      <dgm:rule type="w" for="ch" forName="composite" val="0" fact="NaN" max="NaN"/>
      <dgm:rule type="primFontSz" for="des" forName="parTx" val="5" fact="NaN" max="NaN"/>
    </dgm:ruleLst>
    <dgm:forEach name="Name3" axis="ch" ptType="node">
      <dgm:layoutNode name="composite">
        <dgm:alg type="composite"/>
        <dgm:shape xmlns:r="http://schemas.openxmlformats.org/officeDocument/2006/relationships" r:blip="">
          <dgm:adjLst/>
        </dgm:shape>
        <dgm:presOf/>
        <dgm:choose name="Name4">
          <dgm:if name="Name5" func="var" arg="dir" op="equ" val="norm">
            <dgm:constrLst>
              <dgm:constr type="h" refType="w" fact="1000"/>
              <dgm:constr type="l" for="ch" forName="parTx"/>
              <dgm:constr type="w" for="ch" forName="parTx" refType="w" fact="0.83"/>
              <dgm:constr type="t" for="ch" forName="parTx"/>
              <dgm:constr type="l" for="ch" forName="parSh"/>
              <dgm:constr type="w" for="ch" forName="parSh" refType="w" refFor="ch" refForName="parTx"/>
              <dgm:constr type="t" for="ch" forName="parSh"/>
              <dgm:constr type="l" for="ch" forName="desTx" refType="w" fact="0.17"/>
              <dgm:constr type="w" for="ch" forName="desTx" refType="w" refFor="ch" refForName="parTx"/>
              <dgm:constr type="t" for="ch" forName="desTx" refType="h" refFor="ch" refForName="parTx"/>
            </dgm:constrLst>
          </dgm:if>
          <dgm:else name="Name6">
            <dgm:constrLst>
              <dgm:constr type="h" refType="w" fact="1000"/>
              <dgm:constr type="l" for="ch" forName="parTx" refType="w" fact="0.17"/>
              <dgm:constr type="w" for="ch" forName="parTx" refType="w" fact="0.83"/>
              <dgm:constr type="t" for="ch" forName="parTx"/>
              <dgm:constr type="l" for="ch" forName="parSh" refType="w" fact="0.15"/>
              <dgm:constr type="w" for="ch" forName="parSh" refType="w" refFor="ch" refForName="parTx"/>
              <dgm:constr type="t" for="ch" forName="parSh"/>
              <dgm:constr type="l" for="ch" forName="desTx"/>
              <dgm:constr type="w" for="ch" forName="desTx" refType="w" refFor="ch" refForName="parTx"/>
              <dgm:constr type="t" for="ch" forName="desTx" refType="h" refFor="ch" refForName="parTx"/>
            </dgm:constrLst>
          </dgm:else>
        </dgm:choose>
        <dgm:ruleLst>
          <dgm:rule type="h" val="INF" fact="NaN" max="NaN"/>
        </dgm:ruleLst>
        <dgm:layoutNode name="parTx">
          <dgm:varLst>
            <dgm:chMax val="0"/>
            <dgm:chPref val="0"/>
            <dgm:bulletEnabled val="1"/>
          </dgm:varLst>
          <dgm:alg type="tx">
            <dgm:param type="parTxLTRAlign" val="l"/>
            <dgm:param type="parTxRTLAlign" val="r"/>
            <dgm:param type="txAnchorVert" val="t"/>
          </dgm:alg>
          <dgm:shape xmlns:r="http://schemas.openxmlformats.org/officeDocument/2006/relationships" type="rect" r:blip="" zOrderOff="1" hideGeom="1">
            <dgm:adjLst>
              <dgm:adj idx="1" val="0.1"/>
            </dgm:adjLst>
          </dgm:shape>
          <dgm:presOf axis="self" ptType="node"/>
          <dgm:constrLst>
            <dgm:constr type="h" refType="w" op="lte" fact="0.4"/>
            <dgm:constr type="bMarg" refType="primFontSz" fact="0.3"/>
            <dgm:constr type="h"/>
          </dgm:constrLst>
          <dgm:ruleLst>
            <dgm:rule type="h" val="INF" fact="NaN" max="NaN"/>
          </dgm:ruleLst>
        </dgm:layoutNode>
        <dgm:layoutNode name="parSh">
          <dgm:alg type="sp"/>
          <dgm:shape xmlns:r="http://schemas.openxmlformats.org/officeDocument/2006/relationships" type="roundRect" r:blip="">
            <dgm:adjLst>
              <dgm:adj idx="1" val="0.1"/>
            </dgm:adjLst>
          </dgm:shape>
          <dgm:presOf axis="self" ptType="node"/>
          <dgm:constrLst>
            <dgm:constr type="h"/>
          </dgm:constrLst>
          <dgm:ruleLst/>
        </dgm:layoutNode>
        <dgm:layoutNode name="desTx" styleLbl="fgAcc1">
          <dgm:varLst>
            <dgm:bulletEnabled val="1"/>
          </dgm:varLst>
          <dgm:alg type="tx">
            <dgm:param type="stBulletLvl" val="1"/>
          </dgm:alg>
          <dgm:shape xmlns:r="http://schemas.openxmlformats.org/officeDocument/2006/relationships" type="roundRect" r:blip="">
            <dgm:adjLst>
              <dgm:adj idx="1" val="0.1"/>
            </dgm:adjLst>
          </dgm:shape>
          <dgm:presOf axis="des" ptType="node"/>
          <dgm:constrLst>
            <dgm:constr type="secFontSz" val="65"/>
            <dgm:constr type="primFontSz" refType="secFontSz"/>
            <dgm:constr type="h"/>
          </dgm:constrLst>
          <dgm:ruleLst>
            <dgm:rule type="h" val="INF" fact="NaN" max="NaN"/>
          </dgm:ruleLst>
        </dgm:layoutNode>
      </dgm:layoutNode>
      <dgm:forEach name="sibTransForEach" axis="followSib" ptType="sibTrans" cnt="1">
        <dgm:layoutNode name="sibTrans">
          <dgm:alg type="conn">
            <dgm:param type="begPts" val="auto"/>
            <dgm:param type="endPts" val="auto"/>
            <dgm:param type="srcNode" val="parTx"/>
            <dgm:param type="dstNode" val="parTx"/>
          </dgm:alg>
          <dgm:shape xmlns:r="http://schemas.openxmlformats.org/officeDocument/2006/relationships" type="conn" r:blip="">
            <dgm:adjLst/>
          </dgm:shape>
          <dgm:presOf axis="self"/>
          <dgm:constrLst>
            <dgm:constr type="h" refType="w" fact="0.62"/>
            <dgm:constr type="connDist"/>
            <dgm:constr type="begPad" refType="connDist" fact="0.25"/>
            <dgm:constr type="endPad" refType="connDist" fact="0.22"/>
          </dgm:constrLst>
          <dgm:ruleLst/>
          <dgm:layoutNode name="connTx">
            <dgm:alg type="tx">
              <dgm:param type="autoTxRot" val="grav"/>
            </dgm:alg>
            <dgm:shape xmlns:r="http://schemas.openxmlformats.org/officeDocument/2006/relationships" type="conn" r:blip="" hideGeom="1">
              <dgm:adjLst/>
            </dgm:shape>
            <dgm:presOf axis="self"/>
            <dgm:constrLst>
              <dgm:constr type="lMarg"/>
              <dgm:constr type="rMarg"/>
              <dgm:constr type="tMarg"/>
              <dgm:constr type="bMarg"/>
            </dgm:constrLst>
            <dgm:ruleLst>
              <dgm:rule type="primFontSz" val="5" fact="NaN" max="NaN"/>
            </dgm:ruleLst>
          </dgm:layoutNode>
        </dgm:layoutNode>
      </dgm:forEach>
    </dgm:forEach>
  </dgm:layoutNode>
</dgm:layoutDef>
</file>

<file path=xl/diagrams/quickStyle1.xml><?xml version="1.0" encoding="utf-8"?>
<dgm:styleDef xmlns:dgm="http://schemas.openxmlformats.org/drawingml/2006/diagram" xmlns:a="http://schemas.openxmlformats.org/drawingml/2006/main" uniqueId="urn:microsoft.com/office/officeart/2005/8/quickstyle/simple3">
  <dgm:title val=""/>
  <dgm:desc val=""/>
  <dgm:catLst>
    <dgm:cat type="simple" pri="10300"/>
  </dgm:catLst>
  <dgm:scene3d>
    <a:camera prst="orthographicFront"/>
    <a:lightRig rig="threePt" dir="t"/>
  </dgm:scene3d>
  <dgm:styleLbl name="node0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lnNode1">
    <dgm:scene3d>
      <a:camera prst="orthographicFront"/>
      <a:lightRig rig="flat" dir="t"/>
    </dgm:scene3d>
    <dgm:sp3d prstMaterial="dkEdge">
      <a:bevelT w="8200" h="38100"/>
    </dgm:sp3d>
    <dgm:txPr/>
    <dgm:style>
      <a:lnRef idx="1">
        <a:scrgbClr r="0" g="0" b="0"/>
      </a:lnRef>
      <a:fillRef idx="2">
        <a:scrgbClr r="0" g="0" b="0"/>
      </a:fillRef>
      <a:effectRef idx="0">
        <a:scrgbClr r="0" g="0" b="0"/>
      </a:effectRef>
      <a:fontRef idx="minor">
        <a:schemeClr val="dk1"/>
      </a:fontRef>
    </dgm:style>
  </dgm:styleLbl>
  <dgm:styleLbl name="vennNode1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0">
        <a:scrgbClr r="0" g="0" b="0"/>
      </a:effectRef>
      <a:fontRef idx="minor">
        <a:schemeClr val="tx1"/>
      </a:fontRef>
    </dgm:style>
  </dgm:styleLbl>
  <dgm:styleLbl name="alignNode1">
    <dgm:scene3d>
      <a:camera prst="orthographicFront"/>
      <a:lightRig rig="threePt" dir="t"/>
    </dgm:scene3d>
    <dgm:sp3d/>
    <dgm:txPr/>
    <dgm:style>
      <a:lnRef idx="1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node1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node2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node3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node4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fgImgPlace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1">
        <a:scrgbClr r="0" g="0" b="0"/>
      </a:effectRef>
      <a:fontRef idx="minor"/>
    </dgm:style>
  </dgm:styleLbl>
  <dgm:styleLbl name="alignImgPlace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1">
        <a:scrgbClr r="0" g="0" b="0"/>
      </a:effectRef>
      <a:fontRef idx="minor"/>
    </dgm:style>
  </dgm:styleLbl>
  <dgm:styleLbl name="bgImgPlace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1">
        <a:scrgbClr r="0" g="0" b="0"/>
      </a:effectRef>
      <a:fontRef idx="minor"/>
    </dgm:style>
  </dgm:styleLbl>
  <dgm:styleLbl name="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f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b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sibTrans1D1">
    <dgm:scene3d>
      <a:camera prst="orthographicFront"/>
      <a:lightRig rig="threePt" dir="t"/>
    </dgm:scene3d>
    <dgm:sp3d/>
    <dgm:txPr/>
    <dgm:style>
      <a:lnRef idx="1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callout">
    <dgm:scene3d>
      <a:camera prst="orthographicFront"/>
      <a:lightRig rig="threePt" dir="t"/>
    </dgm:scene3d>
    <dgm:sp3d/>
    <dgm:txPr/>
    <dgm:style>
      <a:lnRef idx="1">
        <a:scrgbClr r="0" g="0" b="0"/>
      </a:lnRef>
      <a:fillRef idx="2">
        <a:scrgbClr r="0" g="0" b="0"/>
      </a:fillRef>
      <a:effectRef idx="1">
        <a:scrgbClr r="0" g="0" b="0"/>
      </a:effectRef>
      <a:fontRef idx="minor"/>
    </dgm:style>
  </dgm:styleLbl>
  <dgm:styleLbl name="asst0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asst1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asst2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asst3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asst4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parChTrans2D1">
    <dgm:scene3d>
      <a:camera prst="orthographicFront"/>
      <a:lightRig rig="threePt" dir="t"/>
    </dgm:scene3d>
    <dgm:sp3d/>
    <dgm:txPr/>
    <dgm:style>
      <a:lnRef idx="1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parChTrans2D2">
    <dgm:scene3d>
      <a:camera prst="orthographicFront"/>
      <a:lightRig rig="threePt" dir="t"/>
    </dgm:scene3d>
    <dgm:sp3d/>
    <dgm:txPr/>
    <dgm:style>
      <a:lnRef idx="1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parChTrans2D3">
    <dgm:scene3d>
      <a:camera prst="orthographicFront"/>
      <a:lightRig rig="threePt" dir="t"/>
    </dgm:scene3d>
    <dgm:sp3d/>
    <dgm:txPr/>
    <dgm:style>
      <a:lnRef idx="1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parChTrans2D4">
    <dgm:scene3d>
      <a:camera prst="orthographicFront"/>
      <a:lightRig rig="threePt" dir="t"/>
    </dgm:scene3d>
    <dgm:sp3d/>
    <dgm:txPr/>
    <dgm:style>
      <a:lnRef idx="1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parChTrans1D1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2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3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4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fg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conFg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Fg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2">
        <a:scrgbClr r="0" g="0" b="0"/>
      </a:fillRef>
      <a:effectRef idx="0">
        <a:scrgbClr r="0" g="0" b="0"/>
      </a:effectRef>
      <a:fontRef idx="minor"/>
    </dgm:style>
  </dgm:styleLbl>
  <dgm:styleLbl name="solid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Bg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FollowNode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FollowNode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FollowNode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0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2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3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4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1">
        <a:scrgbClr r="0" g="0" b="0"/>
      </a:effectRef>
      <a:fontRef idx="minor"/>
    </dgm:style>
  </dgm:styleLbl>
  <dgm:styleLbl name="dk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1">
        <a:scrgbClr r="0" g="0" b="0"/>
      </a:effectRef>
      <a:fontRef idx="minor"/>
    </dgm:style>
  </dgm:styleLbl>
  <dgm:styleLbl name="tr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Shp">
    <dgm:scene3d>
      <a:camera prst="orthographicFront"/>
      <a:lightRig rig="flat" dir="t"/>
    </dgm:scene3d>
    <dgm:sp3d prstMaterial="dkEdge">
      <a:bevelT w="8200" h="38100"/>
    </dgm:sp3d>
    <dgm:txPr/>
    <dgm:style>
      <a:lnRef idx="1">
        <a:scrgbClr r="0" g="0" b="0"/>
      </a:lnRef>
      <a:fillRef idx="2">
        <a:scrgbClr r="0" g="0" b="0"/>
      </a:fillRef>
      <a:effectRef idx="1">
        <a:scrgbClr r="0" g="0" b="0"/>
      </a:effectRef>
      <a:fontRef idx="minor"/>
    </dgm:style>
  </dgm:styleLbl>
  <dgm:styleLbl name="revTx">
    <dgm:scene3d>
      <a:camera prst="orthographicFront"/>
      <a:lightRig rig="threePt" dir="t"/>
    </dgm:scene3d>
    <dgm:sp3d/>
    <dgm:txPr/>
    <dgm:style>
      <a:lnRef idx="0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</dgm:styleDef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diagramQuickStyle" Target="../diagrams/quickStyle1.xml"/><Relationship Id="rId2" Type="http://schemas.openxmlformats.org/officeDocument/2006/relationships/diagramLayout" Target="../diagrams/layout1.xml"/><Relationship Id="rId1" Type="http://schemas.openxmlformats.org/officeDocument/2006/relationships/diagramData" Target="../diagrams/data1.xml"/><Relationship Id="rId5" Type="http://schemas.microsoft.com/office/2007/relationships/diagramDrawing" Target="../diagrams/drawing1.xml"/><Relationship Id="rId4" Type="http://schemas.openxmlformats.org/officeDocument/2006/relationships/diagramColors" Target="../diagrams/colors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552449</xdr:colOff>
      <xdr:row>0</xdr:row>
      <xdr:rowOff>28575</xdr:rowOff>
    </xdr:from>
    <xdr:to>
      <xdr:col>24</xdr:col>
      <xdr:colOff>269874</xdr:colOff>
      <xdr:row>36</xdr:row>
      <xdr:rowOff>163513</xdr:rowOff>
    </xdr:to>
    <xdr:graphicFrame macro="">
      <xdr:nvGraphicFramePr>
        <xdr:cNvPr id="31" name="Diagram 30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diagram">
          <dgm:relIds xmlns:dgm="http://schemas.openxmlformats.org/drawingml/2006/diagram" xmlns:r="http://schemas.openxmlformats.org/officeDocument/2006/relationships" r:dm="rId1" r:lo="rId2" r:qs="rId3" r:cs="rId4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VNAmbundunga\AppData\Local\Microsoft\Windows\INetCache\Content.Outlook\APZUA61K\Copy%20of%20Trade%20Bulletin%20Aug_2025_DrafTS.xlsx" TargetMode="External"/><Relationship Id="rId1" Type="http://schemas.openxmlformats.org/officeDocument/2006/relationships/externalLinkPath" Target="/Users/VNAmbundunga/AppData/Local/Microsoft/Windows/INetCache/Content.Outlook/APZUA61K/Copy%20of%20Trade%20Bulletin%20Aug_2025_DrafTS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ltukondjere\Desktop\Trade%20Statistics\Trade%20Satistics%20Bulletin\2024\Aug\Namibia%20Merchandise%20Aug%202024_Excel_Tables_Dissemination.xlsx" TargetMode="External"/><Relationship Id="rId1" Type="http://schemas.openxmlformats.org/officeDocument/2006/relationships/externalLinkPath" Target="/Users/ltukondjere/Desktop/Trade%20Statistics/Trade%20Satistics%20Bulletin/2024/Aug/Namibia%20Merchandise%20Aug%202024_Excel_Tables_Dissemination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Tab1 Revisions"/>
      <sheetName val="Tab2 Cumulative Trade Value"/>
      <sheetName val="Tab4 Re-export by ISIC"/>
      <sheetName val="Tab3 Export by ISIC"/>
      <sheetName val="Tab5 Re-exports by ISIC"/>
      <sheetName val="Tab4 Import by ISIC"/>
      <sheetName val="Tab Exports by top sectors "/>
      <sheetName val="Tab8 Imports by top sectors "/>
      <sheetName val="Tab6 Trade Balance "/>
      <sheetName val="Tab7 Trade Bal by prtner &amp; Pr  "/>
      <sheetName val="Tab8 Exports by Partner  "/>
      <sheetName val="Tab9 Imports by Partner "/>
      <sheetName val="Table10_Export by products"/>
      <sheetName val="Tab11 Re-export by Product "/>
      <sheetName val="Table12_Import by products "/>
      <sheetName val="Table13_Top5 Exports by Par "/>
      <sheetName val="Table14_Top5 re-exp by Partnr"/>
      <sheetName val=" Table15 Top5 import by Partnr "/>
      <sheetName val="Top 10 traded products"/>
      <sheetName val="Tab16 Export by economic re "/>
      <sheetName val="Tab17 Import by economic re"/>
      <sheetName val="Tab18 Exp by mode of trnspr (2)"/>
      <sheetName val="Tab19 Exp by commodity(MoT) (2)"/>
      <sheetName val="Tab20 Imp by mode of trnspr (2)"/>
      <sheetName val="Tab21 Imp by commodity(MoT) (2)"/>
      <sheetName val="Tab22 Border post   (2)"/>
      <sheetName val="Tab 23 AfCFTA (2)"/>
      <sheetName val="Tab24 Commodity of the mont"/>
      <sheetName val="Tab25 Food items "/>
      <sheetName val="Tab26 Beverages "/>
      <sheetName val="Copy of Trade Bulletin Aug_202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Table of Content"/>
      <sheetName val="Tab 1 July 2024 revisions"/>
      <sheetName val=" Tab 2 Cum Trade value 2023"/>
      <sheetName val="Tab 3 Cum Trade value 2024"/>
      <sheetName val="Tab4 Export by ISIC"/>
      <sheetName val="Tab5 Re-exports by ISIC"/>
      <sheetName val="Tab6 Imports by ISIC"/>
      <sheetName val="Tab7 Exports by top sectors "/>
      <sheetName val="Tab8 Imports by top sectors "/>
      <sheetName val="Tab9 Trade Balance"/>
      <sheetName val="Tab10 Trade balnce by prtnr"/>
      <sheetName val="Tab11 Trade Balnce by prdct"/>
      <sheetName val="Tab12 Exports by Partner"/>
      <sheetName val="Tab13 Imports by Partner"/>
      <sheetName val="Tab14 Exports by Product"/>
      <sheetName val="Tab15 Re-exports by Product"/>
      <sheetName val="Tab16 Imports by Product"/>
      <sheetName val="Tab17 Top5 exp prdcts by countr"/>
      <sheetName val=" Tab18 Top5 re-X prdct by conty"/>
      <sheetName val="Tab19 Top5 imp prdcts by contry"/>
      <sheetName val="Tab20 Exp by economic region"/>
      <sheetName val="Tab21 Exprts by econ rgion&amp;prdt"/>
      <sheetName val="Tab22 Imp by economic region"/>
      <sheetName val="Tab23 Imports econ region&amp;prdct"/>
      <sheetName val="Tab24 Exp by mode of trnsprt"/>
      <sheetName val="Tab25 Cmodties by mode of tran"/>
      <sheetName val="Tab26 Imp by mode of trnsprt"/>
      <sheetName val="Tab27 Cmodties by mde of tansp"/>
      <sheetName val="Tab28 Exports by NetWeight"/>
      <sheetName val="Tab29 Imports by NetWeight"/>
      <sheetName val="Tab30 Trade by Borderpost"/>
      <sheetName val="Tab31 AfCFTA"/>
      <sheetName val="Tab32 Food items"/>
      <sheetName val="Tab33 Beverages"/>
      <sheetName val="Tab34 Commodity of the Month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591E8F96-8A5D-4E7C-A879-4985020F4312}" name="Table8" displayName="Table8" ref="F11:I260" headerRowCount="0" totalsRowShown="0" headerRowDxfId="708" dataDxfId="707" tableBorderDxfId="706">
  <sortState xmlns:xlrd2="http://schemas.microsoft.com/office/spreadsheetml/2017/richdata2" ref="F11:I260">
    <sortCondition ref="I11:I260"/>
  </sortState>
  <tableColumns count="4">
    <tableColumn id="1" xr3:uid="{8553B4A7-B12B-4D96-9487-F050BD0E75B8}" name="Column1" headerRowDxfId="705" dataDxfId="704"/>
    <tableColumn id="2" xr3:uid="{9BA2A288-E90A-49AC-8D0C-EF4D486E3F90}" name="Column2" headerRowDxfId="703" dataDxfId="702" headerRowCellStyle="Comma 150" dataCellStyle="Comma"/>
    <tableColumn id="3" xr3:uid="{9D8C1DC4-B560-4649-88D0-06092B510BDC}" name="Column3" headerRowDxfId="701" dataDxfId="700" headerRowCellStyle="Comma 2" dataCellStyle="Comma"/>
    <tableColumn id="4" xr3:uid="{B9DB9A6D-3221-4794-A017-B80766CBDB1C}" name="Column4" headerRowDxfId="699" dataDxfId="698" headerRowCellStyle="Comma" dataCellStyle="Comma">
      <calculatedColumnFormula>H12-G12</calculatedColumnFormula>
    </tableColumn>
  </tableColumns>
  <tableStyleInfo name="TableStyleLight2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CF2266FB-C2E7-4A7F-AD94-BB37AFD7DB38}" name="Table19" displayName="Table19" ref="E2:F5" totalsRowShown="0" headerRowDxfId="595" dataDxfId="594" tableBorderDxfId="593">
  <autoFilter ref="E2:F5" xr:uid="{CF2266FB-C2E7-4A7F-AD94-BB37AFD7DB38}">
    <filterColumn colId="0" hiddenButton="1"/>
    <filterColumn colId="1" hiddenButton="1"/>
  </autoFilter>
  <tableColumns count="2">
    <tableColumn id="1" xr3:uid="{997B3D88-960B-4B2D-B86E-0D2A3648ABBF}" name="Agriculture" dataDxfId="592"/>
    <tableColumn id="2" xr3:uid="{57334D59-6476-4460-BDEB-49C2EA68BF8A}" name="Value(N$ m)" dataDxfId="591" dataCellStyle="Comma"/>
  </tableColumns>
  <tableStyleInfo name="TableStyleLight2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" xr:uid="{F2BC4161-D96B-4927-B5A5-27A9CCCACB45}" name="Table1946" displayName="Table1946" ref="H10:I13" totalsRowShown="0" headerRowDxfId="590" dataDxfId="589" tableBorderDxfId="588">
  <tableColumns count="2">
    <tableColumn id="1" xr3:uid="{B3EA69E4-CC64-4A81-8CBF-37D8323D029B}" name="Agriculture" dataDxfId="587"/>
    <tableColumn id="2" xr3:uid="{D1D9FA9B-B5E4-49E4-930F-EC7E2FEE3179}" name="Value(N$ m)" dataDxfId="586" dataCellStyle="Comma"/>
  </tableColumns>
  <tableStyleInfo name="TableStyleLight2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045F0B7F-F7D6-4BFE-AFB9-8F0380E1A2BE}" name="Table28" displayName="Table28" ref="B3:F15" headerRowCount="0" totalsRowShown="0" headerRowDxfId="1" dataDxfId="0" tableBorderDxfId="585">
  <tableColumns count="5">
    <tableColumn id="1" xr3:uid="{3CD6028A-7D6B-4ED7-939B-CE33321938CF}" name="Column1" headerRowDxfId="584" dataDxfId="6"/>
    <tableColumn id="2" xr3:uid="{7C95D549-C975-4164-82E7-4FAE140783D8}" name="Column2" headerRowDxfId="583" dataDxfId="5" headerRowCellStyle="Comma 133" dataCellStyle="Comma"/>
    <tableColumn id="3" xr3:uid="{55309E08-4078-426A-9C12-ED6DBB1326D2}" name="Column3" headerRowDxfId="582" dataDxfId="4" headerRowCellStyle="Comma 133" dataCellStyle="Comma"/>
    <tableColumn id="4" xr3:uid="{6E587D00-15AE-4063-830B-6F42F5CE7CDC}" name="Column4" headerRowDxfId="581" dataDxfId="3" headerRowCellStyle="Comma" dataCellStyle="Comma">
      <calculatedColumnFormula>-'Tab9 Trade Balance'!$D4</calculatedColumnFormula>
    </tableColumn>
    <tableColumn id="5" xr3:uid="{F77D87CF-CBC5-45EF-B72D-24D9907CE9B2}" name="Column5" headerRowDxfId="580" dataDxfId="2" dataCellStyle="Comma">
      <calculatedColumnFormula>'Tab9 Trade Balance'!$C4-'Tab9 Trade Balance'!$D4</calculatedColumnFormula>
    </tableColumn>
  </tableColumns>
  <tableStyleInfo name="TableStyleLight2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ABB23D89-36AE-49A1-9211-9A83914FF35F}" name="Table1637" displayName="Table1637" ref="A3:D179" headerRowCount="0" totalsRowShown="0" headerRowDxfId="579" dataDxfId="578" tableBorderDxfId="577">
  <sortState xmlns:xlrd2="http://schemas.microsoft.com/office/spreadsheetml/2017/richdata2" ref="A3:D171">
    <sortCondition descending="1" ref="D3:D171"/>
  </sortState>
  <tableColumns count="4">
    <tableColumn id="1" xr3:uid="{1366E37D-ACDF-4A42-A9A5-86B84A85C562}" name="Column1" headerRowDxfId="576" dataDxfId="575"/>
    <tableColumn id="2" xr3:uid="{BE5FEE0E-3FA3-4F85-A7EC-51895C32F48B}" name="Column2" headerRowDxfId="574" dataDxfId="573" headerRowCellStyle="Comma 153" dataCellStyle="Comma"/>
    <tableColumn id="3" xr3:uid="{104F3EA0-5AD2-4C82-9150-DD3CCEC421B7}" name="Column3" headerRowDxfId="572" dataDxfId="571" headerRowCellStyle="Comma 153" dataCellStyle="Comma"/>
    <tableColumn id="4" xr3:uid="{326EE0D5-D446-44B9-9E0C-4C6FAE701158}" name="Column4" headerRowDxfId="570" dataDxfId="569" headerRowCellStyle="Comma" dataCellStyle="Comma">
      <calculatedColumnFormula>Table1637[[#This Row],[Column2]]-Table1637[[#This Row],[Column3]]</calculatedColumnFormula>
    </tableColumn>
  </tableColumns>
  <tableStyleInfo name="TableStyleLight2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A0075F16-65B4-4391-AC7E-FD22328D8724}" name="Table4124" displayName="Table4124" ref="A3:D254" headerRowCount="0" totalsRowShown="0" headerRowDxfId="568" dataDxfId="567" tableBorderDxfId="566">
  <sortState xmlns:xlrd2="http://schemas.microsoft.com/office/spreadsheetml/2017/richdata2" ref="A3:D251">
    <sortCondition descending="1" ref="D3:D251"/>
  </sortState>
  <tableColumns count="4">
    <tableColumn id="1" xr3:uid="{83AF41DA-34B5-4BF9-AD7C-3A41A7167ECC}" name="Column1" headerRowDxfId="565" dataDxfId="564"/>
    <tableColumn id="2" xr3:uid="{5CCCC1B8-0BF6-46FD-97FA-FC6F1246CB0F}" name="Column2" headerRowDxfId="563" dataDxfId="562" headerRowCellStyle="Comma 153" dataCellStyle="Comma"/>
    <tableColumn id="3" xr3:uid="{EB8677A1-CC5F-46B1-B400-3F08473CE9AF}" name="Column3" headerRowDxfId="561" dataDxfId="560" headerRowCellStyle="Comma 153" dataCellStyle="Comma"/>
    <tableColumn id="4" xr3:uid="{05958B1A-6ACD-4FFE-ADC6-4B8E8B53C197}" name="Column4" headerRowDxfId="559" dataDxfId="558" headerRowCellStyle="Comma" dataCellStyle="Comma">
      <calculatedColumnFormula>Table4124[[#This Row],[Column2]]-Table4124[[#This Row],[Column3]]</calculatedColumnFormula>
    </tableColumn>
  </tableColumns>
  <tableStyleInfo name="TableStyleLight2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2E57D41D-C57F-48DF-AA6D-4ABF610CDCB6}" name="Table12" displayName="Table12" ref="A4:I138" headerRowCount="0" totalsRowCount="1" headerRowDxfId="557" dataDxfId="556" totalsRowDxfId="554" tableBorderDxfId="555" headerRowCellStyle="Comma" dataCellStyle="Comma">
  <tableColumns count="9">
    <tableColumn id="1" xr3:uid="{FA7C7FAB-6D8A-435E-9242-FAA6CA085EC9}" name="Column1" totalsRowLabel="Total" headerRowDxfId="553" dataDxfId="552" totalsRowDxfId="24" dataCellStyle="Comma 155"/>
    <tableColumn id="2" xr3:uid="{1292BB7F-A281-4A38-BA44-0BE1D8D67AE7}" name="Column2" totalsRowFunction="custom" headerRowDxfId="551" dataDxfId="550" totalsRowDxfId="23" headerRowCellStyle="Comma 146" dataCellStyle="Comma">
      <totalsRowFormula>SUM(Table12[Column2])</totalsRowFormula>
    </tableColumn>
    <tableColumn id="3" xr3:uid="{B9C8FB7D-77FA-461B-B928-817249FA3B77}" name="Column3" totalsRowFunction="custom" headerRowDxfId="549" dataDxfId="548" totalsRowDxfId="22" headerRowCellStyle="Comma" dataCellStyle="Comma">
      <calculatedColumnFormula>(B4/$B$138)*100</calculatedColumnFormula>
      <totalsRowFormula>SUM(Table12[Column3])</totalsRowFormula>
    </tableColumn>
    <tableColumn id="4" xr3:uid="{6CFB103F-8849-4BBE-A0A9-C694647A90A4}" name="Column4" totalsRowFunction="custom" headerRowDxfId="547" dataDxfId="546" totalsRowDxfId="21" headerRowCellStyle="Comma 146" dataCellStyle="Comma">
      <totalsRowFormula>SUM(Table12[Column4])</totalsRowFormula>
    </tableColumn>
    <tableColumn id="5" xr3:uid="{52484B71-8601-4891-85FA-62BA3ED48C1C}" name="Column5" totalsRowFunction="custom" headerRowDxfId="545" dataDxfId="544" totalsRowDxfId="20" headerRowCellStyle="Comma" dataCellStyle="Comma">
      <calculatedColumnFormula>(D4/$D$138)*100</calculatedColumnFormula>
      <totalsRowFormula>SUM(Table12[Column5])</totalsRowFormula>
    </tableColumn>
    <tableColumn id="6" xr3:uid="{7CEC52F5-6661-46BC-9683-02C985CC08D7}" name="Column6" totalsRowFunction="custom" headerRowDxfId="543" dataDxfId="542" totalsRowDxfId="19" headerRowCellStyle="Comma 146" dataCellStyle="Comma">
      <totalsRowFormula>SUM(Table12[Column6])</totalsRowFormula>
    </tableColumn>
    <tableColumn id="7" xr3:uid="{A61FABFC-B1A1-46DF-8D8F-E6109C13CD82}" name="Column7" totalsRowFunction="custom" headerRowDxfId="541" dataDxfId="540" totalsRowDxfId="18" headerRowCellStyle="Comma" dataCellStyle="Comma">
      <calculatedColumnFormula>(F4/$F$138)*100</calculatedColumnFormula>
      <totalsRowFormula>SUM(Table12[Column7])</totalsRowFormula>
    </tableColumn>
    <tableColumn id="8" xr3:uid="{164D580E-123D-4ECF-BA53-98EA24C8F066}" name="Column8" totalsRowFunction="custom" headerRowDxfId="539" dataDxfId="538" totalsRowDxfId="17" headerRowCellStyle="Comma" dataCellStyle="Comma">
      <calculatedColumnFormula>((F4/D4)-1)*100</calculatedColumnFormula>
      <totalsRowFormula>((F138/D138)-1)*100</totalsRowFormula>
    </tableColumn>
    <tableColumn id="9" xr3:uid="{40090805-B71D-446D-80AE-EB19D2E35081}" name="Column9" totalsRowFunction="custom" headerRowDxfId="537" dataDxfId="536" totalsRowDxfId="16" headerRowCellStyle="Comma" dataCellStyle="Comma">
      <calculatedColumnFormula>((F4/B4)-1)*100</calculatedColumnFormula>
      <totalsRowFormula>((F138/B138)-1)*100</totalsRowFormula>
    </tableColumn>
  </tableColumns>
  <tableStyleInfo name="TableStyleLight2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8AA86E58-D631-4C8D-AED1-322DC2025BE0}" name="Table223729" displayName="Table223729" ref="A4:I192" headerRowCount="0" totalsRowCount="1" headerRowDxfId="535" dataDxfId="534" totalsRowDxfId="532" tableBorderDxfId="533" headerRowCellStyle="Comma" dataCellStyle="Comma">
  <sortState xmlns:xlrd2="http://schemas.microsoft.com/office/spreadsheetml/2017/richdata2" ref="A4:I131">
    <sortCondition descending="1" ref="G6:G133"/>
  </sortState>
  <tableColumns count="9">
    <tableColumn id="1" xr3:uid="{027A04E9-B65A-4ADA-BEBA-FC762E7E8272}" name="Column1" totalsRowLabel="Total" headerRowDxfId="531" dataDxfId="530" totalsRowDxfId="15"/>
    <tableColumn id="2" xr3:uid="{F4FE1AC8-36B0-4B3D-8AC9-5E4B0AF169A2}" name="Column2" totalsRowFunction="custom" headerRowDxfId="529" dataDxfId="528" totalsRowDxfId="14" headerRowCellStyle="Comma" dataCellStyle="Comma">
      <totalsRowFormula>SUM(Table223729[Column2])</totalsRowFormula>
    </tableColumn>
    <tableColumn id="3" xr3:uid="{643BE1C6-85F8-4379-A8CA-DEE3DBBE3A7F}" name="Column3" totalsRowFunction="sum" headerRowDxfId="527" dataDxfId="526" totalsRowDxfId="13" headerRowCellStyle="Comma" dataCellStyle="Comma">
      <calculatedColumnFormula>(B4/$B$192)*100</calculatedColumnFormula>
    </tableColumn>
    <tableColumn id="4" xr3:uid="{672EFBAF-6A6B-4897-90F1-CF230F4A2B97}" name="Column4" totalsRowFunction="custom" headerRowDxfId="525" dataDxfId="524" totalsRowDxfId="12" headerRowCellStyle="Comma" dataCellStyle="Comma">
      <totalsRowFormula>SUM(Table223729[Column4])</totalsRowFormula>
    </tableColumn>
    <tableColumn id="5" xr3:uid="{2AF60E82-25FF-49E8-BA6E-9B181F86811B}" name="Column5" totalsRowFunction="sum" headerRowDxfId="523" dataDxfId="522" totalsRowDxfId="11" headerRowCellStyle="Comma" dataCellStyle="Comma">
      <calculatedColumnFormula>(D4/$D$192)*100</calculatedColumnFormula>
    </tableColumn>
    <tableColumn id="6" xr3:uid="{B9FA795D-0D9C-4237-B7B0-B72941F9E559}" name="Column6" totalsRowFunction="custom" headerRowDxfId="521" dataDxfId="520" totalsRowDxfId="10" headerRowCellStyle="Comma" dataCellStyle="Comma">
      <totalsRowFormula>SUM(Table223729[Column6])</totalsRowFormula>
    </tableColumn>
    <tableColumn id="7" xr3:uid="{7F3C9CAF-8484-486C-974B-D364E248481B}" name="Column7" totalsRowFunction="sum" headerRowDxfId="519" dataDxfId="518" totalsRowDxfId="9" headerRowCellStyle="Comma" dataCellStyle="Comma">
      <calculatedColumnFormula>(F4/Table223729[[#Totals],[Column6]])*100</calculatedColumnFormula>
    </tableColumn>
    <tableColumn id="8" xr3:uid="{0EDAFCF5-4C1D-48EA-BDB5-D691B7B58564}" name="Column8" totalsRowFunction="custom" headerRowDxfId="517" dataDxfId="516" totalsRowDxfId="8" headerRowCellStyle="Comma" dataCellStyle="Comma">
      <calculatedColumnFormula>((F4/D4)-1)*100</calculatedColumnFormula>
      <totalsRowFormula>((F192/D192)-1)*100</totalsRowFormula>
    </tableColumn>
    <tableColumn id="9" xr3:uid="{1019EA43-AC5E-4358-848B-5641C4DCD9C4}" name="Column9" totalsRowFunction="custom" headerRowDxfId="515" dataDxfId="514" totalsRowDxfId="7" headerRowCellStyle="Comma" dataCellStyle="Comma">
      <calculatedColumnFormula>((F4/B4)-1)*100</calculatedColumnFormula>
      <totalsRowFormula>((F192/B192)-1)*100</totalsRowFormula>
    </tableColumn>
  </tableColumns>
  <tableStyleInfo name="TableStyleMedium2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CC311EEE-A64A-4123-941A-8D9904E855A7}" name="Table25" displayName="Table25" ref="A4:L243" headerRowCount="0" totalsRowShown="0" headerRowDxfId="513" dataDxfId="512" tableBorderDxfId="511" headerRowCellStyle="Comma" dataCellStyle="Comma">
  <tableColumns count="12">
    <tableColumn id="1" xr3:uid="{6617DE3D-4366-4CC0-A597-8566F7376D38}" name="Column1" headerRowDxfId="510" dataDxfId="509"/>
    <tableColumn id="2" xr3:uid="{B676C305-6578-4D1C-98ED-4516A70AFF42}" name="Column2" headerRowDxfId="508" dataDxfId="507" headerRowCellStyle="Comma" dataCellStyle="Comma"/>
    <tableColumn id="3" xr3:uid="{DBEC1595-70C1-4624-AF84-12BB56C69149}" name="Column3" headerRowDxfId="506" dataDxfId="505" headerRowCellStyle="Comma" dataCellStyle="Comma"/>
    <tableColumn id="4" xr3:uid="{4533531D-F697-496C-BE6C-23E48FEC6745}" name="Column4" headerRowDxfId="504" dataDxfId="503" headerRowCellStyle="Comma" dataCellStyle="Comma"/>
    <tableColumn id="5" xr3:uid="{97F63B8B-9DC0-4A4F-8C01-9B765411D7DE}" name="Column5" headerRowDxfId="502" dataDxfId="501" headerRowCellStyle="Comma" dataCellStyle="Comma"/>
    <tableColumn id="6" xr3:uid="{F9885280-F0F4-49D7-8FC3-99C3452D3F12}" name="Column6" headerRowDxfId="500" dataDxfId="499" headerRowCellStyle="Comma" dataCellStyle="Comma"/>
    <tableColumn id="7" xr3:uid="{6B882A8B-10A2-49D3-8E14-EF1919CE21B6}" name="Column7" headerRowDxfId="498" dataDxfId="497" headerRowCellStyle="Comma" dataCellStyle="Comma"/>
    <tableColumn id="8" xr3:uid="{31B80FF6-D7D8-4F97-B565-CB8B2A09257D}" name="Column8" headerRowDxfId="496" dataDxfId="495" headerRowCellStyle="Comma" dataCellStyle="Comma"/>
    <tableColumn id="9" xr3:uid="{20E76D22-8504-4985-9FF2-8CB83DDD5B01}" name="Column9" headerRowDxfId="494" dataDxfId="493" headerRowCellStyle="Comma" dataCellStyle="Comma"/>
    <tableColumn id="10" xr3:uid="{F2130AB9-4280-4737-AE82-7D853C217635}" name="Column10" headerRowDxfId="492" dataDxfId="491" headerRowCellStyle="Comma" dataCellStyle="Comma"/>
    <tableColumn id="11" xr3:uid="{34D5B06D-D6F5-4EBB-8C33-88666FD21C46}" name="Column11" headerRowDxfId="490" dataDxfId="489" headerRowCellStyle="Comma" dataCellStyle="Comma"/>
    <tableColumn id="12" xr3:uid="{1E6921E3-9562-44AD-8DF3-C82FAD0A7F9D}" name="Column12" headerRowDxfId="488" dataDxfId="487" headerRowCellStyle="Comma" dataCellStyle="Comma"/>
  </tableColumns>
  <tableStyleInfo name="TableStyleLight2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3626DCDF-6D56-4B79-9333-91DBA06AEFA9}" name="Table21" displayName="Table21" ref="A4:I218" headerRowCount="0" totalsRowShown="0" headerRowDxfId="486" dataDxfId="485" tableBorderDxfId="484" headerRowCellStyle="Comma" dataCellStyle="Comma">
  <sortState xmlns:xlrd2="http://schemas.microsoft.com/office/spreadsheetml/2017/richdata2" ref="A4:I217">
    <sortCondition descending="1" ref="F4:F217"/>
  </sortState>
  <tableColumns count="9">
    <tableColumn id="1" xr3:uid="{A8D816B3-2225-4EF7-8967-621D3E92E3DA}" name="Column1" headerRowDxfId="483" dataDxfId="482"/>
    <tableColumn id="2" xr3:uid="{9027BF6B-BA40-40CA-AB7D-BE87C66D5A10}" name="Column2" headerRowDxfId="481" dataDxfId="480" headerRowCellStyle="Comma 118" dataCellStyle="Comma"/>
    <tableColumn id="3" xr3:uid="{0EB677B2-A37C-41EC-A2ED-CDE4EB90E843}" name="Column3" headerRowDxfId="479" dataDxfId="478" headerRowCellStyle="Comma" dataCellStyle="Comma">
      <calculatedColumnFormula>(B4/$B$219)*100</calculatedColumnFormula>
    </tableColumn>
    <tableColumn id="4" xr3:uid="{010BDF3F-515D-4E7E-9377-D63BEB5ECB1C}" name="Column4" headerRowDxfId="477" dataDxfId="476" headerRowCellStyle="Comma 118" dataCellStyle="Comma"/>
    <tableColumn id="5" xr3:uid="{66948991-44A5-4E3D-9813-F22ECD0DFBC6}" name="Column5" headerRowDxfId="475" dataDxfId="474" headerRowCellStyle="Comma" dataCellStyle="Comma">
      <calculatedColumnFormula>(D4/$D$219)*100</calculatedColumnFormula>
    </tableColumn>
    <tableColumn id="6" xr3:uid="{075D4E6F-F1DC-41C1-8091-CEEC2B6AED9F}" name="Column6" headerRowDxfId="473" dataDxfId="472" headerRowCellStyle="Comma 118" dataCellStyle="Comma"/>
    <tableColumn id="7" xr3:uid="{2AF3874D-6180-4C78-9DB2-B02F15E68EF7}" name="Column7" headerRowDxfId="471" dataDxfId="470" headerRowCellStyle="Comma" dataCellStyle="Comma">
      <calculatedColumnFormula>(F4/$F$219)*100</calculatedColumnFormula>
    </tableColumn>
    <tableColumn id="8" xr3:uid="{E016A322-C8C2-4DB4-AF70-B16C78B54667}" name="Column8" headerRowDxfId="469" dataDxfId="468" headerRowCellStyle="Comma" dataCellStyle="Comma">
      <calculatedColumnFormula>((F4/D4)-1)*100</calculatedColumnFormula>
    </tableColumn>
    <tableColumn id="9" xr3:uid="{974CC38E-4740-4953-8169-90DEF0494918}" name="Column9" headerRowDxfId="467" dataDxfId="466" headerRowCellStyle="Comma" dataCellStyle="Comma">
      <calculatedColumnFormula>((F4/B4)-1)*100</calculatedColumnFormula>
    </tableColumn>
  </tableColumns>
  <tableStyleInfo name="TableStyleLight2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11EA7962-8807-4E4A-BCFA-5ACE5561DC9F}" name="Table16" displayName="Table16" ref="A4:I261" headerRowCount="0" totalsRowShown="0" headerRowDxfId="465" dataDxfId="464" tableBorderDxfId="463" headerRowCellStyle="Comma">
  <tableColumns count="9">
    <tableColumn id="1" xr3:uid="{7349B799-3558-4889-9991-C21F5F98ADCB}" name="Column1" headerRowDxfId="462" dataDxfId="461"/>
    <tableColumn id="2" xr3:uid="{186C5220-37D1-478D-B2F0-1DA52398826C}" name="Column2" headerRowDxfId="460" dataDxfId="459" headerRowCellStyle="Comma" dataCellStyle="Comma"/>
    <tableColumn id="3" xr3:uid="{B9FF5E7B-12A1-4ACC-8BF5-4D083CC281F8}" name="Column3" headerRowDxfId="458" dataDxfId="457" headerRowCellStyle="Comma" dataCellStyle="Comma">
      <calculatedColumnFormula>(B5/$B$263)*100</calculatedColumnFormula>
    </tableColumn>
    <tableColumn id="4" xr3:uid="{FC4AEE7D-99A5-403D-9A2F-EA0611971C86}" name="Column4" headerRowDxfId="456" dataDxfId="455" headerRowCellStyle="Comma" dataCellStyle="Comma"/>
    <tableColumn id="5" xr3:uid="{E0B2F2E1-1852-41C2-879C-B08921BF5C3B}" name="Column5" headerRowDxfId="454" dataDxfId="453" headerRowCellStyle="Comma" dataCellStyle="Comma">
      <calculatedColumnFormula>(D5/$D$263)*100</calculatedColumnFormula>
    </tableColumn>
    <tableColumn id="6" xr3:uid="{811172F2-ACA6-4EF5-A8CE-CA1798A889BC}" name="Column6" headerRowDxfId="452" dataDxfId="451" headerRowCellStyle="Comma" dataCellStyle="Comma"/>
    <tableColumn id="7" xr3:uid="{03197873-FC26-4332-964D-00AFAC18FD7B}" name="Column7" headerRowDxfId="450" dataDxfId="449" headerRowCellStyle="Comma" dataCellStyle="Comma">
      <calculatedColumnFormula>(F5/$F$263)*100</calculatedColumnFormula>
    </tableColumn>
    <tableColumn id="8" xr3:uid="{982055C4-A2DD-4DAA-BD9F-6395976FA57F}" name="Column8" headerRowDxfId="448" dataDxfId="447" headerRowCellStyle="Comma" dataCellStyle="Comma"/>
    <tableColumn id="9" xr3:uid="{A7C202F3-672C-424A-922B-2E7472805B19}" name="Column9" headerRowDxfId="446" dataDxfId="445" headerRowCellStyle="Comma" dataCellStyle="Comma"/>
  </tableColumns>
  <tableStyleInfo name="TableStyleLight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23E2A077-0749-43E2-9400-B6B02DFDBC96}" name="Table13" displayName="Table13" ref="A11:D229" headerRowCount="0" totalsRowShown="0" headerRowDxfId="697" dataDxfId="696" tableBorderDxfId="695">
  <sortState xmlns:xlrd2="http://schemas.microsoft.com/office/spreadsheetml/2017/richdata2" ref="A11:D229">
    <sortCondition ref="D11:D229"/>
  </sortState>
  <tableColumns count="4">
    <tableColumn id="1" xr3:uid="{30EF23E7-030E-4BE6-AFD1-EE4F0C278F00}" name="Column1" headerRowDxfId="694" dataDxfId="693"/>
    <tableColumn id="2" xr3:uid="{D93D7DFE-8394-40CB-9A06-645A64D2A409}" name="Column2" headerRowDxfId="692" dataDxfId="691" headerRowCellStyle="Comma" dataCellStyle="Comma"/>
    <tableColumn id="3" xr3:uid="{810B76B2-DAAC-4896-8A6E-0BDC9802CA81}" name="Column3" headerRowDxfId="690" dataDxfId="689" headerRowCellStyle="Comma" dataCellStyle="Comma"/>
    <tableColumn id="4" xr3:uid="{1938F3C6-3538-4369-9CDD-CDD6CF1BD776}" name="Column4" headerRowDxfId="688" dataDxfId="687" headerRowCellStyle="Comma" dataCellStyle="Comma">
      <calculatedColumnFormula>C12-B12</calculatedColumnFormula>
    </tableColumn>
  </tableColumns>
  <tableStyleInfo name="TableStyleLight2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B5EB2817-728C-4183-AFF9-29D804F13E07}" name="Table2227" displayName="Table2227" ref="A2:F31" headerRowCount="0" totalsRowShown="0" headerRowDxfId="444" dataDxfId="443" tableBorderDxfId="442" headerRowCellStyle="Comma" dataCellStyle="Comma">
  <sortState xmlns:xlrd2="http://schemas.microsoft.com/office/spreadsheetml/2017/richdata2" ref="A2:F29">
    <sortCondition descending="1" ref="F2:F29"/>
  </sortState>
  <tableColumns count="6">
    <tableColumn id="1" xr3:uid="{835E7191-63C3-46DF-96A9-603818DEEF00}" name="Column1" headerRowDxfId="441" dataDxfId="440" dataCellStyle="Comma"/>
    <tableColumn id="2" xr3:uid="{9D5F3BD5-1415-4DD4-B91F-CB6D9F3D6B42}" name="Column2" headerRowDxfId="439" dataDxfId="438" dataCellStyle="Comma"/>
    <tableColumn id="3" xr3:uid="{F1002B4E-FB97-47D6-99BB-8ADF21BE95C8}" name="Column3" headerRowDxfId="437" dataDxfId="436" dataCellStyle="Comma"/>
    <tableColumn id="4" xr3:uid="{3117DE88-6B27-4758-A1EC-7A02F47BC41C}" name="Column4" headerRowDxfId="435" dataDxfId="434" dataCellStyle="Comma"/>
    <tableColumn id="5" xr3:uid="{3EB1AD5F-2D02-404E-A1C5-DE0978D5BC1A}" name="Column5" headerRowDxfId="433" dataDxfId="432" dataCellStyle="Comma"/>
    <tableColumn id="6" xr3:uid="{1088D82C-295D-42D3-A06D-7181B6DBAE1F}" name="Column6" headerRowDxfId="431" dataDxfId="430" dataCellStyle="Comma"/>
  </tableColumns>
  <tableStyleInfo name="TableStyleLight2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5A106047-84A4-426E-8E5F-E534982D9870}" name="Table1740" displayName="Table1740" ref="A2:F22" totalsRowShown="0" headerRowDxfId="429" dataDxfId="427" headerRowBorderDxfId="428" tableBorderDxfId="426" dataCellStyle="Comma 150">
  <sortState xmlns:xlrd2="http://schemas.microsoft.com/office/spreadsheetml/2017/richdata2" ref="A3:F22">
    <sortCondition descending="1" ref="F3:F22"/>
  </sortState>
  <tableColumns count="6">
    <tableColumn id="1" xr3:uid="{347054BB-F2B7-46AE-B65D-C7A1CC23F868}" name="Partner" dataDxfId="425" dataCellStyle="Comma"/>
    <tableColumn id="2" xr3:uid="{2F7052B0-BD50-4899-A68C-1B108B951FE1}" name="682: Copper and articles of copper" dataDxfId="424" dataCellStyle="Comma 150"/>
    <tableColumn id="3" xr3:uid="{B2A393E2-159E-47BF-AACC-6B86F0394EEA}" name="334: Petroleum oils and oils obtained from bituminous minerals (other than crude); preparations, n.e.s., " dataDxfId="423" dataCellStyle="Comma 150"/>
    <tableColumn id="4" xr3:uid="{9EBD683A-A955-4EB8-A9C3-BA593C195A74}" name="667: Pearls and precious or semiprecious stones, unworked or worked" dataDxfId="422" dataCellStyle="Comma 150"/>
    <tableColumn id="5" xr3:uid="{F49A3D59-9E75-411C-928B-218BA60700B8}" name="287: Ores and concentrates of base metals, n.e.s." dataDxfId="421" dataCellStyle="Comma 150"/>
    <tableColumn id="6" xr3:uid="{C4020B1F-7A4B-4516-AEA4-CA4EBB4F1932}" name="284: Nickel ores and concentrates; nickel mattes, nickel oxide sinters and other intermediate products of nickel metallurgy" dataDxfId="420" dataCellStyle="Comma 150"/>
  </tableColumns>
  <tableStyleInfo name="TableStyleLight2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194D0C18-2074-4175-9425-B25D4A24AB49}" name="Table545" displayName="Table545" ref="A2:F56" totalsRowShown="0" headerRowDxfId="419" dataDxfId="417" headerRowBorderDxfId="418" tableBorderDxfId="416" headerRowCellStyle="Comma 155" dataCellStyle="Comma 150">
  <sortState xmlns:xlrd2="http://schemas.microsoft.com/office/spreadsheetml/2017/richdata2" ref="A3:F56">
    <sortCondition descending="1" ref="F3:F56"/>
  </sortState>
  <tableColumns count="6">
    <tableColumn id="1" xr3:uid="{12844778-513E-44A8-B3BE-EC1B35DF939C}" name="Partner" dataDxfId="415" dataCellStyle="Comma"/>
    <tableColumn id="2" xr3:uid="{0094DD2A-4A7C-4891-9DCF-841B09893D8D}" name="334: Petroleum oils" dataDxfId="414" dataCellStyle="Comma 150"/>
    <tableColumn id="3" xr3:uid="{0CF830CD-E553-430E-87D5-58938EFC3B23}" name="782: Motor vehicles (commercial purposes)" dataDxfId="413" dataCellStyle="Comma 150"/>
    <tableColumn id="4" xr3:uid="{ACFB5F7E-F132-4135-B866-53A0E24F3551}" name="781: Motor vehicles for the transportation of persons" dataDxfId="412" dataCellStyle="Comma 150"/>
    <tableColumn id="5" xr3:uid="{DFDC7733-7699-40A6-AEA2-2F4F6FBBEBAD}" name="284: Nickel ores and concentrates" dataDxfId="411" dataCellStyle="Comma 150"/>
    <tableColumn id="6" xr3:uid="{AC1A4687-2175-440D-8C5A-A95D85CBB684}" name="723: Civil engineering and contractors' plant and equipment" dataDxfId="410" dataCellStyle="Comma 150"/>
  </tableColumns>
  <tableStyleInfo name="TableStyleLight2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B5B8216E-F835-4C36-87A0-0E18BCC7E402}" name="Table27" displayName="Table27" ref="A3:F15" headerRowCount="0" totalsRowShown="0" headerRowDxfId="409" dataDxfId="407" headerRowBorderDxfId="408" tableBorderDxfId="406" headerRowCellStyle="Comma" dataCellStyle="Comma">
  <tableColumns count="6">
    <tableColumn id="1" xr3:uid="{3179DA3D-31B0-4086-933B-30E9486FB379}" name="Column1" headerRowDxfId="405" dataDxfId="404" totalsRowDxfId="403" dataCellStyle="Comma"/>
    <tableColumn id="2" xr3:uid="{99CDBC9E-4098-4B1E-92A1-AC0B6D16EE17}" name="Column2" headerRowDxfId="402" dataDxfId="401" totalsRowDxfId="400" dataCellStyle="Comma"/>
    <tableColumn id="3" xr3:uid="{B6C57B88-B51C-4AF5-B74B-DA89A0F76A5F}" name="Column3" headerRowDxfId="399" dataDxfId="398" totalsRowDxfId="397" dataCellStyle="Comma"/>
    <tableColumn id="4" xr3:uid="{D44DD32C-278D-4F8C-8770-5AC975F27E3A}" name="Column4" headerRowDxfId="396" dataDxfId="395" totalsRowDxfId="394" dataCellStyle="Comma"/>
    <tableColumn id="5" xr3:uid="{17B9D534-CD9E-4BAF-B4F9-D7D580DF4C5D}" name="Column5" headerRowDxfId="393" dataDxfId="392" totalsRowDxfId="391" dataCellStyle="Comma"/>
    <tableColumn id="6" xr3:uid="{B9D60DEE-8834-4EE6-9355-6DA69476C257}" name="Column6" headerRowDxfId="390" dataDxfId="389" totalsRowDxfId="388" dataCellStyle="Comma"/>
  </tableColumns>
  <tableStyleInfo name="TableStyleMedium2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3C1D1F96-81C2-4543-87C2-ED724C8F5EAB}" name="Table30329" displayName="Table30329" ref="A4:I13" headerRowCount="0" totalsRowShown="0" headerRowDxfId="387" dataDxfId="386" tableBorderDxfId="385" headerRowCellStyle="Comma" dataCellStyle="Comma">
  <tableColumns count="9">
    <tableColumn id="1" xr3:uid="{00000000-0010-0000-1200-000001000000}" name="Column1" headerRowDxfId="384" dataDxfId="383" headerRowCellStyle="Comma" dataCellStyle="Comma"/>
    <tableColumn id="2" xr3:uid="{00000000-0010-0000-1200-000002000000}" name="Column2" headerRowDxfId="382" dataDxfId="381" headerRowCellStyle="Comma" dataCellStyle="Comma 120"/>
    <tableColumn id="3" xr3:uid="{00000000-0010-0000-1200-000003000000}" name="Column3" headerRowDxfId="380" dataDxfId="379" headerRowCellStyle="Comma" dataCellStyle="Comma">
      <calculatedColumnFormula>(B4/$B$13)*100</calculatedColumnFormula>
    </tableColumn>
    <tableColumn id="4" xr3:uid="{00000000-0010-0000-1200-000004000000}" name="Column4" headerRowDxfId="378" dataDxfId="377" headerRowCellStyle="Comma" dataCellStyle="Comma 120"/>
    <tableColumn id="5" xr3:uid="{00000000-0010-0000-1200-000005000000}" name="Column5" headerRowDxfId="376" dataDxfId="375" headerRowCellStyle="Comma" dataCellStyle="Comma">
      <calculatedColumnFormula>(D4/$D$13)*100</calculatedColumnFormula>
    </tableColumn>
    <tableColumn id="6" xr3:uid="{00000000-0010-0000-1200-000006000000}" name="Column6" headerRowDxfId="374" dataDxfId="373" headerRowCellStyle="Comma" dataCellStyle="Comma 120"/>
    <tableColumn id="7" xr3:uid="{00000000-0010-0000-1200-000007000000}" name="Column7" headerRowDxfId="372" dataDxfId="371" headerRowCellStyle="Comma" dataCellStyle="Comma"/>
    <tableColumn id="8" xr3:uid="{00000000-0010-0000-1200-000008000000}" name="Column8" headerRowDxfId="370" dataDxfId="369" headerRowCellStyle="Comma" dataCellStyle="Comma">
      <calculatedColumnFormula>((F4/D4)-1)*100</calculatedColumnFormula>
    </tableColumn>
    <tableColumn id="9" xr3:uid="{00000000-0010-0000-1200-000009000000}" name="Column9" headerRowDxfId="368" dataDxfId="367" headerRowCellStyle="Comma" dataCellStyle="Comma">
      <calculatedColumnFormula>((F4/B4)-1)*100</calculatedColumnFormula>
    </tableColumn>
  </tableColumns>
  <tableStyleInfo name="TableStyleMedium2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A6CE0D50-4002-4779-A47F-F0FBDFC3A767}" name="Table118" displayName="Table118" ref="A2:J208" headerRowCount="0" totalsRowCount="1" headerRowDxfId="366" dataDxfId="364" headerRowBorderDxfId="365" tableBorderDxfId="363" dataCellStyle="Comma 157">
  <sortState xmlns:xlrd2="http://schemas.microsoft.com/office/spreadsheetml/2017/richdata2" ref="A2:J207">
    <sortCondition descending="1" ref="H2:H207"/>
  </sortState>
  <tableColumns count="10">
    <tableColumn id="1" xr3:uid="{94AA04BD-08FE-4345-B596-22E26DE4AB95}" name="Column1" headerRowDxfId="362" dataDxfId="361" totalsRowDxfId="360"/>
    <tableColumn id="2" xr3:uid="{F47D8B75-8418-4333-8BA9-4DA54363974E}" name="Column2" totalsRowFunction="sum" headerRowDxfId="359" dataDxfId="358" totalsRowDxfId="357" dataCellStyle="Comma 157"/>
    <tableColumn id="3" xr3:uid="{1FD08374-2188-4B85-B26D-B5B25443DB9B}" name="Column3" totalsRowFunction="sum" headerRowDxfId="356" dataDxfId="355" totalsRowDxfId="354" dataCellStyle="Comma 157"/>
    <tableColumn id="4" xr3:uid="{8C6D8318-FB2A-4C2C-979D-FB8A08F90C88}" name="Column4" totalsRowFunction="sum" headerRowDxfId="353" dataDxfId="352" totalsRowDxfId="351" dataCellStyle="Comma 157"/>
    <tableColumn id="5" xr3:uid="{39F7EE61-CBF6-4127-B1A2-06BF201720FB}" name="Column5" totalsRowFunction="sum" headerRowDxfId="350" dataDxfId="349" totalsRowDxfId="348" dataCellStyle="Comma 157"/>
    <tableColumn id="6" xr3:uid="{C4E25F12-A64A-4F01-86DF-807BC1093BF7}" name="Column6" totalsRowFunction="sum" headerRowDxfId="347" dataDxfId="346" totalsRowDxfId="345" dataCellStyle="Comma 157"/>
    <tableColumn id="7" xr3:uid="{05EF338B-F5B0-44BF-BD94-88787DE39193}" name="Column7" totalsRowFunction="sum" headerRowDxfId="344" dataDxfId="343" totalsRowDxfId="342" dataCellStyle="Comma 157"/>
    <tableColumn id="8" xr3:uid="{584C3877-F071-4728-9BAD-77BD0288A765}" name="Column8" totalsRowFunction="sum" headerRowDxfId="341" dataDxfId="340" totalsRowDxfId="339" dataCellStyle="Comma 157"/>
    <tableColumn id="9" xr3:uid="{0DBFB53D-253E-4BCA-B129-75AF941B1A8B}" name="Column9" totalsRowFunction="sum" headerRowDxfId="338" dataDxfId="337" totalsRowDxfId="336" dataCellStyle="Comma 157"/>
    <tableColumn id="10" xr3:uid="{F51EC78C-C567-40C6-8335-361CB34AF10B}" name="Column10" totalsRowFunction="sum" headerRowDxfId="335" dataDxfId="334" totalsRowDxfId="333" dataCellStyle="Comma 157"/>
  </tableColumns>
  <tableStyleInfo name="TableStyleLight2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A5B74ECA-EC24-4E2E-9A27-C1287D9C0B72}" name="Table323611" displayName="Table323611" ref="A4:I13" headerRowCount="0" totalsRowShown="0" headerRowDxfId="332" dataDxfId="331" tableBorderDxfId="330" headerRowCellStyle="Comma">
  <tableColumns count="9">
    <tableColumn id="1" xr3:uid="{00000000-0010-0000-1400-000001000000}" name="Column1" headerRowDxfId="329" dataDxfId="328" headerRowCellStyle="Comma" dataCellStyle="Comma"/>
    <tableColumn id="2" xr3:uid="{00000000-0010-0000-1400-000002000000}" name="Column2" headerRowDxfId="327" dataDxfId="326" headerRowCellStyle="Comma" dataCellStyle="Comma"/>
    <tableColumn id="3" xr3:uid="{00000000-0010-0000-1400-000003000000}" name="Column3" headerRowDxfId="325" dataDxfId="324" headerRowCellStyle="Comma" dataCellStyle="Comma">
      <calculatedColumnFormula>(B4/$B$13)*100</calculatedColumnFormula>
    </tableColumn>
    <tableColumn id="4" xr3:uid="{00000000-0010-0000-1400-000004000000}" name="Column4" headerRowDxfId="323" dataDxfId="322" headerRowCellStyle="Comma" dataCellStyle="Comma"/>
    <tableColumn id="5" xr3:uid="{00000000-0010-0000-1400-000005000000}" name="Column5" headerRowDxfId="321" dataDxfId="320" headerRowCellStyle="Comma" dataCellStyle="Comma">
      <calculatedColumnFormula>(D4/$D$13)*100</calculatedColumnFormula>
    </tableColumn>
    <tableColumn id="6" xr3:uid="{00000000-0010-0000-1400-000006000000}" name="Column6" headerRowDxfId="319" dataDxfId="318" headerRowCellStyle="Comma" dataCellStyle="Comma"/>
    <tableColumn id="7" xr3:uid="{00000000-0010-0000-1400-000007000000}" name="Column7" headerRowDxfId="317" dataDxfId="316" headerRowCellStyle="Comma" dataCellStyle="Comma"/>
    <tableColumn id="8" xr3:uid="{00000000-0010-0000-1400-000008000000}" name="Column8" headerRowDxfId="315" dataDxfId="314" headerRowCellStyle="Comma" dataCellStyle="Comma">
      <calculatedColumnFormula>((F4/D4)-1)*100</calculatedColumnFormula>
    </tableColumn>
    <tableColumn id="9" xr3:uid="{00000000-0010-0000-1400-000009000000}" name="Column9" headerRowDxfId="313" dataDxfId="312" headerRowCellStyle="Comma" dataCellStyle="Comma">
      <calculatedColumnFormula>((F4/B4)-1)*100</calculatedColumnFormula>
    </tableColumn>
  </tableColumns>
  <tableStyleInfo name="TableStyleMedium2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D368FA-6F38-490E-94CF-C56534DF8CEA}" name="Table1218" displayName="Table1218" ref="A2:J251" headerRowCount="0" totalsRowShown="0" headerRowDxfId="311" dataDxfId="309" headerRowBorderDxfId="310" tableBorderDxfId="308" dataCellStyle="Comma">
  <sortState xmlns:xlrd2="http://schemas.microsoft.com/office/spreadsheetml/2017/richdata2" ref="A2:J251">
    <sortCondition descending="1" ref="C2:C251"/>
  </sortState>
  <tableColumns count="10">
    <tableColumn id="1" xr3:uid="{94DE5067-B747-4126-A281-82A63A8256FF}" name="Column1" headerRowDxfId="307" dataDxfId="306"/>
    <tableColumn id="2" xr3:uid="{D04CB9BC-042C-4A08-A572-26C3FE6BFCD6}" name="Column2" headerRowDxfId="305" dataDxfId="304" dataCellStyle="Comma"/>
    <tableColumn id="3" xr3:uid="{CCCED8ED-9330-42E7-A319-AD0078EAA779}" name="Column3" headerRowDxfId="303" dataDxfId="302" dataCellStyle="Comma"/>
    <tableColumn id="4" xr3:uid="{3316D45D-F040-4EF0-86EC-652B0AF56B47}" name="Column4" headerRowDxfId="301" dataDxfId="300" dataCellStyle="Comma"/>
    <tableColumn id="5" xr3:uid="{04F2C16A-D74B-421B-83E8-F23FD2A9289B}" name="Column5" headerRowDxfId="299" dataDxfId="298" dataCellStyle="Comma"/>
    <tableColumn id="6" xr3:uid="{3A15B47E-E267-4762-893A-9C3D2DDD1230}" name="Column6" headerRowDxfId="297" dataDxfId="296" dataCellStyle="Comma"/>
    <tableColumn id="7" xr3:uid="{5E8EBA75-AAB9-48F0-A969-56B4F0B24B36}" name="Column7" headerRowDxfId="295" dataDxfId="294" dataCellStyle="Comma"/>
    <tableColumn id="8" xr3:uid="{55738517-B251-4737-A934-E3026A1E64DD}" name="Column8" headerRowDxfId="293" dataDxfId="292" dataCellStyle="Comma"/>
    <tableColumn id="9" xr3:uid="{F4AD1922-B4C8-4239-A5A2-8EBD6E593D88}" name="Column9" headerRowDxfId="291" dataDxfId="290" dataCellStyle="Comma"/>
    <tableColumn id="10" xr3:uid="{148C0539-3FF4-4B20-8A8A-AF1F58A61C45}" name="Column10" headerRowDxfId="289" dataDxfId="288" dataCellStyle="Comma"/>
  </tableColumns>
  <tableStyleInfo name="TableStyleLight2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B6001516-92F7-4FD1-B109-21994D33F387}" name="Table245835" displayName="Table245835" ref="A5:D250" headerRowCount="0" totalsRowCount="1" headerRowDxfId="287" tableBorderDxfId="286" headerRowCellStyle="Comma 10 10 2 2 2 2 2 2 2 2 2 2 2 2">
  <sortState xmlns:xlrd2="http://schemas.microsoft.com/office/spreadsheetml/2017/richdata2" ref="A5:D246">
    <sortCondition descending="1" ref="D6:D247"/>
  </sortState>
  <tableColumns count="4">
    <tableColumn id="1" xr3:uid="{241DE952-75B0-4982-AA0A-5D99BA12664D}" name="Column1" headerRowDxfId="285" dataDxfId="284" totalsRowDxfId="283" dataCellStyle="Comma"/>
    <tableColumn id="2" xr3:uid="{25F1C2A7-0759-4302-B542-4F5CA0F24EFB}" name="Column2" totalsRowFunction="custom" headerRowDxfId="282" dataDxfId="281" totalsRowDxfId="280" headerRowCellStyle="Comma 10 10 2 2 2 2 2 2 2 2 2 2 2 2" dataCellStyle="Comma">
      <totalsRowFormula>SUM(Table245835[Column2])</totalsRowFormula>
    </tableColumn>
    <tableColumn id="3" xr3:uid="{90581102-668F-4E55-A288-C73E69126B64}" name="Column3" totalsRowFunction="custom" headerRowDxfId="279" dataDxfId="278" totalsRowDxfId="277" headerRowCellStyle="Comma 10 10 2 2 2 2 2 2 2 2 2 2 2 2" dataCellStyle="Comma">
      <totalsRowFormula>SUM(Table245835[Column3])</totalsRowFormula>
    </tableColumn>
    <tableColumn id="4" xr3:uid="{98DA60A8-0F5C-4F0D-B9D0-E854EBDDCD9E}" name="Column4" totalsRowFunction="custom" headerRowDxfId="276" dataDxfId="275" totalsRowDxfId="274" headerRowCellStyle="Comma 10 10 2 2 2 2 2 2 2 2 2 2 2 2" dataCellStyle="Comma">
      <totalsRowFormula>SUM(Table245835[Column4])</totalsRowFormula>
    </tableColumn>
  </tableColumns>
  <tableStyleInfo name="TableStyleLight2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6DA59ED6-5831-4656-9093-FB7EE9A10A88}" name="Table295936" displayName="Table295936" ref="F5:I249" headerRowCount="0" totalsRowShown="0" headerRowDxfId="273" tableBorderDxfId="272" headerRowCellStyle="Comma">
  <tableColumns count="4">
    <tableColumn id="1" xr3:uid="{7B5980C5-01CD-402C-9849-1BE32C55F947}" name="Column1" headerRowDxfId="271" dataDxfId="270" dataCellStyle="Comma"/>
    <tableColumn id="2" xr3:uid="{81066142-BC0A-4539-BE4A-1653E3A1CBA8}" name="Column2" headerRowDxfId="269" dataDxfId="268" headerRowCellStyle="Comma 10 10 2 2 2 2 2 2 2 2 2 2 2 2" dataCellStyle="Comma"/>
    <tableColumn id="3" xr3:uid="{F09D7DC6-53EB-4A46-83F2-01D4E211F0E3}" name="Column3" headerRowDxfId="267" dataDxfId="266" headerRowCellStyle="Comma 10 10 2 2 2 2 2 2 2 2 2 2 2 2" dataCellStyle="Comma"/>
    <tableColumn id="4" xr3:uid="{88699AB2-D7F8-4DD2-8B08-C7B1972AA3BC}" name="Column4" headerRowDxfId="265" dataDxfId="264" headerRowCellStyle="Comma 10 10 2 2 2 2 2 2 2 2 2 2 2 2" dataCellStyle="Comma"/>
  </tableColumns>
  <tableStyleInfo name="TableStyleLight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B1F6EDD5-5013-4028-A851-7DDDB6068233}" name="Table5" displayName="Table5" ref="A2:E14" headerRowCount="0" totalsRowShown="0" headerRowDxfId="686" dataDxfId="685" tableBorderDxfId="684">
  <tableColumns count="5">
    <tableColumn id="1" xr3:uid="{4B463BFD-D75F-4230-AB56-F205E8D2CDB1}" name="Column1" headerRowDxfId="683" dataDxfId="682"/>
    <tableColumn id="2" xr3:uid="{AD0DB5F7-D5A3-4F36-9559-336E9800150A}" name="Column2" headerRowDxfId="681" dataDxfId="680" dataCellStyle="Comma 117"/>
    <tableColumn id="3" xr3:uid="{345A7A19-6510-492F-8450-423AFDE9EB00}" name="Column3" headerRowDxfId="679" dataDxfId="678" dataCellStyle="Comma 117"/>
    <tableColumn id="4" xr3:uid="{7578DCB3-634D-42CB-A81E-7BBA3B97C502}" name="Column4" headerRowDxfId="677" dataDxfId="676"/>
    <tableColumn id="5" xr3:uid="{C3E342DB-B6D4-48FE-B0A9-9AEA7A1A9655}" name="Column5" headerRowDxfId="675" dataDxfId="674"/>
  </tableColumns>
  <tableStyleInfo name="TableStyleLight2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18CCA75C-7C90-4BA1-A337-819F221B81BE}" name="Table346037" displayName="Table346037" ref="K5:N249" headerRowCount="0" totalsRowCount="1" headerRowDxfId="263" dataDxfId="262" tableBorderDxfId="261" headerRowCellStyle="Comma 10 10 2 2 2 2 2 2 2 2 2 2 2 2">
  <tableColumns count="4">
    <tableColumn id="1" xr3:uid="{2D60396A-B044-4AAD-951C-E7B4E2F41904}" name="Column1" headerRowDxfId="260" dataDxfId="259" totalsRowDxfId="258" dataCellStyle="Comma"/>
    <tableColumn id="2" xr3:uid="{9607A5D9-189A-4F3F-A6A5-7C5DE4729A5B}" name="Column2" totalsRowFunction="custom" headerRowDxfId="257" dataDxfId="256" totalsRowDxfId="255" headerRowCellStyle="Comma 10 10 2 2 2 2 2 2 2 2 2 2 2 2" dataCellStyle="Comma">
      <totalsRowFormula>SUM(Table346037[Column2])</totalsRowFormula>
    </tableColumn>
    <tableColumn id="3" xr3:uid="{18CF0B34-FE63-45C3-B11F-09E79ED5CD59}" name="Column3" totalsRowFunction="custom" headerRowDxfId="254" dataDxfId="253" totalsRowDxfId="252" headerRowCellStyle="Comma 10 10 2 2 2 2 2 2 2 2 2 2 2 2" dataCellStyle="Comma">
      <totalsRowFormula>SUM(Table346037[Column3])</totalsRowFormula>
    </tableColumn>
    <tableColumn id="4" xr3:uid="{011637C9-D29E-481E-957A-E8BEAA2F786A}" name="Column4" totalsRowFunction="custom" headerRowDxfId="251" dataDxfId="250" totalsRowDxfId="249" headerRowCellStyle="Comma 10 10 2 2 2 2 2 2 2 2 2 2 2 2" dataCellStyle="Comma">
      <totalsRowFormula>SUM(Table346037[Column4])</totalsRowFormula>
    </tableColumn>
  </tableColumns>
  <tableStyleInfo name="TableStyleLight2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80C02FDC-8B80-4210-B9F5-4740B2BF4421}" name="Table421116" displayName="Table421116" ref="A3:D8" headerRowCount="0" totalsRowCount="1" headerRowDxfId="248" dataDxfId="247" totalsRowDxfId="245" tableBorderDxfId="246" headerRowCellStyle="Comma 23">
  <tableColumns count="4">
    <tableColumn id="1" xr3:uid="{845392F7-3EB0-4ADE-85C0-FB34B180958D}" name="Column1" headerRowDxfId="244" dataDxfId="243" totalsRowDxfId="242" dataCellStyle="Comma"/>
    <tableColumn id="2" xr3:uid="{1F20528A-5129-4DF7-B986-879A31AF3568}" name="Column2" totalsRowFunction="custom" headerRowDxfId="241" dataDxfId="240" totalsRowDxfId="239" headerRowCellStyle="Comma 23" dataCellStyle="Comma">
      <totalsRowFormula>SUM(B3:B7)</totalsRowFormula>
    </tableColumn>
    <tableColumn id="3" xr3:uid="{DA207716-BA8D-467C-B37D-4736F20EA9EA}" name="Column3" totalsRowFunction="custom" headerRowDxfId="238" dataDxfId="237" totalsRowDxfId="236" headerRowCellStyle="Comma 23" dataCellStyle="Comma">
      <totalsRowFormula>SUM(C3:C7)</totalsRowFormula>
    </tableColumn>
    <tableColumn id="4" xr3:uid="{D6BB679B-EEB8-44D1-85AD-132CC4265444}" name="Column4" totalsRowFunction="custom" headerRowDxfId="235" dataDxfId="234" totalsRowDxfId="233" headerRowCellStyle="Comma 23" dataCellStyle="Comma">
      <totalsRowFormula>SUM(D3:D7)</totalsRowFormula>
    </tableColumn>
  </tableColumns>
  <tableStyleInfo name="TableStyleMedium2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32CEB5C0-38CE-48E0-986F-39DAA907859A}" name="Table3896259" displayName="Table3896259" ref="A4:I9" headerRowCount="0" totalsRowShown="0" headerRowDxfId="232" dataDxfId="231" tableBorderDxfId="230">
  <tableColumns count="9">
    <tableColumn id="1" xr3:uid="{7F68F5E3-1151-4FC1-AFA8-5078D5163FD0}" name="Column1" headerRowDxfId="229" dataDxfId="228" headerRowCellStyle="Comma" dataCellStyle="Comma"/>
    <tableColumn id="2" xr3:uid="{7ECD1EE9-CFE5-4BC6-A40B-5948057B0E22}" name="Column2" headerRowDxfId="227" dataDxfId="226" headerRowCellStyle="Comma" dataCellStyle="Comma 72 2"/>
    <tableColumn id="3" xr3:uid="{46877253-AD85-4629-A8FF-A9FC5FCE3959}" name="Column3" headerRowDxfId="225" dataDxfId="224" headerRowCellStyle="Comma" dataCellStyle="Comma">
      <calculatedColumnFormula>(B4/$B$9)*100</calculatedColumnFormula>
    </tableColumn>
    <tableColumn id="4" xr3:uid="{1213770B-DA0B-4838-9D00-CA227B8C359E}" name="Column4" headerRowDxfId="223" dataDxfId="222" headerRowCellStyle="Comma" dataCellStyle="Comma 72 2"/>
    <tableColumn id="5" xr3:uid="{298D6763-4F9B-4E5D-B854-1DAAEBB4EDB1}" name="Column5" headerRowDxfId="221" dataDxfId="220" headerRowCellStyle="Comma" dataCellStyle="Comma">
      <calculatedColumnFormula>(D4/$D$9)*100</calculatedColumnFormula>
    </tableColumn>
    <tableColumn id="6" xr3:uid="{0914F7C7-D3FD-4E86-8DDD-17020BB8A426}" name="Column6" headerRowDxfId="219" dataDxfId="218" headerRowCellStyle="Comma" dataCellStyle="Comma 72 2"/>
    <tableColumn id="7" xr3:uid="{5531489D-0D81-4D03-B678-A0163D3D4E46}" name="Column7" headerRowDxfId="217" dataDxfId="216" headerRowCellStyle="Comma" dataCellStyle="Comma">
      <calculatedColumnFormula>(F4/$F$9)*100</calculatedColumnFormula>
    </tableColumn>
    <tableColumn id="8" xr3:uid="{FEE7E3A9-6557-406D-ABA9-B74FB7FA2DCE}" name="Column8" headerRowDxfId="215" dataDxfId="214" headerRowCellStyle="Comma" dataCellStyle="Comma">
      <calculatedColumnFormula>((F4/D4)-1)*100</calculatedColumnFormula>
    </tableColumn>
    <tableColumn id="9" xr3:uid="{0CF61064-6312-4B06-9A77-51C24127AC79}" name="Column9" headerRowDxfId="213" dataDxfId="212" headerRowCellStyle="Comma" dataCellStyle="Comma">
      <calculatedColumnFormula>((F4/B4)-1)*100</calculatedColumnFormula>
    </tableColumn>
  </tableColumns>
  <tableStyleInfo name="TableStyleMedium2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40E9CDB0-8528-4AF3-9725-181D0C1DB035}" name="Table356353" displayName="Table356353" ref="A5:D263" headerRowCount="0" totalsRowCount="1" headerRowDxfId="211" tableBorderDxfId="210" headerRowCellStyle="Comma 10 10 2 2 2 2 2 2 2 2 2 2 2 2">
  <tableColumns count="4">
    <tableColumn id="1" xr3:uid="{34726B55-9A2F-45F4-AC57-55B7FA588824}" name="Column1" headerRowDxfId="209" dataDxfId="208" totalsRowDxfId="207"/>
    <tableColumn id="2" xr3:uid="{BD0F3CE1-B889-406F-8073-204017D68307}" name="Column2" totalsRowFunction="sum" headerRowDxfId="206" dataDxfId="205" totalsRowDxfId="204" headerRowCellStyle="Comma 10 10 2 2 2 2 2 2 2 2 2 2 2 2" dataCellStyle="Comma"/>
    <tableColumn id="3" xr3:uid="{9BE739DC-42C5-404B-A803-DA55582DBE7A}" name="Column3" totalsRowFunction="sum" headerRowDxfId="203" dataDxfId="202" totalsRowDxfId="201" headerRowCellStyle="Comma 10 10 2 2 2 2 2 2 2 2 2 2 2 2" dataCellStyle="Comma"/>
    <tableColumn id="4" xr3:uid="{30F1BB36-CBB3-4AC3-8E03-15774AD6DDDB}" name="Column4" totalsRowFunction="sum" headerRowDxfId="200" dataDxfId="199" totalsRowDxfId="198" headerRowCellStyle="Comma 10 10 2 2 2 2 2 2 2 2 2 2 2 2" dataCellStyle="Comma"/>
  </tableColumns>
  <tableStyleInfo name="TableStyleLight2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C72C249D-1237-40BA-BF09-3E6DB95913E5}" name="Table366454" displayName="Table366454" ref="F5:I263" headerRowCount="0" totalsRowCount="1" headerRowDxfId="197" tableBorderDxfId="196" headerRowCellStyle="Comma 10 10 2 2 2 2 2 2 2 2 2 2 2 2">
  <tableColumns count="4">
    <tableColumn id="1" xr3:uid="{86FC7F32-9E19-4770-A76D-CE13E93137C2}" name="Column1" headerRowDxfId="195" dataDxfId="194" totalsRowDxfId="193"/>
    <tableColumn id="2" xr3:uid="{609AD3A0-7690-4DD4-B768-68628FAB7459}" name="Column2" totalsRowFunction="sum" headerRowDxfId="192" dataDxfId="191" totalsRowDxfId="190" headerRowCellStyle="Comma 10 10 2 2 2 2 2 2 2 2 2 2 2 2" dataCellStyle="Comma"/>
    <tableColumn id="3" xr3:uid="{C9A45DBF-E683-45A6-B306-38D93C317F3C}" name="Column3" totalsRowFunction="sum" headerRowDxfId="189" dataDxfId="188" totalsRowDxfId="187" headerRowCellStyle="Comma 10 10 2 2 2 2 2 2 2 2 2 2 2 2" dataCellStyle="Comma"/>
    <tableColumn id="4" xr3:uid="{64B78326-1700-4541-9827-55E50837D7BC}" name="Column4" totalsRowFunction="custom" headerRowDxfId="186" dataDxfId="185" totalsRowDxfId="184" headerRowCellStyle="Comma 10 10 2 2 2 2 2 2 2 2 2 2 2 2" dataCellStyle="Comma">
      <totalsRowFormula>SUM(Table366454[Column4])</totalsRowFormula>
    </tableColumn>
  </tableColumns>
  <tableStyleInfo name="TableStyleLight2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BBCF9CDB-5272-47F2-9770-895B2A97CB09}" name="Table416555" displayName="Table416555" ref="K5:N263" headerRowCount="0" totalsRowCount="1" headerRowDxfId="183" tableBorderDxfId="182" headerRowCellStyle="Comma 10 10 2 2 2 2 2 2 2 2 2 2 2 2">
  <tableColumns count="4">
    <tableColumn id="1" xr3:uid="{D050F62C-8435-4B6B-8FC3-113FF2FEA2A9}" name="Column1" headerRowDxfId="181" dataDxfId="180" totalsRowDxfId="179"/>
    <tableColumn id="2" xr3:uid="{0FCA6700-BF26-4986-AE6B-564A3E549E5C}" name="Column2" totalsRowFunction="sum" headerRowDxfId="178" dataDxfId="177" totalsRowDxfId="176" headerRowCellStyle="Comma 10 10 2 2 2 2 2 2 2 2 2 2 2 2" dataCellStyle="Comma"/>
    <tableColumn id="3" xr3:uid="{DD0D4D97-25ED-4FD2-8709-D0B217EBD42F}" name="Column3" totalsRowFunction="sum" headerRowDxfId="175" dataDxfId="174" totalsRowDxfId="173" headerRowCellStyle="Comma 10 10 2 2 2 2 2 2 2 2 2 2 2 2" dataCellStyle="Comma"/>
    <tableColumn id="4" xr3:uid="{2AB72F2A-CC99-42E0-9492-D025B8FECE7C}" name="Column4" totalsRowFunction="sum" headerRowDxfId="172" dataDxfId="171" totalsRowDxfId="170" headerRowCellStyle="Comma 10 10 2 2 2 2 2 2 2 2 2 2 2 2" dataCellStyle="Comma"/>
  </tableColumns>
  <tableStyleInfo name="TableStyleLight2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B03C008B-3CA2-42F9-95AD-2AA317739ED4}" name="Table43146663" displayName="Table43146663" ref="A3:D8" headerRowCount="0" totalsRowShown="0" headerRowDxfId="169" dataDxfId="168" tableBorderDxfId="167" headerRowCellStyle="Comma 23">
  <tableColumns count="4">
    <tableColumn id="1" xr3:uid="{6B96967E-BA49-4688-B504-8499DB2FDAFF}" name="Column1" headerRowDxfId="166" dataDxfId="165"/>
    <tableColumn id="2" xr3:uid="{747AB297-B14A-4BA4-8689-FEB354AC4F95}" name="Column2" headerRowDxfId="164" dataDxfId="163" headerRowCellStyle="Comma 23" dataCellStyle="Comma 91"/>
    <tableColumn id="3" xr3:uid="{0C28AE2D-6315-4CFB-ABCA-112D31EED06D}" name="Column3" headerRowDxfId="162" dataDxfId="161" headerRowCellStyle="Comma 23" dataCellStyle="Comma 91"/>
    <tableColumn id="4" xr3:uid="{D0E597B2-BA48-43C1-9E73-CED8E11A0805}" name="Column4" headerRowDxfId="160" dataDxfId="159" headerRowCellStyle="Comma 23" dataCellStyle="Comma 91"/>
  </tableColumns>
  <tableStyleInfo name="TableStyleMedium2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18632A67-403F-4047-95F8-DEBD231CD9DF}" name="Table76764" displayName="Table76764" ref="D3:E24" headerRowCount="0" totalsRowShown="0" headerRowDxfId="158" dataDxfId="157" tableBorderDxfId="156">
  <tableColumns count="2">
    <tableColumn id="1" xr3:uid="{A96DD6D1-F8DE-4060-9BA9-8900E1468E19}" name="Column1" headerRowDxfId="155" dataDxfId="154"/>
    <tableColumn id="2" xr3:uid="{91450C78-7CCB-4F94-94FA-DF14545F1D3F}" name="Column2" headerRowDxfId="153" dataDxfId="152" headerRowCellStyle="Comma 2" dataCellStyle="Comma"/>
  </tableColumns>
  <tableStyleInfo name="TableStyleLight2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50361FE4-583E-4039-B748-28560E60A4E4}" name="Table476865" displayName="Table476865" ref="A3:B18" headerRowCount="0" totalsRowShown="0" headerRowDxfId="151" dataDxfId="150" tableBorderDxfId="149">
  <tableColumns count="2">
    <tableColumn id="1" xr3:uid="{72AC98D6-E45E-4DF6-A14B-4BD015434202}" name="Column1" headerRowDxfId="148" dataDxfId="147"/>
    <tableColumn id="2" xr3:uid="{A37AD7A7-DA5F-4CE8-9B04-705C84965CD0}" name="Column2" headerRowDxfId="146" dataDxfId="145" headerRowCellStyle="Comma 2" dataCellStyle="Comma 2"/>
  </tableColumns>
  <tableStyleInfo name="TableStyleLight2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30901256-15A2-485A-AF6C-9922C2C210E2}" name="Table486910" displayName="Table486910" ref="H3:J15" headerRowCount="0" totalsRowShown="0" headerRowDxfId="144" dataDxfId="143" tableBorderDxfId="142">
  <tableColumns count="3">
    <tableColumn id="1" xr3:uid="{7AF74353-B693-421C-94CB-8910BAE3EBED}" name="Column1" headerRowDxfId="141" dataDxfId="140" headerRowCellStyle="Comma" dataCellStyle="Comma"/>
    <tableColumn id="2" xr3:uid="{5BE05703-69D6-4778-A369-EFD11401E8CC}" name="Column2" headerRowDxfId="139" dataDxfId="138" headerRowCellStyle="Comma 148" dataCellStyle="Comma"/>
    <tableColumn id="3" xr3:uid="{6B7A022A-3909-4C55-8EAF-869C27A79067}" name="Column3" headerRowDxfId="137" dataDxfId="136" headerRowCellStyle="Comma 148" dataCellStyle="Comma"/>
  </tableColumns>
  <tableStyleInfo name="TableStyleLight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961E3799-4E37-49D9-8D2C-30773F0B3849}" name="Table6" displayName="Table6" ref="A2:E10" headerRowCount="0" totalsRowShown="0" headerRowDxfId="673" dataDxfId="672" tableBorderDxfId="671" headerRowCellStyle="Comma" dataCellStyle="Comma">
  <tableColumns count="5">
    <tableColumn id="1" xr3:uid="{FACA3649-13E6-4568-A291-D223151BD851}" name="Column1" headerRowDxfId="670" dataDxfId="669" dataCellStyle="Comma"/>
    <tableColumn id="2" xr3:uid="{C4CAF884-0961-4950-8D23-DE9210B1FBE9}" name="Column2" headerRowDxfId="668" dataDxfId="667" dataCellStyle="Comma"/>
    <tableColumn id="3" xr3:uid="{9604AFF0-429E-4EFF-8BE1-8AB31F867D6D}" name="Column3" headerRowDxfId="666" dataDxfId="665" dataCellStyle="Comma"/>
    <tableColumn id="4" xr3:uid="{452F2BF5-4EBF-41E9-9C54-8A08A5052C38}" name="Column4" headerRowDxfId="664" dataDxfId="663" dataCellStyle="Comma"/>
    <tableColumn id="5" xr3:uid="{C012D0A3-B07E-41B4-8232-EEBB1487A5A7}" name="Column5" headerRowDxfId="662" dataDxfId="661" dataCellStyle="Comma"/>
  </tableColumns>
  <tableStyleInfo name="TableStyleLight2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1FA4B1FC-31BD-423B-8550-810AD4ACF068}" name="Table497011" displayName="Table497011" ref="L3:Q9" headerRowCount="0" totalsRowShown="0" headerRowDxfId="135" dataDxfId="134" tableBorderDxfId="133">
  <tableColumns count="6">
    <tableColumn id="1" xr3:uid="{74462203-F51D-4002-8F32-BCAD0482F806}" name="Column1" headerRowDxfId="132" dataDxfId="131"/>
    <tableColumn id="2" xr3:uid="{70F05C5D-F103-4EB8-9E3F-1116368C1876}" name="Column2" headerRowDxfId="130" dataDxfId="129" headerRowCellStyle="Comma 148" dataCellStyle="Comma 148"/>
    <tableColumn id="3" xr3:uid="{8FEE6692-E603-4C08-A5D1-EF52405D9975}" name="Column3" headerRowDxfId="128" dataDxfId="127" headerRowCellStyle="Comma 142" dataCellStyle="Comma 142">
      <calculatedColumnFormula>(M3/$M$9)*100</calculatedColumnFormula>
    </tableColumn>
    <tableColumn id="4" xr3:uid="{16090596-34B2-4A2A-BBBD-2706B22F55BF}" name="Column4" headerRowDxfId="126" dataDxfId="125"/>
    <tableColumn id="5" xr3:uid="{1B0B4F5E-61EC-4B99-BD61-E98F83B1C1F7}" name="Column5" headerRowDxfId="124" dataDxfId="123" dataCellStyle="Comma"/>
    <tableColumn id="6" xr3:uid="{B951C416-DA06-4EC1-8B01-210F57D4491B}" name="Column6" headerRowDxfId="122" dataDxfId="121">
      <calculatedColumnFormula>(P3/$P$9)*100</calculatedColumnFormula>
    </tableColumn>
  </tableColumns>
  <tableStyleInfo name="TableStyleLight2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1ECB74E4-D1A8-4FD8-A3E7-6D6CEA8F6C49}" name="Table97168" displayName="Table97168" ref="A11:F48" headerRowCount="0" totalsRowShown="0" headerRowDxfId="120" dataDxfId="119" tableBorderDxfId="118">
  <tableColumns count="6">
    <tableColumn id="1" xr3:uid="{78841BF6-43DA-4DBE-8EEE-1E3B6F63D5E6}" name="Column1" headerRowDxfId="117" dataDxfId="116"/>
    <tableColumn id="2" xr3:uid="{88FBDED5-7427-4755-92E0-170CFD1E494F}" name="Column2" headerRowDxfId="115" dataDxfId="114" headerRowCellStyle="Comma 131" dataCellStyle="Comma 156"/>
    <tableColumn id="3" xr3:uid="{632F3559-7148-4B67-BC96-0CA9AFAAA8AC}" name="Column3" headerRowDxfId="113" dataDxfId="112" headerRowCellStyle="Comma" dataCellStyle="Comma">
      <calculatedColumnFormula>(B11/$B$48)*100</calculatedColumnFormula>
    </tableColumn>
    <tableColumn id="4" xr3:uid="{FCD85C03-FE85-4481-A44B-1596FFE4B9C4}" name="Column4" headerRowDxfId="111" dataDxfId="110"/>
    <tableColumn id="5" xr3:uid="{A4FB793C-E3AE-472C-B8E0-0A19D89EEAA9}" name="Column5" headerRowDxfId="109" dataDxfId="108" headerRowCellStyle="Comma 131" dataCellStyle="Comma 156"/>
    <tableColumn id="6" xr3:uid="{A2E9A875-1643-47C3-8010-D38F24E93191}" name="Column6" headerRowDxfId="107" dataDxfId="106" headerRowCellStyle="Comma" dataCellStyle="Comma"/>
  </tableColumns>
  <tableStyleInfo name="TableStyleLight2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DA909E80-B83F-4C35-9FDD-2100CB9B9AC2}" name="Table4517269" displayName="Table4517269" ref="A52:F295" headerRowCount="0" totalsRowShown="0" headerRowDxfId="105" dataDxfId="104" tableBorderDxfId="103">
  <tableColumns count="6">
    <tableColumn id="1" xr3:uid="{59C4F43B-6D52-4847-ADE4-0EDEE5A5C2B3}" name="Column1" headerRowDxfId="102" dataDxfId="101"/>
    <tableColumn id="2" xr3:uid="{4CBE6A36-6F71-44FF-84A8-64E5127D62D0}" name="Column2" headerRowDxfId="100" dataDxfId="99" headerRowCellStyle="Comma 131" dataCellStyle="Comma 131"/>
    <tableColumn id="3" xr3:uid="{EED56315-C2D6-43DD-B12B-23576BF99A21}" name="Column3" headerRowDxfId="98" dataDxfId="97" headerRowCellStyle="Comma" dataCellStyle="Comma"/>
    <tableColumn id="4" xr3:uid="{AA078D42-ADA5-4CE1-B140-54C37E58C552}" name="Column4" headerRowDxfId="96" dataDxfId="95"/>
    <tableColumn id="5" xr3:uid="{7B4B35AB-E402-4914-80D5-A34ED3B6B6C7}" name="Column5" headerRowDxfId="94" dataDxfId="93" headerRowCellStyle="Comma 131" dataCellStyle="Comma 131"/>
    <tableColumn id="6" xr3:uid="{81C8EB87-6996-4D35-B57B-2A0819CB857C}" name="Column6" headerRowDxfId="92" dataDxfId="91" headerRowCellStyle="Comma" dataCellStyle="Comma">
      <calculatedColumnFormula>(E52/$E$295)*100</calculatedColumnFormula>
    </tableColumn>
  </tableColumns>
  <tableStyleInfo name="TableStyleLight2" showFirstColumn="0" showLastColumn="0" showRowStripes="1" showColumnStripes="0"/>
</table>
</file>

<file path=xl/tables/table4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3A88111D-173F-4EAB-A2AE-AC32BDDFCD02}" name="Table41" displayName="Table41" ref="G6:U24" headerRowCount="0" totalsRowShown="0" headerRowDxfId="90" dataDxfId="89" tableBorderDxfId="88" headerRowCellStyle="Comma" dataCellStyle="Comma">
  <sortState xmlns:xlrd2="http://schemas.microsoft.com/office/spreadsheetml/2017/richdata2" ref="G6:U23">
    <sortCondition descending="1" ref="U6:U23"/>
  </sortState>
  <tableColumns count="15">
    <tableColumn id="1" xr3:uid="{0B2E8FB8-06A8-475F-BD49-E6CBA6CDDAFC}" name="Column1" headerRowDxfId="87" dataDxfId="86"/>
    <tableColumn id="2" xr3:uid="{25CB535C-FF1E-45E8-B631-D590B01E6694}" name="Column2" headerRowDxfId="85" dataDxfId="84" headerRowCellStyle="Comma" dataCellStyle="Comma"/>
    <tableColumn id="3" xr3:uid="{A42F55FC-CF02-4CD0-85FF-C88272F3B4A0}" name="Column3" headerRowDxfId="83" dataDxfId="82" headerRowCellStyle="Comma" dataCellStyle="Comma"/>
    <tableColumn id="4" xr3:uid="{54C3EB61-D76A-450F-BE9B-02774CEA5C69}" name="Column4" headerRowDxfId="81" dataDxfId="80" headerRowCellStyle="Comma" dataCellStyle="Comma"/>
    <tableColumn id="5" xr3:uid="{4493E70D-72C4-498F-8D6F-43183B62A803}" name="Column5" headerRowDxfId="79" dataDxfId="78" headerRowCellStyle="Comma" dataCellStyle="Comma"/>
    <tableColumn id="6" xr3:uid="{A3738FAA-606E-41E3-8511-028E1A1BF643}" name="Column6" headerRowDxfId="77" dataDxfId="76" headerRowCellStyle="Comma" dataCellStyle="Comma"/>
    <tableColumn id="7" xr3:uid="{89A0158B-EAD4-46EE-A920-31A6D92E1A05}" name="Column7" headerRowDxfId="75" dataDxfId="74" headerRowCellStyle="Comma" dataCellStyle="Comma"/>
    <tableColumn id="8" xr3:uid="{0559C84D-87FB-43B0-8C94-C9866C0E77B2}" name="Column8" headerRowDxfId="73" dataDxfId="72" headerRowCellStyle="Comma" dataCellStyle="Comma"/>
    <tableColumn id="9" xr3:uid="{D9FDE8BE-BC25-4BD5-9D1F-C31A61DD1064}" name="Column9" headerRowDxfId="71" dataDxfId="70" headerRowCellStyle="Comma" dataCellStyle="Comma"/>
    <tableColumn id="10" xr3:uid="{0E19C073-1A4F-4D32-9BAD-88B1D85DB1AC}" name="Column10" headerRowDxfId="69" dataDxfId="68" headerRowCellStyle="Comma" dataCellStyle="Comma"/>
    <tableColumn id="11" xr3:uid="{D90CCFFD-533F-41A5-ACE7-FFA70BA247A2}" name="Column11" headerRowDxfId="67" dataDxfId="66" headerRowCellStyle="Comma" dataCellStyle="Comma"/>
    <tableColumn id="12" xr3:uid="{442F3020-44DA-49F9-876B-7E4C93EB848C}" name="Column12" headerRowDxfId="65" dataDxfId="64" headerRowCellStyle="Comma" dataCellStyle="Comma"/>
    <tableColumn id="13" xr3:uid="{84005F93-C028-4C84-AD9B-EC35C9779A0F}" name="Column13" headerRowDxfId="63" dataDxfId="62" headerRowCellStyle="Comma" dataCellStyle="Comma"/>
    <tableColumn id="14" xr3:uid="{B796CE8D-7FBE-49AF-B30A-BF1C8379A110}" name="Column14" headerRowDxfId="61" dataDxfId="60" headerRowCellStyle="Comma" dataCellStyle="Comma"/>
    <tableColumn id="15" xr3:uid="{D99AC484-2A2C-4325-B0A6-96F4E6191F9C}" name="Column15" headerRowDxfId="59" dataDxfId="58" headerRowCellStyle="Comma"/>
  </tableColumns>
  <tableStyleInfo name="TableStyleLight2" showFirstColumn="0" showLastColumn="0" showRowStripes="1" showColumnStripes="0"/>
</table>
</file>

<file path=xl/tables/table4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" xr:uid="{5CB789C8-324D-46FC-A15A-6C5FB4B4589C}" name="Table464413" displayName="Table464413" ref="B4:E17" headerRowCount="0" totalsRowShown="0" headerRowDxfId="57" dataDxfId="56" tableBorderDxfId="55">
  <tableColumns count="4">
    <tableColumn id="1" xr3:uid="{029D07D0-2F96-49C9-A45A-3D78D15D59C1}" name="Column1" headerRowDxfId="54" dataDxfId="53" totalsRowDxfId="52" headerRowCellStyle="Comma" dataCellStyle="Comma" totalsRowCellStyle="Comma"/>
    <tableColumn id="2" xr3:uid="{9BA76139-E252-4662-9765-A3D2CFB0BEB6}" name="Column2" headerRowDxfId="51" dataDxfId="50" totalsRowDxfId="49" dataCellStyle="Comma 149" totalsRowCellStyle="Comma 149"/>
    <tableColumn id="3" xr3:uid="{D0B33CA3-7C62-4346-A4B2-075ACB07A2E4}" name="Column3" headerRowDxfId="48" dataDxfId="47" totalsRowDxfId="46" dataCellStyle="Comma 149" totalsRowCellStyle="Comma 149"/>
    <tableColumn id="4" xr3:uid="{60DD782C-D264-4171-A2EC-BECDF8EEBAB2}" name="Column4" headerRowDxfId="45" dataDxfId="44" totalsRowDxfId="43" headerRowCellStyle="Comma" dataCellStyle="Comma" totalsRowCellStyle="Comma"/>
  </tableColumns>
  <tableStyleInfo name="TableStyleLight2" showFirstColumn="0" showLastColumn="0" showRowStripes="1" showColumnStripes="0"/>
</table>
</file>

<file path=xl/tables/table4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" xr:uid="{62B7672E-DA94-4C54-B152-2AB1EEB20DB2}" name="Table505473" displayName="Table505473" ref="A4:F18" headerRowCount="0" totalsRowShown="0" headerRowDxfId="42" dataDxfId="41" totalsRowDxfId="39" tableBorderDxfId="40">
  <tableColumns count="6">
    <tableColumn id="1" xr3:uid="{00000000-0010-0000-2000-000001000000}" name="Column1" headerRowDxfId="38" dataDxfId="37" totalsRowDxfId="36" dataCellStyle="Comma 154"/>
    <tableColumn id="3" xr3:uid="{00000000-0010-0000-2000-000003000000}" name="Column3" headerRowDxfId="35" dataDxfId="34" dataCellStyle="Comma"/>
    <tableColumn id="4" xr3:uid="{00000000-0010-0000-2000-000004000000}" name="Column4" headerRowDxfId="33" dataDxfId="32" dataCellStyle="Comma"/>
    <tableColumn id="7" xr3:uid="{2F040262-06C4-44C8-93F5-B11989C0B5CF}" name="Column5" headerRowDxfId="31" dataDxfId="30" dataCellStyle="Comma"/>
    <tableColumn id="5" xr3:uid="{E2EB4D29-A117-4D99-8B9C-D191B120D97D}" name="Column2" headerRowDxfId="29" dataDxfId="28" dataCellStyle="Comma"/>
    <tableColumn id="6" xr3:uid="{EE81CB2C-1F99-4794-A12B-4E8CB37749C3}" name="Column6" headerRowDxfId="27" dataDxfId="26" totalsRowDxfId="25" dataCellStyle="Comma 109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11805E3B-A799-48D5-9253-FF28B8E7093F}" name="Table10" displayName="Table10" ref="A4:H11" headerRowCount="0" totalsRowShown="0" headerRowDxfId="660" dataDxfId="659" tableBorderDxfId="658" headerRowCellStyle="Comma" dataCellStyle="Comma">
  <tableColumns count="8">
    <tableColumn id="1" xr3:uid="{091070EB-DBFD-459D-8485-378596C5ED50}" name="Column1" headerRowDxfId="657" dataDxfId="656" dataCellStyle="Comma"/>
    <tableColumn id="2" xr3:uid="{4F58A2FE-8415-48CA-9D80-742C2C0F586D}" name="Column2" headerRowDxfId="655" dataDxfId="654" headerRowCellStyle="Comma 118" dataCellStyle="Comma"/>
    <tableColumn id="3" xr3:uid="{CFFCD062-1275-43B8-AFA6-BD1799C16CE9}" name="Column3" headerRowDxfId="653" dataDxfId="652" headerRowCellStyle="Comma" dataCellStyle="Comma"/>
    <tableColumn id="4" xr3:uid="{7CED60BB-9488-43BD-9340-A24BF2B52289}" name="Column4" headerRowDxfId="651" dataDxfId="650" headerRowCellStyle="Comma 118" dataCellStyle="Comma"/>
    <tableColumn id="5" xr3:uid="{9465CC20-CE61-4353-A684-79AA5A59C98A}" name="Column5" headerRowDxfId="649" dataDxfId="648" headerRowCellStyle="Comma" dataCellStyle="Comma"/>
    <tableColumn id="6" xr3:uid="{BD91CE31-EB51-4E47-B356-37E57B746380}" name="Column6" headerRowDxfId="647" dataDxfId="646" headerRowCellStyle="Comma 118" dataCellStyle="Comma"/>
    <tableColumn id="7" xr3:uid="{140FD43F-59E0-4B15-90E2-1D827B0C0E03}" name="Column7" headerRowDxfId="645" dataDxfId="644" headerRowCellStyle="Comma" dataCellStyle="Comma"/>
    <tableColumn id="8" xr3:uid="{192C0E34-886D-490D-80DE-BF36B2F0C1D9}" name="Column8" headerRowDxfId="643" dataDxfId="642" headerRowCellStyle="Comma" dataCellStyle="Comma"/>
  </tableColumns>
  <tableStyleInfo name="TableStyleLight2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A296EABB-D9C6-4694-B75F-CF7D5482D8C3}" name="Table11" displayName="Table11" ref="A4:H11" headerRowCount="0" totalsRowShown="0" headerRowDxfId="641" dataDxfId="640" tableBorderDxfId="639" headerRowCellStyle="Comma 118" dataCellStyle="Comma">
  <tableColumns count="8">
    <tableColumn id="1" xr3:uid="{54981B17-E646-41A3-A908-038EA636018D}" name="Column1" headerRowDxfId="638" dataDxfId="637"/>
    <tableColumn id="2" xr3:uid="{20856DC0-0104-49E8-A525-8D76D55BCC73}" name="Column2" headerRowDxfId="636" dataDxfId="635" headerRowCellStyle="Comma 118" dataCellStyle="Comma 118"/>
    <tableColumn id="3" xr3:uid="{CA74A0D4-71E9-4240-9E76-3F21240F43A0}" name="Column3" headerRowDxfId="634" dataDxfId="633" headerRowCellStyle="Comma" dataCellStyle="Comma"/>
    <tableColumn id="4" xr3:uid="{07AE79CA-EBDB-4D43-8A54-32439B223808}" name="Column4" headerRowDxfId="632" dataDxfId="631" headerRowCellStyle="Comma 118" dataCellStyle="Comma 118"/>
    <tableColumn id="5" xr3:uid="{1DE8115C-158B-473C-A4F7-CCA4D52C86D3}" name="Column5" headerRowDxfId="630" dataDxfId="629" headerRowCellStyle="Comma" dataCellStyle="Comma"/>
    <tableColumn id="6" xr3:uid="{4111C080-44FE-4B84-990E-CB023A14CCA3}" name="Column6" headerRowDxfId="628" dataDxfId="627" headerRowCellStyle="Comma 118" dataCellStyle="Comma 118"/>
    <tableColumn id="7" xr3:uid="{532A2172-B8E6-4384-A946-BE27B8C07B1D}" name="Column7" headerRowDxfId="626" dataDxfId="625" headerRowCellStyle="Comma" dataCellStyle="Comma"/>
    <tableColumn id="8" xr3:uid="{66C1AF27-71C0-4BDC-A628-A56A161A4EC8}" name="Column8" headerRowDxfId="624" dataDxfId="623" headerRowCellStyle="Comma" dataCellStyle="Comma">
      <calculatedColumnFormula>'[2]Tab5 Re-exports by ISIC'!$F5-'[2]Tab5 Re-exports by ISIC'!$D5</calculatedColumnFormula>
    </tableColumn>
  </tableColumns>
  <tableStyleInfo name="TableStyleLight2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5A34E7C9-1D83-421A-BECE-501DAD597BFA}" name="Table1216" displayName="Table1216" ref="A4:H14" headerRowCount="0" totalsRowShown="0" headerRowDxfId="622" dataDxfId="621" tableBorderDxfId="620" headerRowCellStyle="Comma" dataCellStyle="Comma">
  <tableColumns count="8">
    <tableColumn id="1" xr3:uid="{ABE552D9-D54D-465D-8BDC-44F13314C219}" name="Column1" headerRowDxfId="619" dataDxfId="618"/>
    <tableColumn id="2" xr3:uid="{CD60F222-43D9-4BB8-A9BB-C3AFFC89AA2B}" name="Column2" headerRowDxfId="617" dataDxfId="616" headerRowCellStyle="Comma 118" dataCellStyle="Comma 118"/>
    <tableColumn id="3" xr3:uid="{A2173AFB-60AC-425A-B9A3-498D30313150}" name="Column3" headerRowDxfId="615" dataDxfId="614" headerRowCellStyle="Comma" dataCellStyle="Comma"/>
    <tableColumn id="4" xr3:uid="{2109C5CA-378D-4975-A080-E1C5E0F846AA}" name="Column4" headerRowDxfId="613" dataDxfId="612" headerRowCellStyle="Comma 118" dataCellStyle="Comma 118"/>
    <tableColumn id="5" xr3:uid="{A9DE474E-2109-4D82-BCC5-44017D5986EF}" name="Column5" headerRowDxfId="611" dataDxfId="610" headerRowCellStyle="Comma" dataCellStyle="Comma"/>
    <tableColumn id="6" xr3:uid="{3ED8EAAA-BB5B-46B3-B583-88694093A771}" name="Column6" headerRowDxfId="609" dataDxfId="608" headerRowCellStyle="Comma 118" dataCellStyle="Comma 118"/>
    <tableColumn id="7" xr3:uid="{7D510EFF-76B0-4539-8FC0-266CE03149AE}" name="Column7" headerRowDxfId="607" dataDxfId="606" headerRowCellStyle="Comma" dataCellStyle="Comma"/>
    <tableColumn id="8" xr3:uid="{DC346DBF-B959-437A-B53E-952847B13A02}" name="Column8" headerRowDxfId="605" dataDxfId="604" headerRowCellStyle="Comma" dataCellStyle="Comma">
      <calculatedColumnFormula>((F5/D5)-1)*100</calculatedColumnFormula>
    </tableColumn>
  </tableColumns>
  <tableStyleInfo name="TableStyleLight2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816E4386-3AE7-41A4-8488-46B34425B660}" name="Table9" displayName="Table9" ref="A2:B25" totalsRowShown="0" headerRowDxfId="603" tableBorderDxfId="602">
  <autoFilter ref="A2:B25" xr:uid="{816E4386-3AE7-41A4-8488-46B34425B660}">
    <filterColumn colId="0" hiddenButton="1"/>
    <filterColumn colId="1" hiddenButton="1"/>
  </autoFilter>
  <tableColumns count="2">
    <tableColumn id="1" xr3:uid="{B63E071C-1B30-4818-A55E-A189349D80CF}" name="Manufacturing" dataDxfId="601"/>
    <tableColumn id="2" xr3:uid="{11D34357-0745-426D-B84F-92E7447A67E2}" name="Value(N$ m)" dataDxfId="600" dataCellStyle="Comma"/>
  </tableColumns>
  <tableStyleInfo name="TableStyleLight2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AC04FDAB-754A-4884-90E9-469B3190E948}" name="Table18" displayName="Table18" ref="C2:D7" totalsRowShown="0" headerRowDxfId="599" tableBorderDxfId="598">
  <autoFilter ref="C2:D7" xr:uid="{AC04FDAB-754A-4884-90E9-469B3190E948}">
    <filterColumn colId="0" hiddenButton="1"/>
    <filterColumn colId="1" hiddenButton="1"/>
  </autoFilter>
  <tableColumns count="2">
    <tableColumn id="1" xr3:uid="{1D165034-F57B-4DB7-BAC8-6CF392A6CE73}" name="Mining &amp; quarrying" dataDxfId="597"/>
    <tableColumn id="2" xr3:uid="{FB6AC3D0-C818-42FA-9DFC-3123DFB7485A}" name="Value(N$ m)" dataDxfId="596" dataCellStyle="Comma"/>
  </tableColumns>
  <tableStyleInfo name="TableStyleLight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2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3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4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5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6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7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8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9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0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1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2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3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4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5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6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7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9.xml"/><Relationship Id="rId2" Type="http://schemas.openxmlformats.org/officeDocument/2006/relationships/table" Target="../tables/table28.xml"/><Relationship Id="rId1" Type="http://schemas.openxmlformats.org/officeDocument/2006/relationships/printerSettings" Target="../printerSettings/printerSettings27.bin"/><Relationship Id="rId4" Type="http://schemas.openxmlformats.org/officeDocument/2006/relationships/table" Target="../tables/table30.xml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1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2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4.xml"/><Relationship Id="rId2" Type="http://schemas.openxmlformats.org/officeDocument/2006/relationships/table" Target="../tables/table33.xml"/><Relationship Id="rId1" Type="http://schemas.openxmlformats.org/officeDocument/2006/relationships/printerSettings" Target="../printerSettings/printerSettings30.bin"/><Relationship Id="rId4" Type="http://schemas.openxmlformats.org/officeDocument/2006/relationships/table" Target="../tables/table35.xml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6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8.xml"/><Relationship Id="rId2" Type="http://schemas.openxmlformats.org/officeDocument/2006/relationships/table" Target="../tables/table37.xml"/><Relationship Id="rId1" Type="http://schemas.openxmlformats.org/officeDocument/2006/relationships/printerSettings" Target="../printerSettings/printerSettings32.bin"/><Relationship Id="rId5" Type="http://schemas.openxmlformats.org/officeDocument/2006/relationships/table" Target="../tables/table40.xml"/><Relationship Id="rId4" Type="http://schemas.openxmlformats.org/officeDocument/2006/relationships/table" Target="../tables/table39.xml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2.xml"/><Relationship Id="rId2" Type="http://schemas.openxmlformats.org/officeDocument/2006/relationships/table" Target="../tables/table41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3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4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5.xml"/><Relationship Id="rId1" Type="http://schemas.openxmlformats.org/officeDocument/2006/relationships/printerSettings" Target="../printerSettings/printerSettings36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9.xml"/><Relationship Id="rId2" Type="http://schemas.openxmlformats.org/officeDocument/2006/relationships/table" Target="../tables/table8.xml"/><Relationship Id="rId1" Type="http://schemas.openxmlformats.org/officeDocument/2006/relationships/printerSettings" Target="../printerSettings/printerSettings9.bin"/><Relationship Id="rId5" Type="http://schemas.openxmlformats.org/officeDocument/2006/relationships/table" Target="../tables/table11.xml"/><Relationship Id="rId4" Type="http://schemas.openxmlformats.org/officeDocument/2006/relationships/table" Target="../tables/table10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H47"/>
  <sheetViews>
    <sheetView showGridLines="0" topLeftCell="A32" zoomScaleNormal="100" workbookViewId="0"/>
  </sheetViews>
  <sheetFormatPr defaultColWidth="8.81640625" defaultRowHeight="14" x14ac:dyDescent="0.3"/>
  <cols>
    <col min="1" max="1" width="44.81640625" style="177" bestFit="1" customWidth="1"/>
    <col min="2" max="2" width="12.1796875" style="34" customWidth="1"/>
    <col min="3" max="7" width="8.81640625" style="34"/>
    <col min="8" max="8" width="20.1796875" style="34" customWidth="1"/>
    <col min="9" max="16384" width="8.81640625" style="34"/>
  </cols>
  <sheetData>
    <row r="1" spans="1:8" ht="22.5" customHeight="1" x14ac:dyDescent="0.3">
      <c r="A1" s="176" t="s">
        <v>263</v>
      </c>
      <c r="B1" s="35"/>
      <c r="C1" s="35"/>
      <c r="D1" s="35"/>
      <c r="E1" s="35"/>
      <c r="F1" s="35"/>
      <c r="G1" s="550"/>
      <c r="H1" s="550"/>
    </row>
    <row r="2" spans="1:8" x14ac:dyDescent="0.3">
      <c r="A2" s="51"/>
    </row>
    <row r="3" spans="1:8" x14ac:dyDescent="0.3">
      <c r="A3" s="50" t="s">
        <v>820</v>
      </c>
      <c r="G3" s="36"/>
    </row>
    <row r="4" spans="1:8" x14ac:dyDescent="0.3">
      <c r="A4" s="50" t="s">
        <v>469</v>
      </c>
      <c r="G4" s="36"/>
    </row>
    <row r="5" spans="1:8" x14ac:dyDescent="0.3">
      <c r="A5" s="50" t="s">
        <v>470</v>
      </c>
      <c r="G5" s="36"/>
    </row>
    <row r="6" spans="1:8" x14ac:dyDescent="0.3">
      <c r="A6" s="51" t="s">
        <v>384</v>
      </c>
      <c r="G6" s="36"/>
    </row>
    <row r="7" spans="1:8" x14ac:dyDescent="0.3">
      <c r="A7" s="51" t="s">
        <v>385</v>
      </c>
      <c r="G7" s="36"/>
    </row>
    <row r="8" spans="1:8" x14ac:dyDescent="0.3">
      <c r="A8" s="51" t="s">
        <v>386</v>
      </c>
      <c r="G8" s="36"/>
    </row>
    <row r="9" spans="1:8" x14ac:dyDescent="0.3">
      <c r="A9" s="51" t="s">
        <v>438</v>
      </c>
      <c r="G9" s="36"/>
    </row>
    <row r="10" spans="1:8" x14ac:dyDescent="0.3">
      <c r="A10" s="51" t="s">
        <v>439</v>
      </c>
      <c r="G10" s="36"/>
    </row>
    <row r="11" spans="1:8" x14ac:dyDescent="0.3">
      <c r="A11" s="51" t="s">
        <v>413</v>
      </c>
      <c r="G11" s="36"/>
    </row>
    <row r="12" spans="1:8" x14ac:dyDescent="0.3">
      <c r="A12" s="51" t="s">
        <v>414</v>
      </c>
      <c r="G12" s="36"/>
    </row>
    <row r="13" spans="1:8" x14ac:dyDescent="0.3">
      <c r="A13" s="51" t="s">
        <v>415</v>
      </c>
      <c r="G13" s="36"/>
    </row>
    <row r="14" spans="1:8" x14ac:dyDescent="0.3">
      <c r="A14" s="51" t="s">
        <v>416</v>
      </c>
      <c r="G14" s="36"/>
    </row>
    <row r="15" spans="1:8" x14ac:dyDescent="0.3">
      <c r="A15" s="51" t="s">
        <v>417</v>
      </c>
      <c r="G15" s="36"/>
    </row>
    <row r="16" spans="1:8" x14ac:dyDescent="0.3">
      <c r="A16" s="51" t="s">
        <v>418</v>
      </c>
      <c r="G16" s="36"/>
    </row>
    <row r="17" spans="1:1" x14ac:dyDescent="0.3">
      <c r="A17" s="51" t="s">
        <v>419</v>
      </c>
    </row>
    <row r="18" spans="1:1" x14ac:dyDescent="0.3">
      <c r="A18" s="51" t="s">
        <v>420</v>
      </c>
    </row>
    <row r="19" spans="1:1" x14ac:dyDescent="0.3">
      <c r="A19" s="51" t="s">
        <v>421</v>
      </c>
    </row>
    <row r="20" spans="1:1" x14ac:dyDescent="0.3">
      <c r="A20" s="51" t="s">
        <v>422</v>
      </c>
    </row>
    <row r="21" spans="1:1" x14ac:dyDescent="0.3">
      <c r="A21" s="51" t="s">
        <v>423</v>
      </c>
    </row>
    <row r="22" spans="1:1" x14ac:dyDescent="0.3">
      <c r="A22" s="51" t="s">
        <v>449</v>
      </c>
    </row>
    <row r="23" spans="1:1" x14ac:dyDescent="0.3">
      <c r="A23" s="50" t="s">
        <v>450</v>
      </c>
    </row>
    <row r="24" spans="1:1" x14ac:dyDescent="0.3">
      <c r="A24" s="50" t="s">
        <v>451</v>
      </c>
    </row>
    <row r="25" spans="1:1" x14ac:dyDescent="0.3">
      <c r="A25" s="50" t="s">
        <v>452</v>
      </c>
    </row>
    <row r="26" spans="1:1" x14ac:dyDescent="0.3">
      <c r="A26" s="50" t="s">
        <v>453</v>
      </c>
    </row>
    <row r="27" spans="1:1" x14ac:dyDescent="0.3">
      <c r="A27" s="50" t="s">
        <v>454</v>
      </c>
    </row>
    <row r="28" spans="1:1" x14ac:dyDescent="0.3">
      <c r="A28" s="50" t="s">
        <v>455</v>
      </c>
    </row>
    <row r="29" spans="1:1" x14ac:dyDescent="0.3">
      <c r="A29" s="50" t="s">
        <v>472</v>
      </c>
    </row>
    <row r="30" spans="1:1" x14ac:dyDescent="0.3">
      <c r="A30" s="80" t="s">
        <v>473</v>
      </c>
    </row>
    <row r="31" spans="1:1" x14ac:dyDescent="0.3">
      <c r="A31" s="50" t="s">
        <v>474</v>
      </c>
    </row>
    <row r="32" spans="1:1" s="105" customFormat="1" ht="14.5" x14ac:dyDescent="0.35">
      <c r="A32" s="50" t="s">
        <v>456</v>
      </c>
    </row>
    <row r="33" spans="1:4" x14ac:dyDescent="0.3">
      <c r="A33" s="80" t="s">
        <v>457</v>
      </c>
    </row>
    <row r="34" spans="1:4" x14ac:dyDescent="0.3">
      <c r="A34" s="80" t="s">
        <v>458</v>
      </c>
    </row>
    <row r="35" spans="1:4" x14ac:dyDescent="0.3">
      <c r="A35" s="80" t="s">
        <v>459</v>
      </c>
    </row>
    <row r="36" spans="1:4" x14ac:dyDescent="0.3">
      <c r="A36" s="80" t="s">
        <v>460</v>
      </c>
    </row>
    <row r="37" spans="1:4" x14ac:dyDescent="0.3">
      <c r="A37" s="50" t="s">
        <v>480</v>
      </c>
      <c r="B37" s="50"/>
    </row>
    <row r="38" spans="1:4" x14ac:dyDescent="0.3">
      <c r="B38" s="50"/>
    </row>
    <row r="39" spans="1:4" x14ac:dyDescent="0.3">
      <c r="A39" s="80"/>
      <c r="B39" s="80"/>
    </row>
    <row r="40" spans="1:4" ht="14.5" customHeight="1" x14ac:dyDescent="0.3">
      <c r="A40" s="50"/>
      <c r="B40" s="50"/>
      <c r="D40" s="35"/>
    </row>
    <row r="41" spans="1:4" ht="14.5" customHeight="1" x14ac:dyDescent="0.3">
      <c r="A41" s="50"/>
      <c r="B41" s="50"/>
      <c r="D41" s="35"/>
    </row>
    <row r="42" spans="1:4" ht="14.5" customHeight="1" x14ac:dyDescent="0.3">
      <c r="A42" s="80"/>
      <c r="D42" s="35"/>
    </row>
    <row r="43" spans="1:4" ht="14.5" customHeight="1" x14ac:dyDescent="0.3">
      <c r="A43" s="50"/>
      <c r="D43" s="35"/>
    </row>
    <row r="44" spans="1:4" x14ac:dyDescent="0.3">
      <c r="A44" s="50"/>
    </row>
    <row r="45" spans="1:4" x14ac:dyDescent="0.3">
      <c r="A45" s="50"/>
    </row>
    <row r="46" spans="1:4" x14ac:dyDescent="0.3">
      <c r="A46" s="50"/>
    </row>
    <row r="47" spans="1:4" x14ac:dyDescent="0.3">
      <c r="A47" s="50"/>
    </row>
  </sheetData>
  <mergeCells count="1">
    <mergeCell ref="G1:H1"/>
  </mergeCells>
  <hyperlinks>
    <hyperlink ref="A3" location="'Tab 1 April 2024 revisions'!A1" display="Table 1: April 2025 Revisions" xr:uid="{00000000-0004-0000-0000-000000000000}"/>
    <hyperlink ref="A4" location="' Tab 2 Cum Trade value 2024'!A1" display="Table 2: Cumulative Trade Value - 2024" xr:uid="{00000000-0004-0000-0000-000001000000}"/>
    <hyperlink ref="A5" location="'Tab 3 Cum Trade value 2025'!A1" display="Table 3: Cumulative Trade value - 2025" xr:uid="{00000000-0004-0000-0000-000002000000}"/>
    <hyperlink ref="A7" location="'Tab5 Re-exports by ISIC'!A1" display="Table 5: Re-export by ISIC" xr:uid="{00000000-0004-0000-0000-000003000000}"/>
    <hyperlink ref="A12" location="'Tab10 Trade balnce by prtnr'!A1" display="Table 10: Trade balance by partner" xr:uid="{00000000-0004-0000-0000-000004000000}"/>
    <hyperlink ref="A13" location="'Tab11 Trade Balnce by prdct'!A1" display="Table 11: Trade balance by products" xr:uid="{00000000-0004-0000-0000-000005000000}"/>
    <hyperlink ref="A14" location="'Tab12 Exports by Partner'!A1" display="Table 12: Exports by Partner" xr:uid="{00000000-0004-0000-0000-000006000000}"/>
    <hyperlink ref="A15" location="'Tab13 Imports by Partner'!A1" display="Table 13: Imports by Partner" xr:uid="{00000000-0004-0000-0000-000007000000}"/>
    <hyperlink ref="A16" location="'Tab14 Exports by Product'!A1" display="Table 14: Export by Product" xr:uid="{00000000-0004-0000-0000-000008000000}"/>
    <hyperlink ref="A17" location="'Tab15 Re-exports by Product'!A1" display="Table 15: Re-export by Product" xr:uid="{00000000-0004-0000-0000-000009000000}"/>
    <hyperlink ref="A19" location="'Tab17 Top5 exp prdcts by countr'!A1" display="Table 17: Top 5 Exported products by partner" xr:uid="{00000000-0004-0000-0000-00000A000000}"/>
    <hyperlink ref="A20" location="' Tab18 Top5 re-X prdct by conty'!A1" display="Table 18: Top 5 Re-exported products by partner" xr:uid="{00000000-0004-0000-0000-00000B000000}"/>
    <hyperlink ref="A25" location="'Tab23 Imp by economic regio'!A1" display="Table 23: Imports by economic regions" xr:uid="{00000000-0004-0000-0000-00000C000000}"/>
    <hyperlink ref="A31" location="'Tab29 Cmodties by mde of ta'!A1" display="Table 29: Imported commodity by mode of transport" xr:uid="{00000000-0004-0000-0000-00000D000000}"/>
    <hyperlink ref="A29" location="'Tab27 Exports by NetWeight'!A1" display="Table 29: Export by NetWeight" xr:uid="{00000000-0004-0000-0000-00000E000000}"/>
    <hyperlink ref="A23" location="'Tab21 Exp by economic regio'!A1" display="Table 21: Exports by Economic regions" xr:uid="{00000000-0004-0000-0000-00000F000000}"/>
    <hyperlink ref="A18" location="'Tab16 Imports by Product'!A1" display="Table 16: Imports by products" xr:uid="{00000000-0004-0000-0000-000010000000}"/>
    <hyperlink ref="A21" location="'Tab19 Top5 imp prdcts by contry'!A1" display="Table 19: Top 5 Imported products by partner" xr:uid="{00000000-0004-0000-0000-000011000000}"/>
    <hyperlink ref="A24" location="'Tab22 Exprts by econ rgion&amp;'!A1" display="Table 22: Export by economic region and products" xr:uid="{00000000-0004-0000-0000-000012000000}"/>
    <hyperlink ref="A26" location="'Tab24 Imports econ region&amp;p'!A1" display="Table 24: Import by Economic region and products" xr:uid="{00000000-0004-0000-0000-000013000000}"/>
    <hyperlink ref="A28" location="'Tab26 Cmodties by mode of t '!A1" display="Table 26: Exported commodity by mode of transport" xr:uid="{00000000-0004-0000-0000-000014000000}"/>
    <hyperlink ref="A6" location="'Tab4 Export by ISIC'!A1" display="Table 4: Export by ISIC" xr:uid="{00000000-0004-0000-0000-000015000000}"/>
    <hyperlink ref="A34" location="'Tab32 AfCFTA'!A1" display="Table 32: AfCFTA" xr:uid="{00000000-0004-0000-0000-000016000000}"/>
    <hyperlink ref="A37" location="'Tab35 Commodity of the Mont'!A1" display="Table 35: Commodity of the month" xr:uid="{00000000-0004-0000-0000-000017000000}"/>
    <hyperlink ref="A27" location="'Tab25 Exp by mode of trnspr'!A1" display="Table 25: Export by mode of transport" xr:uid="{00000000-0004-0000-0000-000018000000}"/>
    <hyperlink ref="A30" location="'Tab28 Imp by mode of trnspr '!A1" display="Table 28: Import by mode of transport" xr:uid="{00000000-0004-0000-0000-000019000000}"/>
    <hyperlink ref="A11" location="'Tab9 Trade Balance'!A1" display="Table 9: Trade balance " xr:uid="{00000000-0004-0000-0000-00001A000000}"/>
    <hyperlink ref="A8" location="'Tab6 Imports by ISIC'!A1" display="Table 6: Import by ISIC" xr:uid="{00000000-0004-0000-0000-00001B000000}"/>
    <hyperlink ref="A32" location="'Tab30 Imports by NetWeight '!A1" display="Table 30: Import by Netweight" xr:uid="{00000000-0004-0000-0000-00001C000000}"/>
    <hyperlink ref="A33" location="'Tab31 Trade by Borderpost'!A1" display="Table 31: Trade by Borderpost" xr:uid="{00000000-0004-0000-0000-00001D000000}"/>
    <hyperlink ref="A9" location="'Tab7 Exports by top sectors '!A1" display="Table 7: Exports by top 3 Sectors" xr:uid="{4BBD3A08-AA5F-48F5-B5F5-E50A6963DDBA}"/>
    <hyperlink ref="A10" location="'Tab8 Imports by top sectors '!A1" display="Table 8: Imports by top 3 Sectors" xr:uid="{48E08227-BC22-432C-9E2A-268F77FCB056}"/>
    <hyperlink ref="A35" location="'Tab33 Food items '!A1" display="Table 33: Food items" xr:uid="{ADDFA5CA-7FAF-4E83-AD8B-EB039F598D43}"/>
    <hyperlink ref="A36" location="'Tab34 Beverages'!A1" display="Table 34: Beverages" xr:uid="{7A9DCF94-EB91-42FD-87F2-30C54FD60771}"/>
    <hyperlink ref="A22" location="'Tab20 Top 10 traded commodities'!A1" display="Tab20 Top 10 traded commodities" xr:uid="{31469731-917C-404D-9168-17C0A2D50032}"/>
    <hyperlink ref="A32:XFD32" location="'Tab30 Imports by NetWeight'!A1" display="Table 30: Import by Netweight" xr:uid="{C4E19524-844B-4087-973E-5DE51143F622}"/>
  </hyperlinks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10"/>
  <dimension ref="A1:N35"/>
  <sheetViews>
    <sheetView zoomScaleNormal="100" workbookViewId="0">
      <selection activeCell="H7" sqref="H7"/>
    </sheetView>
  </sheetViews>
  <sheetFormatPr defaultColWidth="9.1796875" defaultRowHeight="12.5" x14ac:dyDescent="0.25"/>
  <cols>
    <col min="1" max="1" width="10.54296875" style="1" customWidth="1"/>
    <col min="2" max="2" width="6.36328125" style="1" bestFit="1" customWidth="1"/>
    <col min="3" max="3" width="13.1796875" style="1" customWidth="1"/>
    <col min="4" max="4" width="14.54296875" style="1" customWidth="1"/>
    <col min="5" max="5" width="11.453125" style="1" customWidth="1"/>
    <col min="6" max="6" width="11.81640625" style="1" customWidth="1"/>
    <col min="7" max="7" width="13.81640625" style="1" bestFit="1" customWidth="1"/>
    <col min="8" max="8" width="17.453125" style="1" bestFit="1" customWidth="1"/>
    <col min="9" max="9" width="16.453125" style="1" bestFit="1" customWidth="1"/>
    <col min="10" max="10" width="17.453125" style="1" bestFit="1" customWidth="1"/>
    <col min="11" max="16384" width="9.1796875" style="1"/>
  </cols>
  <sheetData>
    <row r="1" spans="1:14" ht="14.5" customHeight="1" x14ac:dyDescent="0.3">
      <c r="A1" s="3" t="s">
        <v>842</v>
      </c>
      <c r="B1" s="3"/>
      <c r="C1" s="3"/>
      <c r="D1" s="3"/>
      <c r="E1" s="3"/>
      <c r="H1" s="19" t="s">
        <v>260</v>
      </c>
      <c r="I1" s="3"/>
      <c r="J1" s="3"/>
      <c r="K1" s="3"/>
      <c r="L1" s="3"/>
      <c r="M1" s="3"/>
      <c r="N1" s="3"/>
    </row>
    <row r="2" spans="1:14" ht="13" x14ac:dyDescent="0.3">
      <c r="A2" s="40"/>
      <c r="B2" s="114" t="s">
        <v>224</v>
      </c>
      <c r="C2" s="40" t="s">
        <v>380</v>
      </c>
      <c r="D2" s="40" t="s">
        <v>379</v>
      </c>
      <c r="E2" s="40" t="s">
        <v>395</v>
      </c>
      <c r="F2" s="41" t="s">
        <v>242</v>
      </c>
      <c r="G2" s="13"/>
    </row>
    <row r="3" spans="1:14" ht="12.65" customHeight="1" x14ac:dyDescent="0.25">
      <c r="A3" s="573">
        <v>2024</v>
      </c>
      <c r="B3" s="32" t="s">
        <v>232</v>
      </c>
      <c r="C3" s="120">
        <v>8755.7769583999798</v>
      </c>
      <c r="D3" s="120">
        <v>12200.806501009702</v>
      </c>
      <c r="E3" s="202">
        <f>-'Tab9 Trade Balance'!$D3</f>
        <v>-12200.806501009702</v>
      </c>
      <c r="F3" s="120">
        <f>'Tab9 Trade Balance'!$C3-'Tab9 Trade Balance'!$D3</f>
        <v>-3445.0295426097218</v>
      </c>
      <c r="G3" s="9"/>
    </row>
    <row r="4" spans="1:14" ht="12.65" customHeight="1" x14ac:dyDescent="0.25">
      <c r="A4" s="574"/>
      <c r="B4" s="32" t="s">
        <v>233</v>
      </c>
      <c r="C4" s="121">
        <v>9014.8695827400006</v>
      </c>
      <c r="D4" s="121">
        <v>14787.50677681</v>
      </c>
      <c r="E4" s="203">
        <f>-'Tab9 Trade Balance'!$D4</f>
        <v>-14787.50677681</v>
      </c>
      <c r="F4" s="121">
        <f>'Tab9 Trade Balance'!$C4-'Tab9 Trade Balance'!$D4</f>
        <v>-5772.6371940699992</v>
      </c>
      <c r="G4" s="9"/>
    </row>
    <row r="5" spans="1:14" ht="12.65" customHeight="1" x14ac:dyDescent="0.25">
      <c r="A5" s="574"/>
      <c r="B5" s="32" t="s">
        <v>234</v>
      </c>
      <c r="C5" s="121">
        <v>8756.7539707300402</v>
      </c>
      <c r="D5" s="121">
        <v>16383.88274465</v>
      </c>
      <c r="E5" s="203">
        <f>-'Tab9 Trade Balance'!$D5</f>
        <v>-16383.88274465</v>
      </c>
      <c r="F5" s="121">
        <f>'Tab9 Trade Balance'!$C5-'Tab9 Trade Balance'!$D5</f>
        <v>-7627.1287739199597</v>
      </c>
      <c r="G5" s="9"/>
    </row>
    <row r="6" spans="1:14" ht="12.65" customHeight="1" x14ac:dyDescent="0.25">
      <c r="A6" s="574"/>
      <c r="B6" s="32" t="s">
        <v>235</v>
      </c>
      <c r="C6" s="121">
        <v>12170.30445358</v>
      </c>
      <c r="D6" s="121">
        <v>17642.7260698063</v>
      </c>
      <c r="E6" s="203">
        <f>-'Tab9 Trade Balance'!$D6</f>
        <v>-17642.7260698063</v>
      </c>
      <c r="F6" s="121">
        <f>'Tab9 Trade Balance'!$C6-'Tab9 Trade Balance'!$D6</f>
        <v>-5472.4216162263001</v>
      </c>
      <c r="G6" s="9"/>
    </row>
    <row r="7" spans="1:14" ht="12.65" customHeight="1" x14ac:dyDescent="0.25">
      <c r="A7" s="575"/>
      <c r="B7" s="32" t="s">
        <v>236</v>
      </c>
      <c r="C7" s="121">
        <v>12564.939825789899</v>
      </c>
      <c r="D7" s="121">
        <v>12567.206157700199</v>
      </c>
      <c r="E7" s="203">
        <f>-'Tab9 Trade Balance'!$D7</f>
        <v>-12567.206157700199</v>
      </c>
      <c r="F7" s="121">
        <f>'Tab9 Trade Balance'!$C7-'Tab9 Trade Balance'!$D7</f>
        <v>-2.2663319102994137</v>
      </c>
      <c r="G7" s="9"/>
    </row>
    <row r="8" spans="1:14" ht="12.65" customHeight="1" x14ac:dyDescent="0.25">
      <c r="A8" s="574">
        <v>2025</v>
      </c>
      <c r="B8" s="32" t="s">
        <v>225</v>
      </c>
      <c r="C8" s="121">
        <v>10675.430993709999</v>
      </c>
      <c r="D8" s="121">
        <v>13262.752076929899</v>
      </c>
      <c r="E8" s="203">
        <f>-'Tab9 Trade Balance'!$D8</f>
        <v>-13262.752076929899</v>
      </c>
      <c r="F8" s="121">
        <f>'Tab9 Trade Balance'!$C8-'Tab9 Trade Balance'!$D8</f>
        <v>-2587.3210832199002</v>
      </c>
      <c r="G8" s="9"/>
    </row>
    <row r="9" spans="1:14" ht="12.65" customHeight="1" x14ac:dyDescent="0.25">
      <c r="A9" s="574"/>
      <c r="B9" s="32" t="s">
        <v>226</v>
      </c>
      <c r="C9" s="121">
        <v>10133.929647020001</v>
      </c>
      <c r="D9" s="121">
        <v>12143.7783030799</v>
      </c>
      <c r="E9" s="203">
        <f>-'Tab9 Trade Balance'!$D9</f>
        <v>-12143.7783030799</v>
      </c>
      <c r="F9" s="121">
        <f>'Tab9 Trade Balance'!$C9-'Tab9 Trade Balance'!$D9</f>
        <v>-2009.8486560598994</v>
      </c>
      <c r="G9" s="9"/>
    </row>
    <row r="10" spans="1:14" ht="12.65" customHeight="1" x14ac:dyDescent="0.25">
      <c r="A10" s="574"/>
      <c r="B10" s="32" t="s">
        <v>227</v>
      </c>
      <c r="C10" s="121">
        <v>10136.138893709998</v>
      </c>
      <c r="D10" s="121">
        <v>12722.313120842899</v>
      </c>
      <c r="E10" s="203">
        <f>-'Tab9 Trade Balance'!$D10</f>
        <v>-12722.313120842899</v>
      </c>
      <c r="F10" s="121">
        <f>'Tab9 Trade Balance'!$C10-'Tab9 Trade Balance'!$D10</f>
        <v>-2586.1742271329003</v>
      </c>
      <c r="G10" s="9"/>
    </row>
    <row r="11" spans="1:14" ht="12.65" customHeight="1" x14ac:dyDescent="0.25">
      <c r="A11" s="574"/>
      <c r="B11" s="32" t="s">
        <v>228</v>
      </c>
      <c r="C11" s="121">
        <v>11044.747512709999</v>
      </c>
      <c r="D11" s="121">
        <v>12714.281452039801</v>
      </c>
      <c r="E11" s="203">
        <f>-'Tab9 Trade Balance'!$D11</f>
        <v>-12714.281452039801</v>
      </c>
      <c r="F11" s="121">
        <f>'Tab9 Trade Balance'!$C11-'Tab9 Trade Balance'!$D11</f>
        <v>-1669.5339393298018</v>
      </c>
      <c r="G11" s="9"/>
    </row>
    <row r="12" spans="1:14" ht="12.65" customHeight="1" x14ac:dyDescent="0.25">
      <c r="A12" s="574"/>
      <c r="B12" s="32" t="s">
        <v>229</v>
      </c>
      <c r="C12" s="121">
        <v>11875.872680660001</v>
      </c>
      <c r="D12" s="121">
        <v>11535.299298341601</v>
      </c>
      <c r="E12" s="203">
        <f>-'Tab9 Trade Balance'!$D12</f>
        <v>-11535.299298341601</v>
      </c>
      <c r="F12" s="121">
        <f>'Tab9 Trade Balance'!$C12-'Tab9 Trade Balance'!$D12</f>
        <v>340.57338231840004</v>
      </c>
      <c r="G12" s="9"/>
    </row>
    <row r="13" spans="1:14" ht="12.65" customHeight="1" x14ac:dyDescent="0.25">
      <c r="A13" s="574"/>
      <c r="B13" s="32" t="s">
        <v>230</v>
      </c>
      <c r="C13" s="121">
        <v>12159.3501959</v>
      </c>
      <c r="D13" s="121">
        <v>11301.63632933</v>
      </c>
      <c r="E13" s="203">
        <f>-'Tab9 Trade Balance'!$D13</f>
        <v>-11301.63632933</v>
      </c>
      <c r="F13" s="121">
        <f>'Tab9 Trade Balance'!$C13-'Tab9 Trade Balance'!$D13</f>
        <v>857.71386657000039</v>
      </c>
      <c r="G13" s="9"/>
    </row>
    <row r="14" spans="1:14" ht="12.65" customHeight="1" x14ac:dyDescent="0.25">
      <c r="A14" s="574"/>
      <c r="B14" s="32" t="s">
        <v>231</v>
      </c>
      <c r="C14" s="121">
        <v>12556.1363029001</v>
      </c>
      <c r="D14" s="121">
        <v>12568.731485149799</v>
      </c>
      <c r="E14" s="203">
        <f>-'Tab9 Trade Balance'!$D14</f>
        <v>-12568.731485149799</v>
      </c>
      <c r="F14" s="121">
        <f>'Tab9 Trade Balance'!$C14-'Tab9 Trade Balance'!$D14</f>
        <v>-12.595182249699064</v>
      </c>
      <c r="G14" s="9"/>
      <c r="H14" s="8"/>
    </row>
    <row r="15" spans="1:14" ht="12.65" customHeight="1" x14ac:dyDescent="0.25">
      <c r="A15" s="575"/>
      <c r="B15" s="32" t="s">
        <v>232</v>
      </c>
      <c r="C15" s="122">
        <v>7662.3831371400101</v>
      </c>
      <c r="D15" s="122">
        <v>12936.714721800799</v>
      </c>
      <c r="E15" s="175">
        <f>-'Tab9 Trade Balance'!$D15</f>
        <v>-12936.714721800799</v>
      </c>
      <c r="F15" s="122">
        <f>'Tab9 Trade Balance'!$C15-'Tab9 Trade Balance'!$D15</f>
        <v>-5274.3315846607893</v>
      </c>
      <c r="G15" s="9"/>
      <c r="H15" s="8"/>
      <c r="I15" s="8"/>
    </row>
    <row r="16" spans="1:14" x14ac:dyDescent="0.25">
      <c r="D16" s="18"/>
      <c r="E16" s="18"/>
      <c r="F16" s="14"/>
      <c r="H16" s="8"/>
      <c r="I16" s="8"/>
    </row>
    <row r="17" spans="2:14" x14ac:dyDescent="0.25">
      <c r="C17" s="14"/>
      <c r="D17" s="14"/>
      <c r="E17" s="14"/>
      <c r="F17" s="14"/>
    </row>
    <row r="18" spans="2:14" x14ac:dyDescent="0.25">
      <c r="C18" s="14"/>
      <c r="D18" s="14"/>
      <c r="E18" s="14"/>
      <c r="F18" s="14"/>
    </row>
    <row r="19" spans="2:14" ht="13" x14ac:dyDescent="0.3">
      <c r="C19" s="8"/>
      <c r="D19" s="8"/>
      <c r="F19" s="9"/>
      <c r="H19" s="3"/>
      <c r="I19" s="3"/>
      <c r="J19" s="3"/>
      <c r="K19" s="3"/>
      <c r="L19" s="3"/>
      <c r="M19" s="3"/>
      <c r="N19" s="3"/>
    </row>
    <row r="20" spans="2:14" x14ac:dyDescent="0.25">
      <c r="C20" s="8"/>
      <c r="D20" s="8"/>
    </row>
    <row r="21" spans="2:14" x14ac:dyDescent="0.25">
      <c r="B21" s="20"/>
      <c r="C21" s="10"/>
      <c r="E21" s="8"/>
      <c r="G21" s="8"/>
      <c r="H21" s="8"/>
    </row>
    <row r="22" spans="2:14" x14ac:dyDescent="0.25">
      <c r="B22" s="20"/>
      <c r="C22" s="10"/>
      <c r="E22" s="8"/>
      <c r="G22" s="8"/>
      <c r="H22" s="8"/>
    </row>
    <row r="23" spans="2:14" x14ac:dyDescent="0.25">
      <c r="B23" s="20"/>
      <c r="C23" s="10"/>
      <c r="E23" s="8"/>
      <c r="I23" s="4"/>
      <c r="J23" s="4"/>
    </row>
    <row r="24" spans="2:14" x14ac:dyDescent="0.25">
      <c r="B24" s="20"/>
      <c r="C24" s="10"/>
      <c r="E24" s="8"/>
      <c r="F24" s="8"/>
      <c r="G24" s="4"/>
      <c r="H24" s="4"/>
    </row>
    <row r="25" spans="2:14" x14ac:dyDescent="0.25">
      <c r="E25" s="8"/>
      <c r="F25" s="8"/>
      <c r="G25" s="8"/>
    </row>
    <row r="26" spans="2:14" x14ac:dyDescent="0.25">
      <c r="E26" s="8"/>
      <c r="F26" s="8"/>
      <c r="G26" s="8"/>
    </row>
    <row r="27" spans="2:14" x14ac:dyDescent="0.25">
      <c r="E27" s="8"/>
      <c r="F27" s="8"/>
      <c r="G27" s="8"/>
    </row>
    <row r="28" spans="2:14" x14ac:dyDescent="0.25">
      <c r="E28" s="8"/>
      <c r="F28" s="8"/>
      <c r="G28" s="8"/>
    </row>
    <row r="29" spans="2:14" x14ac:dyDescent="0.25">
      <c r="E29" s="8"/>
      <c r="F29" s="8"/>
      <c r="G29" s="8"/>
    </row>
    <row r="30" spans="2:14" x14ac:dyDescent="0.25">
      <c r="E30" s="8"/>
      <c r="F30" s="8"/>
      <c r="G30" s="8"/>
    </row>
    <row r="31" spans="2:14" x14ac:dyDescent="0.25">
      <c r="E31" s="8"/>
      <c r="F31" s="8"/>
      <c r="G31" s="8"/>
    </row>
    <row r="32" spans="2:14" x14ac:dyDescent="0.25">
      <c r="E32" s="8"/>
      <c r="F32" s="8"/>
      <c r="G32" s="8"/>
    </row>
    <row r="33" spans="6:7" x14ac:dyDescent="0.25">
      <c r="F33" s="8"/>
      <c r="G33" s="8"/>
    </row>
    <row r="34" spans="6:7" x14ac:dyDescent="0.25">
      <c r="F34" s="8"/>
      <c r="G34" s="8"/>
    </row>
    <row r="35" spans="6:7" x14ac:dyDescent="0.25">
      <c r="G35" s="8"/>
    </row>
  </sheetData>
  <mergeCells count="2">
    <mergeCell ref="A3:A7"/>
    <mergeCell ref="A8:A15"/>
  </mergeCells>
  <phoneticPr fontId="4" type="noConversion"/>
  <hyperlinks>
    <hyperlink ref="H1" location="'Table of Content'!A1" display="Table of Content" xr:uid="{00000000-0004-0000-0700-000000000000}"/>
  </hyperlinks>
  <pageMargins left="0.7" right="0.7" top="0.75" bottom="0.75" header="0.3" footer="0.3"/>
  <pageSetup orientation="portrait" r:id="rId1"/>
  <tableParts count="1">
    <tablePart r:id="rId2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1"/>
  <dimension ref="A1:M180"/>
  <sheetViews>
    <sheetView zoomScaleNormal="100" workbookViewId="0">
      <selection activeCell="H163" sqref="H163"/>
    </sheetView>
  </sheetViews>
  <sheetFormatPr defaultColWidth="8.81640625" defaultRowHeight="12.5" x14ac:dyDescent="0.25"/>
  <cols>
    <col min="1" max="1" width="34.1796875" style="32" customWidth="1"/>
    <col min="2" max="2" width="12.453125" style="32" bestFit="1" customWidth="1"/>
    <col min="3" max="3" width="16" style="32" customWidth="1"/>
    <col min="4" max="4" width="13.54296875" style="32" bestFit="1" customWidth="1"/>
    <col min="5" max="6" width="8.81640625" style="32"/>
    <col min="7" max="7" width="12.453125" style="32" customWidth="1"/>
    <col min="8" max="8" width="14.1796875" style="32" bestFit="1" customWidth="1"/>
    <col min="9" max="9" width="14.453125" style="32" bestFit="1" customWidth="1"/>
    <col min="10" max="10" width="15.1796875" style="32" bestFit="1" customWidth="1"/>
    <col min="11" max="16384" width="8.81640625" style="32"/>
  </cols>
  <sheetData>
    <row r="1" spans="1:13" ht="13" x14ac:dyDescent="0.3">
      <c r="A1" s="13" t="s">
        <v>854</v>
      </c>
      <c r="E1" s="13"/>
      <c r="F1" s="137" t="s">
        <v>260</v>
      </c>
      <c r="K1" s="13"/>
      <c r="L1" s="13"/>
      <c r="M1" s="13"/>
    </row>
    <row r="2" spans="1:13" ht="13" x14ac:dyDescent="0.3">
      <c r="A2" s="40" t="s">
        <v>266</v>
      </c>
      <c r="B2" s="40" t="s">
        <v>264</v>
      </c>
      <c r="C2" s="40" t="s">
        <v>222</v>
      </c>
      <c r="D2" s="41" t="s">
        <v>223</v>
      </c>
    </row>
    <row r="3" spans="1:13" x14ac:dyDescent="0.25">
      <c r="A3" s="178" t="s">
        <v>273</v>
      </c>
      <c r="B3" s="120">
        <v>756.81611314999861</v>
      </c>
      <c r="C3" s="120">
        <v>99.60117404999977</v>
      </c>
      <c r="D3" s="142">
        <f>Table1637[[#This Row],[Column2]]-Table1637[[#This Row],[Column3]]</f>
        <v>657.2149390999989</v>
      </c>
    </row>
    <row r="4" spans="1:13" x14ac:dyDescent="0.25">
      <c r="A4" s="33" t="s">
        <v>269</v>
      </c>
      <c r="B4" s="121">
        <v>1085.1281222999976</v>
      </c>
      <c r="C4" s="121">
        <v>487.41668971999923</v>
      </c>
      <c r="D4" s="124">
        <f>Table1637[[#This Row],[Column2]]-Table1637[[#This Row],[Column3]]</f>
        <v>597.71143257999836</v>
      </c>
    </row>
    <row r="5" spans="1:13" x14ac:dyDescent="0.25">
      <c r="A5" s="33" t="s">
        <v>267</v>
      </c>
      <c r="B5" s="121">
        <v>498.27110721999981</v>
      </c>
      <c r="C5" s="121">
        <v>40.509712989999947</v>
      </c>
      <c r="D5" s="124">
        <f>Table1637[[#This Row],[Column2]]-Table1637[[#This Row],[Column3]]</f>
        <v>457.76139422999984</v>
      </c>
    </row>
    <row r="6" spans="1:13" x14ac:dyDescent="0.25">
      <c r="A6" s="33" t="s">
        <v>270</v>
      </c>
      <c r="B6" s="121">
        <v>223.22987022999965</v>
      </c>
      <c r="C6" s="121">
        <v>72.792824579999987</v>
      </c>
      <c r="D6" s="124">
        <f>Table1637[[#This Row],[Column2]]-Table1637[[#This Row],[Column3]]</f>
        <v>150.43704564999967</v>
      </c>
    </row>
    <row r="7" spans="1:13" x14ac:dyDescent="0.25">
      <c r="A7" s="33" t="s">
        <v>275</v>
      </c>
      <c r="B7" s="121">
        <v>149.16046190999978</v>
      </c>
      <c r="C7" s="121">
        <v>10.441416919999977</v>
      </c>
      <c r="D7" s="124">
        <f>Table1637[[#This Row],[Column2]]-Table1637[[#This Row],[Column3]]</f>
        <v>138.71904498999982</v>
      </c>
    </row>
    <row r="8" spans="1:13" x14ac:dyDescent="0.25">
      <c r="A8" s="33" t="s">
        <v>276</v>
      </c>
      <c r="B8" s="121">
        <v>152.47210921999991</v>
      </c>
      <c r="C8" s="121">
        <v>37.810774559999956</v>
      </c>
      <c r="D8" s="124">
        <f>Table1637[[#This Row],[Column2]]-Table1637[[#This Row],[Column3]]</f>
        <v>114.66133465999995</v>
      </c>
    </row>
    <row r="9" spans="1:13" x14ac:dyDescent="0.25">
      <c r="A9" s="33" t="s">
        <v>298</v>
      </c>
      <c r="B9" s="121">
        <v>105.20095764000003</v>
      </c>
      <c r="C9" s="121">
        <v>17.987724869999973</v>
      </c>
      <c r="D9" s="124">
        <f>Table1637[[#This Row],[Column2]]-Table1637[[#This Row],[Column3]]</f>
        <v>87.213232770000047</v>
      </c>
    </row>
    <row r="10" spans="1:13" x14ac:dyDescent="0.25">
      <c r="A10" s="33" t="s">
        <v>279</v>
      </c>
      <c r="B10" s="121">
        <v>87.627802849999753</v>
      </c>
      <c r="C10" s="121">
        <v>3.4156776199999981</v>
      </c>
      <c r="D10" s="124">
        <f>Table1637[[#This Row],[Column2]]-Table1637[[#This Row],[Column3]]</f>
        <v>84.212125229999756</v>
      </c>
    </row>
    <row r="11" spans="1:13" x14ac:dyDescent="0.25">
      <c r="A11" s="33" t="s">
        <v>277</v>
      </c>
      <c r="B11" s="121">
        <v>82.116990429999987</v>
      </c>
      <c r="C11" s="121">
        <v>1.842018769999999</v>
      </c>
      <c r="D11" s="124">
        <f>Table1637[[#This Row],[Column2]]-Table1637[[#This Row],[Column3]]</f>
        <v>80.274971659999991</v>
      </c>
    </row>
    <row r="12" spans="1:13" x14ac:dyDescent="0.25">
      <c r="A12" s="33" t="s">
        <v>274</v>
      </c>
      <c r="B12" s="121">
        <v>87.683939179999797</v>
      </c>
      <c r="C12" s="121">
        <v>14.692778650000003</v>
      </c>
      <c r="D12" s="124">
        <f>Table1637[[#This Row],[Column2]]-Table1637[[#This Row],[Column3]]</f>
        <v>72.991160529999789</v>
      </c>
    </row>
    <row r="13" spans="1:13" x14ac:dyDescent="0.25">
      <c r="A13" s="33" t="s">
        <v>282</v>
      </c>
      <c r="B13" s="121">
        <v>117.82520572</v>
      </c>
      <c r="C13" s="121">
        <v>46.530033289999871</v>
      </c>
      <c r="D13" s="124">
        <f>Table1637[[#This Row],[Column2]]-Table1637[[#This Row],[Column3]]</f>
        <v>71.295172430000122</v>
      </c>
    </row>
    <row r="14" spans="1:13" x14ac:dyDescent="0.25">
      <c r="A14" s="33" t="s">
        <v>248</v>
      </c>
      <c r="B14" s="121">
        <v>55.945463599999883</v>
      </c>
      <c r="C14" s="121"/>
      <c r="D14" s="124">
        <f>Table1637[[#This Row],[Column2]]-Table1637[[#This Row],[Column3]]</f>
        <v>55.945463599999883</v>
      </c>
    </row>
    <row r="15" spans="1:13" x14ac:dyDescent="0.25">
      <c r="A15" s="33" t="s">
        <v>280</v>
      </c>
      <c r="B15" s="121">
        <v>48.45130943999996</v>
      </c>
      <c r="C15" s="121">
        <v>20.37963731999999</v>
      </c>
      <c r="D15" s="124">
        <f>Table1637[[#This Row],[Column2]]-Table1637[[#This Row],[Column3]]</f>
        <v>28.07167211999997</v>
      </c>
    </row>
    <row r="16" spans="1:13" x14ac:dyDescent="0.25">
      <c r="A16" s="33" t="s">
        <v>285</v>
      </c>
      <c r="B16" s="121">
        <v>26.357834139999891</v>
      </c>
      <c r="C16" s="121">
        <v>0.67865207999999966</v>
      </c>
      <c r="D16" s="124">
        <f>Table1637[[#This Row],[Column2]]-Table1637[[#This Row],[Column3]]</f>
        <v>25.679182059999892</v>
      </c>
    </row>
    <row r="17" spans="1:4" x14ac:dyDescent="0.25">
      <c r="A17" s="33" t="s">
        <v>295</v>
      </c>
      <c r="B17" s="121">
        <v>25.538806729999997</v>
      </c>
      <c r="C17" s="121">
        <v>5.0047181999999957</v>
      </c>
      <c r="D17" s="124">
        <f>Table1637[[#This Row],[Column2]]-Table1637[[#This Row],[Column3]]</f>
        <v>20.534088530000002</v>
      </c>
    </row>
    <row r="18" spans="1:4" x14ac:dyDescent="0.25">
      <c r="A18" s="33" t="s">
        <v>322</v>
      </c>
      <c r="B18" s="121">
        <v>18.880926579999997</v>
      </c>
      <c r="C18" s="121">
        <v>0.68845704999999968</v>
      </c>
      <c r="D18" s="124">
        <f>Table1637[[#This Row],[Column2]]-Table1637[[#This Row],[Column3]]</f>
        <v>18.192469529999997</v>
      </c>
    </row>
    <row r="19" spans="1:4" x14ac:dyDescent="0.25">
      <c r="A19" s="33" t="s">
        <v>304</v>
      </c>
      <c r="B19" s="121">
        <v>16.667622729999994</v>
      </c>
      <c r="C19" s="121">
        <v>0.30233123000000001</v>
      </c>
      <c r="D19" s="124">
        <f>Table1637[[#This Row],[Column2]]-Table1637[[#This Row],[Column3]]</f>
        <v>16.365291499999994</v>
      </c>
    </row>
    <row r="20" spans="1:4" x14ac:dyDescent="0.25">
      <c r="A20" s="33" t="s">
        <v>259</v>
      </c>
      <c r="B20" s="121">
        <v>8.4807821800000003</v>
      </c>
      <c r="C20" s="121">
        <v>1.6011000000000001E-2</v>
      </c>
      <c r="D20" s="124">
        <f>Table1637[[#This Row],[Column2]]-Table1637[[#This Row],[Column3]]</f>
        <v>8.4647711799999996</v>
      </c>
    </row>
    <row r="21" spans="1:4" x14ac:dyDescent="0.25">
      <c r="A21" s="33" t="s">
        <v>388</v>
      </c>
      <c r="B21" s="121">
        <v>8.22740443</v>
      </c>
      <c r="C21" s="121"/>
      <c r="D21" s="124">
        <f>Table1637[[#This Row],[Column2]]-Table1637[[#This Row],[Column3]]</f>
        <v>8.22740443</v>
      </c>
    </row>
    <row r="22" spans="1:4" x14ac:dyDescent="0.25">
      <c r="A22" s="33" t="s">
        <v>303</v>
      </c>
      <c r="B22" s="121">
        <v>7.8939511099999793</v>
      </c>
      <c r="C22" s="121">
        <v>0.61173726000000006</v>
      </c>
      <c r="D22" s="124">
        <f>Table1637[[#This Row],[Column2]]-Table1637[[#This Row],[Column3]]</f>
        <v>7.2822138499999793</v>
      </c>
    </row>
    <row r="23" spans="1:4" x14ac:dyDescent="0.25">
      <c r="A23" s="33" t="s">
        <v>290</v>
      </c>
      <c r="B23" s="121">
        <v>18.992804089999886</v>
      </c>
      <c r="C23" s="121">
        <v>12.99067835</v>
      </c>
      <c r="D23" s="124">
        <f>Table1637[[#This Row],[Column2]]-Table1637[[#This Row],[Column3]]</f>
        <v>6.0021257399998866</v>
      </c>
    </row>
    <row r="24" spans="1:4" x14ac:dyDescent="0.25">
      <c r="A24" s="33" t="s">
        <v>291</v>
      </c>
      <c r="B24" s="121">
        <v>7.8800880999999885</v>
      </c>
      <c r="C24" s="121">
        <v>3.1945019299999959</v>
      </c>
      <c r="D24" s="124">
        <f>Table1637[[#This Row],[Column2]]-Table1637[[#This Row],[Column3]]</f>
        <v>4.6855861699999926</v>
      </c>
    </row>
    <row r="25" spans="1:4" x14ac:dyDescent="0.25">
      <c r="A25" s="33" t="s">
        <v>302</v>
      </c>
      <c r="B25" s="121">
        <v>5.2329180700000011</v>
      </c>
      <c r="C25" s="121">
        <v>1.1015385499999899</v>
      </c>
      <c r="D25" s="124">
        <f>Table1637[[#This Row],[Column2]]-Table1637[[#This Row],[Column3]]</f>
        <v>4.131379520000011</v>
      </c>
    </row>
    <row r="26" spans="1:4" x14ac:dyDescent="0.25">
      <c r="A26" s="33" t="s">
        <v>329</v>
      </c>
      <c r="B26" s="121">
        <v>3.1521210499999897</v>
      </c>
      <c r="C26" s="121">
        <v>2.4375319999999989E-2</v>
      </c>
      <c r="D26" s="124">
        <f>Table1637[[#This Row],[Column2]]-Table1637[[#This Row],[Column3]]</f>
        <v>3.1277457299999898</v>
      </c>
    </row>
    <row r="27" spans="1:4" x14ac:dyDescent="0.25">
      <c r="A27" s="33" t="s">
        <v>483</v>
      </c>
      <c r="B27" s="121">
        <v>2.79044928999999</v>
      </c>
      <c r="C27" s="121"/>
      <c r="D27" s="124">
        <f>Table1637[[#This Row],[Column2]]-Table1637[[#This Row],[Column3]]</f>
        <v>2.79044928999999</v>
      </c>
    </row>
    <row r="28" spans="1:4" x14ac:dyDescent="0.25">
      <c r="A28" s="33" t="s">
        <v>320</v>
      </c>
      <c r="B28" s="121">
        <v>2.28077602999999</v>
      </c>
      <c r="C28" s="121">
        <v>3.0495000000000001E-2</v>
      </c>
      <c r="D28" s="124">
        <f>Table1637[[#This Row],[Column2]]-Table1637[[#This Row],[Column3]]</f>
        <v>2.2502810299999898</v>
      </c>
    </row>
    <row r="29" spans="1:4" x14ac:dyDescent="0.25">
      <c r="A29" s="33" t="s">
        <v>319</v>
      </c>
      <c r="B29" s="121">
        <v>1.6059393099999986</v>
      </c>
      <c r="C29" s="121">
        <v>7.9258010000000004E-2</v>
      </c>
      <c r="D29" s="124">
        <f>Table1637[[#This Row],[Column2]]-Table1637[[#This Row],[Column3]]</f>
        <v>1.5266812999999986</v>
      </c>
    </row>
    <row r="30" spans="1:4" x14ac:dyDescent="0.25">
      <c r="A30" s="33" t="s">
        <v>389</v>
      </c>
      <c r="B30" s="121">
        <v>1.6799884999999999</v>
      </c>
      <c r="C30" s="121">
        <v>0.17968854999999992</v>
      </c>
      <c r="D30" s="124">
        <f>Table1637[[#This Row],[Column2]]-Table1637[[#This Row],[Column3]]</f>
        <v>1.50029995</v>
      </c>
    </row>
    <row r="31" spans="1:4" x14ac:dyDescent="0.25">
      <c r="A31" s="33" t="s">
        <v>437</v>
      </c>
      <c r="B31" s="121">
        <v>1.1278196</v>
      </c>
      <c r="C31" s="121"/>
      <c r="D31" s="124">
        <f>Table1637[[#This Row],[Column2]]-Table1637[[#This Row],[Column3]]</f>
        <v>1.1278196</v>
      </c>
    </row>
    <row r="32" spans="1:4" x14ac:dyDescent="0.25">
      <c r="A32" s="33" t="s">
        <v>250</v>
      </c>
      <c r="B32" s="121">
        <v>1.3848549100000001</v>
      </c>
      <c r="C32" s="121">
        <v>0.31587538999999998</v>
      </c>
      <c r="D32" s="124">
        <f>Table1637[[#This Row],[Column2]]-Table1637[[#This Row],[Column3]]</f>
        <v>1.0689795200000001</v>
      </c>
    </row>
    <row r="33" spans="1:4" x14ac:dyDescent="0.25">
      <c r="A33" s="33" t="s">
        <v>286</v>
      </c>
      <c r="B33" s="121">
        <v>17.553255659999898</v>
      </c>
      <c r="C33" s="121">
        <v>16.571492089999978</v>
      </c>
      <c r="D33" s="124">
        <f>Table1637[[#This Row],[Column2]]-Table1637[[#This Row],[Column3]]</f>
        <v>0.98176356999992009</v>
      </c>
    </row>
    <row r="34" spans="1:4" x14ac:dyDescent="0.25">
      <c r="A34" s="33" t="s">
        <v>391</v>
      </c>
      <c r="B34" s="121">
        <v>0.94059030999999804</v>
      </c>
      <c r="C34" s="121">
        <v>0.13989652999999982</v>
      </c>
      <c r="D34" s="124">
        <f>Table1637[[#This Row],[Column2]]-Table1637[[#This Row],[Column3]]</f>
        <v>0.80069377999999825</v>
      </c>
    </row>
    <row r="35" spans="1:4" x14ac:dyDescent="0.25">
      <c r="A35" s="33" t="s">
        <v>390</v>
      </c>
      <c r="B35" s="121">
        <v>0.70184541</v>
      </c>
      <c r="C35" s="121"/>
      <c r="D35" s="124">
        <f>Table1637[[#This Row],[Column2]]-Table1637[[#This Row],[Column3]]</f>
        <v>0.70184541</v>
      </c>
    </row>
    <row r="36" spans="1:4" x14ac:dyDescent="0.25">
      <c r="A36" s="33" t="s">
        <v>326</v>
      </c>
      <c r="B36" s="121">
        <v>0.73471228999999949</v>
      </c>
      <c r="C36" s="121">
        <v>5.9143559999999977E-2</v>
      </c>
      <c r="D36" s="124">
        <f>Table1637[[#This Row],[Column2]]-Table1637[[#This Row],[Column3]]</f>
        <v>0.67556872999999951</v>
      </c>
    </row>
    <row r="37" spans="1:4" x14ac:dyDescent="0.25">
      <c r="A37" s="33" t="s">
        <v>392</v>
      </c>
      <c r="B37" s="121">
        <v>0.49143182999999879</v>
      </c>
      <c r="C37" s="121"/>
      <c r="D37" s="124">
        <f>Table1637[[#This Row],[Column2]]-Table1637[[#This Row],[Column3]]</f>
        <v>0.49143182999999879</v>
      </c>
    </row>
    <row r="38" spans="1:4" x14ac:dyDescent="0.25">
      <c r="A38" s="33" t="s">
        <v>794</v>
      </c>
      <c r="B38" s="121">
        <v>0.36892262999999897</v>
      </c>
      <c r="C38" s="121">
        <v>8.08123E-3</v>
      </c>
      <c r="D38" s="124">
        <f>Table1637[[#This Row],[Column2]]-Table1637[[#This Row],[Column3]]</f>
        <v>0.36084139999999898</v>
      </c>
    </row>
    <row r="39" spans="1:4" x14ac:dyDescent="0.25">
      <c r="A39" s="33" t="s">
        <v>321</v>
      </c>
      <c r="B39" s="121">
        <v>0.42192673999999897</v>
      </c>
      <c r="C39" s="121">
        <v>0.118709129999999</v>
      </c>
      <c r="D39" s="124">
        <f>Table1637[[#This Row],[Column2]]-Table1637[[#This Row],[Column3]]</f>
        <v>0.30321760999999997</v>
      </c>
    </row>
    <row r="40" spans="1:4" x14ac:dyDescent="0.25">
      <c r="A40" s="33" t="s">
        <v>843</v>
      </c>
      <c r="B40" s="121">
        <v>0.21767944999999991</v>
      </c>
      <c r="C40" s="121"/>
      <c r="D40" s="124">
        <f>Table1637[[#This Row],[Column2]]-Table1637[[#This Row],[Column3]]</f>
        <v>0.21767944999999991</v>
      </c>
    </row>
    <row r="41" spans="1:4" x14ac:dyDescent="0.25">
      <c r="A41" s="33" t="s">
        <v>482</v>
      </c>
      <c r="B41" s="121">
        <v>0.10849030999999999</v>
      </c>
      <c r="C41" s="121"/>
      <c r="D41" s="124">
        <f>Table1637[[#This Row],[Column2]]-Table1637[[#This Row],[Column3]]</f>
        <v>0.10849030999999999</v>
      </c>
    </row>
    <row r="42" spans="1:4" x14ac:dyDescent="0.25">
      <c r="A42" s="33" t="s">
        <v>344</v>
      </c>
      <c r="B42" s="121">
        <v>0.11703121000000001</v>
      </c>
      <c r="C42" s="121">
        <v>5.2290000000000003E-2</v>
      </c>
      <c r="D42" s="124">
        <f>Table1637[[#This Row],[Column2]]-Table1637[[#This Row],[Column3]]</f>
        <v>6.4741210000000007E-2</v>
      </c>
    </row>
    <row r="43" spans="1:4" x14ac:dyDescent="0.25">
      <c r="A43" s="33" t="s">
        <v>424</v>
      </c>
      <c r="B43" s="121">
        <v>6.9333900000000004E-2</v>
      </c>
      <c r="C43" s="121">
        <v>1.6256010000000001E-2</v>
      </c>
      <c r="D43" s="124">
        <f>Table1637[[#This Row],[Column2]]-Table1637[[#This Row],[Column3]]</f>
        <v>5.3077890000000003E-2</v>
      </c>
    </row>
    <row r="44" spans="1:4" x14ac:dyDescent="0.25">
      <c r="A44" s="33" t="s">
        <v>338</v>
      </c>
      <c r="B44" s="121">
        <v>4.8185079999999998E-2</v>
      </c>
      <c r="C44" s="121"/>
      <c r="D44" s="124">
        <f>Table1637[[#This Row],[Column2]]-Table1637[[#This Row],[Column3]]</f>
        <v>4.8185079999999998E-2</v>
      </c>
    </row>
    <row r="45" spans="1:4" x14ac:dyDescent="0.25">
      <c r="A45" s="33" t="s">
        <v>335</v>
      </c>
      <c r="B45" s="121">
        <v>0.11044558000000002</v>
      </c>
      <c r="C45" s="121">
        <v>7.2628929999999939E-2</v>
      </c>
      <c r="D45" s="124">
        <f>Table1637[[#This Row],[Column2]]-Table1637[[#This Row],[Column3]]</f>
        <v>3.7816650000000077E-2</v>
      </c>
    </row>
    <row r="46" spans="1:4" x14ac:dyDescent="0.25">
      <c r="A46" s="33" t="s">
        <v>398</v>
      </c>
      <c r="B46" s="121">
        <v>2.4865910000000001E-2</v>
      </c>
      <c r="C46" s="121"/>
      <c r="D46" s="124">
        <f>Table1637[[#This Row],[Column2]]-Table1637[[#This Row],[Column3]]</f>
        <v>2.4865910000000001E-2</v>
      </c>
    </row>
    <row r="47" spans="1:4" x14ac:dyDescent="0.25">
      <c r="A47" s="33" t="s">
        <v>396</v>
      </c>
      <c r="B47" s="121">
        <v>5.4469749999999997E-2</v>
      </c>
      <c r="C47" s="121">
        <v>3.2697610000000002E-2</v>
      </c>
      <c r="D47" s="124">
        <f>Table1637[[#This Row],[Column2]]-Table1637[[#This Row],[Column3]]</f>
        <v>2.1772139999999995E-2</v>
      </c>
    </row>
    <row r="48" spans="1:4" x14ac:dyDescent="0.25">
      <c r="A48" s="33" t="s">
        <v>844</v>
      </c>
      <c r="B48" s="121">
        <v>1.1410599999999979E-2</v>
      </c>
      <c r="C48" s="121"/>
      <c r="D48" s="124">
        <f>Table1637[[#This Row],[Column2]]-Table1637[[#This Row],[Column3]]</f>
        <v>1.1410599999999979E-2</v>
      </c>
    </row>
    <row r="49" spans="1:4" x14ac:dyDescent="0.25">
      <c r="A49" s="33" t="s">
        <v>325</v>
      </c>
      <c r="B49" s="121">
        <v>1.0198E-2</v>
      </c>
      <c r="C49" s="121"/>
      <c r="D49" s="124">
        <f>Table1637[[#This Row],[Column2]]-Table1637[[#This Row],[Column3]]</f>
        <v>1.0198E-2</v>
      </c>
    </row>
    <row r="50" spans="1:4" x14ac:dyDescent="0.25">
      <c r="A50" s="33" t="s">
        <v>465</v>
      </c>
      <c r="B50" s="121">
        <v>8.9999999999999993E-3</v>
      </c>
      <c r="C50" s="121"/>
      <c r="D50" s="124">
        <f>Table1637[[#This Row],[Column2]]-Table1637[[#This Row],[Column3]]</f>
        <v>8.9999999999999993E-3</v>
      </c>
    </row>
    <row r="51" spans="1:4" x14ac:dyDescent="0.25">
      <c r="A51" s="33" t="s">
        <v>845</v>
      </c>
      <c r="B51" s="121"/>
      <c r="C51" s="121">
        <v>6.6400000000000001E-5</v>
      </c>
      <c r="D51" s="124">
        <f>Table1637[[#This Row],[Column2]]-Table1637[[#This Row],[Column3]]</f>
        <v>-6.6400000000000001E-5</v>
      </c>
    </row>
    <row r="52" spans="1:4" x14ac:dyDescent="0.25">
      <c r="A52" s="33" t="s">
        <v>799</v>
      </c>
      <c r="B52" s="121"/>
      <c r="C52" s="121">
        <v>1.8658000000000002E-4</v>
      </c>
      <c r="D52" s="124">
        <f>Table1637[[#This Row],[Column2]]-Table1637[[#This Row],[Column3]]</f>
        <v>-1.8658000000000002E-4</v>
      </c>
    </row>
    <row r="53" spans="1:4" x14ac:dyDescent="0.25">
      <c r="A53" s="33" t="s">
        <v>461</v>
      </c>
      <c r="B53" s="121"/>
      <c r="C53" s="121">
        <v>4.3873000000000002E-4</v>
      </c>
      <c r="D53" s="124">
        <f>Table1637[[#This Row],[Column2]]-Table1637[[#This Row],[Column3]]</f>
        <v>-4.3873000000000002E-4</v>
      </c>
    </row>
    <row r="54" spans="1:4" x14ac:dyDescent="0.25">
      <c r="A54" s="33" t="s">
        <v>486</v>
      </c>
      <c r="B54" s="121"/>
      <c r="C54" s="121">
        <v>4.5560000000000002E-4</v>
      </c>
      <c r="D54" s="124">
        <f>Table1637[[#This Row],[Column2]]-Table1637[[#This Row],[Column3]]</f>
        <v>-4.5560000000000002E-4</v>
      </c>
    </row>
    <row r="55" spans="1:4" x14ac:dyDescent="0.25">
      <c r="A55" s="33" t="s">
        <v>258</v>
      </c>
      <c r="B55" s="121"/>
      <c r="C55" s="121">
        <v>6.4216999999999909E-4</v>
      </c>
      <c r="D55" s="124">
        <f>Table1637[[#This Row],[Column2]]-Table1637[[#This Row],[Column3]]</f>
        <v>-6.4216999999999909E-4</v>
      </c>
    </row>
    <row r="56" spans="1:4" x14ac:dyDescent="0.25">
      <c r="A56" s="33" t="s">
        <v>447</v>
      </c>
      <c r="B56" s="121"/>
      <c r="C56" s="121">
        <v>8.6512999999999889E-4</v>
      </c>
      <c r="D56" s="124">
        <f>Table1637[[#This Row],[Column2]]-Table1637[[#This Row],[Column3]]</f>
        <v>-8.6512999999999889E-4</v>
      </c>
    </row>
    <row r="57" spans="1:4" x14ac:dyDescent="0.25">
      <c r="A57" s="33" t="s">
        <v>803</v>
      </c>
      <c r="B57" s="121"/>
      <c r="C57" s="121">
        <v>9.6173000000000005E-4</v>
      </c>
      <c r="D57" s="124">
        <f>Table1637[[#This Row],[Column2]]-Table1637[[#This Row],[Column3]]</f>
        <v>-9.6173000000000005E-4</v>
      </c>
    </row>
    <row r="58" spans="1:4" x14ac:dyDescent="0.25">
      <c r="A58" s="33" t="s">
        <v>489</v>
      </c>
      <c r="B58" s="121"/>
      <c r="C58" s="121">
        <v>1.02301E-3</v>
      </c>
      <c r="D58" s="124">
        <f>Table1637[[#This Row],[Column2]]-Table1637[[#This Row],[Column3]]</f>
        <v>-1.02301E-3</v>
      </c>
    </row>
    <row r="59" spans="1:4" x14ac:dyDescent="0.25">
      <c r="A59" s="33" t="s">
        <v>399</v>
      </c>
      <c r="B59" s="121"/>
      <c r="C59" s="121">
        <v>1.2110199999999999E-3</v>
      </c>
      <c r="D59" s="124">
        <f>Table1637[[#This Row],[Column2]]-Table1637[[#This Row],[Column3]]</f>
        <v>-1.2110199999999999E-3</v>
      </c>
    </row>
    <row r="60" spans="1:4" x14ac:dyDescent="0.25">
      <c r="A60" s="33" t="s">
        <v>406</v>
      </c>
      <c r="B60" s="121"/>
      <c r="C60" s="121">
        <v>1.5997199999999981E-3</v>
      </c>
      <c r="D60" s="124">
        <f>Table1637[[#This Row],[Column2]]-Table1637[[#This Row],[Column3]]</f>
        <v>-1.5997199999999981E-3</v>
      </c>
    </row>
    <row r="61" spans="1:4" x14ac:dyDescent="0.25">
      <c r="A61" s="33" t="s">
        <v>846</v>
      </c>
      <c r="B61" s="121"/>
      <c r="C61" s="121">
        <v>1.6666900000000002E-3</v>
      </c>
      <c r="D61" s="124">
        <f>Table1637[[#This Row],[Column2]]-Table1637[[#This Row],[Column3]]</f>
        <v>-1.6666900000000002E-3</v>
      </c>
    </row>
    <row r="62" spans="1:4" x14ac:dyDescent="0.25">
      <c r="A62" s="33" t="s">
        <v>798</v>
      </c>
      <c r="B62" s="121"/>
      <c r="C62" s="121">
        <v>1.8051899999999988E-3</v>
      </c>
      <c r="D62" s="124">
        <f>Table1637[[#This Row],[Column2]]-Table1637[[#This Row],[Column3]]</f>
        <v>-1.8051899999999988E-3</v>
      </c>
    </row>
    <row r="63" spans="1:4" x14ac:dyDescent="0.25">
      <c r="A63" s="33" t="s">
        <v>847</v>
      </c>
      <c r="B63" s="121"/>
      <c r="C63" s="121">
        <v>1.9026300000000002E-3</v>
      </c>
      <c r="D63" s="124">
        <f>Table1637[[#This Row],[Column2]]-Table1637[[#This Row],[Column3]]</f>
        <v>-1.9026300000000002E-3</v>
      </c>
    </row>
    <row r="64" spans="1:4" x14ac:dyDescent="0.25">
      <c r="A64" s="33" t="s">
        <v>377</v>
      </c>
      <c r="B64" s="121"/>
      <c r="C64" s="121">
        <v>1.9755799999999898E-3</v>
      </c>
      <c r="D64" s="124">
        <f>Table1637[[#This Row],[Column2]]-Table1637[[#This Row],[Column3]]</f>
        <v>-1.9755799999999898E-3</v>
      </c>
    </row>
    <row r="65" spans="1:4" x14ac:dyDescent="0.25">
      <c r="A65" s="33" t="s">
        <v>445</v>
      </c>
      <c r="B65" s="121"/>
      <c r="C65" s="121">
        <v>2.01936999999999E-3</v>
      </c>
      <c r="D65" s="124">
        <f>Table1637[[#This Row],[Column2]]-Table1637[[#This Row],[Column3]]</f>
        <v>-2.01936999999999E-3</v>
      </c>
    </row>
    <row r="66" spans="1:4" x14ac:dyDescent="0.25">
      <c r="A66" s="33" t="s">
        <v>801</v>
      </c>
      <c r="B66" s="121"/>
      <c r="C66" s="121">
        <v>2.8900000000000002E-3</v>
      </c>
      <c r="D66" s="124">
        <f>Table1637[[#This Row],[Column2]]-Table1637[[#This Row],[Column3]]</f>
        <v>-2.8900000000000002E-3</v>
      </c>
    </row>
    <row r="67" spans="1:4" x14ac:dyDescent="0.25">
      <c r="A67" s="33" t="s">
        <v>802</v>
      </c>
      <c r="B67" s="121"/>
      <c r="C67" s="121">
        <v>4.3748500000000004E-3</v>
      </c>
      <c r="D67" s="124">
        <f>Table1637[[#This Row],[Column2]]-Table1637[[#This Row],[Column3]]</f>
        <v>-4.3748500000000004E-3</v>
      </c>
    </row>
    <row r="68" spans="1:4" x14ac:dyDescent="0.25">
      <c r="A68" s="33" t="s">
        <v>476</v>
      </c>
      <c r="B68" s="121"/>
      <c r="C68" s="121">
        <v>4.3765399999999999E-3</v>
      </c>
      <c r="D68" s="124">
        <f>Table1637[[#This Row],[Column2]]-Table1637[[#This Row],[Column3]]</f>
        <v>-4.3765399999999999E-3</v>
      </c>
    </row>
    <row r="69" spans="1:4" x14ac:dyDescent="0.25">
      <c r="A69" s="33" t="s">
        <v>348</v>
      </c>
      <c r="B69" s="121"/>
      <c r="C69" s="121">
        <v>4.57099999999999E-3</v>
      </c>
      <c r="D69" s="124">
        <f>Table1637[[#This Row],[Column2]]-Table1637[[#This Row],[Column3]]</f>
        <v>-4.57099999999999E-3</v>
      </c>
    </row>
    <row r="70" spans="1:4" x14ac:dyDescent="0.25">
      <c r="A70" s="33" t="s">
        <v>347</v>
      </c>
      <c r="B70" s="121"/>
      <c r="C70" s="121">
        <v>6.1113900000000004E-3</v>
      </c>
      <c r="D70" s="124">
        <f>Table1637[[#This Row],[Column2]]-Table1637[[#This Row],[Column3]]</f>
        <v>-6.1113900000000004E-3</v>
      </c>
    </row>
    <row r="71" spans="1:4" x14ac:dyDescent="0.25">
      <c r="A71" s="33" t="s">
        <v>373</v>
      </c>
      <c r="B71" s="121"/>
      <c r="C71" s="121">
        <v>7.8206300000000003E-3</v>
      </c>
      <c r="D71" s="124">
        <f>Table1637[[#This Row],[Column2]]-Table1637[[#This Row],[Column3]]</f>
        <v>-7.8206300000000003E-3</v>
      </c>
    </row>
    <row r="72" spans="1:4" x14ac:dyDescent="0.25">
      <c r="A72" s="33" t="s">
        <v>848</v>
      </c>
      <c r="B72" s="121"/>
      <c r="C72" s="121">
        <v>8.0612399999999904E-3</v>
      </c>
      <c r="D72" s="124">
        <f>Table1637[[#This Row],[Column2]]-Table1637[[#This Row],[Column3]]</f>
        <v>-8.0612399999999904E-3</v>
      </c>
    </row>
    <row r="73" spans="1:4" x14ac:dyDescent="0.25">
      <c r="A73" s="33" t="s">
        <v>351</v>
      </c>
      <c r="B73" s="121"/>
      <c r="C73" s="121">
        <v>8.7701499999999905E-3</v>
      </c>
      <c r="D73" s="124">
        <f>Table1637[[#This Row],[Column2]]-Table1637[[#This Row],[Column3]]</f>
        <v>-8.7701499999999905E-3</v>
      </c>
    </row>
    <row r="74" spans="1:4" x14ac:dyDescent="0.25">
      <c r="A74" s="33" t="s">
        <v>446</v>
      </c>
      <c r="B74" s="121"/>
      <c r="C74" s="121">
        <v>9.5818900000000009E-3</v>
      </c>
      <c r="D74" s="124">
        <f>Table1637[[#This Row],[Column2]]-Table1637[[#This Row],[Column3]]</f>
        <v>-9.5818900000000009E-3</v>
      </c>
    </row>
    <row r="75" spans="1:4" x14ac:dyDescent="0.25">
      <c r="A75" s="33" t="s">
        <v>849</v>
      </c>
      <c r="B75" s="121"/>
      <c r="C75" s="121">
        <v>1.0753840000000001E-2</v>
      </c>
      <c r="D75" s="124">
        <f>Table1637[[#This Row],[Column2]]-Table1637[[#This Row],[Column3]]</f>
        <v>-1.0753840000000001E-2</v>
      </c>
    </row>
    <row r="76" spans="1:4" x14ac:dyDescent="0.25">
      <c r="A76" s="33" t="s">
        <v>360</v>
      </c>
      <c r="B76" s="121"/>
      <c r="C76" s="121">
        <v>1.1027769999999978E-2</v>
      </c>
      <c r="D76" s="124">
        <f>Table1637[[#This Row],[Column2]]-Table1637[[#This Row],[Column3]]</f>
        <v>-1.1027769999999978E-2</v>
      </c>
    </row>
    <row r="77" spans="1:4" x14ac:dyDescent="0.25">
      <c r="A77" s="33" t="s">
        <v>466</v>
      </c>
      <c r="B77" s="121"/>
      <c r="C77" s="121">
        <v>1.3858909999999889E-2</v>
      </c>
      <c r="D77" s="124">
        <f>Table1637[[#This Row],[Column2]]-Table1637[[#This Row],[Column3]]</f>
        <v>-1.3858909999999889E-2</v>
      </c>
    </row>
    <row r="78" spans="1:4" x14ac:dyDescent="0.25">
      <c r="A78" s="33" t="s">
        <v>356</v>
      </c>
      <c r="B78" s="121"/>
      <c r="C78" s="121">
        <v>1.421083999999999E-2</v>
      </c>
      <c r="D78" s="124">
        <f>Table1637[[#This Row],[Column2]]-Table1637[[#This Row],[Column3]]</f>
        <v>-1.421083999999999E-2</v>
      </c>
    </row>
    <row r="79" spans="1:4" x14ac:dyDescent="0.25">
      <c r="A79" s="33" t="s">
        <v>369</v>
      </c>
      <c r="B79" s="121"/>
      <c r="C79" s="121">
        <v>1.7980570000000001E-2</v>
      </c>
      <c r="D79" s="124">
        <f>Table1637[[#This Row],[Column2]]-Table1637[[#This Row],[Column3]]</f>
        <v>-1.7980570000000001E-2</v>
      </c>
    </row>
    <row r="80" spans="1:4" x14ac:dyDescent="0.25">
      <c r="A80" s="33" t="s">
        <v>850</v>
      </c>
      <c r="B80" s="121"/>
      <c r="C80" s="121">
        <v>1.905246E-2</v>
      </c>
      <c r="D80" s="124">
        <f>Table1637[[#This Row],[Column2]]-Table1637[[#This Row],[Column3]]</f>
        <v>-1.905246E-2</v>
      </c>
    </row>
    <row r="81" spans="1:4" x14ac:dyDescent="0.25">
      <c r="A81" s="33" t="s">
        <v>796</v>
      </c>
      <c r="B81" s="121"/>
      <c r="C81" s="121">
        <v>1.9450009999999983E-2</v>
      </c>
      <c r="D81" s="124">
        <f>Table1637[[#This Row],[Column2]]-Table1637[[#This Row],[Column3]]</f>
        <v>-1.9450009999999983E-2</v>
      </c>
    </row>
    <row r="82" spans="1:4" x14ac:dyDescent="0.25">
      <c r="A82" s="33" t="s">
        <v>851</v>
      </c>
      <c r="B82" s="121"/>
      <c r="C82" s="121">
        <v>2.0147999999999999E-2</v>
      </c>
      <c r="D82" s="124">
        <f>Table1637[[#This Row],[Column2]]-Table1637[[#This Row],[Column3]]</f>
        <v>-2.0147999999999999E-2</v>
      </c>
    </row>
    <row r="83" spans="1:4" x14ac:dyDescent="0.25">
      <c r="A83" s="33" t="s">
        <v>293</v>
      </c>
      <c r="B83" s="121">
        <v>5.5698999999999901E-2</v>
      </c>
      <c r="C83" s="121">
        <v>7.729229999999998E-2</v>
      </c>
      <c r="D83" s="124">
        <f>Table1637[[#This Row],[Column2]]-Table1637[[#This Row],[Column3]]</f>
        <v>-2.1593300000000079E-2</v>
      </c>
    </row>
    <row r="84" spans="1:4" x14ac:dyDescent="0.25">
      <c r="A84" s="33" t="s">
        <v>443</v>
      </c>
      <c r="B84" s="121"/>
      <c r="C84" s="121">
        <v>2.1965720000000001E-2</v>
      </c>
      <c r="D84" s="124">
        <f>Table1637[[#This Row],[Column2]]-Table1637[[#This Row],[Column3]]</f>
        <v>-2.1965720000000001E-2</v>
      </c>
    </row>
    <row r="85" spans="1:4" x14ac:dyDescent="0.25">
      <c r="A85" s="33" t="s">
        <v>368</v>
      </c>
      <c r="B85" s="121"/>
      <c r="C85" s="121">
        <v>2.2063549999999998E-2</v>
      </c>
      <c r="D85" s="124">
        <f>Table1637[[#This Row],[Column2]]-Table1637[[#This Row],[Column3]]</f>
        <v>-2.2063549999999998E-2</v>
      </c>
    </row>
    <row r="86" spans="1:4" x14ac:dyDescent="0.25">
      <c r="A86" s="33" t="s">
        <v>490</v>
      </c>
      <c r="B86" s="121"/>
      <c r="C86" s="121">
        <v>2.296784E-2</v>
      </c>
      <c r="D86" s="124">
        <f>Table1637[[#This Row],[Column2]]-Table1637[[#This Row],[Column3]]</f>
        <v>-2.296784E-2</v>
      </c>
    </row>
    <row r="87" spans="1:4" x14ac:dyDescent="0.25">
      <c r="A87" s="33" t="s">
        <v>367</v>
      </c>
      <c r="B87" s="121"/>
      <c r="C87" s="121">
        <v>2.4708170000000002E-2</v>
      </c>
      <c r="D87" s="124">
        <f>Table1637[[#This Row],[Column2]]-Table1637[[#This Row],[Column3]]</f>
        <v>-2.4708170000000002E-2</v>
      </c>
    </row>
    <row r="88" spans="1:4" x14ac:dyDescent="0.25">
      <c r="A88" s="33" t="s">
        <v>372</v>
      </c>
      <c r="B88" s="121"/>
      <c r="C88" s="121">
        <v>2.8570149999999902E-2</v>
      </c>
      <c r="D88" s="124">
        <f>Table1637[[#This Row],[Column2]]-Table1637[[#This Row],[Column3]]</f>
        <v>-2.8570149999999902E-2</v>
      </c>
    </row>
    <row r="89" spans="1:4" x14ac:dyDescent="0.25">
      <c r="A89" s="33" t="s">
        <v>795</v>
      </c>
      <c r="B89" s="121"/>
      <c r="C89" s="121">
        <v>3.3097460000000002E-2</v>
      </c>
      <c r="D89" s="124">
        <f>Table1637[[#This Row],[Column2]]-Table1637[[#This Row],[Column3]]</f>
        <v>-3.3097460000000002E-2</v>
      </c>
    </row>
    <row r="90" spans="1:4" x14ac:dyDescent="0.25">
      <c r="A90" s="33" t="s">
        <v>375</v>
      </c>
      <c r="B90" s="121"/>
      <c r="C90" s="121">
        <v>3.3299960000000003E-2</v>
      </c>
      <c r="D90" s="124">
        <f>Table1637[[#This Row],[Column2]]-Table1637[[#This Row],[Column3]]</f>
        <v>-3.3299960000000003E-2</v>
      </c>
    </row>
    <row r="91" spans="1:4" x14ac:dyDescent="0.25">
      <c r="A91" s="33" t="s">
        <v>358</v>
      </c>
      <c r="B91" s="121"/>
      <c r="C91" s="121">
        <v>4.3382049999999964E-2</v>
      </c>
      <c r="D91" s="124">
        <f>Table1637[[#This Row],[Column2]]-Table1637[[#This Row],[Column3]]</f>
        <v>-4.3382049999999964E-2</v>
      </c>
    </row>
    <row r="92" spans="1:4" x14ac:dyDescent="0.25">
      <c r="A92" s="33" t="s">
        <v>408</v>
      </c>
      <c r="B92" s="121"/>
      <c r="C92" s="121">
        <v>4.4864779999999993E-2</v>
      </c>
      <c r="D92" s="124">
        <f>Table1637[[#This Row],[Column2]]-Table1637[[#This Row],[Column3]]</f>
        <v>-4.4864779999999993E-2</v>
      </c>
    </row>
    <row r="93" spans="1:4" x14ac:dyDescent="0.25">
      <c r="A93" s="33" t="s">
        <v>378</v>
      </c>
      <c r="B93" s="121"/>
      <c r="C93" s="121">
        <v>5.4757449999999902E-2</v>
      </c>
      <c r="D93" s="124">
        <f>Table1637[[#This Row],[Column2]]-Table1637[[#This Row],[Column3]]</f>
        <v>-5.4757449999999902E-2</v>
      </c>
    </row>
    <row r="94" spans="1:4" x14ac:dyDescent="0.25">
      <c r="A94" s="33" t="s">
        <v>363</v>
      </c>
      <c r="B94" s="121">
        <v>0.24394443999999901</v>
      </c>
      <c r="C94" s="121">
        <v>0.30676564999999978</v>
      </c>
      <c r="D94" s="124">
        <f>Table1637[[#This Row],[Column2]]-Table1637[[#This Row],[Column3]]</f>
        <v>-6.2821210000000766E-2</v>
      </c>
    </row>
    <row r="95" spans="1:4" x14ac:dyDescent="0.25">
      <c r="A95" s="33" t="s">
        <v>324</v>
      </c>
      <c r="B95" s="121">
        <v>8.9999999999999998E-4</v>
      </c>
      <c r="C95" s="121">
        <v>6.4397099999999985E-2</v>
      </c>
      <c r="D95" s="124">
        <f>Table1637[[#This Row],[Column2]]-Table1637[[#This Row],[Column3]]</f>
        <v>-6.3497099999999987E-2</v>
      </c>
    </row>
    <row r="96" spans="1:4" x14ac:dyDescent="0.25">
      <c r="A96" s="33" t="s">
        <v>361</v>
      </c>
      <c r="B96" s="121"/>
      <c r="C96" s="121">
        <v>7.4292259999999763E-2</v>
      </c>
      <c r="D96" s="124">
        <f>Table1637[[#This Row],[Column2]]-Table1637[[#This Row],[Column3]]</f>
        <v>-7.4292259999999763E-2</v>
      </c>
    </row>
    <row r="97" spans="1:4" x14ac:dyDescent="0.25">
      <c r="A97" s="33" t="s">
        <v>852</v>
      </c>
      <c r="B97" s="121"/>
      <c r="C97" s="121">
        <v>9.0034059999999902E-2</v>
      </c>
      <c r="D97" s="124">
        <f>Table1637[[#This Row],[Column2]]-Table1637[[#This Row],[Column3]]</f>
        <v>-9.0034059999999902E-2</v>
      </c>
    </row>
    <row r="98" spans="1:4" x14ac:dyDescent="0.25">
      <c r="A98" s="33" t="s">
        <v>300</v>
      </c>
      <c r="B98" s="121">
        <v>2.6006999999999999E-2</v>
      </c>
      <c r="C98" s="121">
        <v>0.12850163000000001</v>
      </c>
      <c r="D98" s="124">
        <f>Table1637[[#This Row],[Column2]]-Table1637[[#This Row],[Column3]]</f>
        <v>-0.10249463</v>
      </c>
    </row>
    <row r="99" spans="1:4" x14ac:dyDescent="0.25">
      <c r="A99" s="33" t="s">
        <v>359</v>
      </c>
      <c r="B99" s="121"/>
      <c r="C99" s="121">
        <v>0.1303270199999999</v>
      </c>
      <c r="D99" s="124">
        <f>Table1637[[#This Row],[Column2]]-Table1637[[#This Row],[Column3]]</f>
        <v>-0.1303270199999999</v>
      </c>
    </row>
    <row r="100" spans="1:4" x14ac:dyDescent="0.25">
      <c r="A100" s="33" t="s">
        <v>387</v>
      </c>
      <c r="B100" s="121">
        <v>8.67879999999999E-3</v>
      </c>
      <c r="C100" s="121">
        <v>0.161657409999999</v>
      </c>
      <c r="D100" s="124">
        <f>Table1637[[#This Row],[Column2]]-Table1637[[#This Row],[Column3]]</f>
        <v>-0.15297860999999902</v>
      </c>
    </row>
    <row r="101" spans="1:4" x14ac:dyDescent="0.25">
      <c r="A101" s="33" t="s">
        <v>366</v>
      </c>
      <c r="B101" s="121"/>
      <c r="C101" s="121">
        <v>0.15803916999999987</v>
      </c>
      <c r="D101" s="124">
        <f>Table1637[[#This Row],[Column2]]-Table1637[[#This Row],[Column3]]</f>
        <v>-0.15803916999999987</v>
      </c>
    </row>
    <row r="102" spans="1:4" x14ac:dyDescent="0.25">
      <c r="A102" s="33" t="s">
        <v>353</v>
      </c>
      <c r="B102" s="121"/>
      <c r="C102" s="121">
        <v>0.17942167999999997</v>
      </c>
      <c r="D102" s="124">
        <f>Table1637[[#This Row],[Column2]]-Table1637[[#This Row],[Column3]]</f>
        <v>-0.17942167999999997</v>
      </c>
    </row>
    <row r="103" spans="1:4" x14ac:dyDescent="0.25">
      <c r="A103" s="33" t="s">
        <v>343</v>
      </c>
      <c r="B103" s="121"/>
      <c r="C103" s="121">
        <v>0.22402562999999992</v>
      </c>
      <c r="D103" s="124">
        <f>Table1637[[#This Row],[Column2]]-Table1637[[#This Row],[Column3]]</f>
        <v>-0.22402562999999992</v>
      </c>
    </row>
    <row r="104" spans="1:4" x14ac:dyDescent="0.25">
      <c r="A104" s="33" t="s">
        <v>345</v>
      </c>
      <c r="B104" s="121"/>
      <c r="C104" s="121">
        <v>0.2686612599999999</v>
      </c>
      <c r="D104" s="124">
        <f>Table1637[[#This Row],[Column2]]-Table1637[[#This Row],[Column3]]</f>
        <v>-0.2686612599999999</v>
      </c>
    </row>
    <row r="105" spans="1:4" x14ac:dyDescent="0.25">
      <c r="A105" s="33" t="s">
        <v>337</v>
      </c>
      <c r="B105" s="121"/>
      <c r="C105" s="121">
        <v>0.27058837999999902</v>
      </c>
      <c r="D105" s="124">
        <f>Table1637[[#This Row],[Column2]]-Table1637[[#This Row],[Column3]]</f>
        <v>-0.27058837999999902</v>
      </c>
    </row>
    <row r="106" spans="1:4" x14ac:dyDescent="0.25">
      <c r="A106" s="33" t="s">
        <v>254</v>
      </c>
      <c r="B106" s="121">
        <v>5.5E-2</v>
      </c>
      <c r="C106" s="121">
        <v>0.36999888999999891</v>
      </c>
      <c r="D106" s="124">
        <f>Table1637[[#This Row],[Column2]]-Table1637[[#This Row],[Column3]]</f>
        <v>-0.31499888999999892</v>
      </c>
    </row>
    <row r="107" spans="1:4" x14ac:dyDescent="0.25">
      <c r="A107" s="33" t="s">
        <v>350</v>
      </c>
      <c r="B107" s="121"/>
      <c r="C107" s="121">
        <v>0.32055636999999898</v>
      </c>
      <c r="D107" s="124">
        <f>Table1637[[#This Row],[Column2]]-Table1637[[#This Row],[Column3]]</f>
        <v>-0.32055636999999898</v>
      </c>
    </row>
    <row r="108" spans="1:4" x14ac:dyDescent="0.25">
      <c r="A108" s="33" t="s">
        <v>365</v>
      </c>
      <c r="B108" s="121"/>
      <c r="C108" s="121">
        <v>0.35882361999999901</v>
      </c>
      <c r="D108" s="124">
        <f>Table1637[[#This Row],[Column2]]-Table1637[[#This Row],[Column3]]</f>
        <v>-0.35882361999999901</v>
      </c>
    </row>
    <row r="109" spans="1:4" x14ac:dyDescent="0.25">
      <c r="A109" s="33" t="s">
        <v>357</v>
      </c>
      <c r="B109" s="121"/>
      <c r="C109" s="121">
        <v>0.36765196999999938</v>
      </c>
      <c r="D109" s="124">
        <f>Table1637[[#This Row],[Column2]]-Table1637[[#This Row],[Column3]]</f>
        <v>-0.36765196999999938</v>
      </c>
    </row>
    <row r="110" spans="1:4" x14ac:dyDescent="0.25">
      <c r="A110" s="33" t="s">
        <v>336</v>
      </c>
      <c r="B110" s="121"/>
      <c r="C110" s="121">
        <v>0.3697444899999997</v>
      </c>
      <c r="D110" s="124">
        <f>Table1637[[#This Row],[Column2]]-Table1637[[#This Row],[Column3]]</f>
        <v>-0.3697444899999997</v>
      </c>
    </row>
    <row r="111" spans="1:4" x14ac:dyDescent="0.25">
      <c r="A111" s="33" t="s">
        <v>249</v>
      </c>
      <c r="B111" s="121">
        <v>1.0797400699999991</v>
      </c>
      <c r="C111" s="121">
        <v>1.4760446399999987</v>
      </c>
      <c r="D111" s="124">
        <f>Table1637[[#This Row],[Column2]]-Table1637[[#This Row],[Column3]]</f>
        <v>-0.39630456999999963</v>
      </c>
    </row>
    <row r="112" spans="1:4" x14ac:dyDescent="0.25">
      <c r="A112" s="33" t="s">
        <v>797</v>
      </c>
      <c r="B112" s="121"/>
      <c r="C112" s="121">
        <v>0.44718701000000005</v>
      </c>
      <c r="D112" s="124">
        <f>Table1637[[#This Row],[Column2]]-Table1637[[#This Row],[Column3]]</f>
        <v>-0.44718701000000005</v>
      </c>
    </row>
    <row r="113" spans="1:4" x14ac:dyDescent="0.25">
      <c r="A113" s="33" t="s">
        <v>397</v>
      </c>
      <c r="B113" s="121"/>
      <c r="C113" s="121">
        <v>0.45865716000000001</v>
      </c>
      <c r="D113" s="124">
        <f>Table1637[[#This Row],[Column2]]-Table1637[[#This Row],[Column3]]</f>
        <v>-0.45865716000000001</v>
      </c>
    </row>
    <row r="114" spans="1:4" x14ac:dyDescent="0.25">
      <c r="A114" s="33" t="s">
        <v>371</v>
      </c>
      <c r="B114" s="121">
        <v>2.1817E-2</v>
      </c>
      <c r="C114" s="121">
        <v>0.51047572999999991</v>
      </c>
      <c r="D114" s="124">
        <f>Table1637[[#This Row],[Column2]]-Table1637[[#This Row],[Column3]]</f>
        <v>-0.48865872999999993</v>
      </c>
    </row>
    <row r="115" spans="1:4" x14ac:dyDescent="0.25">
      <c r="A115" s="33" t="s">
        <v>346</v>
      </c>
      <c r="B115" s="121"/>
      <c r="C115" s="121">
        <v>0.48887414999999979</v>
      </c>
      <c r="D115" s="124">
        <f>Table1637[[#This Row],[Column2]]-Table1637[[#This Row],[Column3]]</f>
        <v>-0.48887414999999979</v>
      </c>
    </row>
    <row r="116" spans="1:4" x14ac:dyDescent="0.25">
      <c r="A116" s="33" t="s">
        <v>374</v>
      </c>
      <c r="B116" s="121"/>
      <c r="C116" s="121">
        <v>0.62163774999999888</v>
      </c>
      <c r="D116" s="124">
        <f>Table1637[[#This Row],[Column2]]-Table1637[[#This Row],[Column3]]</f>
        <v>-0.62163774999999888</v>
      </c>
    </row>
    <row r="117" spans="1:4" x14ac:dyDescent="0.25">
      <c r="A117" s="33" t="s">
        <v>364</v>
      </c>
      <c r="B117" s="121"/>
      <c r="C117" s="121">
        <v>0.7199661799999999</v>
      </c>
      <c r="D117" s="124">
        <f>Table1637[[#This Row],[Column2]]-Table1637[[#This Row],[Column3]]</f>
        <v>-0.7199661799999999</v>
      </c>
    </row>
    <row r="118" spans="1:4" x14ac:dyDescent="0.25">
      <c r="A118" s="33" t="s">
        <v>394</v>
      </c>
      <c r="B118" s="121"/>
      <c r="C118" s="121">
        <v>0.74071589000000004</v>
      </c>
      <c r="D118" s="124">
        <f>Table1637[[#This Row],[Column2]]-Table1637[[#This Row],[Column3]]</f>
        <v>-0.74071589000000004</v>
      </c>
    </row>
    <row r="119" spans="1:4" x14ac:dyDescent="0.25">
      <c r="A119" s="33" t="s">
        <v>316</v>
      </c>
      <c r="B119" s="121">
        <v>6.5603872599999891</v>
      </c>
      <c r="C119" s="121">
        <v>7.4030076699999894</v>
      </c>
      <c r="D119" s="124">
        <f>Table1637[[#This Row],[Column2]]-Table1637[[#This Row],[Column3]]</f>
        <v>-0.84262041000000032</v>
      </c>
    </row>
    <row r="120" spans="1:4" x14ac:dyDescent="0.25">
      <c r="A120" s="33" t="s">
        <v>309</v>
      </c>
      <c r="B120" s="121">
        <v>0.73445607000000002</v>
      </c>
      <c r="C120" s="121">
        <v>1.754848159999999</v>
      </c>
      <c r="D120" s="124">
        <f>Table1637[[#This Row],[Column2]]-Table1637[[#This Row],[Column3]]</f>
        <v>-1.020392089999999</v>
      </c>
    </row>
    <row r="121" spans="1:4" x14ac:dyDescent="0.25">
      <c r="A121" s="33" t="s">
        <v>362</v>
      </c>
      <c r="B121" s="121">
        <v>0.18990389999999902</v>
      </c>
      <c r="C121" s="121">
        <v>1.2550891699999995</v>
      </c>
      <c r="D121" s="124">
        <f>Table1637[[#This Row],[Column2]]-Table1637[[#This Row],[Column3]]</f>
        <v>-1.0651852700000006</v>
      </c>
    </row>
    <row r="122" spans="1:4" x14ac:dyDescent="0.25">
      <c r="A122" s="33" t="s">
        <v>349</v>
      </c>
      <c r="B122" s="121"/>
      <c r="C122" s="121">
        <v>1.08427516</v>
      </c>
      <c r="D122" s="124">
        <f>Table1637[[#This Row],[Column2]]-Table1637[[#This Row],[Column3]]</f>
        <v>-1.08427516</v>
      </c>
    </row>
    <row r="123" spans="1:4" x14ac:dyDescent="0.25">
      <c r="A123" s="33" t="s">
        <v>342</v>
      </c>
      <c r="B123" s="121"/>
      <c r="C123" s="121">
        <v>1.2948428799999989</v>
      </c>
      <c r="D123" s="124">
        <f>Table1637[[#This Row],[Column2]]-Table1637[[#This Row],[Column3]]</f>
        <v>-1.2948428799999989</v>
      </c>
    </row>
    <row r="124" spans="1:4" x14ac:dyDescent="0.25">
      <c r="A124" s="33" t="s">
        <v>340</v>
      </c>
      <c r="B124" s="121">
        <v>2.0554939999999999</v>
      </c>
      <c r="C124" s="121">
        <v>3.7604847799999939</v>
      </c>
      <c r="D124" s="124">
        <f>Table1637[[#This Row],[Column2]]-Table1637[[#This Row],[Column3]]</f>
        <v>-1.7049907799999939</v>
      </c>
    </row>
    <row r="125" spans="1:4" x14ac:dyDescent="0.25">
      <c r="A125" s="33" t="s">
        <v>323</v>
      </c>
      <c r="B125" s="121">
        <v>0.38500000000000001</v>
      </c>
      <c r="C125" s="121">
        <v>2.1487917799999989</v>
      </c>
      <c r="D125" s="124">
        <f>Table1637[[#This Row],[Column2]]-Table1637[[#This Row],[Column3]]</f>
        <v>-1.7637917799999989</v>
      </c>
    </row>
    <row r="126" spans="1:4" x14ac:dyDescent="0.25">
      <c r="A126" s="33" t="s">
        <v>355</v>
      </c>
      <c r="B126" s="121">
        <v>1.02290412</v>
      </c>
      <c r="C126" s="121">
        <v>3.2065065299999977</v>
      </c>
      <c r="D126" s="124">
        <f>Table1637[[#This Row],[Column2]]-Table1637[[#This Row],[Column3]]</f>
        <v>-2.183602409999998</v>
      </c>
    </row>
    <row r="127" spans="1:4" x14ac:dyDescent="0.25">
      <c r="A127" s="33" t="s">
        <v>330</v>
      </c>
      <c r="B127" s="121">
        <v>6.9999999999999993E-3</v>
      </c>
      <c r="C127" s="121">
        <v>2.2513829099999993</v>
      </c>
      <c r="D127" s="124">
        <f>Table1637[[#This Row],[Column2]]-Table1637[[#This Row],[Column3]]</f>
        <v>-2.2443829099999992</v>
      </c>
    </row>
    <row r="128" spans="1:4" x14ac:dyDescent="0.25">
      <c r="A128" s="33" t="s">
        <v>791</v>
      </c>
      <c r="B128" s="121"/>
      <c r="C128" s="121">
        <v>2.2815350100000003</v>
      </c>
      <c r="D128" s="124">
        <f>Table1637[[#This Row],[Column2]]-Table1637[[#This Row],[Column3]]</f>
        <v>-2.2815350100000003</v>
      </c>
    </row>
    <row r="129" spans="1:4" x14ac:dyDescent="0.25">
      <c r="A129" s="33" t="s">
        <v>257</v>
      </c>
      <c r="B129" s="121">
        <v>0.20455501000000001</v>
      </c>
      <c r="C129" s="121">
        <v>2.5619669999999868</v>
      </c>
      <c r="D129" s="124">
        <f>Table1637[[#This Row],[Column2]]-Table1637[[#This Row],[Column3]]</f>
        <v>-2.3574119899999868</v>
      </c>
    </row>
    <row r="130" spans="1:4" x14ac:dyDescent="0.25">
      <c r="A130" s="33" t="s">
        <v>354</v>
      </c>
      <c r="B130" s="121">
        <v>5.5E-2</v>
      </c>
      <c r="C130" s="121">
        <v>2.4485202299999984</v>
      </c>
      <c r="D130" s="124">
        <f>Table1637[[#This Row],[Column2]]-Table1637[[#This Row],[Column3]]</f>
        <v>-2.3935202299999983</v>
      </c>
    </row>
    <row r="131" spans="1:4" x14ac:dyDescent="0.25">
      <c r="A131" s="33" t="s">
        <v>297</v>
      </c>
      <c r="B131" s="121">
        <v>0.19205539999999902</v>
      </c>
      <c r="C131" s="121">
        <v>2.7279407899999977</v>
      </c>
      <c r="D131" s="124">
        <f>Table1637[[#This Row],[Column2]]-Table1637[[#This Row],[Column3]]</f>
        <v>-2.5358853899999985</v>
      </c>
    </row>
    <row r="132" spans="1:4" x14ac:dyDescent="0.25">
      <c r="A132" s="33" t="s">
        <v>792</v>
      </c>
      <c r="B132" s="121"/>
      <c r="C132" s="121">
        <v>2.7229862499999973</v>
      </c>
      <c r="D132" s="124">
        <f>Table1637[[#This Row],[Column2]]-Table1637[[#This Row],[Column3]]</f>
        <v>-2.7229862499999973</v>
      </c>
    </row>
    <row r="133" spans="1:4" x14ac:dyDescent="0.25">
      <c r="A133" s="33" t="s">
        <v>308</v>
      </c>
      <c r="B133" s="121"/>
      <c r="C133" s="121">
        <v>2.9814526199999953</v>
      </c>
      <c r="D133" s="124">
        <f>Table1637[[#This Row],[Column2]]-Table1637[[#This Row],[Column3]]</f>
        <v>-2.9814526199999953</v>
      </c>
    </row>
    <row r="134" spans="1:4" x14ac:dyDescent="0.25">
      <c r="A134" s="33" t="s">
        <v>331</v>
      </c>
      <c r="B134" s="121"/>
      <c r="C134" s="121">
        <v>3.0617736099999999</v>
      </c>
      <c r="D134" s="124">
        <f>Table1637[[#This Row],[Column2]]-Table1637[[#This Row],[Column3]]</f>
        <v>-3.0617736099999999</v>
      </c>
    </row>
    <row r="135" spans="1:4" x14ac:dyDescent="0.25">
      <c r="A135" s="33" t="s">
        <v>305</v>
      </c>
      <c r="B135" s="121">
        <v>5.6329309999999896E-2</v>
      </c>
      <c r="C135" s="121">
        <v>3.1494167499999968</v>
      </c>
      <c r="D135" s="124">
        <f>Table1637[[#This Row],[Column2]]-Table1637[[#This Row],[Column3]]</f>
        <v>-3.093087439999997</v>
      </c>
    </row>
    <row r="136" spans="1:4" x14ac:dyDescent="0.25">
      <c r="A136" s="33" t="s">
        <v>318</v>
      </c>
      <c r="B136" s="121"/>
      <c r="C136" s="121">
        <v>3.4098859999999993</v>
      </c>
      <c r="D136" s="124">
        <f>Table1637[[#This Row],[Column2]]-Table1637[[#This Row],[Column3]]</f>
        <v>-3.4098859999999993</v>
      </c>
    </row>
    <row r="137" spans="1:4" x14ac:dyDescent="0.25">
      <c r="A137" s="33" t="s">
        <v>307</v>
      </c>
      <c r="B137" s="121">
        <v>0.15850047</v>
      </c>
      <c r="C137" s="121">
        <v>3.6962499599999998</v>
      </c>
      <c r="D137" s="124">
        <f>Table1637[[#This Row],[Column2]]-Table1637[[#This Row],[Column3]]</f>
        <v>-3.5377494899999999</v>
      </c>
    </row>
    <row r="138" spans="1:4" x14ac:dyDescent="0.25">
      <c r="A138" s="33" t="s">
        <v>255</v>
      </c>
      <c r="B138" s="121"/>
      <c r="C138" s="121">
        <v>3.909920139999997</v>
      </c>
      <c r="D138" s="124">
        <f>Table1637[[#This Row],[Column2]]-Table1637[[#This Row],[Column3]]</f>
        <v>-3.909920139999997</v>
      </c>
    </row>
    <row r="139" spans="1:4" x14ac:dyDescent="0.25">
      <c r="A139" s="33" t="s">
        <v>311</v>
      </c>
      <c r="B139" s="121">
        <v>0.19965258999999971</v>
      </c>
      <c r="C139" s="121">
        <v>5.1528674699999977</v>
      </c>
      <c r="D139" s="124">
        <f>Table1637[[#This Row],[Column2]]-Table1637[[#This Row],[Column3]]</f>
        <v>-4.9532148799999982</v>
      </c>
    </row>
    <row r="140" spans="1:4" x14ac:dyDescent="0.25">
      <c r="A140" s="33" t="s">
        <v>787</v>
      </c>
      <c r="B140" s="121"/>
      <c r="C140" s="121">
        <v>5.3214084099999956</v>
      </c>
      <c r="D140" s="124">
        <f>Table1637[[#This Row],[Column2]]-Table1637[[#This Row],[Column3]]</f>
        <v>-5.3214084099999956</v>
      </c>
    </row>
    <row r="141" spans="1:4" x14ac:dyDescent="0.25">
      <c r="A141" s="33" t="s">
        <v>339</v>
      </c>
      <c r="B141" s="121"/>
      <c r="C141" s="121">
        <v>5.7337911099999985</v>
      </c>
      <c r="D141" s="124">
        <f>Table1637[[#This Row],[Column2]]-Table1637[[#This Row],[Column3]]</f>
        <v>-5.7337911099999985</v>
      </c>
    </row>
    <row r="142" spans="1:4" x14ac:dyDescent="0.25">
      <c r="A142" s="33" t="s">
        <v>296</v>
      </c>
      <c r="B142" s="121">
        <v>6.1385393799999886</v>
      </c>
      <c r="C142" s="121">
        <v>13.117594459999966</v>
      </c>
      <c r="D142" s="124">
        <f>Table1637[[#This Row],[Column2]]-Table1637[[#This Row],[Column3]]</f>
        <v>-6.9790550799999771</v>
      </c>
    </row>
    <row r="143" spans="1:4" x14ac:dyDescent="0.25">
      <c r="A143" s="33" t="s">
        <v>313</v>
      </c>
      <c r="B143" s="121">
        <v>0.11675216999999979</v>
      </c>
      <c r="C143" s="121">
        <v>7.5526938699999935</v>
      </c>
      <c r="D143" s="124">
        <f>Table1637[[#This Row],[Column2]]-Table1637[[#This Row],[Column3]]</f>
        <v>-7.4359416999999937</v>
      </c>
    </row>
    <row r="144" spans="1:4" x14ac:dyDescent="0.25">
      <c r="A144" s="33" t="s">
        <v>853</v>
      </c>
      <c r="B144" s="121"/>
      <c r="C144" s="121">
        <v>8.0804763600000005</v>
      </c>
      <c r="D144" s="124">
        <f>Table1637[[#This Row],[Column2]]-Table1637[[#This Row],[Column3]]</f>
        <v>-8.0804763600000005</v>
      </c>
    </row>
    <row r="145" spans="1:4" x14ac:dyDescent="0.25">
      <c r="A145" s="33" t="s">
        <v>310</v>
      </c>
      <c r="B145" s="121">
        <v>0.8387433099999988</v>
      </c>
      <c r="C145" s="121">
        <v>9.6177540099999845</v>
      </c>
      <c r="D145" s="124">
        <f>Table1637[[#This Row],[Column2]]-Table1637[[#This Row],[Column3]]</f>
        <v>-8.7790106999999864</v>
      </c>
    </row>
    <row r="146" spans="1:4" x14ac:dyDescent="0.25">
      <c r="A146" s="33" t="s">
        <v>788</v>
      </c>
      <c r="B146" s="121">
        <v>4.2601068399999997</v>
      </c>
      <c r="C146" s="121">
        <v>15.068162939999976</v>
      </c>
      <c r="D146" s="124">
        <f>Table1637[[#This Row],[Column2]]-Table1637[[#This Row],[Column3]]</f>
        <v>-10.808056099999977</v>
      </c>
    </row>
    <row r="147" spans="1:4" x14ac:dyDescent="0.25">
      <c r="A147" s="33" t="s">
        <v>790</v>
      </c>
      <c r="B147" s="121">
        <v>0.54025063000000006</v>
      </c>
      <c r="C147" s="121">
        <v>12.816755439999993</v>
      </c>
      <c r="D147" s="124">
        <f>Table1637[[#This Row],[Column2]]-Table1637[[#This Row],[Column3]]</f>
        <v>-12.276504809999992</v>
      </c>
    </row>
    <row r="148" spans="1:4" x14ac:dyDescent="0.25">
      <c r="A148" s="33" t="s">
        <v>253</v>
      </c>
      <c r="B148" s="121">
        <v>0.17019090999999978</v>
      </c>
      <c r="C148" s="121">
        <v>13.017398589999983</v>
      </c>
      <c r="D148" s="124">
        <f>Table1637[[#This Row],[Column2]]-Table1637[[#This Row],[Column3]]</f>
        <v>-12.847207679999983</v>
      </c>
    </row>
    <row r="149" spans="1:4" x14ac:dyDescent="0.25">
      <c r="A149" s="33" t="s">
        <v>341</v>
      </c>
      <c r="B149" s="121">
        <v>25.313504109999997</v>
      </c>
      <c r="C149" s="121">
        <v>38.4202219599999</v>
      </c>
      <c r="D149" s="124">
        <f>Table1637[[#This Row],[Column2]]-Table1637[[#This Row],[Column3]]</f>
        <v>-13.106717849999903</v>
      </c>
    </row>
    <row r="150" spans="1:4" x14ac:dyDescent="0.25">
      <c r="A150" s="33" t="s">
        <v>328</v>
      </c>
      <c r="B150" s="121"/>
      <c r="C150" s="121">
        <v>14.020951779999999</v>
      </c>
      <c r="D150" s="124">
        <f>Table1637[[#This Row],[Column2]]-Table1637[[#This Row],[Column3]]</f>
        <v>-14.020951779999999</v>
      </c>
    </row>
    <row r="151" spans="1:4" x14ac:dyDescent="0.25">
      <c r="A151" s="33" t="s">
        <v>333</v>
      </c>
      <c r="B151" s="121">
        <v>6.9565999999999892E-2</v>
      </c>
      <c r="C151" s="121">
        <v>14.845138269999993</v>
      </c>
      <c r="D151" s="124">
        <f>Table1637[[#This Row],[Column2]]-Table1637[[#This Row],[Column3]]</f>
        <v>-14.775572269999993</v>
      </c>
    </row>
    <row r="152" spans="1:4" x14ac:dyDescent="0.25">
      <c r="A152" s="33" t="s">
        <v>312</v>
      </c>
      <c r="B152" s="121">
        <v>7.4406499999999903E-2</v>
      </c>
      <c r="C152" s="121">
        <v>16.285225119999993</v>
      </c>
      <c r="D152" s="124">
        <f>Table1637[[#This Row],[Column2]]-Table1637[[#This Row],[Column3]]</f>
        <v>-16.210818619999994</v>
      </c>
    </row>
    <row r="153" spans="1:4" x14ac:dyDescent="0.25">
      <c r="A153" s="33" t="s">
        <v>484</v>
      </c>
      <c r="B153" s="121"/>
      <c r="C153" s="121">
        <v>16.420706120000002</v>
      </c>
      <c r="D153" s="124">
        <f>Table1637[[#This Row],[Column2]]-Table1637[[#This Row],[Column3]]</f>
        <v>-16.420706120000002</v>
      </c>
    </row>
    <row r="154" spans="1:4" x14ac:dyDescent="0.25">
      <c r="A154" s="33" t="s">
        <v>252</v>
      </c>
      <c r="B154" s="121"/>
      <c r="C154" s="121">
        <v>16.465202469999902</v>
      </c>
      <c r="D154" s="124">
        <f>Table1637[[#This Row],[Column2]]-Table1637[[#This Row],[Column3]]</f>
        <v>-16.465202469999902</v>
      </c>
    </row>
    <row r="155" spans="1:4" x14ac:dyDescent="0.25">
      <c r="A155" s="33" t="s">
        <v>299</v>
      </c>
      <c r="B155" s="121">
        <v>1.8526935200000001</v>
      </c>
      <c r="C155" s="121">
        <v>19.637787029999988</v>
      </c>
      <c r="D155" s="124">
        <f>Table1637[[#This Row],[Column2]]-Table1637[[#This Row],[Column3]]</f>
        <v>-17.785093509999989</v>
      </c>
    </row>
    <row r="156" spans="1:4" x14ac:dyDescent="0.25">
      <c r="A156" s="33" t="s">
        <v>288</v>
      </c>
      <c r="B156" s="121">
        <v>36.738655460000011</v>
      </c>
      <c r="C156" s="121">
        <v>58.258646849999934</v>
      </c>
      <c r="D156" s="124">
        <f>Table1637[[#This Row],[Column2]]-Table1637[[#This Row],[Column3]]</f>
        <v>-21.519991389999923</v>
      </c>
    </row>
    <row r="157" spans="1:4" x14ac:dyDescent="0.25">
      <c r="A157" s="33" t="s">
        <v>292</v>
      </c>
      <c r="B157" s="121">
        <v>9.8725885699999978</v>
      </c>
      <c r="C157" s="121">
        <v>35.741352849999984</v>
      </c>
      <c r="D157" s="124">
        <f>Table1637[[#This Row],[Column2]]-Table1637[[#This Row],[Column3]]</f>
        <v>-25.868764279999986</v>
      </c>
    </row>
    <row r="158" spans="1:4" x14ac:dyDescent="0.25">
      <c r="A158" s="33" t="s">
        <v>289</v>
      </c>
      <c r="B158" s="121">
        <v>12.581623139999998</v>
      </c>
      <c r="C158" s="121">
        <v>44.717885409999965</v>
      </c>
      <c r="D158" s="124">
        <f>Table1637[[#This Row],[Column2]]-Table1637[[#This Row],[Column3]]</f>
        <v>-32.136262269999968</v>
      </c>
    </row>
    <row r="159" spans="1:4" x14ac:dyDescent="0.25">
      <c r="A159" s="33" t="s">
        <v>306</v>
      </c>
      <c r="B159" s="121">
        <v>3.0379411999999997</v>
      </c>
      <c r="C159" s="121">
        <v>36.507093009999977</v>
      </c>
      <c r="D159" s="124">
        <f>Table1637[[#This Row],[Column2]]-Table1637[[#This Row],[Column3]]</f>
        <v>-33.469151809999978</v>
      </c>
    </row>
    <row r="160" spans="1:4" x14ac:dyDescent="0.25">
      <c r="A160" s="33" t="s">
        <v>334</v>
      </c>
      <c r="B160" s="121">
        <v>0.26086494999999893</v>
      </c>
      <c r="C160" s="121">
        <v>34.908631229999976</v>
      </c>
      <c r="D160" s="124">
        <f>Table1637[[#This Row],[Column2]]-Table1637[[#This Row],[Column3]]</f>
        <v>-34.647766279999978</v>
      </c>
    </row>
    <row r="161" spans="1:4" x14ac:dyDescent="0.25">
      <c r="A161" s="33" t="s">
        <v>272</v>
      </c>
      <c r="B161" s="121">
        <v>2.3211169999999979E-2</v>
      </c>
      <c r="C161" s="121">
        <v>36.093520579999982</v>
      </c>
      <c r="D161" s="124">
        <f>Table1637[[#This Row],[Column2]]-Table1637[[#This Row],[Column3]]</f>
        <v>-36.070309409999979</v>
      </c>
    </row>
    <row r="162" spans="1:4" x14ac:dyDescent="0.25">
      <c r="A162" s="33" t="s">
        <v>314</v>
      </c>
      <c r="B162" s="121">
        <v>3.0545990000000002E-2</v>
      </c>
      <c r="C162" s="121">
        <v>36.254817799999998</v>
      </c>
      <c r="D162" s="124">
        <f>Table1637[[#This Row],[Column2]]-Table1637[[#This Row],[Column3]]</f>
        <v>-36.224271809999998</v>
      </c>
    </row>
    <row r="163" spans="1:4" x14ac:dyDescent="0.25">
      <c r="A163" s="33" t="s">
        <v>315</v>
      </c>
      <c r="B163" s="121">
        <v>6.0238739999999902E-2</v>
      </c>
      <c r="C163" s="121">
        <v>38.73800779999997</v>
      </c>
      <c r="D163" s="124">
        <f>Table1637[[#This Row],[Column2]]-Table1637[[#This Row],[Column3]]</f>
        <v>-38.677769059999967</v>
      </c>
    </row>
    <row r="164" spans="1:4" x14ac:dyDescent="0.25">
      <c r="A164" s="33" t="s">
        <v>1272</v>
      </c>
      <c r="B164" s="121"/>
      <c r="C164" s="121">
        <v>55.125987830000014</v>
      </c>
      <c r="D164" s="124">
        <f>Table1637[[#This Row],[Column2]]-Table1637[[#This Row],[Column3]]</f>
        <v>-55.125987830000014</v>
      </c>
    </row>
    <row r="165" spans="1:4" x14ac:dyDescent="0.25">
      <c r="A165" s="33" t="s">
        <v>786</v>
      </c>
      <c r="B165" s="121">
        <v>42.303542089999993</v>
      </c>
      <c r="C165" s="121">
        <v>104.5693047699997</v>
      </c>
      <c r="D165" s="124">
        <f>Table1637[[#This Row],[Column2]]-Table1637[[#This Row],[Column3]]</f>
        <v>-62.26576267999971</v>
      </c>
    </row>
    <row r="166" spans="1:4" x14ac:dyDescent="0.25">
      <c r="A166" s="33" t="s">
        <v>283</v>
      </c>
      <c r="B166" s="121">
        <v>77.327681210000009</v>
      </c>
      <c r="C166" s="121">
        <v>157.98153117999985</v>
      </c>
      <c r="D166" s="124">
        <f>Table1637[[#This Row],[Column2]]-Table1637[[#This Row],[Column3]]</f>
        <v>-80.65384996999984</v>
      </c>
    </row>
    <row r="167" spans="1:4" x14ac:dyDescent="0.25">
      <c r="A167" s="33" t="s">
        <v>294</v>
      </c>
      <c r="B167" s="121">
        <v>0.154117</v>
      </c>
      <c r="C167" s="121">
        <v>94.255385429999748</v>
      </c>
      <c r="D167" s="124">
        <f>Table1637[[#This Row],[Column2]]-Table1637[[#This Row],[Column3]]</f>
        <v>-94.101268429999749</v>
      </c>
    </row>
    <row r="168" spans="1:4" x14ac:dyDescent="0.25">
      <c r="A168" s="33" t="s">
        <v>284</v>
      </c>
      <c r="B168" s="121">
        <v>39.333563109999893</v>
      </c>
      <c r="C168" s="121">
        <v>215.98775213999983</v>
      </c>
      <c r="D168" s="124">
        <f>Table1637[[#This Row],[Column2]]-Table1637[[#This Row],[Column3]]</f>
        <v>-176.65418902999994</v>
      </c>
    </row>
    <row r="169" spans="1:4" x14ac:dyDescent="0.25">
      <c r="A169" s="33" t="s">
        <v>352</v>
      </c>
      <c r="B169" s="121">
        <v>0.65515678999999993</v>
      </c>
      <c r="C169" s="121">
        <v>190.49867367000002</v>
      </c>
      <c r="D169" s="124">
        <f>Table1637[[#This Row],[Column2]]-Table1637[[#This Row],[Column3]]</f>
        <v>-189.84351688000001</v>
      </c>
    </row>
    <row r="170" spans="1:4" x14ac:dyDescent="0.25">
      <c r="A170" s="33" t="s">
        <v>332</v>
      </c>
      <c r="B170" s="121">
        <v>3.4999999999999997E-5</v>
      </c>
      <c r="C170" s="121">
        <v>200.79716025000002</v>
      </c>
      <c r="D170" s="124">
        <f>Table1637[[#This Row],[Column2]]-Table1637[[#This Row],[Column3]]</f>
        <v>-200.79712525000002</v>
      </c>
    </row>
    <row r="171" spans="1:4" x14ac:dyDescent="0.25">
      <c r="A171" s="33" t="s">
        <v>271</v>
      </c>
      <c r="B171" s="121">
        <v>97.932485019999817</v>
      </c>
      <c r="C171" s="121">
        <v>346.16070948999999</v>
      </c>
      <c r="D171" s="124">
        <f>Table1637[[#This Row],[Column2]]-Table1637[[#This Row],[Column3]]</f>
        <v>-248.22822447000016</v>
      </c>
    </row>
    <row r="172" spans="1:4" x14ac:dyDescent="0.25">
      <c r="A172" s="33" t="s">
        <v>287</v>
      </c>
      <c r="B172" s="121">
        <v>2.6262002799999902</v>
      </c>
      <c r="C172" s="121">
        <v>260.60835207999975</v>
      </c>
      <c r="D172" s="124">
        <f>Table1637[[#This Row],[Column2]]-Table1637[[#This Row],[Column3]]</f>
        <v>-257.98215179999977</v>
      </c>
    </row>
    <row r="173" spans="1:4" x14ac:dyDescent="0.25">
      <c r="A173" s="33" t="s">
        <v>301</v>
      </c>
      <c r="B173" s="121">
        <v>429.17554966999893</v>
      </c>
      <c r="C173" s="121">
        <v>811.48239857999806</v>
      </c>
      <c r="D173" s="124">
        <f>Table1637[[#This Row],[Column2]]-Table1637[[#This Row],[Column3]]</f>
        <v>-382.30684890999913</v>
      </c>
    </row>
    <row r="174" spans="1:4" x14ac:dyDescent="0.25">
      <c r="A174" s="33" t="s">
        <v>278</v>
      </c>
      <c r="B174" s="121">
        <v>84.970810529999838</v>
      </c>
      <c r="C174" s="121">
        <v>506.98206543999981</v>
      </c>
      <c r="D174" s="124">
        <f>Table1637[[#This Row],[Column2]]-Table1637[[#This Row],[Column3]]</f>
        <v>-422.01125490999999</v>
      </c>
    </row>
    <row r="175" spans="1:4" x14ac:dyDescent="0.25">
      <c r="A175" s="33" t="s">
        <v>327</v>
      </c>
      <c r="B175" s="121"/>
      <c r="C175" s="121">
        <v>442.97424701999898</v>
      </c>
      <c r="D175" s="124">
        <f>Table1637[[#This Row],[Column2]]-Table1637[[#This Row],[Column3]]</f>
        <v>-442.97424701999898</v>
      </c>
    </row>
    <row r="176" spans="1:4" x14ac:dyDescent="0.25">
      <c r="A176" s="33" t="s">
        <v>487</v>
      </c>
      <c r="B176" s="121">
        <v>0.97853309999999893</v>
      </c>
      <c r="C176" s="121">
        <v>577.70441312999912</v>
      </c>
      <c r="D176" s="124">
        <f>Table1637[[#This Row],[Column2]]-Table1637[[#This Row],[Column3]]</f>
        <v>-576.72588002999908</v>
      </c>
    </row>
    <row r="177" spans="1:4" x14ac:dyDescent="0.25">
      <c r="A177" s="33" t="s">
        <v>256</v>
      </c>
      <c r="B177" s="121">
        <v>2.2560199999999999E-2</v>
      </c>
      <c r="C177" s="121">
        <v>600.26032667999903</v>
      </c>
      <c r="D177" s="124">
        <f>Table1637[[#This Row],[Column2]]-Table1637[[#This Row],[Column3]]</f>
        <v>-600.23776647999898</v>
      </c>
    </row>
    <row r="178" spans="1:4" x14ac:dyDescent="0.25">
      <c r="A178" s="33" t="s">
        <v>268</v>
      </c>
      <c r="B178" s="121">
        <v>639.28095976999953</v>
      </c>
      <c r="C178" s="121">
        <v>1546.6253070907994</v>
      </c>
      <c r="D178" s="124">
        <f>Table1637[[#This Row],[Column2]]-Table1637[[#This Row],[Column3]]</f>
        <v>-907.3443473207999</v>
      </c>
    </row>
    <row r="179" spans="1:4" x14ac:dyDescent="0.25">
      <c r="A179" s="162" t="s">
        <v>247</v>
      </c>
      <c r="B179" s="122">
        <v>2502.2301619400059</v>
      </c>
      <c r="C179" s="122">
        <v>5309.172288159989</v>
      </c>
      <c r="D179" s="124">
        <f>Table1637[[#This Row],[Column2]]-Table1637[[#This Row],[Column3]]</f>
        <v>-2806.942126219983</v>
      </c>
    </row>
    <row r="180" spans="1:4" ht="13" x14ac:dyDescent="0.3">
      <c r="A180" s="139" t="s">
        <v>218</v>
      </c>
      <c r="B180" s="217">
        <f>SUM(B3:B179)</f>
        <v>7662.3831371399983</v>
      </c>
      <c r="C180" s="217">
        <f>SUM(C3:C179)</f>
        <v>12936.714721800781</v>
      </c>
      <c r="D180" s="217">
        <f>SUM(D3:D179)</f>
        <v>-5274.3315846607811</v>
      </c>
    </row>
  </sheetData>
  <sortState xmlns:xlrd2="http://schemas.microsoft.com/office/spreadsheetml/2017/richdata2" ref="A3:D165">
    <sortCondition descending="1" ref="D3:D165"/>
  </sortState>
  <hyperlinks>
    <hyperlink ref="K1" location="'Table of Content'!A1" display="Table of Content" xr:uid="{00000000-0004-0000-0800-000000000000}"/>
    <hyperlink ref="F1" location="'Table of Content'!A1" display="Table of Content" xr:uid="{00000000-0004-0000-0800-000001000000}"/>
  </hyperlinks>
  <pageMargins left="0.7" right="0.7" top="0.75" bottom="0.75" header="0.3" footer="0.3"/>
  <pageSetup orientation="portrait" r:id="rId1"/>
  <tableParts count="1">
    <tablePart r:id="rId2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ADC0FD-39F3-4647-888F-EBA595E03F04}">
  <sheetPr codeName="Sheet12"/>
  <dimension ref="A1:F255"/>
  <sheetViews>
    <sheetView zoomScaleNormal="100" workbookViewId="0">
      <selection activeCell="A4" sqref="A4"/>
    </sheetView>
  </sheetViews>
  <sheetFormatPr defaultColWidth="8.7265625" defaultRowHeight="12.5" x14ac:dyDescent="0.25"/>
  <cols>
    <col min="1" max="1" width="37.453125" style="1" customWidth="1"/>
    <col min="2" max="2" width="12.453125" style="1" bestFit="1" customWidth="1"/>
    <col min="3" max="3" width="12.26953125" style="1" bestFit="1" customWidth="1"/>
    <col min="4" max="4" width="13.1796875" style="1" bestFit="1" customWidth="1"/>
    <col min="5" max="16384" width="8.7265625" style="1"/>
  </cols>
  <sheetData>
    <row r="1" spans="1:6" ht="13" x14ac:dyDescent="0.3">
      <c r="A1" s="13" t="s">
        <v>855</v>
      </c>
      <c r="F1" s="7" t="s">
        <v>260</v>
      </c>
    </row>
    <row r="2" spans="1:6" ht="13" x14ac:dyDescent="0.3">
      <c r="A2" s="41" t="s">
        <v>265</v>
      </c>
      <c r="B2" s="41" t="s">
        <v>264</v>
      </c>
      <c r="C2" s="41" t="s">
        <v>222</v>
      </c>
      <c r="D2" s="6" t="s">
        <v>223</v>
      </c>
    </row>
    <row r="3" spans="1:6" x14ac:dyDescent="0.25">
      <c r="A3" s="178" t="s">
        <v>536</v>
      </c>
      <c r="B3" s="120">
        <v>1619.16748824</v>
      </c>
      <c r="C3" s="120"/>
      <c r="D3" s="146">
        <f>Table4124[[#This Row],[Column2]]-Table4124[[#This Row],[Column3]]</f>
        <v>1619.16748824</v>
      </c>
    </row>
    <row r="4" spans="1:6" x14ac:dyDescent="0.25">
      <c r="A4" s="33" t="s">
        <v>537</v>
      </c>
      <c r="B4" s="121">
        <v>1354.1679145899984</v>
      </c>
      <c r="C4" s="121">
        <v>35.169319629999954</v>
      </c>
      <c r="D4" s="146">
        <f>Table4124[[#This Row],[Column2]]-Table4124[[#This Row],[Column3]]</f>
        <v>1318.9985949599984</v>
      </c>
    </row>
    <row r="5" spans="1:6" x14ac:dyDescent="0.25">
      <c r="A5" s="33" t="s">
        <v>534</v>
      </c>
      <c r="B5" s="121">
        <v>546.31097905999991</v>
      </c>
      <c r="C5" s="121"/>
      <c r="D5" s="146">
        <f>Table4124[[#This Row],[Column2]]-Table4124[[#This Row],[Column3]]</f>
        <v>546.31097905999991</v>
      </c>
    </row>
    <row r="6" spans="1:6" x14ac:dyDescent="0.25">
      <c r="A6" s="33" t="s">
        <v>463</v>
      </c>
      <c r="B6" s="121">
        <v>454.39098994999904</v>
      </c>
      <c r="C6" s="121">
        <v>10.829288249999983</v>
      </c>
      <c r="D6" s="146">
        <f>Table4124[[#This Row],[Column2]]-Table4124[[#This Row],[Column3]]</f>
        <v>443.56170169999905</v>
      </c>
    </row>
    <row r="7" spans="1:6" x14ac:dyDescent="0.25">
      <c r="A7" s="33" t="s">
        <v>538</v>
      </c>
      <c r="B7" s="121">
        <v>198.10993512999968</v>
      </c>
      <c r="C7" s="121">
        <v>9.6661189999999897E-2</v>
      </c>
      <c r="D7" s="146">
        <f>Table4124[[#This Row],[Column2]]-Table4124[[#This Row],[Column3]]</f>
        <v>198.01327393999969</v>
      </c>
    </row>
    <row r="8" spans="1:6" x14ac:dyDescent="0.25">
      <c r="A8" s="33" t="s">
        <v>779</v>
      </c>
      <c r="B8" s="121">
        <v>215.43930729999983</v>
      </c>
      <c r="C8" s="121">
        <v>47.093609209999876</v>
      </c>
      <c r="D8" s="146">
        <f>Table4124[[#This Row],[Column2]]-Table4124[[#This Row],[Column3]]</f>
        <v>168.34569808999996</v>
      </c>
    </row>
    <row r="9" spans="1:6" x14ac:dyDescent="0.25">
      <c r="A9" s="33" t="s">
        <v>541</v>
      </c>
      <c r="B9" s="121">
        <v>153.64044792999979</v>
      </c>
      <c r="C9" s="121">
        <v>1.6450884399999968</v>
      </c>
      <c r="D9" s="146">
        <f>Table4124[[#This Row],[Column2]]-Table4124[[#This Row],[Column3]]</f>
        <v>151.9953594899998</v>
      </c>
    </row>
    <row r="10" spans="1:6" x14ac:dyDescent="0.25">
      <c r="A10" s="33" t="s">
        <v>539</v>
      </c>
      <c r="B10" s="121">
        <v>471.9077706899979</v>
      </c>
      <c r="C10" s="121">
        <v>350.53447108999995</v>
      </c>
      <c r="D10" s="146">
        <f>Table4124[[#This Row],[Column2]]-Table4124[[#This Row],[Column3]]</f>
        <v>121.37329959999795</v>
      </c>
    </row>
    <row r="11" spans="1:6" x14ac:dyDescent="0.25">
      <c r="A11" s="33" t="s">
        <v>542</v>
      </c>
      <c r="B11" s="121">
        <v>122.44759050999998</v>
      </c>
      <c r="C11" s="121">
        <v>4.0377867599999995</v>
      </c>
      <c r="D11" s="146">
        <f>Table4124[[#This Row],[Column2]]-Table4124[[#This Row],[Column3]]</f>
        <v>118.40980374999998</v>
      </c>
    </row>
    <row r="12" spans="1:6" x14ac:dyDescent="0.25">
      <c r="A12" s="33" t="s">
        <v>535</v>
      </c>
      <c r="B12" s="121">
        <v>350.34134057999955</v>
      </c>
      <c r="C12" s="121">
        <v>249.40581401000009</v>
      </c>
      <c r="D12" s="146">
        <f>Table4124[[#This Row],[Column2]]-Table4124[[#This Row],[Column3]]</f>
        <v>100.93552656999947</v>
      </c>
    </row>
    <row r="13" spans="1:6" x14ac:dyDescent="0.25">
      <c r="A13" s="33" t="s">
        <v>543</v>
      </c>
      <c r="B13" s="121">
        <v>83.037132019999873</v>
      </c>
      <c r="C13" s="121">
        <v>4.1033006999999975</v>
      </c>
      <c r="D13" s="146">
        <f>Table4124[[#This Row],[Column2]]-Table4124[[#This Row],[Column3]]</f>
        <v>78.933831319999882</v>
      </c>
    </row>
    <row r="14" spans="1:6" x14ac:dyDescent="0.25">
      <c r="A14" s="33" t="s">
        <v>826</v>
      </c>
      <c r="B14" s="121">
        <v>76.442895039999982</v>
      </c>
      <c r="C14" s="121">
        <v>19.104216640000001</v>
      </c>
      <c r="D14" s="146">
        <f>Table4124[[#This Row],[Column2]]-Table4124[[#This Row],[Column3]]</f>
        <v>57.338678399999978</v>
      </c>
    </row>
    <row r="15" spans="1:6" x14ac:dyDescent="0.25">
      <c r="A15" s="33" t="s">
        <v>544</v>
      </c>
      <c r="B15" s="121">
        <v>64.846685279999846</v>
      </c>
      <c r="C15" s="121">
        <v>18.543223189999985</v>
      </c>
      <c r="D15" s="146">
        <f>Table4124[[#This Row],[Column2]]-Table4124[[#This Row],[Column3]]</f>
        <v>46.303462089999861</v>
      </c>
    </row>
    <row r="16" spans="1:6" x14ac:dyDescent="0.25">
      <c r="A16" s="33" t="s">
        <v>548</v>
      </c>
      <c r="B16" s="121">
        <v>33.462570669999977</v>
      </c>
      <c r="C16" s="121">
        <v>0.42747105999999901</v>
      </c>
      <c r="D16" s="146">
        <f>Table4124[[#This Row],[Column2]]-Table4124[[#This Row],[Column3]]</f>
        <v>33.035099609999975</v>
      </c>
    </row>
    <row r="17" spans="1:4" x14ac:dyDescent="0.25">
      <c r="A17" s="33" t="s">
        <v>546</v>
      </c>
      <c r="B17" s="121">
        <v>47.497955559999873</v>
      </c>
      <c r="C17" s="121">
        <v>16.970854819999982</v>
      </c>
      <c r="D17" s="146">
        <f>Table4124[[#This Row],[Column2]]-Table4124[[#This Row],[Column3]]</f>
        <v>30.527100739999891</v>
      </c>
    </row>
    <row r="18" spans="1:4" x14ac:dyDescent="0.25">
      <c r="A18" s="33" t="s">
        <v>547</v>
      </c>
      <c r="B18" s="121">
        <v>24.932911839999903</v>
      </c>
      <c r="C18" s="121">
        <v>0.19653359999999995</v>
      </c>
      <c r="D18" s="146">
        <f>Table4124[[#This Row],[Column2]]-Table4124[[#This Row],[Column3]]</f>
        <v>24.736378239999905</v>
      </c>
    </row>
    <row r="19" spans="1:4" x14ac:dyDescent="0.25">
      <c r="A19" s="33" t="s">
        <v>549</v>
      </c>
      <c r="B19" s="121">
        <v>22.88678543</v>
      </c>
      <c r="C19" s="121">
        <v>2.21597892</v>
      </c>
      <c r="D19" s="146">
        <f>Table4124[[#This Row],[Column2]]-Table4124[[#This Row],[Column3]]</f>
        <v>20.670806509999998</v>
      </c>
    </row>
    <row r="20" spans="1:4" x14ac:dyDescent="0.25">
      <c r="A20" s="33" t="s">
        <v>552</v>
      </c>
      <c r="B20" s="121">
        <v>14.67421266</v>
      </c>
      <c r="C20" s="121">
        <v>0.58383539999999901</v>
      </c>
      <c r="D20" s="146">
        <f>Table4124[[#This Row],[Column2]]-Table4124[[#This Row],[Column3]]</f>
        <v>14.09037726</v>
      </c>
    </row>
    <row r="21" spans="1:4" x14ac:dyDescent="0.25">
      <c r="A21" s="33" t="s">
        <v>827</v>
      </c>
      <c r="B21" s="121">
        <v>42.364784389999897</v>
      </c>
      <c r="C21" s="121">
        <v>33.439093609999979</v>
      </c>
      <c r="D21" s="146">
        <f>Table4124[[#This Row],[Column2]]-Table4124[[#This Row],[Column3]]</f>
        <v>8.9256907799999183</v>
      </c>
    </row>
    <row r="22" spans="1:4" x14ac:dyDescent="0.25">
      <c r="A22" s="33" t="s">
        <v>550</v>
      </c>
      <c r="B22" s="121">
        <v>12.023792799999987</v>
      </c>
      <c r="C22" s="121">
        <v>3.2597505999999905</v>
      </c>
      <c r="D22" s="146">
        <f>Table4124[[#This Row],[Column2]]-Table4124[[#This Row],[Column3]]</f>
        <v>8.7640421999999951</v>
      </c>
    </row>
    <row r="23" spans="1:4" x14ac:dyDescent="0.25">
      <c r="A23" s="33" t="s">
        <v>635</v>
      </c>
      <c r="B23" s="121">
        <v>7.6912594799999887</v>
      </c>
      <c r="C23" s="121">
        <v>4.1093802099999976</v>
      </c>
      <c r="D23" s="146">
        <f>Table4124[[#This Row],[Column2]]-Table4124[[#This Row],[Column3]]</f>
        <v>3.5818792699999911</v>
      </c>
    </row>
    <row r="24" spans="1:4" x14ac:dyDescent="0.25">
      <c r="A24" s="33" t="s">
        <v>604</v>
      </c>
      <c r="B24" s="121">
        <v>4.3945547500000011</v>
      </c>
      <c r="C24" s="121">
        <v>1.6226501599999983</v>
      </c>
      <c r="D24" s="146">
        <f>Table4124[[#This Row],[Column2]]-Table4124[[#This Row],[Column3]]</f>
        <v>2.7719045900000028</v>
      </c>
    </row>
    <row r="25" spans="1:4" x14ac:dyDescent="0.25">
      <c r="A25" s="33" t="s">
        <v>556</v>
      </c>
      <c r="B25" s="121">
        <v>2.5367001299999998</v>
      </c>
      <c r="C25" s="121">
        <v>4.7100000000000001E-4</v>
      </c>
      <c r="D25" s="146">
        <f>Table4124[[#This Row],[Column2]]-Table4124[[#This Row],[Column3]]</f>
        <v>2.5362291299999997</v>
      </c>
    </row>
    <row r="26" spans="1:4" x14ac:dyDescent="0.25">
      <c r="A26" s="33" t="s">
        <v>555</v>
      </c>
      <c r="B26" s="121">
        <v>2.3694744499999993</v>
      </c>
      <c r="C26" s="121"/>
      <c r="D26" s="146">
        <f>Table4124[[#This Row],[Column2]]-Table4124[[#This Row],[Column3]]</f>
        <v>2.3694744499999993</v>
      </c>
    </row>
    <row r="27" spans="1:4" x14ac:dyDescent="0.25">
      <c r="A27" s="33" t="s">
        <v>554</v>
      </c>
      <c r="B27" s="121">
        <v>2.1458429999999997</v>
      </c>
      <c r="C27" s="121">
        <v>4.6619999999999896E-5</v>
      </c>
      <c r="D27" s="146">
        <f>Table4124[[#This Row],[Column2]]-Table4124[[#This Row],[Column3]]</f>
        <v>2.1457963799999997</v>
      </c>
    </row>
    <row r="28" spans="1:4" x14ac:dyDescent="0.25">
      <c r="A28" s="33" t="s">
        <v>561</v>
      </c>
      <c r="B28" s="121">
        <v>2.291001479999998</v>
      </c>
      <c r="C28" s="121">
        <v>0.58736849999999907</v>
      </c>
      <c r="D28" s="146">
        <f>Table4124[[#This Row],[Column2]]-Table4124[[#This Row],[Column3]]</f>
        <v>1.703632979999999</v>
      </c>
    </row>
    <row r="29" spans="1:4" x14ac:dyDescent="0.25">
      <c r="A29" s="33" t="s">
        <v>553</v>
      </c>
      <c r="B29" s="121">
        <v>2.1680000000000001</v>
      </c>
      <c r="C29" s="121">
        <v>0.934915739999999</v>
      </c>
      <c r="D29" s="146">
        <f>Table4124[[#This Row],[Column2]]-Table4124[[#This Row],[Column3]]</f>
        <v>1.2330842600000012</v>
      </c>
    </row>
    <row r="30" spans="1:4" x14ac:dyDescent="0.25">
      <c r="A30" s="33" t="s">
        <v>636</v>
      </c>
      <c r="B30" s="121">
        <v>2.9237405599999899</v>
      </c>
      <c r="C30" s="121">
        <v>1.7099614699999963</v>
      </c>
      <c r="D30" s="146">
        <f>Table4124[[#This Row],[Column2]]-Table4124[[#This Row],[Column3]]</f>
        <v>1.2137790899999936</v>
      </c>
    </row>
    <row r="31" spans="1:4" x14ac:dyDescent="0.25">
      <c r="A31" s="33" t="s">
        <v>559</v>
      </c>
      <c r="B31" s="121">
        <v>0.88187771999999953</v>
      </c>
      <c r="C31" s="121">
        <v>3.1137999999999999E-2</v>
      </c>
      <c r="D31" s="146">
        <f>Table4124[[#This Row],[Column2]]-Table4124[[#This Row],[Column3]]</f>
        <v>0.85073971999999953</v>
      </c>
    </row>
    <row r="32" spans="1:4" x14ac:dyDescent="0.25">
      <c r="A32" s="33" t="s">
        <v>560</v>
      </c>
      <c r="B32" s="121">
        <v>0.6552</v>
      </c>
      <c r="C32" s="121">
        <v>0.18390406999999998</v>
      </c>
      <c r="D32" s="146">
        <f>Table4124[[#This Row],[Column2]]-Table4124[[#This Row],[Column3]]</f>
        <v>0.47129593000000003</v>
      </c>
    </row>
    <row r="33" spans="1:4" x14ac:dyDescent="0.25">
      <c r="A33" s="33" t="s">
        <v>562</v>
      </c>
      <c r="B33" s="121">
        <v>6.9251949999999993E-2</v>
      </c>
      <c r="C33" s="121">
        <v>8.2186699999999974E-3</v>
      </c>
      <c r="D33" s="146">
        <f>Table4124[[#This Row],[Column2]]-Table4124[[#This Row],[Column3]]</f>
        <v>6.1033279999999995E-2</v>
      </c>
    </row>
    <row r="34" spans="1:4" x14ac:dyDescent="0.25">
      <c r="A34" s="33" t="s">
        <v>565</v>
      </c>
      <c r="B34" s="121"/>
      <c r="C34" s="121">
        <v>6.7441999999999904E-4</v>
      </c>
      <c r="D34" s="146">
        <f>Table4124[[#This Row],[Column2]]-Table4124[[#This Row],[Column3]]</f>
        <v>-6.7441999999999904E-4</v>
      </c>
    </row>
    <row r="35" spans="1:4" x14ac:dyDescent="0.25">
      <c r="A35" s="33" t="s">
        <v>807</v>
      </c>
      <c r="B35" s="121"/>
      <c r="C35" s="121">
        <v>2.3211599999999897E-3</v>
      </c>
      <c r="D35" s="146">
        <f>Table4124[[#This Row],[Column2]]-Table4124[[#This Row],[Column3]]</f>
        <v>-2.3211599999999897E-3</v>
      </c>
    </row>
    <row r="36" spans="1:4" x14ac:dyDescent="0.25">
      <c r="A36" s="33" t="s">
        <v>577</v>
      </c>
      <c r="B36" s="121"/>
      <c r="C36" s="121">
        <v>3.20609E-3</v>
      </c>
      <c r="D36" s="146">
        <f>Table4124[[#This Row],[Column2]]-Table4124[[#This Row],[Column3]]</f>
        <v>-3.20609E-3</v>
      </c>
    </row>
    <row r="37" spans="1:4" x14ac:dyDescent="0.25">
      <c r="A37" s="33" t="s">
        <v>579</v>
      </c>
      <c r="B37" s="121"/>
      <c r="C37" s="121">
        <v>1.059844999999999E-2</v>
      </c>
      <c r="D37" s="146">
        <f>Table4124[[#This Row],[Column2]]-Table4124[[#This Row],[Column3]]</f>
        <v>-1.059844999999999E-2</v>
      </c>
    </row>
    <row r="38" spans="1:4" x14ac:dyDescent="0.25">
      <c r="A38" s="33" t="s">
        <v>808</v>
      </c>
      <c r="B38" s="121"/>
      <c r="C38" s="121">
        <v>1.496478E-2</v>
      </c>
      <c r="D38" s="146">
        <f>Table4124[[#This Row],[Column2]]-Table4124[[#This Row],[Column3]]</f>
        <v>-1.496478E-2</v>
      </c>
    </row>
    <row r="39" spans="1:4" x14ac:dyDescent="0.25">
      <c r="A39" s="33" t="s">
        <v>581</v>
      </c>
      <c r="B39" s="121"/>
      <c r="C39" s="121">
        <v>1.9367249999999989E-2</v>
      </c>
      <c r="D39" s="146">
        <f>Table4124[[#This Row],[Column2]]-Table4124[[#This Row],[Column3]]</f>
        <v>-1.9367249999999989E-2</v>
      </c>
    </row>
    <row r="40" spans="1:4" x14ac:dyDescent="0.25">
      <c r="A40" s="33" t="s">
        <v>569</v>
      </c>
      <c r="B40" s="121"/>
      <c r="C40" s="121">
        <v>2.2408269999999997E-2</v>
      </c>
      <c r="D40" s="146">
        <f>Table4124[[#This Row],[Column2]]-Table4124[[#This Row],[Column3]]</f>
        <v>-2.2408269999999997E-2</v>
      </c>
    </row>
    <row r="41" spans="1:4" x14ac:dyDescent="0.25">
      <c r="A41" s="33" t="s">
        <v>568</v>
      </c>
      <c r="B41" s="121"/>
      <c r="C41" s="121">
        <v>4.0188440000000006E-2</v>
      </c>
      <c r="D41" s="146">
        <f>Table4124[[#This Row],[Column2]]-Table4124[[#This Row],[Column3]]</f>
        <v>-4.0188440000000006E-2</v>
      </c>
    </row>
    <row r="42" spans="1:4" x14ac:dyDescent="0.25">
      <c r="A42" s="33" t="s">
        <v>578</v>
      </c>
      <c r="B42" s="121">
        <v>9.8825000000000007E-3</v>
      </c>
      <c r="C42" s="121">
        <v>5.5130169999999999E-2</v>
      </c>
      <c r="D42" s="146">
        <f>Table4124[[#This Row],[Column2]]-Table4124[[#This Row],[Column3]]</f>
        <v>-4.5247669999999997E-2</v>
      </c>
    </row>
    <row r="43" spans="1:4" x14ac:dyDescent="0.25">
      <c r="A43" s="33" t="s">
        <v>572</v>
      </c>
      <c r="B43" s="121"/>
      <c r="C43" s="121">
        <v>5.4863769999999999E-2</v>
      </c>
      <c r="D43" s="146">
        <f>Table4124[[#This Row],[Column2]]-Table4124[[#This Row],[Column3]]</f>
        <v>-5.4863769999999999E-2</v>
      </c>
    </row>
    <row r="44" spans="1:4" x14ac:dyDescent="0.25">
      <c r="A44" s="33" t="s">
        <v>580</v>
      </c>
      <c r="B44" s="121"/>
      <c r="C44" s="121">
        <v>5.6075559999999983E-2</v>
      </c>
      <c r="D44" s="146">
        <f>Table4124[[#This Row],[Column2]]-Table4124[[#This Row],[Column3]]</f>
        <v>-5.6075559999999983E-2</v>
      </c>
    </row>
    <row r="45" spans="1:4" x14ac:dyDescent="0.25">
      <c r="A45" s="33" t="s">
        <v>584</v>
      </c>
      <c r="B45" s="121"/>
      <c r="C45" s="121">
        <v>6.1820449999999971E-2</v>
      </c>
      <c r="D45" s="146">
        <f>Table4124[[#This Row],[Column2]]-Table4124[[#This Row],[Column3]]</f>
        <v>-6.1820449999999971E-2</v>
      </c>
    </row>
    <row r="46" spans="1:4" x14ac:dyDescent="0.25">
      <c r="A46" s="33" t="s">
        <v>593</v>
      </c>
      <c r="B46" s="121">
        <v>0.61309211999999791</v>
      </c>
      <c r="C46" s="121">
        <v>0.68369032999999979</v>
      </c>
      <c r="D46" s="146">
        <f>Table4124[[#This Row],[Column2]]-Table4124[[#This Row],[Column3]]</f>
        <v>-7.0598210000001882E-2</v>
      </c>
    </row>
    <row r="47" spans="1:4" x14ac:dyDescent="0.25">
      <c r="A47" s="33" t="s">
        <v>566</v>
      </c>
      <c r="B47" s="121"/>
      <c r="C47" s="121">
        <v>7.4404680000000001E-2</v>
      </c>
      <c r="D47" s="146">
        <f>Table4124[[#This Row],[Column2]]-Table4124[[#This Row],[Column3]]</f>
        <v>-7.4404680000000001E-2</v>
      </c>
    </row>
    <row r="48" spans="1:4" x14ac:dyDescent="0.25">
      <c r="A48" s="33" t="s">
        <v>574</v>
      </c>
      <c r="B48" s="121"/>
      <c r="C48" s="121">
        <v>8.0878729999999996E-2</v>
      </c>
      <c r="D48" s="146">
        <f>Table4124[[#This Row],[Column2]]-Table4124[[#This Row],[Column3]]</f>
        <v>-8.0878729999999996E-2</v>
      </c>
    </row>
    <row r="49" spans="1:4" x14ac:dyDescent="0.25">
      <c r="A49" s="33" t="s">
        <v>582</v>
      </c>
      <c r="B49" s="121">
        <v>1E-4</v>
      </c>
      <c r="C49" s="121">
        <v>8.106250000000001E-2</v>
      </c>
      <c r="D49" s="146">
        <f>Table4124[[#This Row],[Column2]]-Table4124[[#This Row],[Column3]]</f>
        <v>-8.0962500000000007E-2</v>
      </c>
    </row>
    <row r="50" spans="1:4" x14ac:dyDescent="0.25">
      <c r="A50" s="33" t="s">
        <v>567</v>
      </c>
      <c r="B50" s="121">
        <v>2.232E-3</v>
      </c>
      <c r="C50" s="121">
        <v>0.10116425999999988</v>
      </c>
      <c r="D50" s="146">
        <f>Table4124[[#This Row],[Column2]]-Table4124[[#This Row],[Column3]]</f>
        <v>-9.8932259999999883E-2</v>
      </c>
    </row>
    <row r="51" spans="1:4" x14ac:dyDescent="0.25">
      <c r="A51" s="33" t="s">
        <v>570</v>
      </c>
      <c r="B51" s="121"/>
      <c r="C51" s="121">
        <v>0.13711377999999899</v>
      </c>
      <c r="D51" s="146">
        <f>Table4124[[#This Row],[Column2]]-Table4124[[#This Row],[Column3]]</f>
        <v>-0.13711377999999899</v>
      </c>
    </row>
    <row r="52" spans="1:4" x14ac:dyDescent="0.25">
      <c r="A52" s="33" t="s">
        <v>589</v>
      </c>
      <c r="B52" s="121">
        <v>0.11215</v>
      </c>
      <c r="C52" s="121">
        <v>0.27369191999999998</v>
      </c>
      <c r="D52" s="146">
        <f>Table4124[[#This Row],[Column2]]-Table4124[[#This Row],[Column3]]</f>
        <v>-0.16154191999999998</v>
      </c>
    </row>
    <row r="53" spans="1:4" x14ac:dyDescent="0.25">
      <c r="A53" s="33" t="s">
        <v>737</v>
      </c>
      <c r="B53" s="121">
        <v>1.5799999999999999E-4</v>
      </c>
      <c r="C53" s="121">
        <v>0.19982518999999899</v>
      </c>
      <c r="D53" s="146">
        <f>Table4124[[#This Row],[Column2]]-Table4124[[#This Row],[Column3]]</f>
        <v>-0.199667189999999</v>
      </c>
    </row>
    <row r="54" spans="1:4" x14ac:dyDescent="0.25">
      <c r="A54" s="33" t="s">
        <v>583</v>
      </c>
      <c r="B54" s="121">
        <v>7.1000000000000002E-4</v>
      </c>
      <c r="C54" s="121">
        <v>0.2094842299999988</v>
      </c>
      <c r="D54" s="146">
        <f>Table4124[[#This Row],[Column2]]-Table4124[[#This Row],[Column3]]</f>
        <v>-0.20877422999999881</v>
      </c>
    </row>
    <row r="55" spans="1:4" x14ac:dyDescent="0.25">
      <c r="A55" s="33" t="s">
        <v>586</v>
      </c>
      <c r="B55" s="121">
        <v>4.5538899999999988E-3</v>
      </c>
      <c r="C55" s="121">
        <v>0.27122296999999884</v>
      </c>
      <c r="D55" s="146">
        <f>Table4124[[#This Row],[Column2]]-Table4124[[#This Row],[Column3]]</f>
        <v>-0.26666907999999884</v>
      </c>
    </row>
    <row r="56" spans="1:4" x14ac:dyDescent="0.25">
      <c r="A56" s="33" t="s">
        <v>596</v>
      </c>
      <c r="B56" s="121"/>
      <c r="C56" s="121">
        <v>0.29501691999999979</v>
      </c>
      <c r="D56" s="146">
        <f>Table4124[[#This Row],[Column2]]-Table4124[[#This Row],[Column3]]</f>
        <v>-0.29501691999999979</v>
      </c>
    </row>
    <row r="57" spans="1:4" x14ac:dyDescent="0.25">
      <c r="A57" s="33" t="s">
        <v>587</v>
      </c>
      <c r="B57" s="121">
        <v>2.1735999999999899E-3</v>
      </c>
      <c r="C57" s="121">
        <v>0.31739673999999896</v>
      </c>
      <c r="D57" s="146">
        <f>Table4124[[#This Row],[Column2]]-Table4124[[#This Row],[Column3]]</f>
        <v>-0.31522313999999896</v>
      </c>
    </row>
    <row r="58" spans="1:4" x14ac:dyDescent="0.25">
      <c r="A58" s="33" t="s">
        <v>599</v>
      </c>
      <c r="B58" s="121"/>
      <c r="C58" s="121">
        <v>0.31545950999999994</v>
      </c>
      <c r="D58" s="146">
        <f>Table4124[[#This Row],[Column2]]-Table4124[[#This Row],[Column3]]</f>
        <v>-0.31545950999999994</v>
      </c>
    </row>
    <row r="59" spans="1:4" x14ac:dyDescent="0.25">
      <c r="A59" s="33" t="s">
        <v>626</v>
      </c>
      <c r="B59" s="121">
        <v>0.89585499000000013</v>
      </c>
      <c r="C59" s="121">
        <v>1.26101058</v>
      </c>
      <c r="D59" s="146">
        <f>Table4124[[#This Row],[Column2]]-Table4124[[#This Row],[Column3]]</f>
        <v>-0.36515558999999986</v>
      </c>
    </row>
    <row r="60" spans="1:4" x14ac:dyDescent="0.25">
      <c r="A60" s="33" t="s">
        <v>563</v>
      </c>
      <c r="B60" s="121">
        <v>0.49421504999999899</v>
      </c>
      <c r="C60" s="121">
        <v>0.92117238999999895</v>
      </c>
      <c r="D60" s="146">
        <f>Table4124[[#This Row],[Column2]]-Table4124[[#This Row],[Column3]]</f>
        <v>-0.42695733999999996</v>
      </c>
    </row>
    <row r="61" spans="1:4" x14ac:dyDescent="0.25">
      <c r="A61" s="33" t="s">
        <v>588</v>
      </c>
      <c r="B61" s="121"/>
      <c r="C61" s="121">
        <v>0.43663779999999885</v>
      </c>
      <c r="D61" s="146">
        <f>Table4124[[#This Row],[Column2]]-Table4124[[#This Row],[Column3]]</f>
        <v>-0.43663779999999885</v>
      </c>
    </row>
    <row r="62" spans="1:4" x14ac:dyDescent="0.25">
      <c r="A62" s="33" t="s">
        <v>614</v>
      </c>
      <c r="B62" s="121">
        <v>0.51881719999999998</v>
      </c>
      <c r="C62" s="121">
        <v>1.070568669999999</v>
      </c>
      <c r="D62" s="146">
        <f>Table4124[[#This Row],[Column2]]-Table4124[[#This Row],[Column3]]</f>
        <v>-0.55175146999999902</v>
      </c>
    </row>
    <row r="63" spans="1:4" x14ac:dyDescent="0.25">
      <c r="A63" s="33" t="s">
        <v>598</v>
      </c>
      <c r="B63" s="121">
        <v>0.46099324999999991</v>
      </c>
      <c r="C63" s="121">
        <v>1.0228516299999999</v>
      </c>
      <c r="D63" s="146">
        <f>Table4124[[#This Row],[Column2]]-Table4124[[#This Row],[Column3]]</f>
        <v>-0.56185837999999999</v>
      </c>
    </row>
    <row r="64" spans="1:4" x14ac:dyDescent="0.25">
      <c r="A64" s="33" t="s">
        <v>573</v>
      </c>
      <c r="B64" s="121"/>
      <c r="C64" s="121">
        <v>0.59129882</v>
      </c>
      <c r="D64" s="146">
        <f>Table4124[[#This Row],[Column2]]-Table4124[[#This Row],[Column3]]</f>
        <v>-0.59129882</v>
      </c>
    </row>
    <row r="65" spans="1:4" x14ac:dyDescent="0.25">
      <c r="A65" s="33" t="s">
        <v>631</v>
      </c>
      <c r="B65" s="121">
        <v>3.7752523699999996</v>
      </c>
      <c r="C65" s="121">
        <v>4.394598199999999</v>
      </c>
      <c r="D65" s="146">
        <f>Table4124[[#This Row],[Column2]]-Table4124[[#This Row],[Column3]]</f>
        <v>-0.61934582999999943</v>
      </c>
    </row>
    <row r="66" spans="1:4" x14ac:dyDescent="0.25">
      <c r="A66" s="33" t="s">
        <v>557</v>
      </c>
      <c r="B66" s="121"/>
      <c r="C66" s="121">
        <v>0.70098618999999773</v>
      </c>
      <c r="D66" s="146">
        <f>Table4124[[#This Row],[Column2]]-Table4124[[#This Row],[Column3]]</f>
        <v>-0.70098618999999773</v>
      </c>
    </row>
    <row r="67" spans="1:4" x14ac:dyDescent="0.25">
      <c r="A67" s="33" t="s">
        <v>595</v>
      </c>
      <c r="B67" s="121"/>
      <c r="C67" s="121">
        <v>0.70156158999999862</v>
      </c>
      <c r="D67" s="146">
        <f>Table4124[[#This Row],[Column2]]-Table4124[[#This Row],[Column3]]</f>
        <v>-0.70156158999999862</v>
      </c>
    </row>
    <row r="68" spans="1:4" x14ac:dyDescent="0.25">
      <c r="A68" s="33" t="s">
        <v>600</v>
      </c>
      <c r="B68" s="121"/>
      <c r="C68" s="121">
        <v>0.87832404999999891</v>
      </c>
      <c r="D68" s="146">
        <f>Table4124[[#This Row],[Column2]]-Table4124[[#This Row],[Column3]]</f>
        <v>-0.87832404999999891</v>
      </c>
    </row>
    <row r="69" spans="1:4" x14ac:dyDescent="0.25">
      <c r="A69" s="33" t="s">
        <v>558</v>
      </c>
      <c r="B69" s="121"/>
      <c r="C69" s="121">
        <v>0.89286318999999881</v>
      </c>
      <c r="D69" s="146">
        <f>Table4124[[#This Row],[Column2]]-Table4124[[#This Row],[Column3]]</f>
        <v>-0.89286318999999881</v>
      </c>
    </row>
    <row r="70" spans="1:4" x14ac:dyDescent="0.25">
      <c r="A70" s="33" t="s">
        <v>597</v>
      </c>
      <c r="B70" s="121">
        <v>6.9944939999999983E-2</v>
      </c>
      <c r="C70" s="121">
        <v>0.96432478999999871</v>
      </c>
      <c r="D70" s="146">
        <f>Table4124[[#This Row],[Column2]]-Table4124[[#This Row],[Column3]]</f>
        <v>-0.89437984999999876</v>
      </c>
    </row>
    <row r="71" spans="1:4" x14ac:dyDescent="0.25">
      <c r="A71" s="33" t="s">
        <v>621</v>
      </c>
      <c r="B71" s="121"/>
      <c r="C71" s="121">
        <v>0.92894708999999875</v>
      </c>
      <c r="D71" s="146">
        <f>Table4124[[#This Row],[Column2]]-Table4124[[#This Row],[Column3]]</f>
        <v>-0.92894708999999875</v>
      </c>
    </row>
    <row r="72" spans="1:4" x14ac:dyDescent="0.25">
      <c r="A72" s="33" t="s">
        <v>739</v>
      </c>
      <c r="B72" s="121">
        <v>6.7687529999999885E-2</v>
      </c>
      <c r="C72" s="121">
        <v>1.0044748099999996</v>
      </c>
      <c r="D72" s="146">
        <f>Table4124[[#This Row],[Column2]]-Table4124[[#This Row],[Column3]]</f>
        <v>-0.93678727999999967</v>
      </c>
    </row>
    <row r="73" spans="1:4" x14ac:dyDescent="0.25">
      <c r="A73" s="33" t="s">
        <v>606</v>
      </c>
      <c r="B73" s="121"/>
      <c r="C73" s="121">
        <v>0.96861167999999787</v>
      </c>
      <c r="D73" s="146">
        <f>Table4124[[#This Row],[Column2]]-Table4124[[#This Row],[Column3]]</f>
        <v>-0.96861167999999787</v>
      </c>
    </row>
    <row r="74" spans="1:4" x14ac:dyDescent="0.25">
      <c r="A74" s="33" t="s">
        <v>619</v>
      </c>
      <c r="B74" s="121"/>
      <c r="C74" s="121">
        <v>0.97143152999999971</v>
      </c>
      <c r="D74" s="146">
        <f>Table4124[[#This Row],[Column2]]-Table4124[[#This Row],[Column3]]</f>
        <v>-0.97143152999999971</v>
      </c>
    </row>
    <row r="75" spans="1:4" x14ac:dyDescent="0.25">
      <c r="A75" s="33" t="s">
        <v>594</v>
      </c>
      <c r="B75" s="121"/>
      <c r="C75" s="121">
        <v>1.0635694</v>
      </c>
      <c r="D75" s="146">
        <f>Table4124[[#This Row],[Column2]]-Table4124[[#This Row],[Column3]]</f>
        <v>-1.0635694</v>
      </c>
    </row>
    <row r="76" spans="1:4" x14ac:dyDescent="0.25">
      <c r="A76" s="33" t="s">
        <v>616</v>
      </c>
      <c r="B76" s="121">
        <v>6.5099999999999902E-6</v>
      </c>
      <c r="C76" s="121">
        <v>1.2050180299999977</v>
      </c>
      <c r="D76" s="146">
        <f>Table4124[[#This Row],[Column2]]-Table4124[[#This Row],[Column3]]</f>
        <v>-1.2050115199999978</v>
      </c>
    </row>
    <row r="77" spans="1:4" x14ac:dyDescent="0.25">
      <c r="A77" s="33" t="s">
        <v>625</v>
      </c>
      <c r="B77" s="121"/>
      <c r="C77" s="121">
        <v>1.2172467700000003</v>
      </c>
      <c r="D77" s="146">
        <f>Table4124[[#This Row],[Column2]]-Table4124[[#This Row],[Column3]]</f>
        <v>-1.2172467700000003</v>
      </c>
    </row>
    <row r="78" spans="1:4" x14ac:dyDescent="0.25">
      <c r="A78" s="33" t="s">
        <v>634</v>
      </c>
      <c r="B78" s="121">
        <v>2.1058839299999961</v>
      </c>
      <c r="C78" s="121">
        <v>3.3367329799999892</v>
      </c>
      <c r="D78" s="146">
        <f>Table4124[[#This Row],[Column2]]-Table4124[[#This Row],[Column3]]</f>
        <v>-1.2308490499999931</v>
      </c>
    </row>
    <row r="79" spans="1:4" x14ac:dyDescent="0.25">
      <c r="A79" s="33" t="s">
        <v>609</v>
      </c>
      <c r="B79" s="121">
        <v>0.12429330999999999</v>
      </c>
      <c r="C79" s="121">
        <v>1.4415985299999972</v>
      </c>
      <c r="D79" s="146">
        <f>Table4124[[#This Row],[Column2]]-Table4124[[#This Row],[Column3]]</f>
        <v>-1.3173052199999971</v>
      </c>
    </row>
    <row r="80" spans="1:4" x14ac:dyDescent="0.25">
      <c r="A80" s="33" t="s">
        <v>601</v>
      </c>
      <c r="B80" s="121"/>
      <c r="C80" s="121">
        <v>1.3329675599999984</v>
      </c>
      <c r="D80" s="146">
        <f>Table4124[[#This Row],[Column2]]-Table4124[[#This Row],[Column3]]</f>
        <v>-1.3329675599999984</v>
      </c>
    </row>
    <row r="81" spans="1:4" x14ac:dyDescent="0.25">
      <c r="A81" s="33" t="s">
        <v>837</v>
      </c>
      <c r="B81" s="121"/>
      <c r="C81" s="121">
        <v>1.3704038499999989</v>
      </c>
      <c r="D81" s="146">
        <f>Table4124[[#This Row],[Column2]]-Table4124[[#This Row],[Column3]]</f>
        <v>-1.3704038499999989</v>
      </c>
    </row>
    <row r="82" spans="1:4" x14ac:dyDescent="0.25">
      <c r="A82" s="33" t="s">
        <v>603</v>
      </c>
      <c r="B82" s="121">
        <v>1.5598450000000002E-2</v>
      </c>
      <c r="C82" s="121">
        <v>1.5010149899999998</v>
      </c>
      <c r="D82" s="146">
        <f>Table4124[[#This Row],[Column2]]-Table4124[[#This Row],[Column3]]</f>
        <v>-1.4854165399999999</v>
      </c>
    </row>
    <row r="83" spans="1:4" x14ac:dyDescent="0.25">
      <c r="A83" s="33" t="s">
        <v>585</v>
      </c>
      <c r="B83" s="121"/>
      <c r="C83" s="121">
        <v>1.5293881699999989</v>
      </c>
      <c r="D83" s="146">
        <f>Table4124[[#This Row],[Column2]]-Table4124[[#This Row],[Column3]]</f>
        <v>-1.5293881699999989</v>
      </c>
    </row>
    <row r="84" spans="1:4" x14ac:dyDescent="0.25">
      <c r="A84" s="33" t="s">
        <v>602</v>
      </c>
      <c r="B84" s="121"/>
      <c r="C84" s="121">
        <v>1.6761316599999987</v>
      </c>
      <c r="D84" s="146">
        <f>Table4124[[#This Row],[Column2]]-Table4124[[#This Row],[Column3]]</f>
        <v>-1.6761316599999987</v>
      </c>
    </row>
    <row r="85" spans="1:4" x14ac:dyDescent="0.25">
      <c r="A85" s="33" t="s">
        <v>610</v>
      </c>
      <c r="B85" s="121"/>
      <c r="C85" s="121">
        <v>1.7394701099999985</v>
      </c>
      <c r="D85" s="146">
        <f>Table4124[[#This Row],[Column2]]-Table4124[[#This Row],[Column3]]</f>
        <v>-1.7394701099999985</v>
      </c>
    </row>
    <row r="86" spans="1:4" x14ac:dyDescent="0.25">
      <c r="A86" s="33" t="s">
        <v>590</v>
      </c>
      <c r="B86" s="121"/>
      <c r="C86" s="121">
        <v>1.7610532399999992</v>
      </c>
      <c r="D86" s="146">
        <f>Table4124[[#This Row],[Column2]]-Table4124[[#This Row],[Column3]]</f>
        <v>-1.7610532399999992</v>
      </c>
    </row>
    <row r="87" spans="1:4" x14ac:dyDescent="0.25">
      <c r="A87" s="33" t="s">
        <v>592</v>
      </c>
      <c r="B87" s="121">
        <v>1.9E-3</v>
      </c>
      <c r="C87" s="121">
        <v>1.8360327299999999</v>
      </c>
      <c r="D87" s="146">
        <f>Table4124[[#This Row],[Column2]]-Table4124[[#This Row],[Column3]]</f>
        <v>-1.8341327299999999</v>
      </c>
    </row>
    <row r="88" spans="1:4" x14ac:dyDescent="0.25">
      <c r="A88" s="33" t="s">
        <v>627</v>
      </c>
      <c r="B88" s="121">
        <v>3.066E-2</v>
      </c>
      <c r="C88" s="121">
        <v>2.0277722399999969</v>
      </c>
      <c r="D88" s="146">
        <f>Table4124[[#This Row],[Column2]]-Table4124[[#This Row],[Column3]]</f>
        <v>-1.997112239999997</v>
      </c>
    </row>
    <row r="89" spans="1:4" x14ac:dyDescent="0.25">
      <c r="A89" s="33" t="s">
        <v>605</v>
      </c>
      <c r="B89" s="121">
        <v>1.07382077</v>
      </c>
      <c r="C89" s="121">
        <v>3.0824312200000001</v>
      </c>
      <c r="D89" s="146">
        <f>Table4124[[#This Row],[Column2]]-Table4124[[#This Row],[Column3]]</f>
        <v>-2.0086104499999999</v>
      </c>
    </row>
    <row r="90" spans="1:4" x14ac:dyDescent="0.25">
      <c r="A90" s="33" t="s">
        <v>608</v>
      </c>
      <c r="B90" s="121"/>
      <c r="C90" s="121">
        <v>2.1328869999999984</v>
      </c>
      <c r="D90" s="146">
        <f>Table4124[[#This Row],[Column2]]-Table4124[[#This Row],[Column3]]</f>
        <v>-2.1328869999999984</v>
      </c>
    </row>
    <row r="91" spans="1:4" x14ac:dyDescent="0.25">
      <c r="A91" s="33" t="s">
        <v>607</v>
      </c>
      <c r="B91" s="121">
        <v>7.3043500000000003E-3</v>
      </c>
      <c r="C91" s="121">
        <v>2.2229992899999993</v>
      </c>
      <c r="D91" s="146">
        <f>Table4124[[#This Row],[Column2]]-Table4124[[#This Row],[Column3]]</f>
        <v>-2.2156949399999992</v>
      </c>
    </row>
    <row r="92" spans="1:4" x14ac:dyDescent="0.25">
      <c r="A92" s="33" t="s">
        <v>612</v>
      </c>
      <c r="B92" s="121">
        <v>3.5245199999999989E-3</v>
      </c>
      <c r="C92" s="121">
        <v>2.3172062199999988</v>
      </c>
      <c r="D92" s="146">
        <f>Table4124[[#This Row],[Column2]]-Table4124[[#This Row],[Column3]]</f>
        <v>-2.3136816999999987</v>
      </c>
    </row>
    <row r="93" spans="1:4" x14ac:dyDescent="0.25">
      <c r="A93" s="33" t="s">
        <v>591</v>
      </c>
      <c r="B93" s="121"/>
      <c r="C93" s="121">
        <v>2.561188439999988</v>
      </c>
      <c r="D93" s="146">
        <f>Table4124[[#This Row],[Column2]]-Table4124[[#This Row],[Column3]]</f>
        <v>-2.561188439999988</v>
      </c>
    </row>
    <row r="94" spans="1:4" x14ac:dyDescent="0.25">
      <c r="A94" s="33" t="s">
        <v>645</v>
      </c>
      <c r="B94" s="121"/>
      <c r="C94" s="121">
        <v>2.7162343599999894</v>
      </c>
      <c r="D94" s="146">
        <f>Table4124[[#This Row],[Column2]]-Table4124[[#This Row],[Column3]]</f>
        <v>-2.7162343599999894</v>
      </c>
    </row>
    <row r="95" spans="1:4" x14ac:dyDescent="0.25">
      <c r="A95" s="33" t="s">
        <v>618</v>
      </c>
      <c r="B95" s="121">
        <v>1.8432999999999998E-2</v>
      </c>
      <c r="C95" s="121">
        <v>2.8233806199999889</v>
      </c>
      <c r="D95" s="146">
        <f>Table4124[[#This Row],[Column2]]-Table4124[[#This Row],[Column3]]</f>
        <v>-2.804947619999989</v>
      </c>
    </row>
    <row r="96" spans="1:4" x14ac:dyDescent="0.25">
      <c r="A96" s="33" t="s">
        <v>629</v>
      </c>
      <c r="B96" s="121">
        <v>6.4999999999999994E-5</v>
      </c>
      <c r="C96" s="121">
        <v>3.4625869499999991</v>
      </c>
      <c r="D96" s="146">
        <f>Table4124[[#This Row],[Column2]]-Table4124[[#This Row],[Column3]]</f>
        <v>-3.4625219499999988</v>
      </c>
    </row>
    <row r="97" spans="1:4" x14ac:dyDescent="0.25">
      <c r="A97" s="33" t="s">
        <v>615</v>
      </c>
      <c r="B97" s="121">
        <v>1.0206E-2</v>
      </c>
      <c r="C97" s="121">
        <v>3.5009997199999945</v>
      </c>
      <c r="D97" s="146">
        <f>Table4124[[#This Row],[Column2]]-Table4124[[#This Row],[Column3]]</f>
        <v>-3.4907937199999943</v>
      </c>
    </row>
    <row r="98" spans="1:4" x14ac:dyDescent="0.25">
      <c r="A98" s="33" t="s">
        <v>628</v>
      </c>
      <c r="B98" s="121">
        <v>0.55849604000000008</v>
      </c>
      <c r="C98" s="121">
        <v>4.5400423199999898</v>
      </c>
      <c r="D98" s="146">
        <f>Table4124[[#This Row],[Column2]]-Table4124[[#This Row],[Column3]]</f>
        <v>-3.9815462799999897</v>
      </c>
    </row>
    <row r="99" spans="1:4" x14ac:dyDescent="0.25">
      <c r="A99" s="33" t="s">
        <v>642</v>
      </c>
      <c r="B99" s="121">
        <v>3.4457090000000003E-2</v>
      </c>
      <c r="C99" s="121">
        <v>4.0579331999999946</v>
      </c>
      <c r="D99" s="146">
        <f>Table4124[[#This Row],[Column2]]-Table4124[[#This Row],[Column3]]</f>
        <v>-4.0234761099999945</v>
      </c>
    </row>
    <row r="100" spans="1:4" x14ac:dyDescent="0.25">
      <c r="A100" s="33" t="s">
        <v>639</v>
      </c>
      <c r="B100" s="121"/>
      <c r="C100" s="121">
        <v>4.2828788999999947</v>
      </c>
      <c r="D100" s="146">
        <f>Table4124[[#This Row],[Column2]]-Table4124[[#This Row],[Column3]]</f>
        <v>-4.2828788999999947</v>
      </c>
    </row>
    <row r="101" spans="1:4" x14ac:dyDescent="0.25">
      <c r="A101" s="33" t="s">
        <v>624</v>
      </c>
      <c r="B101" s="121">
        <v>3.4265999999999897E-3</v>
      </c>
      <c r="C101" s="121">
        <v>4.6164824399999889</v>
      </c>
      <c r="D101" s="146">
        <f>Table4124[[#This Row],[Column2]]-Table4124[[#This Row],[Column3]]</f>
        <v>-4.6130558399999888</v>
      </c>
    </row>
    <row r="102" spans="1:4" x14ac:dyDescent="0.25">
      <c r="A102" s="33" t="s">
        <v>630</v>
      </c>
      <c r="B102" s="121">
        <v>1.3821999999999999E-2</v>
      </c>
      <c r="C102" s="121">
        <v>4.6775184099999976</v>
      </c>
      <c r="D102" s="146">
        <f>Table4124[[#This Row],[Column2]]-Table4124[[#This Row],[Column3]]</f>
        <v>-4.6636964099999973</v>
      </c>
    </row>
    <row r="103" spans="1:4" x14ac:dyDescent="0.25">
      <c r="A103" s="33" t="s">
        <v>620</v>
      </c>
      <c r="B103" s="121"/>
      <c r="C103" s="121">
        <v>5.4539188399999858</v>
      </c>
      <c r="D103" s="146">
        <f>Table4124[[#This Row],[Column2]]-Table4124[[#This Row],[Column3]]</f>
        <v>-5.4539188399999858</v>
      </c>
    </row>
    <row r="104" spans="1:4" x14ac:dyDescent="0.25">
      <c r="A104" s="33" t="s">
        <v>643</v>
      </c>
      <c r="B104" s="121">
        <v>0.33973007999999999</v>
      </c>
      <c r="C104" s="121">
        <v>5.8120311499999948</v>
      </c>
      <c r="D104" s="146">
        <f>Table4124[[#This Row],[Column2]]-Table4124[[#This Row],[Column3]]</f>
        <v>-5.472301069999995</v>
      </c>
    </row>
    <row r="105" spans="1:4" x14ac:dyDescent="0.25">
      <c r="A105" s="33" t="s">
        <v>633</v>
      </c>
      <c r="B105" s="121">
        <v>5.2369929999999884E-2</v>
      </c>
      <c r="C105" s="121">
        <v>5.7429268299999903</v>
      </c>
      <c r="D105" s="146">
        <f>Table4124[[#This Row],[Column2]]-Table4124[[#This Row],[Column3]]</f>
        <v>-5.69055689999999</v>
      </c>
    </row>
    <row r="106" spans="1:4" x14ac:dyDescent="0.25">
      <c r="A106" s="33" t="s">
        <v>611</v>
      </c>
      <c r="B106" s="121">
        <v>0.389623</v>
      </c>
      <c r="C106" s="121">
        <v>6.0869029899999942</v>
      </c>
      <c r="D106" s="146">
        <f>Table4124[[#This Row],[Column2]]-Table4124[[#This Row],[Column3]]</f>
        <v>-5.697279989999994</v>
      </c>
    </row>
    <row r="107" spans="1:4" x14ac:dyDescent="0.25">
      <c r="A107" s="33" t="s">
        <v>613</v>
      </c>
      <c r="B107" s="121"/>
      <c r="C107" s="121">
        <v>5.6994381499999989</v>
      </c>
      <c r="D107" s="146">
        <f>Table4124[[#This Row],[Column2]]-Table4124[[#This Row],[Column3]]</f>
        <v>-5.6994381499999989</v>
      </c>
    </row>
    <row r="108" spans="1:4" x14ac:dyDescent="0.25">
      <c r="A108" s="33" t="s">
        <v>651</v>
      </c>
      <c r="B108" s="121"/>
      <c r="C108" s="121">
        <v>5.9345347799999892</v>
      </c>
      <c r="D108" s="146">
        <f>Table4124[[#This Row],[Column2]]-Table4124[[#This Row],[Column3]]</f>
        <v>-5.9345347799999892</v>
      </c>
    </row>
    <row r="109" spans="1:4" x14ac:dyDescent="0.25">
      <c r="A109" s="33" t="s">
        <v>653</v>
      </c>
      <c r="B109" s="121">
        <v>4.3141269999999989E-2</v>
      </c>
      <c r="C109" s="121">
        <v>6.1202909599999948</v>
      </c>
      <c r="D109" s="146">
        <f>Table4124[[#This Row],[Column2]]-Table4124[[#This Row],[Column3]]</f>
        <v>-6.0771496899999953</v>
      </c>
    </row>
    <row r="110" spans="1:4" x14ac:dyDescent="0.25">
      <c r="A110" s="33" t="s">
        <v>670</v>
      </c>
      <c r="B110" s="121"/>
      <c r="C110" s="121">
        <v>6.2527435299999938</v>
      </c>
      <c r="D110" s="146">
        <f>Table4124[[#This Row],[Column2]]-Table4124[[#This Row],[Column3]]</f>
        <v>-6.2527435299999938</v>
      </c>
    </row>
    <row r="111" spans="1:4" x14ac:dyDescent="0.25">
      <c r="A111" s="33" t="s">
        <v>690</v>
      </c>
      <c r="B111" s="121">
        <v>6.1496572399999998</v>
      </c>
      <c r="C111" s="121">
        <v>12.529460829999994</v>
      </c>
      <c r="D111" s="146">
        <f>Table4124[[#This Row],[Column2]]-Table4124[[#This Row],[Column3]]</f>
        <v>-6.3798035899999945</v>
      </c>
    </row>
    <row r="112" spans="1:4" x14ac:dyDescent="0.25">
      <c r="A112" s="33" t="s">
        <v>622</v>
      </c>
      <c r="B112" s="121"/>
      <c r="C112" s="121">
        <v>6.6098697600000005</v>
      </c>
      <c r="D112" s="146">
        <f>Table4124[[#This Row],[Column2]]-Table4124[[#This Row],[Column3]]</f>
        <v>-6.6098697600000005</v>
      </c>
    </row>
    <row r="113" spans="1:4" x14ac:dyDescent="0.25">
      <c r="A113" s="33" t="s">
        <v>637</v>
      </c>
      <c r="B113" s="121">
        <v>3.2954999999999998E-2</v>
      </c>
      <c r="C113" s="121">
        <v>6.8898666899999848</v>
      </c>
      <c r="D113" s="146">
        <f>Table4124[[#This Row],[Column2]]-Table4124[[#This Row],[Column3]]</f>
        <v>-6.8569116899999845</v>
      </c>
    </row>
    <row r="114" spans="1:4" x14ac:dyDescent="0.25">
      <c r="A114" s="33" t="s">
        <v>648</v>
      </c>
      <c r="B114" s="121">
        <v>6.97139499999999E-2</v>
      </c>
      <c r="C114" s="121">
        <v>7.0637215999999849</v>
      </c>
      <c r="D114" s="146">
        <f>Table4124[[#This Row],[Column2]]-Table4124[[#This Row],[Column3]]</f>
        <v>-6.9940076499999853</v>
      </c>
    </row>
    <row r="115" spans="1:4" x14ac:dyDescent="0.25">
      <c r="A115" s="33" t="s">
        <v>646</v>
      </c>
      <c r="B115" s="121">
        <v>0.23984063</v>
      </c>
      <c r="C115" s="121">
        <v>7.4552109499999917</v>
      </c>
      <c r="D115" s="146">
        <f>Table4124[[#This Row],[Column2]]-Table4124[[#This Row],[Column3]]</f>
        <v>-7.2153703199999919</v>
      </c>
    </row>
    <row r="116" spans="1:4" x14ac:dyDescent="0.25">
      <c r="A116" s="33" t="s">
        <v>623</v>
      </c>
      <c r="B116" s="121">
        <v>3.1079200000000001E-3</v>
      </c>
      <c r="C116" s="121">
        <v>7.2698265499999666</v>
      </c>
      <c r="D116" s="146">
        <f>Table4124[[#This Row],[Column2]]-Table4124[[#This Row],[Column3]]</f>
        <v>-7.2667186299999669</v>
      </c>
    </row>
    <row r="117" spans="1:4" x14ac:dyDescent="0.25">
      <c r="A117" s="33" t="s">
        <v>644</v>
      </c>
      <c r="B117" s="121">
        <v>3.7922299999999902E-2</v>
      </c>
      <c r="C117" s="121">
        <v>7.7226857099999897</v>
      </c>
      <c r="D117" s="146">
        <f>Table4124[[#This Row],[Column2]]-Table4124[[#This Row],[Column3]]</f>
        <v>-7.6847634099999897</v>
      </c>
    </row>
    <row r="118" spans="1:4" x14ac:dyDescent="0.25">
      <c r="A118" s="33" t="s">
        <v>688</v>
      </c>
      <c r="B118" s="121">
        <v>0.47665048999999887</v>
      </c>
      <c r="C118" s="121">
        <v>8.2973358599999951</v>
      </c>
      <c r="D118" s="146">
        <f>Table4124[[#This Row],[Column2]]-Table4124[[#This Row],[Column3]]</f>
        <v>-7.8206853699999961</v>
      </c>
    </row>
    <row r="119" spans="1:4" x14ac:dyDescent="0.25">
      <c r="A119" s="33" t="s">
        <v>640</v>
      </c>
      <c r="B119" s="121">
        <v>6.8693000000000004E-2</v>
      </c>
      <c r="C119" s="121">
        <v>8.365077449999994</v>
      </c>
      <c r="D119" s="146">
        <f>Table4124[[#This Row],[Column2]]-Table4124[[#This Row],[Column3]]</f>
        <v>-8.2963844499999944</v>
      </c>
    </row>
    <row r="120" spans="1:4" x14ac:dyDescent="0.25">
      <c r="A120" s="33" t="s">
        <v>655</v>
      </c>
      <c r="B120" s="121">
        <v>6.2957260000000001E-2</v>
      </c>
      <c r="C120" s="121">
        <v>9.0444363199999884</v>
      </c>
      <c r="D120" s="146">
        <f>Table4124[[#This Row],[Column2]]-Table4124[[#This Row],[Column3]]</f>
        <v>-8.9814790599999892</v>
      </c>
    </row>
    <row r="121" spans="1:4" x14ac:dyDescent="0.25">
      <c r="A121" s="33" t="s">
        <v>656</v>
      </c>
      <c r="B121" s="121">
        <v>7.2486177599999913</v>
      </c>
      <c r="C121" s="121">
        <v>16.307082739999981</v>
      </c>
      <c r="D121" s="146">
        <f>Table4124[[#This Row],[Column2]]-Table4124[[#This Row],[Column3]]</f>
        <v>-9.0584649799999895</v>
      </c>
    </row>
    <row r="122" spans="1:4" x14ac:dyDescent="0.25">
      <c r="A122" s="33" t="s">
        <v>667</v>
      </c>
      <c r="B122" s="121"/>
      <c r="C122" s="121">
        <v>9.3673855499999892</v>
      </c>
      <c r="D122" s="146">
        <f>Table4124[[#This Row],[Column2]]-Table4124[[#This Row],[Column3]]</f>
        <v>-9.3673855499999892</v>
      </c>
    </row>
    <row r="123" spans="1:4" x14ac:dyDescent="0.25">
      <c r="A123" s="33" t="s">
        <v>659</v>
      </c>
      <c r="B123" s="121">
        <v>1.1754639999999988E-2</v>
      </c>
      <c r="C123" s="121">
        <v>9.6409106699999541</v>
      </c>
      <c r="D123" s="146">
        <f>Table4124[[#This Row],[Column2]]-Table4124[[#This Row],[Column3]]</f>
        <v>-9.6291560299999546</v>
      </c>
    </row>
    <row r="124" spans="1:4" x14ac:dyDescent="0.25">
      <c r="A124" s="33" t="s">
        <v>662</v>
      </c>
      <c r="B124" s="121">
        <v>0.70119919999999991</v>
      </c>
      <c r="C124" s="121">
        <v>10.997248449999987</v>
      </c>
      <c r="D124" s="146">
        <f>Table4124[[#This Row],[Column2]]-Table4124[[#This Row],[Column3]]</f>
        <v>-10.296049249999987</v>
      </c>
    </row>
    <row r="125" spans="1:4" x14ac:dyDescent="0.25">
      <c r="A125" s="33" t="s">
        <v>658</v>
      </c>
      <c r="B125" s="121">
        <v>0.10762928000000001</v>
      </c>
      <c r="C125" s="121">
        <v>11.79188217999998</v>
      </c>
      <c r="D125" s="146">
        <f>Table4124[[#This Row],[Column2]]-Table4124[[#This Row],[Column3]]</f>
        <v>-11.684252899999981</v>
      </c>
    </row>
    <row r="126" spans="1:4" x14ac:dyDescent="0.25">
      <c r="A126" s="33" t="s">
        <v>657</v>
      </c>
      <c r="B126" s="121">
        <v>0.1785341799999999</v>
      </c>
      <c r="C126" s="121">
        <v>12.256610709999981</v>
      </c>
      <c r="D126" s="146">
        <f>Table4124[[#This Row],[Column2]]-Table4124[[#This Row],[Column3]]</f>
        <v>-12.078076529999981</v>
      </c>
    </row>
    <row r="127" spans="1:4" x14ac:dyDescent="0.25">
      <c r="A127" s="33" t="s">
        <v>649</v>
      </c>
      <c r="B127" s="121">
        <v>46.810740409999859</v>
      </c>
      <c r="C127" s="121">
        <v>58.910677189999852</v>
      </c>
      <c r="D127" s="146">
        <f>Table4124[[#This Row],[Column2]]-Table4124[[#This Row],[Column3]]</f>
        <v>-12.099936779999993</v>
      </c>
    </row>
    <row r="128" spans="1:4" x14ac:dyDescent="0.25">
      <c r="A128" s="33" t="s">
        <v>647</v>
      </c>
      <c r="B128" s="121">
        <v>7.5538483000000003</v>
      </c>
      <c r="C128" s="121">
        <v>20.213259559999972</v>
      </c>
      <c r="D128" s="146">
        <f>Table4124[[#This Row],[Column2]]-Table4124[[#This Row],[Column3]]</f>
        <v>-12.659411259999972</v>
      </c>
    </row>
    <row r="129" spans="1:4" x14ac:dyDescent="0.25">
      <c r="A129" s="33" t="s">
        <v>684</v>
      </c>
      <c r="B129" s="121">
        <v>0.20456211999999988</v>
      </c>
      <c r="C129" s="121">
        <v>13.013113509999981</v>
      </c>
      <c r="D129" s="146">
        <f>Table4124[[#This Row],[Column2]]-Table4124[[#This Row],[Column3]]</f>
        <v>-12.80855138999998</v>
      </c>
    </row>
    <row r="130" spans="1:4" x14ac:dyDescent="0.25">
      <c r="A130" s="33" t="s">
        <v>674</v>
      </c>
      <c r="B130" s="121">
        <v>0.18609671999999999</v>
      </c>
      <c r="C130" s="121">
        <v>13.103569349999992</v>
      </c>
      <c r="D130" s="146">
        <f>Table4124[[#This Row],[Column2]]-Table4124[[#This Row],[Column3]]</f>
        <v>-12.917472629999992</v>
      </c>
    </row>
    <row r="131" spans="1:4" x14ac:dyDescent="0.25">
      <c r="A131" s="33" t="s">
        <v>665</v>
      </c>
      <c r="B131" s="121">
        <v>0.15268870999999998</v>
      </c>
      <c r="C131" s="121">
        <v>13.879698619999992</v>
      </c>
      <c r="D131" s="146">
        <f>Table4124[[#This Row],[Column2]]-Table4124[[#This Row],[Column3]]</f>
        <v>-13.727009909999992</v>
      </c>
    </row>
    <row r="132" spans="1:4" x14ac:dyDescent="0.25">
      <c r="A132" s="33" t="s">
        <v>641</v>
      </c>
      <c r="B132" s="121">
        <v>9.8375000000000004E-2</v>
      </c>
      <c r="C132" s="121">
        <v>13.859930269999989</v>
      </c>
      <c r="D132" s="146">
        <f>Table4124[[#This Row],[Column2]]-Table4124[[#This Row],[Column3]]</f>
        <v>-13.761555269999988</v>
      </c>
    </row>
    <row r="133" spans="1:4" x14ac:dyDescent="0.25">
      <c r="A133" s="33" t="s">
        <v>828</v>
      </c>
      <c r="B133" s="121">
        <v>36.323715479999912</v>
      </c>
      <c r="C133" s="121">
        <v>50.393483970000005</v>
      </c>
      <c r="D133" s="146">
        <f>Table4124[[#This Row],[Column2]]-Table4124[[#This Row],[Column3]]</f>
        <v>-14.069768490000094</v>
      </c>
    </row>
    <row r="134" spans="1:4" x14ac:dyDescent="0.25">
      <c r="A134" s="33" t="s">
        <v>683</v>
      </c>
      <c r="B134" s="121">
        <v>6.4065435799999895</v>
      </c>
      <c r="C134" s="121">
        <v>21.354892299999989</v>
      </c>
      <c r="D134" s="146">
        <f>Table4124[[#This Row],[Column2]]-Table4124[[#This Row],[Column3]]</f>
        <v>-14.948348719999998</v>
      </c>
    </row>
    <row r="135" spans="1:4" x14ac:dyDescent="0.25">
      <c r="A135" s="33" t="s">
        <v>660</v>
      </c>
      <c r="B135" s="121">
        <v>0.7632412599999997</v>
      </c>
      <c r="C135" s="121">
        <v>15.954666669999996</v>
      </c>
      <c r="D135" s="146">
        <f>Table4124[[#This Row],[Column2]]-Table4124[[#This Row],[Column3]]</f>
        <v>-15.191425409999997</v>
      </c>
    </row>
    <row r="136" spans="1:4" x14ac:dyDescent="0.25">
      <c r="A136" s="33" t="s">
        <v>673</v>
      </c>
      <c r="B136" s="121">
        <v>2.6517369999999992E-2</v>
      </c>
      <c r="C136" s="121">
        <v>15.716467879999948</v>
      </c>
      <c r="D136" s="146">
        <f>Table4124[[#This Row],[Column2]]-Table4124[[#This Row],[Column3]]</f>
        <v>-15.689950509999948</v>
      </c>
    </row>
    <row r="137" spans="1:4" x14ac:dyDescent="0.25">
      <c r="A137" s="33" t="s">
        <v>663</v>
      </c>
      <c r="B137" s="121">
        <v>5.9933470000000003E-2</v>
      </c>
      <c r="C137" s="121">
        <v>16.12980250999998</v>
      </c>
      <c r="D137" s="146">
        <f>Table4124[[#This Row],[Column2]]-Table4124[[#This Row],[Column3]]</f>
        <v>-16.069869039999979</v>
      </c>
    </row>
    <row r="138" spans="1:4" x14ac:dyDescent="0.25">
      <c r="A138" s="33" t="s">
        <v>672</v>
      </c>
      <c r="B138" s="121">
        <v>8.1165859999999979E-2</v>
      </c>
      <c r="C138" s="121">
        <v>16.18746784999999</v>
      </c>
      <c r="D138" s="146">
        <f>Table4124[[#This Row],[Column2]]-Table4124[[#This Row],[Column3]]</f>
        <v>-16.106301989999992</v>
      </c>
    </row>
    <row r="139" spans="1:4" x14ac:dyDescent="0.25">
      <c r="A139" s="33" t="s">
        <v>677</v>
      </c>
      <c r="B139" s="121">
        <v>1.33437736</v>
      </c>
      <c r="C139" s="121">
        <v>18.004641599999985</v>
      </c>
      <c r="D139" s="146">
        <f>Table4124[[#This Row],[Column2]]-Table4124[[#This Row],[Column3]]</f>
        <v>-16.670264239999984</v>
      </c>
    </row>
    <row r="140" spans="1:4" x14ac:dyDescent="0.25">
      <c r="A140" s="33" t="s">
        <v>676</v>
      </c>
      <c r="B140" s="121">
        <v>2.6402428399999986</v>
      </c>
      <c r="C140" s="121">
        <v>19.487582119999978</v>
      </c>
      <c r="D140" s="146">
        <f>Table4124[[#This Row],[Column2]]-Table4124[[#This Row],[Column3]]</f>
        <v>-16.847339279999979</v>
      </c>
    </row>
    <row r="141" spans="1:4" x14ac:dyDescent="0.25">
      <c r="A141" s="33" t="s">
        <v>664</v>
      </c>
      <c r="B141" s="121">
        <v>7.7502330000000008E-2</v>
      </c>
      <c r="C141" s="121">
        <v>17.102902539999981</v>
      </c>
      <c r="D141" s="146">
        <f>Table4124[[#This Row],[Column2]]-Table4124[[#This Row],[Column3]]</f>
        <v>-17.025400209999979</v>
      </c>
    </row>
    <row r="142" spans="1:4" x14ac:dyDescent="0.25">
      <c r="A142" s="33" t="s">
        <v>675</v>
      </c>
      <c r="B142" s="121">
        <v>0.18356018999999998</v>
      </c>
      <c r="C142" s="121">
        <v>17.492332069999957</v>
      </c>
      <c r="D142" s="146">
        <f>Table4124[[#This Row],[Column2]]-Table4124[[#This Row],[Column3]]</f>
        <v>-17.308771879999956</v>
      </c>
    </row>
    <row r="143" spans="1:4" x14ac:dyDescent="0.25">
      <c r="A143" s="33" t="s">
        <v>666</v>
      </c>
      <c r="B143" s="121">
        <v>7.3087232499999999</v>
      </c>
      <c r="C143" s="121">
        <v>25.884124559999989</v>
      </c>
      <c r="D143" s="146">
        <f>Table4124[[#This Row],[Column2]]-Table4124[[#This Row],[Column3]]</f>
        <v>-18.57540130999999</v>
      </c>
    </row>
    <row r="144" spans="1:4" x14ac:dyDescent="0.25">
      <c r="A144" s="33" t="s">
        <v>669</v>
      </c>
      <c r="B144" s="121">
        <v>2.6319073500000001</v>
      </c>
      <c r="C144" s="121">
        <v>21.31322592999998</v>
      </c>
      <c r="D144" s="146">
        <f>Table4124[[#This Row],[Column2]]-Table4124[[#This Row],[Column3]]</f>
        <v>-18.681318579999981</v>
      </c>
    </row>
    <row r="145" spans="1:4" x14ac:dyDescent="0.25">
      <c r="A145" s="33" t="s">
        <v>693</v>
      </c>
      <c r="B145" s="121">
        <v>5.6151010000000001E-2</v>
      </c>
      <c r="C145" s="121">
        <v>19.919369619999998</v>
      </c>
      <c r="D145" s="146">
        <f>Table4124[[#This Row],[Column2]]-Table4124[[#This Row],[Column3]]</f>
        <v>-19.863218609999997</v>
      </c>
    </row>
    <row r="146" spans="1:4" x14ac:dyDescent="0.25">
      <c r="A146" s="33" t="s">
        <v>834</v>
      </c>
      <c r="B146" s="121">
        <v>0.12294295</v>
      </c>
      <c r="C146" s="121">
        <v>20.013700689999993</v>
      </c>
      <c r="D146" s="146">
        <f>Table4124[[#This Row],[Column2]]-Table4124[[#This Row],[Column3]]</f>
        <v>-19.890757739999994</v>
      </c>
    </row>
    <row r="147" spans="1:4" x14ac:dyDescent="0.25">
      <c r="A147" s="33" t="s">
        <v>682</v>
      </c>
      <c r="B147" s="121">
        <v>5.8095028299999987</v>
      </c>
      <c r="C147" s="121">
        <v>26.696834130000003</v>
      </c>
      <c r="D147" s="146">
        <f>Table4124[[#This Row],[Column2]]-Table4124[[#This Row],[Column3]]</f>
        <v>-20.887331300000003</v>
      </c>
    </row>
    <row r="148" spans="1:4" x14ac:dyDescent="0.25">
      <c r="A148" s="33" t="s">
        <v>668</v>
      </c>
      <c r="B148" s="121">
        <v>0.40663364000000002</v>
      </c>
      <c r="C148" s="121">
        <v>21.355594099999973</v>
      </c>
      <c r="D148" s="146">
        <f>Table4124[[#This Row],[Column2]]-Table4124[[#This Row],[Column3]]</f>
        <v>-20.948960459999974</v>
      </c>
    </row>
    <row r="149" spans="1:4" x14ac:dyDescent="0.25">
      <c r="A149" s="33" t="s">
        <v>678</v>
      </c>
      <c r="B149" s="121">
        <v>0.51622431999999885</v>
      </c>
      <c r="C149" s="121">
        <v>21.480493889999952</v>
      </c>
      <c r="D149" s="146">
        <f>Table4124[[#This Row],[Column2]]-Table4124[[#This Row],[Column3]]</f>
        <v>-20.964269569999953</v>
      </c>
    </row>
    <row r="150" spans="1:4" x14ac:dyDescent="0.25">
      <c r="A150" s="33" t="s">
        <v>833</v>
      </c>
      <c r="B150" s="121">
        <v>0.14328153999999999</v>
      </c>
      <c r="C150" s="121">
        <v>21.107942009999949</v>
      </c>
      <c r="D150" s="146">
        <f>Table4124[[#This Row],[Column2]]-Table4124[[#This Row],[Column3]]</f>
        <v>-20.964660469999949</v>
      </c>
    </row>
    <row r="151" spans="1:4" x14ac:dyDescent="0.25">
      <c r="A151" s="33" t="s">
        <v>709</v>
      </c>
      <c r="B151" s="121">
        <v>5.04E-2</v>
      </c>
      <c r="C151" s="121">
        <v>21.261419429999979</v>
      </c>
      <c r="D151" s="146">
        <f>Table4124[[#This Row],[Column2]]-Table4124[[#This Row],[Column3]]</f>
        <v>-21.211019429999979</v>
      </c>
    </row>
    <row r="152" spans="1:4" x14ac:dyDescent="0.25">
      <c r="A152" s="33" t="s">
        <v>715</v>
      </c>
      <c r="B152" s="121"/>
      <c r="C152" s="121">
        <v>21.341192949999989</v>
      </c>
      <c r="D152" s="146">
        <f>Table4124[[#This Row],[Column2]]-Table4124[[#This Row],[Column3]]</f>
        <v>-21.341192949999989</v>
      </c>
    </row>
    <row r="153" spans="1:4" x14ac:dyDescent="0.25">
      <c r="A153" s="33" t="s">
        <v>680</v>
      </c>
      <c r="B153" s="121">
        <v>0.19407251999999997</v>
      </c>
      <c r="C153" s="121">
        <v>22.460069369999971</v>
      </c>
      <c r="D153" s="146">
        <f>Table4124[[#This Row],[Column2]]-Table4124[[#This Row],[Column3]]</f>
        <v>-22.265996849999972</v>
      </c>
    </row>
    <row r="154" spans="1:4" x14ac:dyDescent="0.25">
      <c r="A154" s="33" t="s">
        <v>697</v>
      </c>
      <c r="B154" s="121">
        <v>0.3931251899999989</v>
      </c>
      <c r="C154" s="121">
        <v>22.865039789999972</v>
      </c>
      <c r="D154" s="146">
        <f>Table4124[[#This Row],[Column2]]-Table4124[[#This Row],[Column3]]</f>
        <v>-22.471914599999973</v>
      </c>
    </row>
    <row r="155" spans="1:4" x14ac:dyDescent="0.25">
      <c r="A155" s="33" t="s">
        <v>632</v>
      </c>
      <c r="B155" s="121">
        <v>2.4379339999999888E-2</v>
      </c>
      <c r="C155" s="121">
        <v>23.771795759999897</v>
      </c>
      <c r="D155" s="146">
        <f>Table4124[[#This Row],[Column2]]-Table4124[[#This Row],[Column3]]</f>
        <v>-23.747416419999897</v>
      </c>
    </row>
    <row r="156" spans="1:4" x14ac:dyDescent="0.25">
      <c r="A156" s="33" t="s">
        <v>650</v>
      </c>
      <c r="B156" s="121">
        <v>19.482477969999998</v>
      </c>
      <c r="C156" s="121">
        <v>43.272387859999974</v>
      </c>
      <c r="D156" s="146">
        <f>Table4124[[#This Row],[Column2]]-Table4124[[#This Row],[Column3]]</f>
        <v>-23.789909889999976</v>
      </c>
    </row>
    <row r="157" spans="1:4" x14ac:dyDescent="0.25">
      <c r="A157" s="33" t="s">
        <v>654</v>
      </c>
      <c r="B157" s="121">
        <v>3.2103620799999981</v>
      </c>
      <c r="C157" s="121">
        <v>27.291986849999986</v>
      </c>
      <c r="D157" s="146">
        <f>Table4124[[#This Row],[Column2]]-Table4124[[#This Row],[Column3]]</f>
        <v>-24.081624769999987</v>
      </c>
    </row>
    <row r="158" spans="1:4" x14ac:dyDescent="0.25">
      <c r="A158" s="33" t="s">
        <v>685</v>
      </c>
      <c r="B158" s="121"/>
      <c r="C158" s="121">
        <v>24.262623179999995</v>
      </c>
      <c r="D158" s="146">
        <f>Table4124[[#This Row],[Column2]]-Table4124[[#This Row],[Column3]]</f>
        <v>-24.262623179999995</v>
      </c>
    </row>
    <row r="159" spans="1:4" x14ac:dyDescent="0.25">
      <c r="A159" s="33" t="s">
        <v>679</v>
      </c>
      <c r="B159" s="121">
        <v>7.1782549999999973E-2</v>
      </c>
      <c r="C159" s="121">
        <v>24.666811359999912</v>
      </c>
      <c r="D159" s="146">
        <f>Table4124[[#This Row],[Column2]]-Table4124[[#This Row],[Column3]]</f>
        <v>-24.595028809999913</v>
      </c>
    </row>
    <row r="160" spans="1:4" x14ac:dyDescent="0.25">
      <c r="A160" s="33" t="s">
        <v>705</v>
      </c>
      <c r="B160" s="121">
        <v>0.17953203999999989</v>
      </c>
      <c r="C160" s="121">
        <v>24.916197789999952</v>
      </c>
      <c r="D160" s="146">
        <f>Table4124[[#This Row],[Column2]]-Table4124[[#This Row],[Column3]]</f>
        <v>-24.73666574999995</v>
      </c>
    </row>
    <row r="161" spans="1:4" x14ac:dyDescent="0.25">
      <c r="A161" s="33" t="s">
        <v>691</v>
      </c>
      <c r="B161" s="121">
        <v>1.06520349</v>
      </c>
      <c r="C161" s="121">
        <v>25.958219689999989</v>
      </c>
      <c r="D161" s="146">
        <f>Table4124[[#This Row],[Column2]]-Table4124[[#This Row],[Column3]]</f>
        <v>-24.893016199999991</v>
      </c>
    </row>
    <row r="162" spans="1:4" x14ac:dyDescent="0.25">
      <c r="A162" s="33" t="s">
        <v>698</v>
      </c>
      <c r="B162" s="121">
        <v>3.8155000000000003E-3</v>
      </c>
      <c r="C162" s="121">
        <v>25.068284849999877</v>
      </c>
      <c r="D162" s="146">
        <f>Table4124[[#This Row],[Column2]]-Table4124[[#This Row],[Column3]]</f>
        <v>-25.064469349999875</v>
      </c>
    </row>
    <row r="163" spans="1:4" x14ac:dyDescent="0.25">
      <c r="A163" s="33" t="s">
        <v>695</v>
      </c>
      <c r="B163" s="121">
        <v>0.27382044999999999</v>
      </c>
      <c r="C163" s="121">
        <v>26.106090679999873</v>
      </c>
      <c r="D163" s="146">
        <f>Table4124[[#This Row],[Column2]]-Table4124[[#This Row],[Column3]]</f>
        <v>-25.832270229999875</v>
      </c>
    </row>
    <row r="164" spans="1:4" x14ac:dyDescent="0.25">
      <c r="A164" s="33" t="s">
        <v>661</v>
      </c>
      <c r="B164" s="121"/>
      <c r="C164" s="121">
        <v>26.556460909999885</v>
      </c>
      <c r="D164" s="146">
        <f>Table4124[[#This Row],[Column2]]-Table4124[[#This Row],[Column3]]</f>
        <v>-26.556460909999885</v>
      </c>
    </row>
    <row r="165" spans="1:4" x14ac:dyDescent="0.25">
      <c r="A165" s="33" t="s">
        <v>694</v>
      </c>
      <c r="B165" s="121">
        <v>3.0226737099999887</v>
      </c>
      <c r="C165" s="121">
        <v>30.247618239999884</v>
      </c>
      <c r="D165" s="146">
        <f>Table4124[[#This Row],[Column2]]-Table4124[[#This Row],[Column3]]</f>
        <v>-27.224944529999895</v>
      </c>
    </row>
    <row r="166" spans="1:4" x14ac:dyDescent="0.25">
      <c r="A166" s="33" t="s">
        <v>701</v>
      </c>
      <c r="B166" s="121">
        <v>0.62282550999999886</v>
      </c>
      <c r="C166" s="121">
        <v>28.462299669999958</v>
      </c>
      <c r="D166" s="146">
        <f>Table4124[[#This Row],[Column2]]-Table4124[[#This Row],[Column3]]</f>
        <v>-27.839474159999959</v>
      </c>
    </row>
    <row r="167" spans="1:4" x14ac:dyDescent="0.25">
      <c r="A167" s="33" t="s">
        <v>713</v>
      </c>
      <c r="B167" s="121">
        <v>1.3143999999999999E-2</v>
      </c>
      <c r="C167" s="121">
        <v>29.329918699999965</v>
      </c>
      <c r="D167" s="146">
        <f>Table4124[[#This Row],[Column2]]-Table4124[[#This Row],[Column3]]</f>
        <v>-29.316774699999964</v>
      </c>
    </row>
    <row r="168" spans="1:4" x14ac:dyDescent="0.25">
      <c r="A168" s="33" t="s">
        <v>696</v>
      </c>
      <c r="B168" s="121">
        <v>0.34925110999999998</v>
      </c>
      <c r="C168" s="121">
        <v>30.19917608999998</v>
      </c>
      <c r="D168" s="146">
        <f>Table4124[[#This Row],[Column2]]-Table4124[[#This Row],[Column3]]</f>
        <v>-29.84992497999998</v>
      </c>
    </row>
    <row r="169" spans="1:4" x14ac:dyDescent="0.25">
      <c r="A169" s="33" t="s">
        <v>711</v>
      </c>
      <c r="B169" s="121">
        <v>1.538161E-2</v>
      </c>
      <c r="C169" s="121">
        <v>30.262328009999948</v>
      </c>
      <c r="D169" s="146">
        <f>Table4124[[#This Row],[Column2]]-Table4124[[#This Row],[Column3]]</f>
        <v>-30.246946399999949</v>
      </c>
    </row>
    <row r="170" spans="1:4" x14ac:dyDescent="0.25">
      <c r="A170" s="33" t="s">
        <v>708</v>
      </c>
      <c r="B170" s="121">
        <v>0.82842339999999881</v>
      </c>
      <c r="C170" s="121">
        <v>31.899305829999975</v>
      </c>
      <c r="D170" s="146">
        <f>Table4124[[#This Row],[Column2]]-Table4124[[#This Row],[Column3]]</f>
        <v>-31.070882429999976</v>
      </c>
    </row>
    <row r="171" spans="1:4" x14ac:dyDescent="0.25">
      <c r="A171" s="33" t="s">
        <v>836</v>
      </c>
      <c r="B171" s="121">
        <v>2.2282E-2</v>
      </c>
      <c r="C171" s="121">
        <v>33.163892859999962</v>
      </c>
      <c r="D171" s="146">
        <f>Table4124[[#This Row],[Column2]]-Table4124[[#This Row],[Column3]]</f>
        <v>-33.141610859999965</v>
      </c>
    </row>
    <row r="172" spans="1:4" x14ac:dyDescent="0.25">
      <c r="A172" s="33" t="s">
        <v>687</v>
      </c>
      <c r="B172" s="121">
        <v>0.1804214899999998</v>
      </c>
      <c r="C172" s="121">
        <v>33.627392719999975</v>
      </c>
      <c r="D172" s="146">
        <f>Table4124[[#This Row],[Column2]]-Table4124[[#This Row],[Column3]]</f>
        <v>-33.446971229999974</v>
      </c>
    </row>
    <row r="173" spans="1:4" x14ac:dyDescent="0.25">
      <c r="A173" s="33" t="s">
        <v>692</v>
      </c>
      <c r="B173" s="121">
        <v>0.29451618000000002</v>
      </c>
      <c r="C173" s="121">
        <v>34.000029669999869</v>
      </c>
      <c r="D173" s="146">
        <f>Table4124[[#This Row],[Column2]]-Table4124[[#This Row],[Column3]]</f>
        <v>-33.705513489999866</v>
      </c>
    </row>
    <row r="174" spans="1:4" x14ac:dyDescent="0.25">
      <c r="A174" s="33" t="s">
        <v>700</v>
      </c>
      <c r="B174" s="121">
        <v>6.9647499999999996E-3</v>
      </c>
      <c r="C174" s="121">
        <v>34.224133949999981</v>
      </c>
      <c r="D174" s="146">
        <f>Table4124[[#This Row],[Column2]]-Table4124[[#This Row],[Column3]]</f>
        <v>-34.217169199999979</v>
      </c>
    </row>
    <row r="175" spans="1:4" x14ac:dyDescent="0.25">
      <c r="A175" s="33" t="s">
        <v>703</v>
      </c>
      <c r="B175" s="121">
        <v>0.75955237999999869</v>
      </c>
      <c r="C175" s="121">
        <v>36.495755789999869</v>
      </c>
      <c r="D175" s="146">
        <f>Table4124[[#This Row],[Column2]]-Table4124[[#This Row],[Column3]]</f>
        <v>-35.736203409999874</v>
      </c>
    </row>
    <row r="176" spans="1:4" x14ac:dyDescent="0.25">
      <c r="A176" s="33" t="s">
        <v>699</v>
      </c>
      <c r="B176" s="121">
        <v>0.56221103999999977</v>
      </c>
      <c r="C176" s="121">
        <v>36.392985889999963</v>
      </c>
      <c r="D176" s="146">
        <f>Table4124[[#This Row],[Column2]]-Table4124[[#This Row],[Column3]]</f>
        <v>-35.830774849999962</v>
      </c>
    </row>
    <row r="177" spans="1:4" x14ac:dyDescent="0.25">
      <c r="A177" s="33" t="s">
        <v>729</v>
      </c>
      <c r="B177" s="121">
        <v>7.0934029399999998</v>
      </c>
      <c r="C177" s="121">
        <v>42.967919809999955</v>
      </c>
      <c r="D177" s="146">
        <f>Table4124[[#This Row],[Column2]]-Table4124[[#This Row],[Column3]]</f>
        <v>-35.874516869999958</v>
      </c>
    </row>
    <row r="178" spans="1:4" x14ac:dyDescent="0.25">
      <c r="A178" s="33" t="s">
        <v>725</v>
      </c>
      <c r="B178" s="121">
        <v>6.8404669500000006</v>
      </c>
      <c r="C178" s="121">
        <v>42.772817599999954</v>
      </c>
      <c r="D178" s="146">
        <f>Table4124[[#This Row],[Column2]]-Table4124[[#This Row],[Column3]]</f>
        <v>-35.932350649999954</v>
      </c>
    </row>
    <row r="179" spans="1:4" x14ac:dyDescent="0.25">
      <c r="A179" s="33" t="s">
        <v>830</v>
      </c>
      <c r="B179" s="121">
        <v>1.3477601400000001</v>
      </c>
      <c r="C179" s="121">
        <v>37.867392139999772</v>
      </c>
      <c r="D179" s="146">
        <f>Table4124[[#This Row],[Column2]]-Table4124[[#This Row],[Column3]]</f>
        <v>-36.519631999999774</v>
      </c>
    </row>
    <row r="180" spans="1:4" x14ac:dyDescent="0.25">
      <c r="A180" s="33" t="s">
        <v>721</v>
      </c>
      <c r="B180" s="121">
        <v>0.92827061999999771</v>
      </c>
      <c r="C180" s="121">
        <v>37.709337999999889</v>
      </c>
      <c r="D180" s="146">
        <f>Table4124[[#This Row],[Column2]]-Table4124[[#This Row],[Column3]]</f>
        <v>-36.78106737999989</v>
      </c>
    </row>
    <row r="181" spans="1:4" x14ac:dyDescent="0.25">
      <c r="A181" s="33" t="s">
        <v>719</v>
      </c>
      <c r="B181" s="121">
        <v>1.2381640900000002</v>
      </c>
      <c r="C181" s="121">
        <v>38.45853884999989</v>
      </c>
      <c r="D181" s="146">
        <f>Table4124[[#This Row],[Column2]]-Table4124[[#This Row],[Column3]]</f>
        <v>-37.220374759999892</v>
      </c>
    </row>
    <row r="182" spans="1:4" x14ac:dyDescent="0.25">
      <c r="A182" s="33" t="s">
        <v>720</v>
      </c>
      <c r="B182" s="121">
        <v>0.15057212</v>
      </c>
      <c r="C182" s="121">
        <v>38.037987869999952</v>
      </c>
      <c r="D182" s="146">
        <f>Table4124[[#This Row],[Column2]]-Table4124[[#This Row],[Column3]]</f>
        <v>-37.887415749999953</v>
      </c>
    </row>
    <row r="183" spans="1:4" x14ac:dyDescent="0.25">
      <c r="A183" s="33" t="s">
        <v>704</v>
      </c>
      <c r="B183" s="121">
        <v>0.59706495999999887</v>
      </c>
      <c r="C183" s="121">
        <v>38.861811339999953</v>
      </c>
      <c r="D183" s="146">
        <f>Table4124[[#This Row],[Column2]]-Table4124[[#This Row],[Column3]]</f>
        <v>-38.264746379999956</v>
      </c>
    </row>
    <row r="184" spans="1:4" x14ac:dyDescent="0.25">
      <c r="A184" s="33" t="s">
        <v>718</v>
      </c>
      <c r="B184" s="121">
        <v>0.13697381999999989</v>
      </c>
      <c r="C184" s="121">
        <v>39.037564089999975</v>
      </c>
      <c r="D184" s="146">
        <f>Table4124[[#This Row],[Column2]]-Table4124[[#This Row],[Column3]]</f>
        <v>-38.900590269999974</v>
      </c>
    </row>
    <row r="185" spans="1:4" x14ac:dyDescent="0.25">
      <c r="A185" s="33" t="s">
        <v>652</v>
      </c>
      <c r="B185" s="121">
        <v>49.761451099999995</v>
      </c>
      <c r="C185" s="121">
        <v>90.77369352999979</v>
      </c>
      <c r="D185" s="146">
        <f>Table4124[[#This Row],[Column2]]-Table4124[[#This Row],[Column3]]</f>
        <v>-41.012242429999795</v>
      </c>
    </row>
    <row r="186" spans="1:4" x14ac:dyDescent="0.25">
      <c r="A186" s="33" t="s">
        <v>780</v>
      </c>
      <c r="B186" s="121">
        <v>1.6485878299999996</v>
      </c>
      <c r="C186" s="121">
        <v>43.623547829999886</v>
      </c>
      <c r="D186" s="146">
        <f>Table4124[[#This Row],[Column2]]-Table4124[[#This Row],[Column3]]</f>
        <v>-41.974959999999889</v>
      </c>
    </row>
    <row r="187" spans="1:4" x14ac:dyDescent="0.25">
      <c r="A187" s="33" t="s">
        <v>728</v>
      </c>
      <c r="B187" s="121">
        <v>0.44802557000000004</v>
      </c>
      <c r="C187" s="121">
        <v>42.903596089999979</v>
      </c>
      <c r="D187" s="146">
        <f>Table4124[[#This Row],[Column2]]-Table4124[[#This Row],[Column3]]</f>
        <v>-42.455570519999981</v>
      </c>
    </row>
    <row r="188" spans="1:4" x14ac:dyDescent="0.25">
      <c r="A188" s="33" t="s">
        <v>722</v>
      </c>
      <c r="B188" s="121">
        <v>0.24608289999999899</v>
      </c>
      <c r="C188" s="121">
        <v>43.974299309999964</v>
      </c>
      <c r="D188" s="146">
        <f>Table4124[[#This Row],[Column2]]-Table4124[[#This Row],[Column3]]</f>
        <v>-43.728216409999966</v>
      </c>
    </row>
    <row r="189" spans="1:4" x14ac:dyDescent="0.25">
      <c r="A189" s="33" t="s">
        <v>732</v>
      </c>
      <c r="B189" s="121">
        <v>4.4420410099999899</v>
      </c>
      <c r="C189" s="121">
        <v>48.263991809999943</v>
      </c>
      <c r="D189" s="146">
        <f>Table4124[[#This Row],[Column2]]-Table4124[[#This Row],[Column3]]</f>
        <v>-43.821950799999954</v>
      </c>
    </row>
    <row r="190" spans="1:4" x14ac:dyDescent="0.25">
      <c r="A190" s="33" t="s">
        <v>710</v>
      </c>
      <c r="B190" s="121">
        <v>9.3896873200000002</v>
      </c>
      <c r="C190" s="121">
        <v>53.980957339999961</v>
      </c>
      <c r="D190" s="146">
        <f>Table4124[[#This Row],[Column2]]-Table4124[[#This Row],[Column3]]</f>
        <v>-44.591270019999961</v>
      </c>
    </row>
    <row r="191" spans="1:4" x14ac:dyDescent="0.25">
      <c r="A191" s="33" t="s">
        <v>742</v>
      </c>
      <c r="B191" s="121">
        <v>0.49995470999999897</v>
      </c>
      <c r="C191" s="121">
        <v>45.362194679999988</v>
      </c>
      <c r="D191" s="146">
        <f>Table4124[[#This Row],[Column2]]-Table4124[[#This Row],[Column3]]</f>
        <v>-44.86223996999999</v>
      </c>
    </row>
    <row r="192" spans="1:4" x14ac:dyDescent="0.25">
      <c r="A192" s="33" t="s">
        <v>706</v>
      </c>
      <c r="B192" s="121">
        <v>0.37073617000000003</v>
      </c>
      <c r="C192" s="121">
        <v>45.457948429999959</v>
      </c>
      <c r="D192" s="146">
        <f>Table4124[[#This Row],[Column2]]-Table4124[[#This Row],[Column3]]</f>
        <v>-45.087212259999959</v>
      </c>
    </row>
    <row r="193" spans="1:4" x14ac:dyDescent="0.25">
      <c r="A193" s="33" t="s">
        <v>829</v>
      </c>
      <c r="B193" s="121">
        <v>4.4832172899999989</v>
      </c>
      <c r="C193" s="121">
        <v>49.716607799999949</v>
      </c>
      <c r="D193" s="146">
        <f>Table4124[[#This Row],[Column2]]-Table4124[[#This Row],[Column3]]</f>
        <v>-45.23339050999995</v>
      </c>
    </row>
    <row r="194" spans="1:4" x14ac:dyDescent="0.25">
      <c r="A194" s="33" t="s">
        <v>727</v>
      </c>
      <c r="B194" s="121">
        <v>5.4611603199999985</v>
      </c>
      <c r="C194" s="121">
        <v>51.594674089999941</v>
      </c>
      <c r="D194" s="146">
        <f>Table4124[[#This Row],[Column2]]-Table4124[[#This Row],[Column3]]</f>
        <v>-46.133513769999944</v>
      </c>
    </row>
    <row r="195" spans="1:4" x14ac:dyDescent="0.25">
      <c r="A195" s="33" t="s">
        <v>671</v>
      </c>
      <c r="B195" s="121">
        <v>0.60391649999999875</v>
      </c>
      <c r="C195" s="121">
        <v>46.794015929999965</v>
      </c>
      <c r="D195" s="146">
        <f>Table4124[[#This Row],[Column2]]-Table4124[[#This Row],[Column3]]</f>
        <v>-46.190099429999968</v>
      </c>
    </row>
    <row r="196" spans="1:4" x14ac:dyDescent="0.25">
      <c r="A196" s="33" t="s">
        <v>832</v>
      </c>
      <c r="B196" s="121">
        <v>0.42656984999999986</v>
      </c>
      <c r="C196" s="121">
        <v>46.983965289999972</v>
      </c>
      <c r="D196" s="146">
        <f>Table4124[[#This Row],[Column2]]-Table4124[[#This Row],[Column3]]</f>
        <v>-46.557395439999972</v>
      </c>
    </row>
    <row r="197" spans="1:4" x14ac:dyDescent="0.25">
      <c r="A197" s="33" t="s">
        <v>724</v>
      </c>
      <c r="B197" s="121">
        <v>8.3709169999999875E-2</v>
      </c>
      <c r="C197" s="121">
        <v>47.234502069999991</v>
      </c>
      <c r="D197" s="146">
        <f>Table4124[[#This Row],[Column2]]-Table4124[[#This Row],[Column3]]</f>
        <v>-47.150792899999992</v>
      </c>
    </row>
    <row r="198" spans="1:4" x14ac:dyDescent="0.25">
      <c r="A198" s="33" t="s">
        <v>734</v>
      </c>
      <c r="B198" s="121">
        <v>7.1913375499999992</v>
      </c>
      <c r="C198" s="121">
        <v>58.643947009999899</v>
      </c>
      <c r="D198" s="146">
        <f>Table4124[[#This Row],[Column2]]-Table4124[[#This Row],[Column3]]</f>
        <v>-51.452609459999898</v>
      </c>
    </row>
    <row r="199" spans="1:4" x14ac:dyDescent="0.25">
      <c r="A199" s="33" t="s">
        <v>726</v>
      </c>
      <c r="B199" s="121">
        <v>1.1148064299999991</v>
      </c>
      <c r="C199" s="121">
        <v>53.291832119999853</v>
      </c>
      <c r="D199" s="146">
        <f>Table4124[[#This Row],[Column2]]-Table4124[[#This Row],[Column3]]</f>
        <v>-52.177025689999851</v>
      </c>
    </row>
    <row r="200" spans="1:4" x14ac:dyDescent="0.25">
      <c r="A200" s="33" t="s">
        <v>712</v>
      </c>
      <c r="B200" s="121">
        <v>1.9006991999999987</v>
      </c>
      <c r="C200" s="121">
        <v>55.15773234999989</v>
      </c>
      <c r="D200" s="146">
        <f>Table4124[[#This Row],[Column2]]-Table4124[[#This Row],[Column3]]</f>
        <v>-53.257033149999891</v>
      </c>
    </row>
    <row r="201" spans="1:4" x14ac:dyDescent="0.25">
      <c r="A201" s="33" t="s">
        <v>707</v>
      </c>
      <c r="B201" s="121">
        <v>0.4298673999999999</v>
      </c>
      <c r="C201" s="121">
        <v>54.212343459999893</v>
      </c>
      <c r="D201" s="146">
        <f>Table4124[[#This Row],[Column2]]-Table4124[[#This Row],[Column3]]</f>
        <v>-53.782476059999894</v>
      </c>
    </row>
    <row r="202" spans="1:4" x14ac:dyDescent="0.25">
      <c r="A202" s="33" t="s">
        <v>744</v>
      </c>
      <c r="B202" s="121">
        <v>2.5783784399999967</v>
      </c>
      <c r="C202" s="121">
        <v>57.766273099999907</v>
      </c>
      <c r="D202" s="146">
        <f>Table4124[[#This Row],[Column2]]-Table4124[[#This Row],[Column3]]</f>
        <v>-55.187894659999913</v>
      </c>
    </row>
    <row r="203" spans="1:4" x14ac:dyDescent="0.25">
      <c r="A203" s="33" t="s">
        <v>736</v>
      </c>
      <c r="B203" s="121">
        <v>0.56210010999999971</v>
      </c>
      <c r="C203" s="121">
        <v>55.79296343999993</v>
      </c>
      <c r="D203" s="146">
        <f>Table4124[[#This Row],[Column2]]-Table4124[[#This Row],[Column3]]</f>
        <v>-55.230863329999927</v>
      </c>
    </row>
    <row r="204" spans="1:4" x14ac:dyDescent="0.25">
      <c r="A204" s="33" t="s">
        <v>758</v>
      </c>
      <c r="B204" s="121">
        <v>0.18100723999999899</v>
      </c>
      <c r="C204" s="121">
        <v>55.784245419999969</v>
      </c>
      <c r="D204" s="146">
        <f>Table4124[[#This Row],[Column2]]-Table4124[[#This Row],[Column3]]</f>
        <v>-55.60323817999997</v>
      </c>
    </row>
    <row r="205" spans="1:4" x14ac:dyDescent="0.25">
      <c r="A205" s="33" t="s">
        <v>731</v>
      </c>
      <c r="B205" s="121">
        <v>0.62181293999999998</v>
      </c>
      <c r="C205" s="121">
        <v>56.857947459999906</v>
      </c>
      <c r="D205" s="146">
        <f>Table4124[[#This Row],[Column2]]-Table4124[[#This Row],[Column3]]</f>
        <v>-56.236134519999908</v>
      </c>
    </row>
    <row r="206" spans="1:4" x14ac:dyDescent="0.25">
      <c r="A206" s="33" t="s">
        <v>735</v>
      </c>
      <c r="B206" s="121">
        <v>2.7503000000000003E-2</v>
      </c>
      <c r="C206" s="121">
        <v>56.889300499999862</v>
      </c>
      <c r="D206" s="146">
        <f>Table4124[[#This Row],[Column2]]-Table4124[[#This Row],[Column3]]</f>
        <v>-56.861797499999859</v>
      </c>
    </row>
    <row r="207" spans="1:4" x14ac:dyDescent="0.25">
      <c r="A207" s="33" t="s">
        <v>782</v>
      </c>
      <c r="B207" s="121">
        <v>8.6929536599999899</v>
      </c>
      <c r="C207" s="121">
        <v>66.945969439999942</v>
      </c>
      <c r="D207" s="146">
        <f>Table4124[[#This Row],[Column2]]-Table4124[[#This Row],[Column3]]</f>
        <v>-58.253015779999956</v>
      </c>
    </row>
    <row r="208" spans="1:4" x14ac:dyDescent="0.25">
      <c r="A208" s="33" t="s">
        <v>723</v>
      </c>
      <c r="B208" s="121">
        <v>0.68546550999999889</v>
      </c>
      <c r="C208" s="121">
        <v>61.31042008999988</v>
      </c>
      <c r="D208" s="146">
        <f>Table4124[[#This Row],[Column2]]-Table4124[[#This Row],[Column3]]</f>
        <v>-60.62495457999988</v>
      </c>
    </row>
    <row r="209" spans="1:4" x14ac:dyDescent="0.25">
      <c r="A209" s="33" t="s">
        <v>741</v>
      </c>
      <c r="B209" s="121">
        <v>5.1894596099999992</v>
      </c>
      <c r="C209" s="121">
        <v>68.549202779999888</v>
      </c>
      <c r="D209" s="146">
        <f>Table4124[[#This Row],[Column2]]-Table4124[[#This Row],[Column3]]</f>
        <v>-63.359743169999888</v>
      </c>
    </row>
    <row r="210" spans="1:4" x14ac:dyDescent="0.25">
      <c r="A210" s="33" t="s">
        <v>760</v>
      </c>
      <c r="B210" s="121">
        <v>3.6408789499999994</v>
      </c>
      <c r="C210" s="121">
        <v>69.368065519999888</v>
      </c>
      <c r="D210" s="146">
        <f>Table4124[[#This Row],[Column2]]-Table4124[[#This Row],[Column3]]</f>
        <v>-65.727186569999887</v>
      </c>
    </row>
    <row r="211" spans="1:4" x14ac:dyDescent="0.25">
      <c r="A211" s="33" t="s">
        <v>835</v>
      </c>
      <c r="B211" s="121">
        <v>9.6959599999999882E-2</v>
      </c>
      <c r="C211" s="121">
        <v>65.924104829999877</v>
      </c>
      <c r="D211" s="146">
        <f>Table4124[[#This Row],[Column2]]-Table4124[[#This Row],[Column3]]</f>
        <v>-65.827145229999871</v>
      </c>
    </row>
    <row r="212" spans="1:4" x14ac:dyDescent="0.25">
      <c r="A212" s="33" t="s">
        <v>754</v>
      </c>
      <c r="B212" s="121">
        <v>5.7622351100000007</v>
      </c>
      <c r="C212" s="121">
        <v>72.032651939999894</v>
      </c>
      <c r="D212" s="146">
        <f>Table4124[[#This Row],[Column2]]-Table4124[[#This Row],[Column3]]</f>
        <v>-66.270416829999888</v>
      </c>
    </row>
    <row r="213" spans="1:4" x14ac:dyDescent="0.25">
      <c r="A213" s="33" t="s">
        <v>743</v>
      </c>
      <c r="B213" s="121">
        <v>0.20767835999999998</v>
      </c>
      <c r="C213" s="121">
        <v>67.554328689999835</v>
      </c>
      <c r="D213" s="146">
        <f>Table4124[[#This Row],[Column2]]-Table4124[[#This Row],[Column3]]</f>
        <v>-67.346650329999832</v>
      </c>
    </row>
    <row r="214" spans="1:4" x14ac:dyDescent="0.25">
      <c r="A214" s="33" t="s">
        <v>733</v>
      </c>
      <c r="B214" s="121">
        <v>7.8840489999999971E-2</v>
      </c>
      <c r="C214" s="121">
        <v>67.672164259999889</v>
      </c>
      <c r="D214" s="146">
        <f>Table4124[[#This Row],[Column2]]-Table4124[[#This Row],[Column3]]</f>
        <v>-67.593323769999884</v>
      </c>
    </row>
    <row r="215" spans="1:4" x14ac:dyDescent="0.25">
      <c r="A215" s="33" t="s">
        <v>753</v>
      </c>
      <c r="B215" s="121">
        <v>0.12349955</v>
      </c>
      <c r="C215" s="121">
        <v>70.328555919999786</v>
      </c>
      <c r="D215" s="146">
        <f>Table4124[[#This Row],[Column2]]-Table4124[[#This Row],[Column3]]</f>
        <v>-70.205056369999781</v>
      </c>
    </row>
    <row r="216" spans="1:4" x14ac:dyDescent="0.25">
      <c r="A216" s="33" t="s">
        <v>746</v>
      </c>
      <c r="B216" s="121">
        <v>2.1885157399999988</v>
      </c>
      <c r="C216" s="121">
        <v>74.233743039999894</v>
      </c>
      <c r="D216" s="146">
        <f>Table4124[[#This Row],[Column2]]-Table4124[[#This Row],[Column3]]</f>
        <v>-72.045227299999894</v>
      </c>
    </row>
    <row r="217" spans="1:4" x14ac:dyDescent="0.25">
      <c r="A217" s="33" t="s">
        <v>738</v>
      </c>
      <c r="B217" s="121">
        <v>4.7235288599999992</v>
      </c>
      <c r="C217" s="121">
        <v>78.068463369999691</v>
      </c>
      <c r="D217" s="146">
        <f>Table4124[[#This Row],[Column2]]-Table4124[[#This Row],[Column3]]</f>
        <v>-73.344934509999689</v>
      </c>
    </row>
    <row r="218" spans="1:4" x14ac:dyDescent="0.25">
      <c r="A218" s="33" t="s">
        <v>756</v>
      </c>
      <c r="B218" s="121">
        <v>4.1279573399999974</v>
      </c>
      <c r="C218" s="121">
        <v>83.269121969999873</v>
      </c>
      <c r="D218" s="146">
        <f>Table4124[[#This Row],[Column2]]-Table4124[[#This Row],[Column3]]</f>
        <v>-79.141164629999878</v>
      </c>
    </row>
    <row r="219" spans="1:4" x14ac:dyDescent="0.25">
      <c r="A219" s="33" t="s">
        <v>757</v>
      </c>
      <c r="B219" s="121">
        <v>0.36766581999999992</v>
      </c>
      <c r="C219" s="121">
        <v>80.975288469999882</v>
      </c>
      <c r="D219" s="146">
        <f>Table4124[[#This Row],[Column2]]-Table4124[[#This Row],[Column3]]</f>
        <v>-80.607622649999882</v>
      </c>
    </row>
    <row r="220" spans="1:4" x14ac:dyDescent="0.25">
      <c r="A220" s="33" t="s">
        <v>755</v>
      </c>
      <c r="B220" s="121">
        <v>14.023066649999986</v>
      </c>
      <c r="C220" s="121">
        <v>95.142170939999872</v>
      </c>
      <c r="D220" s="146">
        <f>Table4124[[#This Row],[Column2]]-Table4124[[#This Row],[Column3]]</f>
        <v>-81.119104289999882</v>
      </c>
    </row>
    <row r="221" spans="1:4" x14ac:dyDescent="0.25">
      <c r="A221" s="33" t="s">
        <v>761</v>
      </c>
      <c r="B221" s="121">
        <v>1.9928698599999901</v>
      </c>
      <c r="C221" s="121">
        <v>86.342811079999777</v>
      </c>
      <c r="D221" s="146">
        <f>Table4124[[#This Row],[Column2]]-Table4124[[#This Row],[Column3]]</f>
        <v>-84.349941219999792</v>
      </c>
    </row>
    <row r="222" spans="1:4" x14ac:dyDescent="0.25">
      <c r="A222" s="33" t="s">
        <v>751</v>
      </c>
      <c r="B222" s="121">
        <v>25.510892119999973</v>
      </c>
      <c r="C222" s="121">
        <v>113.59961617999987</v>
      </c>
      <c r="D222" s="146">
        <f>Table4124[[#This Row],[Column2]]-Table4124[[#This Row],[Column3]]</f>
        <v>-88.08872405999989</v>
      </c>
    </row>
    <row r="223" spans="1:4" x14ac:dyDescent="0.25">
      <c r="A223" s="33" t="s">
        <v>545</v>
      </c>
      <c r="B223" s="121">
        <v>113.71163256999898</v>
      </c>
      <c r="C223" s="121">
        <v>204.37211380000002</v>
      </c>
      <c r="D223" s="146">
        <f>Table4124[[#This Row],[Column2]]-Table4124[[#This Row],[Column3]]</f>
        <v>-90.660481230001039</v>
      </c>
    </row>
    <row r="224" spans="1:4" x14ac:dyDescent="0.25">
      <c r="A224" s="33" t="s">
        <v>768</v>
      </c>
      <c r="B224" s="121">
        <v>40.36100351999999</v>
      </c>
      <c r="C224" s="121">
        <v>131.71927463999987</v>
      </c>
      <c r="D224" s="146">
        <f>Table4124[[#This Row],[Column2]]-Table4124[[#This Row],[Column3]]</f>
        <v>-91.35827111999987</v>
      </c>
    </row>
    <row r="225" spans="1:4" x14ac:dyDescent="0.25">
      <c r="A225" s="33" t="s">
        <v>745</v>
      </c>
      <c r="B225" s="121">
        <v>1.7112177900000001</v>
      </c>
      <c r="C225" s="121">
        <v>96.731045019999897</v>
      </c>
      <c r="D225" s="146">
        <f>Table4124[[#This Row],[Column2]]-Table4124[[#This Row],[Column3]]</f>
        <v>-95.019827229999891</v>
      </c>
    </row>
    <row r="226" spans="1:4" x14ac:dyDescent="0.25">
      <c r="A226" s="33" t="s">
        <v>759</v>
      </c>
      <c r="B226" s="121">
        <v>3.9024230899999965</v>
      </c>
      <c r="C226" s="121">
        <v>100.26244209999992</v>
      </c>
      <c r="D226" s="146">
        <f>Table4124[[#This Row],[Column2]]-Table4124[[#This Row],[Column3]]</f>
        <v>-96.360019009999917</v>
      </c>
    </row>
    <row r="227" spans="1:4" x14ac:dyDescent="0.25">
      <c r="A227" s="33" t="s">
        <v>766</v>
      </c>
      <c r="B227" s="121">
        <v>1.6682850199999992</v>
      </c>
      <c r="C227" s="121">
        <v>98.560175199999819</v>
      </c>
      <c r="D227" s="146">
        <f>Table4124[[#This Row],[Column2]]-Table4124[[#This Row],[Column3]]</f>
        <v>-96.89189017999982</v>
      </c>
    </row>
    <row r="228" spans="1:4" x14ac:dyDescent="0.25">
      <c r="A228" s="33" t="s">
        <v>752</v>
      </c>
      <c r="B228" s="121">
        <v>2.2765990599999979</v>
      </c>
      <c r="C228" s="121">
        <v>99.288114509999843</v>
      </c>
      <c r="D228" s="146">
        <f>Table4124[[#This Row],[Column2]]-Table4124[[#This Row],[Column3]]</f>
        <v>-97.011515449999848</v>
      </c>
    </row>
    <row r="229" spans="1:4" x14ac:dyDescent="0.25">
      <c r="A229" s="33" t="s">
        <v>831</v>
      </c>
      <c r="B229" s="121">
        <v>1.0833246499999998</v>
      </c>
      <c r="C229" s="121">
        <v>99.678814299999729</v>
      </c>
      <c r="D229" s="146">
        <f>Table4124[[#This Row],[Column2]]-Table4124[[#This Row],[Column3]]</f>
        <v>-98.595489649999735</v>
      </c>
    </row>
    <row r="230" spans="1:4" x14ac:dyDescent="0.25">
      <c r="A230" s="33" t="s">
        <v>617</v>
      </c>
      <c r="B230" s="121">
        <v>0.66698277999999955</v>
      </c>
      <c r="C230" s="121">
        <v>104.19700070999997</v>
      </c>
      <c r="D230" s="146">
        <f>Table4124[[#This Row],[Column2]]-Table4124[[#This Row],[Column3]]</f>
        <v>-103.53001792999997</v>
      </c>
    </row>
    <row r="231" spans="1:4" x14ac:dyDescent="0.25">
      <c r="A231" s="33" t="s">
        <v>750</v>
      </c>
      <c r="B231" s="121">
        <v>55.34651495</v>
      </c>
      <c r="C231" s="121">
        <v>169.61709080999981</v>
      </c>
      <c r="D231" s="146">
        <f>Table4124[[#This Row],[Column2]]-Table4124[[#This Row],[Column3]]</f>
        <v>-114.27057585999981</v>
      </c>
    </row>
    <row r="232" spans="1:4" x14ac:dyDescent="0.25">
      <c r="A232" s="33" t="s">
        <v>765</v>
      </c>
      <c r="B232" s="121">
        <v>5.6477732299999897</v>
      </c>
      <c r="C232" s="121">
        <v>122.33967175079967</v>
      </c>
      <c r="D232" s="146">
        <f>Table4124[[#This Row],[Column2]]-Table4124[[#This Row],[Column3]]</f>
        <v>-116.69189852079968</v>
      </c>
    </row>
    <row r="233" spans="1:4" x14ac:dyDescent="0.25">
      <c r="A233" s="33" t="s">
        <v>749</v>
      </c>
      <c r="B233" s="121">
        <v>2.8340629699999869</v>
      </c>
      <c r="C233" s="121">
        <v>119.74508145999965</v>
      </c>
      <c r="D233" s="146">
        <f>Table4124[[#This Row],[Column2]]-Table4124[[#This Row],[Column3]]</f>
        <v>-116.91101848999966</v>
      </c>
    </row>
    <row r="234" spans="1:4" x14ac:dyDescent="0.25">
      <c r="A234" s="33" t="s">
        <v>747</v>
      </c>
      <c r="B234" s="121">
        <v>27.231898040000001</v>
      </c>
      <c r="C234" s="121">
        <v>144.33559876999988</v>
      </c>
      <c r="D234" s="146">
        <f>Table4124[[#This Row],[Column2]]-Table4124[[#This Row],[Column3]]</f>
        <v>-117.10370072999987</v>
      </c>
    </row>
    <row r="235" spans="1:4" x14ac:dyDescent="0.25">
      <c r="A235" s="33" t="s">
        <v>767</v>
      </c>
      <c r="B235" s="121">
        <v>26.53644514999997</v>
      </c>
      <c r="C235" s="121">
        <v>147.42329857999994</v>
      </c>
      <c r="D235" s="146">
        <f>Table4124[[#This Row],[Column2]]-Table4124[[#This Row],[Column3]]</f>
        <v>-120.88685342999997</v>
      </c>
    </row>
    <row r="236" spans="1:4" x14ac:dyDescent="0.25">
      <c r="A236" s="33" t="s">
        <v>769</v>
      </c>
      <c r="B236" s="121">
        <v>0.17012570999999999</v>
      </c>
      <c r="C236" s="121">
        <v>125.40867992999983</v>
      </c>
      <c r="D236" s="146">
        <f>Table4124[[#This Row],[Column2]]-Table4124[[#This Row],[Column3]]</f>
        <v>-125.23855421999984</v>
      </c>
    </row>
    <row r="237" spans="1:4" x14ac:dyDescent="0.25">
      <c r="A237" s="33" t="s">
        <v>702</v>
      </c>
      <c r="B237" s="121"/>
      <c r="C237" s="121">
        <v>126.3798505499999</v>
      </c>
      <c r="D237" s="146">
        <f>Table4124[[#This Row],[Column2]]-Table4124[[#This Row],[Column3]]</f>
        <v>-126.3798505499999</v>
      </c>
    </row>
    <row r="238" spans="1:4" x14ac:dyDescent="0.25">
      <c r="A238" s="33" t="s">
        <v>770</v>
      </c>
      <c r="B238" s="121">
        <v>13.654776269999969</v>
      </c>
      <c r="C238" s="121">
        <v>148.37992166999973</v>
      </c>
      <c r="D238" s="146">
        <f>Table4124[[#This Row],[Column2]]-Table4124[[#This Row],[Column3]]</f>
        <v>-134.72514539999978</v>
      </c>
    </row>
    <row r="239" spans="1:4" x14ac:dyDescent="0.25">
      <c r="A239" s="33" t="s">
        <v>773</v>
      </c>
      <c r="B239" s="121">
        <v>24.673130150000002</v>
      </c>
      <c r="C239" s="121">
        <v>160.3001405899995</v>
      </c>
      <c r="D239" s="146">
        <f>Table4124[[#This Row],[Column2]]-Table4124[[#This Row],[Column3]]</f>
        <v>-135.62701043999951</v>
      </c>
    </row>
    <row r="240" spans="1:4" x14ac:dyDescent="0.25">
      <c r="A240" s="33" t="s">
        <v>772</v>
      </c>
      <c r="B240" s="121">
        <v>0.66125544999999908</v>
      </c>
      <c r="C240" s="121">
        <v>150.50111624999991</v>
      </c>
      <c r="D240" s="146">
        <f>Table4124[[#This Row],[Column2]]-Table4124[[#This Row],[Column3]]</f>
        <v>-149.83986079999991</v>
      </c>
    </row>
    <row r="241" spans="1:4" x14ac:dyDescent="0.25">
      <c r="A241" s="33" t="s">
        <v>776</v>
      </c>
      <c r="B241" s="121">
        <v>12.925167309999987</v>
      </c>
      <c r="C241" s="121">
        <v>168.59442075999942</v>
      </c>
      <c r="D241" s="146">
        <f>Table4124[[#This Row],[Column2]]-Table4124[[#This Row],[Column3]]</f>
        <v>-155.66925344999945</v>
      </c>
    </row>
    <row r="242" spans="1:4" x14ac:dyDescent="0.25">
      <c r="A242" s="33" t="s">
        <v>774</v>
      </c>
      <c r="B242" s="121">
        <v>80.711712789999964</v>
      </c>
      <c r="C242" s="121">
        <v>243.71982887999957</v>
      </c>
      <c r="D242" s="146">
        <f>Table4124[[#This Row],[Column2]]-Table4124[[#This Row],[Column3]]</f>
        <v>-163.00811608999959</v>
      </c>
    </row>
    <row r="243" spans="1:4" x14ac:dyDescent="0.25">
      <c r="A243" s="33" t="s">
        <v>748</v>
      </c>
      <c r="B243" s="121">
        <v>39.039179899999972</v>
      </c>
      <c r="C243" s="121">
        <v>203.54319861999963</v>
      </c>
      <c r="D243" s="146">
        <f>Table4124[[#This Row],[Column2]]-Table4124[[#This Row],[Column3]]</f>
        <v>-164.50401871999966</v>
      </c>
    </row>
    <row r="244" spans="1:4" x14ac:dyDescent="0.25">
      <c r="A244" s="33" t="s">
        <v>689</v>
      </c>
      <c r="B244" s="121">
        <v>3.39798014</v>
      </c>
      <c r="C244" s="121">
        <v>170.75907130999991</v>
      </c>
      <c r="D244" s="146">
        <f>Table4124[[#This Row],[Column2]]-Table4124[[#This Row],[Column3]]</f>
        <v>-167.36109116999992</v>
      </c>
    </row>
    <row r="245" spans="1:4" x14ac:dyDescent="0.25">
      <c r="A245" s="33" t="s">
        <v>775</v>
      </c>
      <c r="B245" s="121">
        <v>2.7185454799999982</v>
      </c>
      <c r="C245" s="121">
        <v>171.59722817999975</v>
      </c>
      <c r="D245" s="146">
        <f>Table4124[[#This Row],[Column2]]-Table4124[[#This Row],[Column3]]</f>
        <v>-168.87868269999976</v>
      </c>
    </row>
    <row r="246" spans="1:4" x14ac:dyDescent="0.25">
      <c r="A246" s="33" t="s">
        <v>778</v>
      </c>
      <c r="B246" s="121">
        <v>1.5657220300000001</v>
      </c>
      <c r="C246" s="121">
        <v>179.32540561999991</v>
      </c>
      <c r="D246" s="146">
        <f>Table4124[[#This Row],[Column2]]-Table4124[[#This Row],[Column3]]</f>
        <v>-177.75968358999992</v>
      </c>
    </row>
    <row r="247" spans="1:4" x14ac:dyDescent="0.25">
      <c r="A247" s="33" t="s">
        <v>762</v>
      </c>
      <c r="B247" s="121">
        <v>15.429250400000001</v>
      </c>
      <c r="C247" s="121">
        <v>208.84739105000008</v>
      </c>
      <c r="D247" s="146">
        <f>Table4124[[#This Row],[Column2]]-Table4124[[#This Row],[Column3]]</f>
        <v>-193.41814065000008</v>
      </c>
    </row>
    <row r="248" spans="1:4" x14ac:dyDescent="0.25">
      <c r="A248" s="33" t="s">
        <v>730</v>
      </c>
      <c r="B248" s="121">
        <v>0.43826025999999996</v>
      </c>
      <c r="C248" s="121">
        <v>196.08896748000001</v>
      </c>
      <c r="D248" s="146">
        <f>Table4124[[#This Row],[Column2]]-Table4124[[#This Row],[Column3]]</f>
        <v>-195.65070722000002</v>
      </c>
    </row>
    <row r="249" spans="1:4" x14ac:dyDescent="0.25">
      <c r="A249" s="33" t="s">
        <v>777</v>
      </c>
      <c r="B249" s="121">
        <v>1.2638098099999999</v>
      </c>
      <c r="C249" s="121">
        <v>203.85196907999972</v>
      </c>
      <c r="D249" s="146">
        <f>Table4124[[#This Row],[Column2]]-Table4124[[#This Row],[Column3]]</f>
        <v>-202.58815926999972</v>
      </c>
    </row>
    <row r="250" spans="1:4" x14ac:dyDescent="0.25">
      <c r="A250" s="33" t="s">
        <v>771</v>
      </c>
      <c r="B250" s="121">
        <v>219.18395363999988</v>
      </c>
      <c r="C250" s="121">
        <v>430.53840671999899</v>
      </c>
      <c r="D250" s="146">
        <f>Table4124[[#This Row],[Column2]]-Table4124[[#This Row],[Column3]]</f>
        <v>-211.3544530799991</v>
      </c>
    </row>
    <row r="251" spans="1:4" s="3" customFormat="1" ht="13" x14ac:dyDescent="0.3">
      <c r="A251" s="33" t="s">
        <v>781</v>
      </c>
      <c r="B251" s="121">
        <v>69.230271769999888</v>
      </c>
      <c r="C251" s="121">
        <v>427.10806954999936</v>
      </c>
      <c r="D251" s="146">
        <f>Table4124[[#This Row],[Column2]]-Table4124[[#This Row],[Column3]]</f>
        <v>-357.87779777999947</v>
      </c>
    </row>
    <row r="252" spans="1:4" x14ac:dyDescent="0.25">
      <c r="A252" s="33" t="s">
        <v>825</v>
      </c>
      <c r="B252" s="121">
        <v>79.040335569999996</v>
      </c>
      <c r="C252" s="121">
        <v>441.64062041999961</v>
      </c>
      <c r="D252" s="146">
        <f>Table4124[[#This Row],[Column2]]-Table4124[[#This Row],[Column3]]</f>
        <v>-362.60028484999964</v>
      </c>
    </row>
    <row r="253" spans="1:4" x14ac:dyDescent="0.25">
      <c r="A253" s="33" t="s">
        <v>864</v>
      </c>
      <c r="B253" s="121">
        <v>91.865065529999796</v>
      </c>
      <c r="C253" s="121">
        <v>520.65928307999945</v>
      </c>
      <c r="D253" s="146">
        <f>Table4124[[#This Row],[Column2]]-Table4124[[#This Row],[Column3]]</f>
        <v>-428.79421754999964</v>
      </c>
    </row>
    <row r="254" spans="1:4" x14ac:dyDescent="0.25">
      <c r="A254" s="162" t="s">
        <v>823</v>
      </c>
      <c r="B254" s="122">
        <v>420.22933565999949</v>
      </c>
      <c r="C254" s="122">
        <v>1959.7509985599977</v>
      </c>
      <c r="D254" s="146">
        <f>Table4124[[#This Row],[Column2]]-Table4124[[#This Row],[Column3]]</f>
        <v>-1539.5216628999983</v>
      </c>
    </row>
    <row r="255" spans="1:4" ht="13" x14ac:dyDescent="0.3">
      <c r="A255" s="106" t="s">
        <v>425</v>
      </c>
      <c r="B255" s="218">
        <f>SUM(B3:B254)</f>
        <v>7662.3831371399929</v>
      </c>
      <c r="C255" s="218">
        <f>SUM(C3:C254)</f>
        <v>12936.714721800785</v>
      </c>
      <c r="D255" s="138">
        <f>B255-C255</f>
        <v>-5274.331584660792</v>
      </c>
    </row>
  </sheetData>
  <sortState xmlns:xlrd2="http://schemas.microsoft.com/office/spreadsheetml/2017/richdata2" ref="A3:D251">
    <sortCondition ref="D3:D251"/>
  </sortState>
  <hyperlinks>
    <hyperlink ref="F1" location="'Table of Content'!A1" display="Table of Content" xr:uid="{B61D6DD7-7FC2-4C46-A370-65D63C058A84}"/>
  </hyperlinks>
  <pageMargins left="0.7" right="0.7" top="0.75" bottom="0.75" header="0.3" footer="0.3"/>
  <pageSetup scale="62" orientation="portrait" r:id="rId1"/>
  <tableParts count="1">
    <tablePart r:id="rId2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3"/>
  <dimension ref="A1:R138"/>
  <sheetViews>
    <sheetView zoomScaleNormal="100" workbookViewId="0">
      <selection activeCell="K111" sqref="K111"/>
    </sheetView>
  </sheetViews>
  <sheetFormatPr defaultColWidth="9.1796875" defaultRowHeight="12.5" x14ac:dyDescent="0.25"/>
  <cols>
    <col min="1" max="1" width="23" style="32" customWidth="1"/>
    <col min="2" max="2" width="13.26953125" style="32" bestFit="1" customWidth="1"/>
    <col min="3" max="3" width="11.6328125" style="84" customWidth="1"/>
    <col min="4" max="4" width="14.90625" style="32" bestFit="1" customWidth="1"/>
    <col min="5" max="5" width="11.6328125" style="84" customWidth="1"/>
    <col min="6" max="6" width="13.1796875" style="32" customWidth="1"/>
    <col min="7" max="7" width="11.6328125" style="84" customWidth="1"/>
    <col min="8" max="8" width="12.81640625" style="84" bestFit="1" customWidth="1"/>
    <col min="9" max="9" width="15.36328125" style="84" bestFit="1" customWidth="1"/>
    <col min="10" max="10" width="9.1796875" style="32"/>
    <col min="11" max="11" width="11" style="32" bestFit="1" customWidth="1"/>
    <col min="12" max="12" width="11.54296875" style="32" bestFit="1" customWidth="1"/>
    <col min="13" max="16384" width="9.1796875" style="32"/>
  </cols>
  <sheetData>
    <row r="1" spans="1:18" ht="13" x14ac:dyDescent="0.3">
      <c r="A1" s="13" t="s">
        <v>426</v>
      </c>
      <c r="B1" s="13"/>
      <c r="C1" s="82"/>
      <c r="D1" s="125"/>
      <c r="K1" s="137" t="s">
        <v>260</v>
      </c>
      <c r="Q1" s="578"/>
      <c r="R1" s="578"/>
    </row>
    <row r="2" spans="1:18" ht="13" x14ac:dyDescent="0.3">
      <c r="A2" s="579" t="s">
        <v>243</v>
      </c>
      <c r="B2" s="581">
        <v>45505</v>
      </c>
      <c r="C2" s="581"/>
      <c r="D2" s="581">
        <v>45842</v>
      </c>
      <c r="E2" s="581"/>
      <c r="F2" s="581">
        <v>45870</v>
      </c>
      <c r="G2" s="581"/>
      <c r="H2" s="576" t="s">
        <v>244</v>
      </c>
      <c r="I2" s="576" t="s">
        <v>436</v>
      </c>
    </row>
    <row r="3" spans="1:18" ht="13" x14ac:dyDescent="0.3">
      <c r="A3" s="580"/>
      <c r="B3" s="188" t="s">
        <v>245</v>
      </c>
      <c r="C3" s="130" t="s">
        <v>246</v>
      </c>
      <c r="D3" s="188" t="s">
        <v>245</v>
      </c>
      <c r="E3" s="41" t="s">
        <v>246</v>
      </c>
      <c r="F3" s="188" t="s">
        <v>245</v>
      </c>
      <c r="G3" s="41" t="s">
        <v>246</v>
      </c>
      <c r="H3" s="577"/>
      <c r="I3" s="577"/>
      <c r="J3" s="126"/>
      <c r="K3" s="79"/>
    </row>
    <row r="4" spans="1:18" x14ac:dyDescent="0.25">
      <c r="A4" s="178" t="s">
        <v>247</v>
      </c>
      <c r="B4" s="120">
        <v>2190.7446215300001</v>
      </c>
      <c r="C4" s="189">
        <f t="shared" ref="C4:C35" si="0">(B4/$B$138)*100</f>
        <v>25.020562217819766</v>
      </c>
      <c r="D4" s="120">
        <v>2293.75408982</v>
      </c>
      <c r="E4" s="189">
        <f t="shared" ref="E4:E35" si="1">(D4/$D$138)*100</f>
        <v>18.267992911881887</v>
      </c>
      <c r="F4" s="120">
        <v>2502.23016194</v>
      </c>
      <c r="G4" s="179">
        <f t="shared" ref="G4:G35" si="2">(F4/$F$138)*100</f>
        <v>32.656030338806083</v>
      </c>
      <c r="H4" s="179">
        <f>((F4/D4)-1)*100</f>
        <v>9.0888588731131037</v>
      </c>
      <c r="I4" s="179">
        <f>((F4/B4)-1)*100</f>
        <v>14.218249692310581</v>
      </c>
      <c r="K4" s="127"/>
    </row>
    <row r="5" spans="1:18" x14ac:dyDescent="0.25">
      <c r="A5" s="33" t="s">
        <v>269</v>
      </c>
      <c r="B5" s="121">
        <v>879.73202375000199</v>
      </c>
      <c r="C5" s="190">
        <f t="shared" si="0"/>
        <v>10.047446707810618</v>
      </c>
      <c r="D5" s="121">
        <v>777.24616471000297</v>
      </c>
      <c r="E5" s="190">
        <f t="shared" si="1"/>
        <v>6.1901698576694182</v>
      </c>
      <c r="F5" s="121">
        <v>1085.1281222999999</v>
      </c>
      <c r="G5" s="43">
        <f t="shared" si="2"/>
        <v>14.16175754825314</v>
      </c>
      <c r="H5" s="43">
        <f t="shared" ref="H5:H68" si="3">((F5/D5)-1)*100</f>
        <v>39.611897950615194</v>
      </c>
      <c r="I5" s="43">
        <f t="shared" ref="I5:I68" si="4">((F5/B5)-1)*100</f>
        <v>23.347575512195551</v>
      </c>
      <c r="K5" s="127"/>
    </row>
    <row r="6" spans="1:18" x14ac:dyDescent="0.25">
      <c r="A6" s="33" t="s">
        <v>273</v>
      </c>
      <c r="B6" s="121">
        <v>503.49619952999996</v>
      </c>
      <c r="C6" s="190">
        <f t="shared" si="0"/>
        <v>5.7504456991330981</v>
      </c>
      <c r="D6" s="121">
        <v>693.42716769999902</v>
      </c>
      <c r="E6" s="190">
        <f t="shared" si="1"/>
        <v>5.5226158029189536</v>
      </c>
      <c r="F6" s="121">
        <v>756.81611314999998</v>
      </c>
      <c r="G6" s="43">
        <f t="shared" si="2"/>
        <v>9.8770330275142442</v>
      </c>
      <c r="H6" s="43">
        <f t="shared" si="3"/>
        <v>9.141399184034448</v>
      </c>
      <c r="I6" s="43">
        <f t="shared" si="4"/>
        <v>50.312179884667898</v>
      </c>
      <c r="K6" s="127"/>
    </row>
    <row r="7" spans="1:18" ht="12.65" customHeight="1" x14ac:dyDescent="0.25">
      <c r="A7" s="33" t="s">
        <v>268</v>
      </c>
      <c r="B7" s="121">
        <v>738.67398609000008</v>
      </c>
      <c r="C7" s="190">
        <f t="shared" si="0"/>
        <v>8.4364184880399495</v>
      </c>
      <c r="D7" s="121">
        <v>1707.3718510599999</v>
      </c>
      <c r="E7" s="190">
        <f t="shared" si="1"/>
        <v>13.597907906317175</v>
      </c>
      <c r="F7" s="121">
        <v>639.28095976999998</v>
      </c>
      <c r="G7" s="43">
        <f t="shared" si="2"/>
        <v>8.3431087734489449</v>
      </c>
      <c r="H7" s="43">
        <f t="shared" si="3"/>
        <v>-62.557602236846613</v>
      </c>
      <c r="I7" s="43">
        <f t="shared" si="4"/>
        <v>-13.45560127900457</v>
      </c>
      <c r="K7" s="127"/>
    </row>
    <row r="8" spans="1:18" x14ac:dyDescent="0.25">
      <c r="A8" s="33" t="s">
        <v>267</v>
      </c>
      <c r="B8" s="121">
        <v>1684.98347502</v>
      </c>
      <c r="C8" s="190">
        <f t="shared" si="0"/>
        <v>19.244248489033087</v>
      </c>
      <c r="D8" s="121">
        <v>1350.2466451400001</v>
      </c>
      <c r="E8" s="190">
        <f t="shared" si="1"/>
        <v>10.753679416717892</v>
      </c>
      <c r="F8" s="121">
        <v>498.27110722000003</v>
      </c>
      <c r="G8" s="43">
        <f t="shared" si="2"/>
        <v>6.5028216196192545</v>
      </c>
      <c r="H8" s="43">
        <f t="shared" si="3"/>
        <v>-63.097771135855197</v>
      </c>
      <c r="I8" s="43">
        <f t="shared" si="4"/>
        <v>-70.4287243995621</v>
      </c>
      <c r="K8" s="128"/>
    </row>
    <row r="9" spans="1:18" x14ac:dyDescent="0.25">
      <c r="A9" s="33" t="s">
        <v>301</v>
      </c>
      <c r="B9" s="121">
        <v>69.776220170000002</v>
      </c>
      <c r="C9" s="190">
        <f t="shared" si="0"/>
        <v>0.79691637305880658</v>
      </c>
      <c r="D9" s="121">
        <v>1049.7810928399999</v>
      </c>
      <c r="E9" s="190">
        <f t="shared" si="1"/>
        <v>8.3607016323766707</v>
      </c>
      <c r="F9" s="121">
        <v>429.17554967000001</v>
      </c>
      <c r="G9" s="43">
        <f t="shared" si="2"/>
        <v>5.6010713897842308</v>
      </c>
      <c r="H9" s="43">
        <f t="shared" si="3"/>
        <v>-59.117614843972824</v>
      </c>
      <c r="I9" s="43">
        <f t="shared" si="4"/>
        <v>515.07423105518444</v>
      </c>
      <c r="K9" s="128"/>
    </row>
    <row r="10" spans="1:18" x14ac:dyDescent="0.25">
      <c r="A10" s="33" t="s">
        <v>270</v>
      </c>
      <c r="B10" s="121">
        <v>200.12078231000001</v>
      </c>
      <c r="C10" s="190">
        <f t="shared" si="0"/>
        <v>2.2855856568846318</v>
      </c>
      <c r="D10" s="121">
        <v>290.50783929000005</v>
      </c>
      <c r="E10" s="190">
        <f t="shared" si="1"/>
        <v>2.3136722338933482</v>
      </c>
      <c r="F10" s="121">
        <v>223.22987022999999</v>
      </c>
      <c r="G10" s="43">
        <f t="shared" si="2"/>
        <v>2.9133216942388627</v>
      </c>
      <c r="H10" s="43">
        <f t="shared" si="3"/>
        <v>-23.158744777568529</v>
      </c>
      <c r="I10" s="43">
        <f t="shared" si="4"/>
        <v>11.54757024895221</v>
      </c>
      <c r="K10" s="128"/>
    </row>
    <row r="11" spans="1:18" x14ac:dyDescent="0.25">
      <c r="A11" s="33" t="s">
        <v>276</v>
      </c>
      <c r="B11" s="121">
        <v>91.078551140000002</v>
      </c>
      <c r="C11" s="190">
        <f t="shared" si="0"/>
        <v>1.0402109552667651</v>
      </c>
      <c r="D11" s="121">
        <v>202.17083643000001</v>
      </c>
      <c r="E11" s="190">
        <f t="shared" si="1"/>
        <v>1.6101357260935922</v>
      </c>
      <c r="F11" s="121">
        <v>152.47210921999999</v>
      </c>
      <c r="G11" s="43">
        <f t="shared" si="2"/>
        <v>1.9898784293486855</v>
      </c>
      <c r="H11" s="43">
        <f t="shared" si="3"/>
        <v>-24.58254023557339</v>
      </c>
      <c r="I11" s="43">
        <f t="shared" si="4"/>
        <v>67.407262534984568</v>
      </c>
      <c r="K11" s="127"/>
    </row>
    <row r="12" spans="1:18" x14ac:dyDescent="0.25">
      <c r="A12" s="33" t="s">
        <v>275</v>
      </c>
      <c r="B12" s="121">
        <v>373.70478107999998</v>
      </c>
      <c r="C12" s="190">
        <f t="shared" si="0"/>
        <v>4.2680938865337348</v>
      </c>
      <c r="D12" s="121">
        <v>311.55205271</v>
      </c>
      <c r="E12" s="190">
        <f t="shared" si="1"/>
        <v>2.481273261091018</v>
      </c>
      <c r="F12" s="121">
        <v>149.16046191000001</v>
      </c>
      <c r="G12" s="43">
        <f t="shared" si="2"/>
        <v>1.9466588819738193</v>
      </c>
      <c r="H12" s="43">
        <f t="shared" si="3"/>
        <v>-52.123421876843778</v>
      </c>
      <c r="I12" s="43">
        <f t="shared" si="4"/>
        <v>-60.086017235602654</v>
      </c>
      <c r="J12" s="110"/>
      <c r="K12" s="128"/>
    </row>
    <row r="13" spans="1:18" x14ac:dyDescent="0.25">
      <c r="A13" s="33" t="s">
        <v>282</v>
      </c>
      <c r="B13" s="121">
        <v>141.67596284000001</v>
      </c>
      <c r="C13" s="190">
        <f t="shared" si="0"/>
        <v>1.6180855624020978</v>
      </c>
      <c r="D13" s="121">
        <v>168.712594</v>
      </c>
      <c r="E13" s="190">
        <f t="shared" si="1"/>
        <v>1.343666474543078</v>
      </c>
      <c r="F13" s="121">
        <v>117.82520572</v>
      </c>
      <c r="G13" s="43">
        <f t="shared" si="2"/>
        <v>1.5377096604435585</v>
      </c>
      <c r="H13" s="43">
        <f t="shared" si="3"/>
        <v>-30.162175255274658</v>
      </c>
      <c r="I13" s="43">
        <f t="shared" si="4"/>
        <v>-16.834723859922217</v>
      </c>
      <c r="K13" s="128"/>
    </row>
    <row r="14" spans="1:18" x14ac:dyDescent="0.25">
      <c r="A14" s="33" t="s">
        <v>298</v>
      </c>
      <c r="B14" s="121">
        <v>2.8946469800000001</v>
      </c>
      <c r="C14" s="190">
        <f t="shared" si="0"/>
        <v>3.3059852869173081E-2</v>
      </c>
      <c r="D14" s="121">
        <v>3.2639452499999999</v>
      </c>
      <c r="E14" s="190">
        <f t="shared" si="1"/>
        <v>2.5994821745015224E-2</v>
      </c>
      <c r="F14" s="121">
        <v>105.20095764</v>
      </c>
      <c r="G14" s="43">
        <f t="shared" si="2"/>
        <v>1.3729535022868415</v>
      </c>
      <c r="H14" s="43">
        <f t="shared" si="3"/>
        <v>3123.1226194740857</v>
      </c>
      <c r="I14" s="43">
        <f t="shared" si="4"/>
        <v>3534.3277217175546</v>
      </c>
      <c r="K14" s="128"/>
    </row>
    <row r="15" spans="1:18" x14ac:dyDescent="0.25">
      <c r="A15" s="33" t="s">
        <v>271</v>
      </c>
      <c r="B15" s="121">
        <v>267.45984529999998</v>
      </c>
      <c r="C15" s="190">
        <f t="shared" si="0"/>
        <v>3.0546671822585405</v>
      </c>
      <c r="D15" s="121">
        <v>334.29326700999997</v>
      </c>
      <c r="E15" s="190">
        <f t="shared" si="1"/>
        <v>2.662389599360997</v>
      </c>
      <c r="F15" s="121">
        <v>97.932485020000001</v>
      </c>
      <c r="G15" s="43">
        <f t="shared" si="2"/>
        <v>1.2780943378479177</v>
      </c>
      <c r="H15" s="43">
        <f t="shared" si="3"/>
        <v>-70.70461936133745</v>
      </c>
      <c r="I15" s="43">
        <f t="shared" si="4"/>
        <v>-63.384228795110275</v>
      </c>
      <c r="K15" s="128"/>
    </row>
    <row r="16" spans="1:18" x14ac:dyDescent="0.25">
      <c r="A16" s="33" t="s">
        <v>274</v>
      </c>
      <c r="B16" s="121">
        <v>72.036479079999992</v>
      </c>
      <c r="C16" s="190">
        <f t="shared" si="0"/>
        <v>0.82273086011962149</v>
      </c>
      <c r="D16" s="121">
        <v>12.998283630000001</v>
      </c>
      <c r="E16" s="190">
        <f t="shared" si="1"/>
        <v>0.10352136450603744</v>
      </c>
      <c r="F16" s="121">
        <v>87.68393918000001</v>
      </c>
      <c r="G16" s="43">
        <f t="shared" si="2"/>
        <v>1.1443429232217721</v>
      </c>
      <c r="H16" s="43">
        <f t="shared" si="3"/>
        <v>574.5809037250558</v>
      </c>
      <c r="I16" s="43">
        <f t="shared" si="4"/>
        <v>21.721578150179653</v>
      </c>
      <c r="K16" s="127"/>
    </row>
    <row r="17" spans="1:11" x14ac:dyDescent="0.25">
      <c r="A17" s="33" t="s">
        <v>279</v>
      </c>
      <c r="B17" s="121">
        <v>82.136856030000004</v>
      </c>
      <c r="C17" s="190">
        <f t="shared" si="0"/>
        <v>0.9380875782953858</v>
      </c>
      <c r="D17" s="121">
        <v>77.853228420000008</v>
      </c>
      <c r="E17" s="190">
        <f t="shared" si="1"/>
        <v>0.62004128134559044</v>
      </c>
      <c r="F17" s="121">
        <v>87.62780284999991</v>
      </c>
      <c r="G17" s="43">
        <f t="shared" si="2"/>
        <v>1.1436103008901113</v>
      </c>
      <c r="H17" s="43">
        <f t="shared" si="3"/>
        <v>12.555130504374667</v>
      </c>
      <c r="I17" s="43">
        <f t="shared" si="4"/>
        <v>6.685119306239784</v>
      </c>
      <c r="K17" s="128"/>
    </row>
    <row r="18" spans="1:11" x14ac:dyDescent="0.25">
      <c r="A18" s="33" t="s">
        <v>278</v>
      </c>
      <c r="B18" s="121">
        <v>73.382137790000002</v>
      </c>
      <c r="C18" s="190">
        <f t="shared" si="0"/>
        <v>0.8380996699510439</v>
      </c>
      <c r="D18" s="121">
        <v>955.75504137999997</v>
      </c>
      <c r="E18" s="190">
        <f t="shared" si="1"/>
        <v>7.6118562137562673</v>
      </c>
      <c r="F18" s="121">
        <v>84.970810529999994</v>
      </c>
      <c r="G18" s="43">
        <f t="shared" si="2"/>
        <v>1.1089345052212505</v>
      </c>
      <c r="H18" s="43">
        <f t="shared" si="3"/>
        <v>-91.109561880279287</v>
      </c>
      <c r="I18" s="43">
        <f t="shared" si="4"/>
        <v>15.792225586509435</v>
      </c>
      <c r="K18" s="128"/>
    </row>
    <row r="19" spans="1:11" x14ac:dyDescent="0.25">
      <c r="A19" s="33" t="s">
        <v>277</v>
      </c>
      <c r="B19" s="121">
        <v>19.40281482</v>
      </c>
      <c r="C19" s="190">
        <f t="shared" si="0"/>
        <v>0.22160014938920497</v>
      </c>
      <c r="D19" s="121">
        <v>107.01782027</v>
      </c>
      <c r="E19" s="190">
        <f t="shared" si="1"/>
        <v>0.85231489757946388</v>
      </c>
      <c r="F19" s="121">
        <v>82.116990430000001</v>
      </c>
      <c r="G19" s="43">
        <f t="shared" si="2"/>
        <v>1.0716899554653478</v>
      </c>
      <c r="H19" s="43">
        <f t="shared" si="3"/>
        <v>-23.267928441428342</v>
      </c>
      <c r="I19" s="43">
        <f t="shared" si="4"/>
        <v>323.22204892331189</v>
      </c>
      <c r="K19" s="128"/>
    </row>
    <row r="20" spans="1:11" x14ac:dyDescent="0.25">
      <c r="A20" s="33" t="s">
        <v>283</v>
      </c>
      <c r="B20" s="121">
        <v>416.41754183</v>
      </c>
      <c r="C20" s="190">
        <f t="shared" si="0"/>
        <v>4.7559176508088488</v>
      </c>
      <c r="D20" s="121">
        <v>975.59128658999998</v>
      </c>
      <c r="E20" s="190">
        <f t="shared" si="1"/>
        <v>7.7698367002011191</v>
      </c>
      <c r="F20" s="121">
        <v>77.327681209999994</v>
      </c>
      <c r="G20" s="43">
        <f t="shared" si="2"/>
        <v>1.0091857823604302</v>
      </c>
      <c r="H20" s="43">
        <f t="shared" si="3"/>
        <v>-92.073762622431303</v>
      </c>
      <c r="I20" s="43">
        <f t="shared" si="4"/>
        <v>-81.430253665545976</v>
      </c>
      <c r="K20" s="128"/>
    </row>
    <row r="21" spans="1:11" x14ac:dyDescent="0.25">
      <c r="A21" s="33" t="s">
        <v>248</v>
      </c>
      <c r="B21" s="121">
        <v>10.02186318</v>
      </c>
      <c r="C21" s="190">
        <f t="shared" si="0"/>
        <v>0.11446000997530383</v>
      </c>
      <c r="D21" s="121">
        <v>57.658676499999906</v>
      </c>
      <c r="E21" s="190">
        <f t="shared" si="1"/>
        <v>0.45920715663689399</v>
      </c>
      <c r="F21" s="121">
        <v>55.945463600000004</v>
      </c>
      <c r="G21" s="43">
        <f t="shared" si="2"/>
        <v>0.73013137817174922</v>
      </c>
      <c r="H21" s="43">
        <f t="shared" si="3"/>
        <v>-2.9713011189216321</v>
      </c>
      <c r="I21" s="43">
        <f t="shared" si="4"/>
        <v>458.23415861081429</v>
      </c>
      <c r="K21" s="128"/>
    </row>
    <row r="22" spans="1:11" x14ac:dyDescent="0.25">
      <c r="A22" s="33" t="s">
        <v>280</v>
      </c>
      <c r="B22" s="121">
        <v>82.710497150000009</v>
      </c>
      <c r="C22" s="190">
        <f t="shared" si="0"/>
        <v>0.94463915130513088</v>
      </c>
      <c r="D22" s="121">
        <v>73.493769760000092</v>
      </c>
      <c r="E22" s="190">
        <f t="shared" si="1"/>
        <v>0.58532153512084584</v>
      </c>
      <c r="F22" s="121">
        <v>48.451309439999996</v>
      </c>
      <c r="G22" s="43">
        <f t="shared" si="2"/>
        <v>0.63232689586029422</v>
      </c>
      <c r="H22" s="43">
        <f t="shared" si="3"/>
        <v>-34.074262895723393</v>
      </c>
      <c r="I22" s="43">
        <f t="shared" si="4"/>
        <v>-41.420604264860238</v>
      </c>
      <c r="K22" s="128"/>
    </row>
    <row r="23" spans="1:11" x14ac:dyDescent="0.25">
      <c r="A23" s="33" t="s">
        <v>786</v>
      </c>
      <c r="B23" s="121">
        <v>33.744116170000005</v>
      </c>
      <c r="C23" s="190">
        <f t="shared" si="0"/>
        <v>0.38539259657164981</v>
      </c>
      <c r="D23" s="121">
        <v>37.185984779999998</v>
      </c>
      <c r="E23" s="190">
        <f t="shared" si="1"/>
        <v>0.29615786164579483</v>
      </c>
      <c r="F23" s="121">
        <v>42.303542090000001</v>
      </c>
      <c r="G23" s="43">
        <f t="shared" si="2"/>
        <v>0.55209379814162984</v>
      </c>
      <c r="H23" s="43">
        <f t="shared" si="3"/>
        <v>13.762059389516068</v>
      </c>
      <c r="I23" s="43">
        <f t="shared" si="4"/>
        <v>25.365684129577826</v>
      </c>
      <c r="K23" s="128"/>
    </row>
    <row r="24" spans="1:11" x14ac:dyDescent="0.25">
      <c r="A24" s="33" t="s">
        <v>284</v>
      </c>
      <c r="B24" s="121">
        <v>42.192739689999996</v>
      </c>
      <c r="C24" s="190">
        <f t="shared" si="0"/>
        <v>0.48188458763241637</v>
      </c>
      <c r="D24" s="121">
        <v>37.631871359999998</v>
      </c>
      <c r="E24" s="190">
        <f t="shared" si="1"/>
        <v>0.29970900643463422</v>
      </c>
      <c r="F24" s="121">
        <v>39.33356311</v>
      </c>
      <c r="G24" s="43">
        <f t="shared" si="2"/>
        <v>0.51333328555900593</v>
      </c>
      <c r="H24" s="43">
        <f t="shared" si="3"/>
        <v>4.5219429395923605</v>
      </c>
      <c r="I24" s="43">
        <f t="shared" si="4"/>
        <v>-6.7764658114335301</v>
      </c>
      <c r="K24" s="128"/>
    </row>
    <row r="25" spans="1:11" x14ac:dyDescent="0.25">
      <c r="A25" s="33" t="s">
        <v>288</v>
      </c>
      <c r="B25" s="121">
        <v>72.29246590999999</v>
      </c>
      <c r="C25" s="190">
        <f t="shared" si="0"/>
        <v>0.82565449363856813</v>
      </c>
      <c r="D25" s="121">
        <v>44.907852240000004</v>
      </c>
      <c r="E25" s="190">
        <f t="shared" si="1"/>
        <v>0.35765661630821871</v>
      </c>
      <c r="F25" s="121">
        <v>36.738655460000004</v>
      </c>
      <c r="G25" s="43">
        <f t="shared" si="2"/>
        <v>0.47946774263904507</v>
      </c>
      <c r="H25" s="43">
        <f t="shared" si="3"/>
        <v>-18.191020885037101</v>
      </c>
      <c r="I25" s="43">
        <f t="shared" si="4"/>
        <v>-49.18051971593065</v>
      </c>
      <c r="K25" s="128"/>
    </row>
    <row r="26" spans="1:11" x14ac:dyDescent="0.25">
      <c r="A26" s="33" t="s">
        <v>285</v>
      </c>
      <c r="B26" s="121">
        <v>39.892471270000001</v>
      </c>
      <c r="C26" s="190">
        <f t="shared" si="0"/>
        <v>0.4556131507179208</v>
      </c>
      <c r="D26" s="121">
        <v>102.24405322</v>
      </c>
      <c r="E26" s="190">
        <f t="shared" si="1"/>
        <v>0.81429550264109063</v>
      </c>
      <c r="F26" s="121">
        <v>26.357834140000001</v>
      </c>
      <c r="G26" s="43">
        <f t="shared" si="2"/>
        <v>0.34399003114634275</v>
      </c>
      <c r="H26" s="43">
        <f t="shared" si="3"/>
        <v>-74.220667794453064</v>
      </c>
      <c r="I26" s="43">
        <f t="shared" si="4"/>
        <v>-33.927798151172297</v>
      </c>
      <c r="K26" s="128"/>
    </row>
    <row r="27" spans="1:11" x14ac:dyDescent="0.25">
      <c r="A27" s="33" t="s">
        <v>295</v>
      </c>
      <c r="B27" s="121">
        <v>45.810497810000001</v>
      </c>
      <c r="C27" s="190">
        <f t="shared" si="0"/>
        <v>0.52320311524211349</v>
      </c>
      <c r="D27" s="121">
        <v>150.53636852000002</v>
      </c>
      <c r="E27" s="190">
        <f t="shared" si="1"/>
        <v>1.1989067726608842</v>
      </c>
      <c r="F27" s="121">
        <v>25.538806730000001</v>
      </c>
      <c r="G27" s="43">
        <f t="shared" si="2"/>
        <v>0.33330109279203191</v>
      </c>
      <c r="H27" s="43">
        <f t="shared" si="3"/>
        <v>-83.034792866943008</v>
      </c>
      <c r="I27" s="43">
        <f t="shared" si="4"/>
        <v>-44.251191427950118</v>
      </c>
      <c r="K27" s="128"/>
    </row>
    <row r="28" spans="1:11" x14ac:dyDescent="0.25">
      <c r="A28" s="33" t="s">
        <v>341</v>
      </c>
      <c r="B28" s="121">
        <v>1.76795199</v>
      </c>
      <c r="C28" s="190">
        <f t="shared" si="0"/>
        <v>2.0191834469971106E-2</v>
      </c>
      <c r="D28" s="121">
        <v>258.67515304</v>
      </c>
      <c r="E28" s="190">
        <f t="shared" si="1"/>
        <v>2.0601492911498238</v>
      </c>
      <c r="F28" s="121">
        <v>25.31350411</v>
      </c>
      <c r="G28" s="43">
        <f t="shared" si="2"/>
        <v>0.33036072011727036</v>
      </c>
      <c r="H28" s="43">
        <f t="shared" si="3"/>
        <v>-90.214172558705059</v>
      </c>
      <c r="I28" s="43">
        <f t="shared" si="4"/>
        <v>1331.798162686533</v>
      </c>
      <c r="K28" s="128"/>
    </row>
    <row r="29" spans="1:11" x14ac:dyDescent="0.25">
      <c r="A29" s="33" t="s">
        <v>290</v>
      </c>
      <c r="B29" s="121">
        <v>10.76184027</v>
      </c>
      <c r="C29" s="190">
        <f t="shared" si="0"/>
        <v>0.12291131125348556</v>
      </c>
      <c r="D29" s="121">
        <v>28.047955780000002</v>
      </c>
      <c r="E29" s="190">
        <f t="shared" si="1"/>
        <v>0.2233804659600738</v>
      </c>
      <c r="F29" s="121">
        <v>18.99280409</v>
      </c>
      <c r="G29" s="43">
        <f t="shared" si="2"/>
        <v>0.24787071789637893</v>
      </c>
      <c r="H29" s="43">
        <f t="shared" si="3"/>
        <v>-32.28453353615491</v>
      </c>
      <c r="I29" s="43">
        <f t="shared" si="4"/>
        <v>76.482865509023185</v>
      </c>
      <c r="K29" s="128"/>
    </row>
    <row r="30" spans="1:11" x14ac:dyDescent="0.25">
      <c r="A30" s="33" t="s">
        <v>322</v>
      </c>
      <c r="B30" s="121">
        <v>21.236393020000001</v>
      </c>
      <c r="C30" s="190">
        <f t="shared" si="0"/>
        <v>0.24254150283746664</v>
      </c>
      <c r="D30" s="121">
        <v>18.11147952</v>
      </c>
      <c r="E30" s="190">
        <f t="shared" si="1"/>
        <v>0.14424404994565823</v>
      </c>
      <c r="F30" s="121">
        <v>18.880926579999997</v>
      </c>
      <c r="G30" s="43">
        <f t="shared" si="2"/>
        <v>0.24641063024482668</v>
      </c>
      <c r="H30" s="43">
        <f t="shared" si="3"/>
        <v>4.2483942802702401</v>
      </c>
      <c r="I30" s="43">
        <f t="shared" si="4"/>
        <v>-11.0916502523836</v>
      </c>
      <c r="K30" s="128"/>
    </row>
    <row r="31" spans="1:11" x14ac:dyDescent="0.25">
      <c r="A31" s="33" t="s">
        <v>286</v>
      </c>
      <c r="B31" s="121">
        <v>29.1787916</v>
      </c>
      <c r="C31" s="190">
        <f t="shared" si="0"/>
        <v>0.33325188316962351</v>
      </c>
      <c r="D31" s="121">
        <v>33.018996550000004</v>
      </c>
      <c r="E31" s="190">
        <f t="shared" si="1"/>
        <v>0.26297099484635134</v>
      </c>
      <c r="F31" s="121">
        <v>17.553255660000001</v>
      </c>
      <c r="G31" s="43">
        <f t="shared" si="2"/>
        <v>0.22908350242783326</v>
      </c>
      <c r="H31" s="43">
        <f t="shared" si="3"/>
        <v>-46.838918519466645</v>
      </c>
      <c r="I31" s="43">
        <f t="shared" si="4"/>
        <v>-39.842417394694294</v>
      </c>
      <c r="K31" s="128"/>
    </row>
    <row r="32" spans="1:11" x14ac:dyDescent="0.25">
      <c r="A32" s="33" t="s">
        <v>304</v>
      </c>
      <c r="B32" s="121">
        <v>16.313979589999999</v>
      </c>
      <c r="C32" s="190">
        <f t="shared" si="0"/>
        <v>0.18632246649852019</v>
      </c>
      <c r="D32" s="121">
        <v>106.64132639</v>
      </c>
      <c r="E32" s="190">
        <f t="shared" si="1"/>
        <v>0.84931641244902578</v>
      </c>
      <c r="F32" s="121">
        <v>16.667622730000001</v>
      </c>
      <c r="G32" s="43">
        <f t="shared" si="2"/>
        <v>0.21752531075105211</v>
      </c>
      <c r="H32" s="43">
        <f t="shared" si="3"/>
        <v>-84.370390641012349</v>
      </c>
      <c r="I32" s="43">
        <f t="shared" si="4"/>
        <v>2.1677306757008408</v>
      </c>
      <c r="K32" s="128"/>
    </row>
    <row r="33" spans="1:11" x14ac:dyDescent="0.25">
      <c r="A33" s="33" t="s">
        <v>289</v>
      </c>
      <c r="B33" s="121">
        <v>181.60118928999998</v>
      </c>
      <c r="C33" s="190">
        <f t="shared" si="0"/>
        <v>2.0740728110459434</v>
      </c>
      <c r="D33" s="121">
        <v>10.60921392</v>
      </c>
      <c r="E33" s="190">
        <f t="shared" si="1"/>
        <v>8.4494255749275896E-2</v>
      </c>
      <c r="F33" s="121">
        <v>12.581623140000001</v>
      </c>
      <c r="G33" s="43">
        <f t="shared" si="2"/>
        <v>0.16419986986837251</v>
      </c>
      <c r="H33" s="43">
        <f t="shared" si="3"/>
        <v>18.591473740403195</v>
      </c>
      <c r="I33" s="43">
        <f t="shared" si="4"/>
        <v>-93.071838797317383</v>
      </c>
      <c r="K33" s="128"/>
    </row>
    <row r="34" spans="1:11" x14ac:dyDescent="0.25">
      <c r="A34" s="33" t="s">
        <v>292</v>
      </c>
      <c r="B34" s="121">
        <v>3.1710402799999997</v>
      </c>
      <c r="C34" s="190">
        <f t="shared" si="0"/>
        <v>3.6216549314425008E-2</v>
      </c>
      <c r="D34" s="121">
        <v>38.545795990000002</v>
      </c>
      <c r="E34" s="190">
        <f t="shared" si="1"/>
        <v>0.30698771548933695</v>
      </c>
      <c r="F34" s="121">
        <v>9.8725885699999996</v>
      </c>
      <c r="G34" s="43">
        <f t="shared" si="2"/>
        <v>0.12884488276430617</v>
      </c>
      <c r="H34" s="43">
        <f t="shared" si="3"/>
        <v>-74.38737917732648</v>
      </c>
      <c r="I34" s="43">
        <f t="shared" si="4"/>
        <v>211.33595597215185</v>
      </c>
      <c r="K34" s="128"/>
    </row>
    <row r="35" spans="1:11" x14ac:dyDescent="0.25">
      <c r="A35" s="33" t="s">
        <v>259</v>
      </c>
      <c r="B35" s="121">
        <v>1.99781597</v>
      </c>
      <c r="C35" s="190">
        <f t="shared" si="0"/>
        <v>2.2817118109471266E-2</v>
      </c>
      <c r="D35" s="121">
        <v>0</v>
      </c>
      <c r="E35" s="190">
        <f t="shared" si="1"/>
        <v>0</v>
      </c>
      <c r="F35" s="121">
        <v>8.4807821800000003</v>
      </c>
      <c r="G35" s="43">
        <f t="shared" si="2"/>
        <v>0.11068073767928902</v>
      </c>
      <c r="H35" s="43" t="s">
        <v>261</v>
      </c>
      <c r="I35" s="43">
        <f t="shared" si="4"/>
        <v>324.50267228567606</v>
      </c>
      <c r="K35" s="128"/>
    </row>
    <row r="36" spans="1:11" x14ac:dyDescent="0.25">
      <c r="A36" s="33" t="s">
        <v>388</v>
      </c>
      <c r="B36" s="121">
        <v>3.0302832599999996</v>
      </c>
      <c r="C36" s="190">
        <f t="shared" ref="C36:C67" si="5">(B36/$B$138)*100</f>
        <v>3.4608959026678328E-2</v>
      </c>
      <c r="D36" s="121">
        <v>2.3274107000000002</v>
      </c>
      <c r="E36" s="190">
        <f t="shared" ref="E36:E67" si="6">(D36/$D$138)*100</f>
        <v>1.8536042010490562E-2</v>
      </c>
      <c r="F36" s="121">
        <v>8.22740443</v>
      </c>
      <c r="G36" s="43">
        <f t="shared" ref="G36:G67" si="7">(F36/$F$138)*100</f>
        <v>0.10737396294008465</v>
      </c>
      <c r="H36" s="43">
        <f t="shared" si="3"/>
        <v>253.50032677945492</v>
      </c>
      <c r="I36" s="43">
        <f t="shared" si="4"/>
        <v>171.50611755021217</v>
      </c>
      <c r="K36" s="128"/>
    </row>
    <row r="37" spans="1:11" x14ac:dyDescent="0.25">
      <c r="A37" s="33" t="s">
        <v>303</v>
      </c>
      <c r="B37" s="121">
        <v>0.57945331000000011</v>
      </c>
      <c r="C37" s="190">
        <f t="shared" si="5"/>
        <v>6.6179542118657061E-3</v>
      </c>
      <c r="D37" s="121">
        <v>6.2754870299999999</v>
      </c>
      <c r="E37" s="190">
        <f t="shared" si="6"/>
        <v>4.9979443346362819E-2</v>
      </c>
      <c r="F37" s="121">
        <v>7.8939511100000006</v>
      </c>
      <c r="G37" s="43">
        <f t="shared" si="7"/>
        <v>0.10302214035392693</v>
      </c>
      <c r="H37" s="43">
        <f t="shared" si="3"/>
        <v>25.790254561326066</v>
      </c>
      <c r="I37" s="43">
        <f t="shared" si="4"/>
        <v>1262.3101246932215</v>
      </c>
      <c r="K37" s="128"/>
    </row>
    <row r="38" spans="1:11" x14ac:dyDescent="0.25">
      <c r="A38" s="33" t="s">
        <v>291</v>
      </c>
      <c r="B38" s="121">
        <v>15.96181915</v>
      </c>
      <c r="C38" s="190">
        <f t="shared" si="5"/>
        <v>0.18230043119916106</v>
      </c>
      <c r="D38" s="121">
        <v>22.775866699999998</v>
      </c>
      <c r="E38" s="190">
        <f t="shared" si="6"/>
        <v>0.18139231807112213</v>
      </c>
      <c r="F38" s="121">
        <v>7.8800881</v>
      </c>
      <c r="G38" s="43">
        <f t="shared" si="7"/>
        <v>0.10284121739886343</v>
      </c>
      <c r="H38" s="43">
        <f t="shared" si="3"/>
        <v>-65.401588427807226</v>
      </c>
      <c r="I38" s="43">
        <f t="shared" si="4"/>
        <v>-50.631641506851686</v>
      </c>
      <c r="K38" s="128"/>
    </row>
    <row r="39" spans="1:11" x14ac:dyDescent="0.25">
      <c r="A39" s="33" t="s">
        <v>316</v>
      </c>
      <c r="B39" s="121">
        <v>0.88799075999999999</v>
      </c>
      <c r="C39" s="190">
        <f t="shared" si="5"/>
        <v>1.0141769990475726E-2</v>
      </c>
      <c r="D39" s="121">
        <v>9.29288238</v>
      </c>
      <c r="E39" s="190">
        <f t="shared" si="6"/>
        <v>7.4010684145358399E-2</v>
      </c>
      <c r="F39" s="121">
        <v>6.5603872599999997</v>
      </c>
      <c r="G39" s="43">
        <f t="shared" si="7"/>
        <v>8.5618105262857902E-2</v>
      </c>
      <c r="H39" s="43">
        <f t="shared" si="3"/>
        <v>-29.4041720132048</v>
      </c>
      <c r="I39" s="43">
        <f t="shared" si="4"/>
        <v>638.79003650893844</v>
      </c>
      <c r="K39" s="128"/>
    </row>
    <row r="40" spans="1:11" x14ac:dyDescent="0.25">
      <c r="A40" s="33" t="s">
        <v>296</v>
      </c>
      <c r="B40" s="121">
        <v>162.93305058999999</v>
      </c>
      <c r="C40" s="190">
        <f t="shared" si="5"/>
        <v>1.8608634203922632</v>
      </c>
      <c r="D40" s="121">
        <v>5.8422218099999998</v>
      </c>
      <c r="E40" s="190">
        <f t="shared" si="6"/>
        <v>4.6528818014269765E-2</v>
      </c>
      <c r="F40" s="121">
        <v>6.1385393800000001</v>
      </c>
      <c r="G40" s="43">
        <f t="shared" si="7"/>
        <v>8.0112665604597025E-2</v>
      </c>
      <c r="H40" s="43">
        <f t="shared" si="3"/>
        <v>5.0720013658639207</v>
      </c>
      <c r="I40" s="43">
        <f t="shared" si="4"/>
        <v>-96.232477476011397</v>
      </c>
      <c r="K40" s="128"/>
    </row>
    <row r="41" spans="1:11" x14ac:dyDescent="0.25">
      <c r="A41" s="33" t="s">
        <v>302</v>
      </c>
      <c r="B41" s="121">
        <v>11.341408210000001</v>
      </c>
      <c r="C41" s="190">
        <f t="shared" si="5"/>
        <v>0.12953057465813386</v>
      </c>
      <c r="D41" s="121">
        <v>4.3905971299999997</v>
      </c>
      <c r="E41" s="190">
        <f t="shared" si="6"/>
        <v>3.496774026725033E-2</v>
      </c>
      <c r="F41" s="121">
        <v>5.2329180700000002</v>
      </c>
      <c r="G41" s="43">
        <f t="shared" si="7"/>
        <v>6.8293610177697237E-2</v>
      </c>
      <c r="H41" s="43">
        <f t="shared" si="3"/>
        <v>19.184655641589245</v>
      </c>
      <c r="I41" s="43">
        <f t="shared" si="4"/>
        <v>-53.860067699652973</v>
      </c>
      <c r="K41" s="128"/>
    </row>
    <row r="42" spans="1:11" x14ac:dyDescent="0.25">
      <c r="A42" s="33" t="s">
        <v>788</v>
      </c>
      <c r="B42" s="121">
        <v>9.1325000000000003E-2</v>
      </c>
      <c r="C42" s="190">
        <f t="shared" si="5"/>
        <v>1.0430256553347421E-3</v>
      </c>
      <c r="D42" s="121">
        <v>0.62495599999999996</v>
      </c>
      <c r="E42" s="190">
        <f t="shared" si="6"/>
        <v>4.9772954428318724E-3</v>
      </c>
      <c r="F42" s="121">
        <v>4.2601068399999997</v>
      </c>
      <c r="G42" s="43">
        <f t="shared" si="7"/>
        <v>5.5597674558337119E-2</v>
      </c>
      <c r="H42" s="43">
        <f t="shared" si="3"/>
        <v>581.66508362188699</v>
      </c>
      <c r="I42" s="43">
        <f t="shared" si="4"/>
        <v>4564.7761730084858</v>
      </c>
      <c r="K42" s="128"/>
    </row>
    <row r="43" spans="1:11" x14ac:dyDescent="0.25">
      <c r="A43" s="33" t="s">
        <v>329</v>
      </c>
      <c r="B43" s="121">
        <v>6.5825800000000002E-3</v>
      </c>
      <c r="C43" s="190">
        <f t="shared" si="5"/>
        <v>7.517985018662323E-5</v>
      </c>
      <c r="D43" s="121">
        <v>0.22952939000000003</v>
      </c>
      <c r="E43" s="190">
        <f t="shared" si="6"/>
        <v>1.8280256319532569E-3</v>
      </c>
      <c r="F43" s="121">
        <v>3.1521210499999999</v>
      </c>
      <c r="G43" s="43">
        <f t="shared" si="7"/>
        <v>4.1137606846119348E-2</v>
      </c>
      <c r="H43" s="43">
        <f t="shared" si="3"/>
        <v>1273.2973585648442</v>
      </c>
      <c r="I43" s="43" t="s">
        <v>261</v>
      </c>
      <c r="K43" s="128"/>
    </row>
    <row r="44" spans="1:11" x14ac:dyDescent="0.25">
      <c r="A44" s="33" t="s">
        <v>306</v>
      </c>
      <c r="B44" s="121">
        <v>0.46156121999999999</v>
      </c>
      <c r="C44" s="190">
        <f t="shared" si="5"/>
        <v>5.2715049982765185E-3</v>
      </c>
      <c r="D44" s="121">
        <v>1.7524185299999999</v>
      </c>
      <c r="E44" s="190">
        <f t="shared" si="6"/>
        <v>1.3956670170865035E-2</v>
      </c>
      <c r="F44" s="121">
        <v>3.0379412000000001</v>
      </c>
      <c r="G44" s="43">
        <f t="shared" si="7"/>
        <v>3.9647471884757743E-2</v>
      </c>
      <c r="H44" s="43">
        <f t="shared" si="3"/>
        <v>73.357057574596652</v>
      </c>
      <c r="I44" s="43">
        <f t="shared" si="4"/>
        <v>558.18813807624485</v>
      </c>
      <c r="K44" s="128"/>
    </row>
    <row r="45" spans="1:11" x14ac:dyDescent="0.25">
      <c r="A45" s="33" t="s">
        <v>483</v>
      </c>
      <c r="B45" s="121">
        <v>0</v>
      </c>
      <c r="C45" s="190">
        <f t="shared" si="5"/>
        <v>0</v>
      </c>
      <c r="D45" s="121">
        <v>4.5769769999999994E-2</v>
      </c>
      <c r="E45" s="190">
        <f t="shared" si="6"/>
        <v>3.6452113051232873E-4</v>
      </c>
      <c r="F45" s="121">
        <v>2.7904492900000002</v>
      </c>
      <c r="G45" s="43">
        <f t="shared" si="7"/>
        <v>3.6417511889669622E-2</v>
      </c>
      <c r="H45" s="43">
        <f t="shared" si="3"/>
        <v>5996.7081329008215</v>
      </c>
      <c r="I45" s="43" t="s">
        <v>261</v>
      </c>
      <c r="K45" s="128"/>
    </row>
    <row r="46" spans="1:11" x14ac:dyDescent="0.25">
      <c r="A46" s="33" t="s">
        <v>287</v>
      </c>
      <c r="B46" s="121">
        <v>5.5429097699999996</v>
      </c>
      <c r="C46" s="190">
        <f t="shared" si="5"/>
        <v>6.3305744268443404E-2</v>
      </c>
      <c r="D46" s="121">
        <v>2.9698315699999998</v>
      </c>
      <c r="E46" s="190">
        <f t="shared" si="6"/>
        <v>2.365243175413825E-2</v>
      </c>
      <c r="F46" s="121">
        <v>2.6262002799999999</v>
      </c>
      <c r="G46" s="43">
        <f t="shared" si="7"/>
        <v>3.4273935836889438E-2</v>
      </c>
      <c r="H46" s="43">
        <f t="shared" si="3"/>
        <v>-11.570733285726364</v>
      </c>
      <c r="I46" s="43">
        <f t="shared" si="4"/>
        <v>-52.620547889596978</v>
      </c>
      <c r="K46" s="128"/>
    </row>
    <row r="47" spans="1:11" x14ac:dyDescent="0.25">
      <c r="A47" s="33" t="s">
        <v>320</v>
      </c>
      <c r="B47" s="121">
        <v>0.23483220000000002</v>
      </c>
      <c r="C47" s="190">
        <f t="shared" si="5"/>
        <v>2.682025834094708E-3</v>
      </c>
      <c r="D47" s="121">
        <v>0</v>
      </c>
      <c r="E47" s="190">
        <f t="shared" si="6"/>
        <v>0</v>
      </c>
      <c r="F47" s="121">
        <v>2.2807760299999997</v>
      </c>
      <c r="G47" s="43">
        <f t="shared" si="7"/>
        <v>2.9765883396576067E-2</v>
      </c>
      <c r="H47" s="43" t="s">
        <v>261</v>
      </c>
      <c r="I47" s="43">
        <f t="shared" si="4"/>
        <v>871.23649567648704</v>
      </c>
      <c r="K47" s="128"/>
    </row>
    <row r="48" spans="1:11" x14ac:dyDescent="0.25">
      <c r="A48" s="33" t="s">
        <v>340</v>
      </c>
      <c r="B48" s="121">
        <v>0</v>
      </c>
      <c r="C48" s="190">
        <f t="shared" si="5"/>
        <v>0</v>
      </c>
      <c r="D48" s="121">
        <v>1.0337350000000001</v>
      </c>
      <c r="E48" s="190">
        <f t="shared" si="6"/>
        <v>8.2329068039922911E-3</v>
      </c>
      <c r="F48" s="121">
        <v>2.0554939999999999</v>
      </c>
      <c r="G48" s="43">
        <f t="shared" si="7"/>
        <v>2.6825779437168903E-2</v>
      </c>
      <c r="H48" s="43">
        <f t="shared" si="3"/>
        <v>98.841482584995163</v>
      </c>
      <c r="I48" s="43" t="s">
        <v>261</v>
      </c>
      <c r="K48" s="128"/>
    </row>
    <row r="49" spans="1:11" x14ac:dyDescent="0.25">
      <c r="A49" s="33" t="s">
        <v>299</v>
      </c>
      <c r="B49" s="121">
        <v>2.1047891600000002</v>
      </c>
      <c r="C49" s="190">
        <f t="shared" si="5"/>
        <v>2.403886222776306E-2</v>
      </c>
      <c r="D49" s="121">
        <v>4.3881164899999998</v>
      </c>
      <c r="E49" s="190">
        <f t="shared" si="6"/>
        <v>3.4947983871332369E-2</v>
      </c>
      <c r="F49" s="121">
        <v>1.8526935200000001</v>
      </c>
      <c r="G49" s="43">
        <f t="shared" si="7"/>
        <v>2.4179077016129494E-2</v>
      </c>
      <c r="H49" s="43">
        <f t="shared" si="3"/>
        <v>-57.779299519006159</v>
      </c>
      <c r="I49" s="43">
        <f t="shared" si="4"/>
        <v>-11.977239563510489</v>
      </c>
      <c r="K49" s="128"/>
    </row>
    <row r="50" spans="1:11" x14ac:dyDescent="0.25">
      <c r="A50" s="33" t="s">
        <v>389</v>
      </c>
      <c r="B50" s="121">
        <v>1.6766763500000001</v>
      </c>
      <c r="C50" s="190">
        <f t="shared" si="5"/>
        <v>1.9149372556726128E-2</v>
      </c>
      <c r="D50" s="121">
        <v>0.66291555000000002</v>
      </c>
      <c r="E50" s="190">
        <f t="shared" si="6"/>
        <v>5.2796141584325685E-3</v>
      </c>
      <c r="F50" s="121">
        <v>1.6799885000000001</v>
      </c>
      <c r="G50" s="43">
        <f t="shared" si="7"/>
        <v>2.1925143521693682E-2</v>
      </c>
      <c r="H50" s="43">
        <f t="shared" si="3"/>
        <v>153.42421067057487</v>
      </c>
      <c r="I50" s="43">
        <f t="shared" si="4"/>
        <v>0.19754259669733099</v>
      </c>
      <c r="K50" s="128"/>
    </row>
    <row r="51" spans="1:11" x14ac:dyDescent="0.25">
      <c r="A51" s="33" t="s">
        <v>319</v>
      </c>
      <c r="B51" s="121">
        <v>6.1397199999999999E-2</v>
      </c>
      <c r="C51" s="190">
        <f t="shared" si="5"/>
        <v>7.0121932401552936E-4</v>
      </c>
      <c r="D51" s="121">
        <v>9.5608389299999992</v>
      </c>
      <c r="E51" s="190">
        <f t="shared" si="6"/>
        <v>7.6144752648088107E-2</v>
      </c>
      <c r="F51" s="121">
        <v>1.6059393100000001</v>
      </c>
      <c r="G51" s="43">
        <f t="shared" si="7"/>
        <v>2.0958744574072811E-2</v>
      </c>
      <c r="H51" s="43">
        <f t="shared" si="3"/>
        <v>-83.202945664518154</v>
      </c>
      <c r="I51" s="43">
        <f t="shared" si="4"/>
        <v>2515.6556162170264</v>
      </c>
      <c r="K51" s="128"/>
    </row>
    <row r="52" spans="1:11" x14ac:dyDescent="0.25">
      <c r="A52" s="33" t="s">
        <v>250</v>
      </c>
      <c r="B52" s="121">
        <v>11.36554059</v>
      </c>
      <c r="C52" s="190">
        <f t="shared" si="5"/>
        <v>0.12980619131802201</v>
      </c>
      <c r="D52" s="121">
        <v>60.666609969999996</v>
      </c>
      <c r="E52" s="190">
        <f t="shared" si="6"/>
        <v>0.48316304081525679</v>
      </c>
      <c r="F52" s="121">
        <v>1.3848549099999998</v>
      </c>
      <c r="G52" s="43">
        <f t="shared" si="7"/>
        <v>1.8073422918354606E-2</v>
      </c>
      <c r="H52" s="43" t="s">
        <v>261</v>
      </c>
      <c r="I52" s="43">
        <f t="shared" si="4"/>
        <v>-87.815318602456372</v>
      </c>
      <c r="K52" s="128"/>
    </row>
    <row r="53" spans="1:11" x14ac:dyDescent="0.25">
      <c r="A53" s="33" t="s">
        <v>437</v>
      </c>
      <c r="B53" s="121">
        <v>0</v>
      </c>
      <c r="C53" s="190">
        <f t="shared" si="5"/>
        <v>0</v>
      </c>
      <c r="D53" s="121">
        <v>0</v>
      </c>
      <c r="E53" s="190">
        <f t="shared" si="6"/>
        <v>0</v>
      </c>
      <c r="F53" s="121">
        <v>1.1278196</v>
      </c>
      <c r="G53" s="43">
        <f t="shared" si="7"/>
        <v>1.4718914204816974E-2</v>
      </c>
      <c r="H53" s="43" t="s">
        <v>261</v>
      </c>
      <c r="I53" s="43" t="s">
        <v>261</v>
      </c>
      <c r="K53" s="128"/>
    </row>
    <row r="54" spans="1:11" x14ac:dyDescent="0.25">
      <c r="A54" s="33" t="s">
        <v>249</v>
      </c>
      <c r="B54" s="121">
        <v>12.565437150000001</v>
      </c>
      <c r="C54" s="190">
        <f t="shared" si="5"/>
        <v>0.14351024711684932</v>
      </c>
      <c r="D54" s="121">
        <v>1.13446377</v>
      </c>
      <c r="E54" s="190">
        <f t="shared" si="6"/>
        <v>9.0351342374164999E-3</v>
      </c>
      <c r="F54" s="121">
        <v>1.0797400700000002</v>
      </c>
      <c r="G54" s="43">
        <f t="shared" si="7"/>
        <v>1.4091439316920078E-2</v>
      </c>
      <c r="H54" s="43">
        <f t="shared" si="3"/>
        <v>-4.8237503433009472</v>
      </c>
      <c r="I54" s="43" t="s">
        <v>261</v>
      </c>
      <c r="K54" s="128"/>
    </row>
    <row r="55" spans="1:11" x14ac:dyDescent="0.25">
      <c r="A55" s="33" t="s">
        <v>355</v>
      </c>
      <c r="B55" s="121">
        <v>1.6459999999999999E-2</v>
      </c>
      <c r="C55" s="190">
        <f t="shared" si="5"/>
        <v>1.879901701265793E-4</v>
      </c>
      <c r="D55" s="121">
        <v>1.2221813100000001</v>
      </c>
      <c r="E55" s="190">
        <f t="shared" si="6"/>
        <v>9.7337371984224305E-3</v>
      </c>
      <c r="F55" s="121">
        <v>1.02290412</v>
      </c>
      <c r="G55" s="43">
        <f t="shared" si="7"/>
        <v>1.3349686405550858E-2</v>
      </c>
      <c r="H55" s="43">
        <f t="shared" si="3"/>
        <v>-16.305043152721755</v>
      </c>
      <c r="I55" s="43">
        <f t="shared" si="4"/>
        <v>6114.4843256379108</v>
      </c>
      <c r="K55" s="128"/>
    </row>
    <row r="56" spans="1:11" x14ac:dyDescent="0.25">
      <c r="A56" s="33" t="s">
        <v>487</v>
      </c>
      <c r="B56" s="121">
        <v>0</v>
      </c>
      <c r="C56" s="190">
        <f t="shared" si="5"/>
        <v>0</v>
      </c>
      <c r="D56" s="121">
        <v>19.074238999999999</v>
      </c>
      <c r="E56" s="190">
        <f t="shared" si="6"/>
        <v>0.15191169114335404</v>
      </c>
      <c r="F56" s="121">
        <v>0.97853309999999993</v>
      </c>
      <c r="G56" s="43">
        <f t="shared" si="7"/>
        <v>1.2770610428718908E-2</v>
      </c>
      <c r="H56" s="43">
        <f t="shared" si="3"/>
        <v>-94.869870824204298</v>
      </c>
      <c r="I56" s="43" t="s">
        <v>261</v>
      </c>
      <c r="K56" s="128"/>
    </row>
    <row r="57" spans="1:11" x14ac:dyDescent="0.25">
      <c r="A57" s="33" t="s">
        <v>391</v>
      </c>
      <c r="B57" s="121">
        <v>0.98984472999999995</v>
      </c>
      <c r="C57" s="190">
        <f t="shared" si="5"/>
        <v>1.1305047338493192E-2</v>
      </c>
      <c r="D57" s="121">
        <v>1.68963887</v>
      </c>
      <c r="E57" s="190">
        <f t="shared" si="6"/>
        <v>1.3456678306444925E-2</v>
      </c>
      <c r="F57" s="121">
        <v>0.94059031000000004</v>
      </c>
      <c r="G57" s="43">
        <f t="shared" si="7"/>
        <v>1.227542780314529E-2</v>
      </c>
      <c r="H57" s="43">
        <f t="shared" si="3"/>
        <v>-44.331873117952128</v>
      </c>
      <c r="I57" s="43">
        <f t="shared" si="4"/>
        <v>-4.9759743631710762</v>
      </c>
      <c r="K57" s="128"/>
    </row>
    <row r="58" spans="1:11" x14ac:dyDescent="0.25">
      <c r="A58" s="33" t="s">
        <v>310</v>
      </c>
      <c r="B58" s="121">
        <v>1.4811826299999999</v>
      </c>
      <c r="C58" s="190">
        <f t="shared" si="5"/>
        <v>1.6916632721885427E-2</v>
      </c>
      <c r="D58" s="121">
        <v>1.1477576899999999</v>
      </c>
      <c r="E58" s="190">
        <f t="shared" si="6"/>
        <v>9.1410101189719553E-3</v>
      </c>
      <c r="F58" s="121">
        <v>0.83874331000000002</v>
      </c>
      <c r="G58" s="43">
        <f t="shared" si="7"/>
        <v>1.094624603061891E-2</v>
      </c>
      <c r="H58" s="43">
        <f t="shared" si="3"/>
        <v>-26.923311661714934</v>
      </c>
      <c r="I58" s="43">
        <f t="shared" si="4"/>
        <v>-43.373403588995643</v>
      </c>
      <c r="K58" s="128"/>
    </row>
    <row r="59" spans="1:11" x14ac:dyDescent="0.25">
      <c r="A59" s="33" t="s">
        <v>326</v>
      </c>
      <c r="B59" s="121">
        <v>7.6702378700000002</v>
      </c>
      <c r="C59" s="190">
        <f t="shared" si="5"/>
        <v>8.7602024428470912E-2</v>
      </c>
      <c r="D59" s="121">
        <v>0.41613510999999997</v>
      </c>
      <c r="E59" s="190">
        <f t="shared" si="6"/>
        <v>3.3141971380470621E-3</v>
      </c>
      <c r="F59" s="121">
        <v>0.73471229000000005</v>
      </c>
      <c r="G59" s="43">
        <f t="shared" si="7"/>
        <v>9.5885611153899153E-3</v>
      </c>
      <c r="H59" s="43">
        <f t="shared" si="3"/>
        <v>76.556188685929456</v>
      </c>
      <c r="I59" s="43">
        <f t="shared" si="4"/>
        <v>-90.421258082834399</v>
      </c>
      <c r="K59" s="128"/>
    </row>
    <row r="60" spans="1:11" x14ac:dyDescent="0.25">
      <c r="A60" s="33" t="s">
        <v>309</v>
      </c>
      <c r="B60" s="121">
        <v>4.5797119999999998</v>
      </c>
      <c r="C60" s="190">
        <f t="shared" si="5"/>
        <v>5.2305032685949979E-2</v>
      </c>
      <c r="D60" s="121">
        <v>3.625769</v>
      </c>
      <c r="E60" s="190">
        <f t="shared" si="6"/>
        <v>2.8876470536263472E-2</v>
      </c>
      <c r="F60" s="121">
        <v>0.73445606999999991</v>
      </c>
      <c r="G60" s="43">
        <f t="shared" si="7"/>
        <v>9.5852172470996672E-3</v>
      </c>
      <c r="H60" s="43">
        <f t="shared" si="3"/>
        <v>-79.743440081262762</v>
      </c>
      <c r="I60" s="43">
        <f t="shared" si="4"/>
        <v>-83.962832815687975</v>
      </c>
      <c r="K60" s="128"/>
    </row>
    <row r="61" spans="1:11" x14ac:dyDescent="0.25">
      <c r="A61" s="33" t="s">
        <v>390</v>
      </c>
      <c r="B61" s="121">
        <v>0.65286028000000007</v>
      </c>
      <c r="C61" s="190">
        <f t="shared" si="5"/>
        <v>7.456337491256757E-3</v>
      </c>
      <c r="D61" s="121">
        <v>0.58458694</v>
      </c>
      <c r="E61" s="190">
        <f t="shared" si="6"/>
        <v>4.655786827234284E-3</v>
      </c>
      <c r="F61" s="121">
        <v>0.70184541</v>
      </c>
      <c r="G61" s="43">
        <f t="shared" si="7"/>
        <v>9.1596230237837618E-3</v>
      </c>
      <c r="H61" s="43">
        <f t="shared" si="3"/>
        <v>20.058345812515064</v>
      </c>
      <c r="I61" s="43" t="s">
        <v>261</v>
      </c>
      <c r="K61" s="128"/>
    </row>
    <row r="62" spans="1:11" x14ac:dyDescent="0.25">
      <c r="A62" s="33" t="s">
        <v>352</v>
      </c>
      <c r="B62" s="121">
        <v>1.99950249</v>
      </c>
      <c r="C62" s="190">
        <f t="shared" si="5"/>
        <v>2.2836379906659716E-2</v>
      </c>
      <c r="D62" s="121">
        <v>5.0888298000000001</v>
      </c>
      <c r="E62" s="190">
        <f t="shared" si="6"/>
        <v>4.0528628212045378E-2</v>
      </c>
      <c r="F62" s="121">
        <v>0.65515679000000004</v>
      </c>
      <c r="G62" s="43">
        <f t="shared" si="7"/>
        <v>8.5503005823921591E-3</v>
      </c>
      <c r="H62" s="43">
        <f t="shared" si="3"/>
        <v>-87.125590445174652</v>
      </c>
      <c r="I62" s="43">
        <f t="shared" si="4"/>
        <v>-67.234009796106832</v>
      </c>
      <c r="K62" s="128"/>
    </row>
    <row r="63" spans="1:11" x14ac:dyDescent="0.25">
      <c r="A63" s="33" t="s">
        <v>790</v>
      </c>
      <c r="B63" s="121">
        <v>0.11269080000000001</v>
      </c>
      <c r="C63" s="190">
        <f t="shared" si="5"/>
        <v>1.2870451193013562E-3</v>
      </c>
      <c r="D63" s="121">
        <v>0.15048</v>
      </c>
      <c r="E63" s="190">
        <f t="shared" si="6"/>
        <v>1.1984578406117235E-3</v>
      </c>
      <c r="F63" s="121">
        <v>0.54025062999999995</v>
      </c>
      <c r="G63" s="43">
        <f t="shared" si="7"/>
        <v>7.0506867162694444E-3</v>
      </c>
      <c r="H63" s="43">
        <f t="shared" si="3"/>
        <v>259.01822833599147</v>
      </c>
      <c r="I63" s="43">
        <f t="shared" si="4"/>
        <v>379.40970336531461</v>
      </c>
      <c r="K63" s="128"/>
    </row>
    <row r="64" spans="1:11" x14ac:dyDescent="0.25">
      <c r="A64" s="33" t="s">
        <v>392</v>
      </c>
      <c r="B64" s="121">
        <v>0.83697474999999999</v>
      </c>
      <c r="C64" s="190">
        <f t="shared" si="5"/>
        <v>9.5591145591829383E-3</v>
      </c>
      <c r="D64" s="121">
        <v>0.92529669999999997</v>
      </c>
      <c r="E64" s="190">
        <f t="shared" si="6"/>
        <v>7.3692788743165436E-3</v>
      </c>
      <c r="F64" s="121">
        <v>0.49143183000000001</v>
      </c>
      <c r="G64" s="43">
        <f t="shared" si="7"/>
        <v>6.4135637856322049E-3</v>
      </c>
      <c r="H64" s="43">
        <f t="shared" si="3"/>
        <v>-46.889270220027804</v>
      </c>
      <c r="I64" s="43">
        <f t="shared" si="4"/>
        <v>-41.284748434764609</v>
      </c>
      <c r="K64" s="128"/>
    </row>
    <row r="65" spans="1:11" x14ac:dyDescent="0.25">
      <c r="A65" s="33" t="s">
        <v>321</v>
      </c>
      <c r="B65" s="121">
        <v>0.31769500000000001</v>
      </c>
      <c r="C65" s="190">
        <f t="shared" si="5"/>
        <v>3.6284044409698427E-3</v>
      </c>
      <c r="D65" s="121">
        <v>0.15255937999999999</v>
      </c>
      <c r="E65" s="190">
        <f t="shared" si="6"/>
        <v>1.2150185082393896E-3</v>
      </c>
      <c r="F65" s="121">
        <v>0.42192673999999997</v>
      </c>
      <c r="G65" s="43">
        <f t="shared" si="7"/>
        <v>5.5064688419833429E-3</v>
      </c>
      <c r="H65" s="43" t="s">
        <v>261</v>
      </c>
      <c r="I65" s="43">
        <f t="shared" si="4"/>
        <v>32.808744235823653</v>
      </c>
      <c r="K65" s="128"/>
    </row>
    <row r="66" spans="1:11" x14ac:dyDescent="0.25">
      <c r="A66" s="33" t="s">
        <v>323</v>
      </c>
      <c r="B66" s="121">
        <v>1.11173096</v>
      </c>
      <c r="C66" s="190">
        <f t="shared" si="5"/>
        <v>1.2697113748808345E-2</v>
      </c>
      <c r="D66" s="121">
        <v>1.105857E-2</v>
      </c>
      <c r="E66" s="190">
        <f t="shared" si="6"/>
        <v>8.8073032445863808E-5</v>
      </c>
      <c r="F66" s="121">
        <v>0.38500000000000001</v>
      </c>
      <c r="G66" s="43">
        <f t="shared" si="7"/>
        <v>5.0245464512715821E-3</v>
      </c>
      <c r="H66" s="43">
        <f t="shared" si="3"/>
        <v>3381.462793109778</v>
      </c>
      <c r="I66" s="43">
        <f t="shared" si="4"/>
        <v>-65.369319210108173</v>
      </c>
      <c r="K66" s="128"/>
    </row>
    <row r="67" spans="1:11" x14ac:dyDescent="0.25">
      <c r="A67" s="33" t="s">
        <v>794</v>
      </c>
      <c r="B67" s="121">
        <v>0</v>
      </c>
      <c r="C67" s="190">
        <f t="shared" si="5"/>
        <v>0</v>
      </c>
      <c r="D67" s="121">
        <v>0</v>
      </c>
      <c r="E67" s="190">
        <f t="shared" si="6"/>
        <v>0</v>
      </c>
      <c r="F67" s="121">
        <v>0.36892263000000003</v>
      </c>
      <c r="G67" s="43">
        <f t="shared" si="7"/>
        <v>4.8147243931435813E-3</v>
      </c>
      <c r="H67" s="43" t="s">
        <v>261</v>
      </c>
      <c r="I67" s="43" t="s">
        <v>261</v>
      </c>
      <c r="K67" s="128"/>
    </row>
    <row r="68" spans="1:11" x14ac:dyDescent="0.25">
      <c r="A68" s="33" t="s">
        <v>334</v>
      </c>
      <c r="B68" s="121">
        <v>0.18967514999999999</v>
      </c>
      <c r="C68" s="190">
        <f t="shared" ref="C68:C99" si="8">(B68/$B$138)*100</f>
        <v>2.16628576654219E-3</v>
      </c>
      <c r="D68" s="121">
        <v>0.65446157999999999</v>
      </c>
      <c r="E68" s="190">
        <f t="shared" ref="E68:E99" si="9">(D68/$D$138)*100</f>
        <v>5.2122847682757618E-3</v>
      </c>
      <c r="F68" s="121">
        <v>0.26086494999999998</v>
      </c>
      <c r="G68" s="43">
        <f t="shared" ref="G68:G99" si="10">(F68/$F$138)*100</f>
        <v>3.4044884643730871E-3</v>
      </c>
      <c r="H68" s="43">
        <f t="shared" si="3"/>
        <v>-60.140524979327282</v>
      </c>
      <c r="I68" s="43">
        <f t="shared" si="4"/>
        <v>37.532486464357603</v>
      </c>
      <c r="K68" s="128"/>
    </row>
    <row r="69" spans="1:11" x14ac:dyDescent="0.25">
      <c r="A69" s="33" t="s">
        <v>363</v>
      </c>
      <c r="B69" s="121">
        <v>0</v>
      </c>
      <c r="C69" s="190">
        <f t="shared" si="8"/>
        <v>0</v>
      </c>
      <c r="D69" s="121">
        <v>0</v>
      </c>
      <c r="E69" s="190">
        <f t="shared" si="9"/>
        <v>0</v>
      </c>
      <c r="F69" s="121">
        <v>0.24394444000000001</v>
      </c>
      <c r="G69" s="43">
        <f t="shared" si="10"/>
        <v>3.1836627800245023E-3</v>
      </c>
      <c r="H69" s="43" t="s">
        <v>261</v>
      </c>
      <c r="I69" s="43" t="s">
        <v>261</v>
      </c>
      <c r="K69" s="128"/>
    </row>
    <row r="70" spans="1:11" x14ac:dyDescent="0.25">
      <c r="A70" s="33" t="s">
        <v>843</v>
      </c>
      <c r="B70" s="121">
        <v>0</v>
      </c>
      <c r="C70" s="190">
        <f t="shared" si="8"/>
        <v>0</v>
      </c>
      <c r="D70" s="121">
        <v>0</v>
      </c>
      <c r="E70" s="190">
        <f t="shared" si="9"/>
        <v>0</v>
      </c>
      <c r="F70" s="121">
        <v>0.21767945000000002</v>
      </c>
      <c r="G70" s="43">
        <f t="shared" si="10"/>
        <v>2.8408844363954537E-3</v>
      </c>
      <c r="H70" s="43" t="s">
        <v>261</v>
      </c>
      <c r="I70" s="43" t="s">
        <v>261</v>
      </c>
      <c r="K70" s="128"/>
    </row>
    <row r="71" spans="1:11" x14ac:dyDescent="0.25">
      <c r="A71" s="33" t="s">
        <v>257</v>
      </c>
      <c r="B71" s="121">
        <v>5.3999999999999999E-2</v>
      </c>
      <c r="C71" s="190">
        <f t="shared" si="8"/>
        <v>6.1673567356228926E-4</v>
      </c>
      <c r="D71" s="121">
        <v>1.2121399999999999E-2</v>
      </c>
      <c r="E71" s="190">
        <f t="shared" si="9"/>
        <v>9.653765862035449E-5</v>
      </c>
      <c r="F71" s="121">
        <v>0.20455501000000001</v>
      </c>
      <c r="G71" s="43">
        <f t="shared" si="10"/>
        <v>2.6696003885333061E-3</v>
      </c>
      <c r="H71" s="43">
        <f t="shared" ref="H71:H128" si="11">((F71/D71)-1)*100</f>
        <v>1587.552675433531</v>
      </c>
      <c r="I71" s="43">
        <f t="shared" ref="I71:I131" si="12">((F71/B71)-1)*100</f>
        <v>278.80557407407412</v>
      </c>
      <c r="K71" s="128"/>
    </row>
    <row r="72" spans="1:11" x14ac:dyDescent="0.25">
      <c r="A72" s="33" t="s">
        <v>311</v>
      </c>
      <c r="B72" s="121">
        <v>4.6351666900000001</v>
      </c>
      <c r="C72" s="190">
        <f t="shared" si="8"/>
        <v>5.2938382419085869E-2</v>
      </c>
      <c r="D72" s="121">
        <v>3.79565193</v>
      </c>
      <c r="E72" s="190">
        <f t="shared" si="9"/>
        <v>3.0229457839855929E-2</v>
      </c>
      <c r="F72" s="121">
        <v>0.19965258999999999</v>
      </c>
      <c r="G72" s="43">
        <f t="shared" si="10"/>
        <v>2.6056200326537143E-3</v>
      </c>
      <c r="H72" s="43">
        <f t="shared" si="11"/>
        <v>-94.739965790277296</v>
      </c>
      <c r="I72" s="43">
        <f t="shared" si="12"/>
        <v>-95.692655661537813</v>
      </c>
      <c r="K72" s="128"/>
    </row>
    <row r="73" spans="1:11" x14ac:dyDescent="0.25">
      <c r="A73" s="33" t="s">
        <v>297</v>
      </c>
      <c r="B73" s="121">
        <v>7.7859549499999998</v>
      </c>
      <c r="C73" s="190">
        <f t="shared" si="8"/>
        <v>8.8923632785442408E-2</v>
      </c>
      <c r="D73" s="121">
        <v>6.9826465599999992</v>
      </c>
      <c r="E73" s="190">
        <f t="shared" si="9"/>
        <v>5.5611426887642722E-2</v>
      </c>
      <c r="F73" s="121">
        <v>0.19205539999999999</v>
      </c>
      <c r="G73" s="43">
        <f t="shared" si="10"/>
        <v>2.5064708532923224E-3</v>
      </c>
      <c r="H73" s="43">
        <f t="shared" si="11"/>
        <v>-97.249532847614162</v>
      </c>
      <c r="I73" s="43">
        <f t="shared" si="12"/>
        <v>-97.533309642383699</v>
      </c>
      <c r="K73" s="128"/>
    </row>
    <row r="74" spans="1:11" x14ac:dyDescent="0.25">
      <c r="A74" s="33" t="s">
        <v>362</v>
      </c>
      <c r="B74" s="121">
        <v>0</v>
      </c>
      <c r="C74" s="190">
        <f t="shared" si="8"/>
        <v>0</v>
      </c>
      <c r="D74" s="121">
        <v>0</v>
      </c>
      <c r="E74" s="190">
        <f t="shared" si="9"/>
        <v>0</v>
      </c>
      <c r="F74" s="121">
        <v>0.18990389999999999</v>
      </c>
      <c r="G74" s="43">
        <f t="shared" si="10"/>
        <v>2.4783921216302162E-3</v>
      </c>
      <c r="H74" s="43" t="s">
        <v>261</v>
      </c>
      <c r="I74" s="43" t="s">
        <v>261</v>
      </c>
      <c r="K74" s="128"/>
    </row>
    <row r="75" spans="1:11" x14ac:dyDescent="0.25">
      <c r="A75" s="33" t="s">
        <v>253</v>
      </c>
      <c r="B75" s="121">
        <v>0.45792002000000004</v>
      </c>
      <c r="C75" s="190">
        <f t="shared" si="8"/>
        <v>5.229918740228834E-3</v>
      </c>
      <c r="D75" s="121">
        <v>0.21021860999999997</v>
      </c>
      <c r="E75" s="190">
        <f t="shared" si="9"/>
        <v>1.6742300730794657E-3</v>
      </c>
      <c r="F75" s="121">
        <v>0.17019091</v>
      </c>
      <c r="G75" s="43">
        <f t="shared" si="10"/>
        <v>2.2211224230628082E-3</v>
      </c>
      <c r="H75" s="43" t="s">
        <v>261</v>
      </c>
      <c r="I75" s="43" t="s">
        <v>261</v>
      </c>
      <c r="K75" s="128"/>
    </row>
    <row r="76" spans="1:11" x14ac:dyDescent="0.25">
      <c r="A76" s="33" t="s">
        <v>307</v>
      </c>
      <c r="B76" s="121">
        <v>3.5262811899999997</v>
      </c>
      <c r="C76" s="190">
        <f t="shared" si="8"/>
        <v>4.027376675712372E-2</v>
      </c>
      <c r="D76" s="121">
        <v>0.4483627</v>
      </c>
      <c r="E76" s="190">
        <f t="shared" si="9"/>
        <v>3.5708651864223948E-3</v>
      </c>
      <c r="F76" s="121">
        <v>0.15850047</v>
      </c>
      <c r="G76" s="43">
        <f t="shared" si="10"/>
        <v>2.0685531793853966E-3</v>
      </c>
      <c r="H76" s="43">
        <f t="shared" si="11"/>
        <v>-64.649050868861309</v>
      </c>
      <c r="I76" s="43">
        <f t="shared" si="12"/>
        <v>-95.505166449871226</v>
      </c>
      <c r="K76" s="128"/>
    </row>
    <row r="77" spans="1:11" x14ac:dyDescent="0.25">
      <c r="A77" s="33" t="s">
        <v>294</v>
      </c>
      <c r="B77" s="121">
        <v>0.12178899999999999</v>
      </c>
      <c r="C77" s="190">
        <f t="shared" si="8"/>
        <v>1.3909559434718084E-3</v>
      </c>
      <c r="D77" s="121">
        <v>6.28E-3</v>
      </c>
      <c r="E77" s="190">
        <f t="shared" si="9"/>
        <v>5.0015385692727432E-5</v>
      </c>
      <c r="F77" s="121">
        <v>0.154117</v>
      </c>
      <c r="G77" s="43">
        <f t="shared" si="10"/>
        <v>2.0113455205990191E-3</v>
      </c>
      <c r="H77" s="43" t="s">
        <v>261</v>
      </c>
      <c r="I77" s="43">
        <f t="shared" si="12"/>
        <v>26.544269186872384</v>
      </c>
      <c r="K77" s="128"/>
    </row>
    <row r="78" spans="1:11" x14ac:dyDescent="0.25">
      <c r="A78" s="33" t="s">
        <v>344</v>
      </c>
      <c r="B78" s="121">
        <v>1.9881076100000001</v>
      </c>
      <c r="C78" s="190">
        <f t="shared" si="8"/>
        <v>2.2706238629030803E-2</v>
      </c>
      <c r="D78" s="121">
        <v>0.26072981000000001</v>
      </c>
      <c r="E78" s="190">
        <f t="shared" si="9"/>
        <v>2.0765130587168056E-3</v>
      </c>
      <c r="F78" s="121">
        <v>0.11703121000000001</v>
      </c>
      <c r="G78" s="43">
        <f t="shared" si="10"/>
        <v>1.5273474049182318E-3</v>
      </c>
      <c r="H78" s="43">
        <f t="shared" si="11"/>
        <v>-55.11398945904957</v>
      </c>
      <c r="I78" s="43">
        <f t="shared" si="12"/>
        <v>-94.1134368476161</v>
      </c>
      <c r="K78" s="128"/>
    </row>
    <row r="79" spans="1:11" x14ac:dyDescent="0.25">
      <c r="A79" s="33" t="s">
        <v>313</v>
      </c>
      <c r="B79" s="121">
        <v>0.60889251</v>
      </c>
      <c r="C79" s="190">
        <f t="shared" si="8"/>
        <v>6.9541802274422776E-3</v>
      </c>
      <c r="D79" s="121">
        <v>0.57009983999999991</v>
      </c>
      <c r="E79" s="190">
        <f t="shared" si="9"/>
        <v>4.5404081816818771E-3</v>
      </c>
      <c r="F79" s="121">
        <v>0.11675217</v>
      </c>
      <c r="G79" s="43">
        <f t="shared" si="10"/>
        <v>1.5237057180565101E-3</v>
      </c>
      <c r="H79" s="43" t="s">
        <v>261</v>
      </c>
      <c r="I79" s="43">
        <f t="shared" si="12"/>
        <v>-80.825487572510951</v>
      </c>
      <c r="K79" s="128"/>
    </row>
    <row r="80" spans="1:11" x14ac:dyDescent="0.25">
      <c r="A80" s="33" t="s">
        <v>335</v>
      </c>
      <c r="B80" s="121">
        <v>1.7700000000000001E-3</v>
      </c>
      <c r="C80" s="190">
        <f t="shared" si="8"/>
        <v>2.0215224855652817E-5</v>
      </c>
      <c r="D80" s="121">
        <v>2.3999999999999998E-3</v>
      </c>
      <c r="E80" s="190">
        <f t="shared" si="9"/>
        <v>1.9114160137348057E-5</v>
      </c>
      <c r="F80" s="121">
        <v>0.11044558</v>
      </c>
      <c r="G80" s="43">
        <f t="shared" si="10"/>
        <v>1.4413998624613806E-3</v>
      </c>
      <c r="H80" s="43" t="s">
        <v>261</v>
      </c>
      <c r="I80" s="43">
        <f t="shared" si="12"/>
        <v>6139.8632768361576</v>
      </c>
      <c r="K80" s="128"/>
    </row>
    <row r="81" spans="1:11" x14ac:dyDescent="0.25">
      <c r="A81" s="33" t="s">
        <v>482</v>
      </c>
      <c r="B81" s="121">
        <v>0.10862072</v>
      </c>
      <c r="C81" s="190">
        <f t="shared" si="8"/>
        <v>1.2405606094818672E-3</v>
      </c>
      <c r="D81" s="121">
        <v>4.6343099999999998E-2</v>
      </c>
      <c r="E81" s="190">
        <f t="shared" si="9"/>
        <v>3.690872644421395E-4</v>
      </c>
      <c r="F81" s="121">
        <v>0.10849030999999999</v>
      </c>
      <c r="G81" s="43">
        <f t="shared" si="10"/>
        <v>1.4158820833970228E-3</v>
      </c>
      <c r="H81" s="43" t="s">
        <v>261</v>
      </c>
      <c r="I81" s="43" t="s">
        <v>261</v>
      </c>
      <c r="K81" s="128"/>
    </row>
    <row r="82" spans="1:11" x14ac:dyDescent="0.25">
      <c r="A82" s="33" t="s">
        <v>312</v>
      </c>
      <c r="B82" s="121">
        <v>8.0968999999999999E-2</v>
      </c>
      <c r="C82" s="190">
        <f t="shared" si="8"/>
        <v>9.2474945838268521E-4</v>
      </c>
      <c r="D82" s="121">
        <v>0.18909059</v>
      </c>
      <c r="E82" s="190">
        <f t="shared" si="9"/>
        <v>1.5059615907190107E-3</v>
      </c>
      <c r="F82" s="121">
        <v>7.44065E-2</v>
      </c>
      <c r="G82" s="43">
        <f t="shared" si="10"/>
        <v>9.7106211825075052E-4</v>
      </c>
      <c r="H82" s="43">
        <f t="shared" si="11"/>
        <v>-60.650342251298703</v>
      </c>
      <c r="I82" s="43">
        <f t="shared" si="12"/>
        <v>-8.1049537477306153</v>
      </c>
      <c r="K82" s="128"/>
    </row>
    <row r="83" spans="1:11" x14ac:dyDescent="0.25">
      <c r="A83" s="33" t="s">
        <v>333</v>
      </c>
      <c r="B83" s="121">
        <v>0</v>
      </c>
      <c r="C83" s="190">
        <f t="shared" si="8"/>
        <v>0</v>
      </c>
      <c r="D83" s="121">
        <v>0.38428778000000002</v>
      </c>
      <c r="E83" s="190">
        <f t="shared" si="9"/>
        <v>3.0605575690608256E-3</v>
      </c>
      <c r="F83" s="121">
        <v>6.9566000000000003E-2</v>
      </c>
      <c r="G83" s="43">
        <f t="shared" si="10"/>
        <v>9.078898660497632E-4</v>
      </c>
      <c r="H83" s="43">
        <f t="shared" si="11"/>
        <v>-81.897420729849912</v>
      </c>
      <c r="I83" s="43" t="s">
        <v>261</v>
      </c>
      <c r="K83" s="128"/>
    </row>
    <row r="84" spans="1:11" x14ac:dyDescent="0.25">
      <c r="A84" s="33" t="s">
        <v>424</v>
      </c>
      <c r="B84" s="121">
        <v>0</v>
      </c>
      <c r="C84" s="190">
        <f t="shared" si="8"/>
        <v>0</v>
      </c>
      <c r="D84" s="121">
        <v>0.62010714</v>
      </c>
      <c r="E84" s="190">
        <f t="shared" si="9"/>
        <v>4.9386779901137139E-3</v>
      </c>
      <c r="F84" s="121">
        <v>6.933389999999999E-2</v>
      </c>
      <c r="G84" s="43">
        <f t="shared" si="10"/>
        <v>9.0486078233199645E-4</v>
      </c>
      <c r="H84" s="43">
        <f t="shared" si="11"/>
        <v>-88.819045044377333</v>
      </c>
      <c r="I84" s="43" t="s">
        <v>261</v>
      </c>
      <c r="K84" s="128"/>
    </row>
    <row r="85" spans="1:11" x14ac:dyDescent="0.25">
      <c r="A85" s="33" t="s">
        <v>315</v>
      </c>
      <c r="B85" s="121">
        <v>0</v>
      </c>
      <c r="C85" s="190">
        <f t="shared" si="8"/>
        <v>0</v>
      </c>
      <c r="D85" s="121">
        <v>0.11569075999999999</v>
      </c>
      <c r="E85" s="190">
        <f t="shared" si="9"/>
        <v>9.2138821377145885E-4</v>
      </c>
      <c r="F85" s="121">
        <v>6.0238739999999999E-2</v>
      </c>
      <c r="G85" s="43">
        <f t="shared" si="10"/>
        <v>7.8616194102875704E-4</v>
      </c>
      <c r="H85" s="43" t="s">
        <v>261</v>
      </c>
      <c r="I85" s="43" t="s">
        <v>261</v>
      </c>
      <c r="K85" s="128"/>
    </row>
    <row r="86" spans="1:11" x14ac:dyDescent="0.25">
      <c r="A86" s="33" t="s">
        <v>305</v>
      </c>
      <c r="B86" s="121">
        <v>6.2566E-4</v>
      </c>
      <c r="C86" s="190">
        <f t="shared" si="8"/>
        <v>7.1456822503885542E-6</v>
      </c>
      <c r="D86" s="121">
        <v>5.0000000000000002E-5</v>
      </c>
      <c r="E86" s="190">
        <f t="shared" si="9"/>
        <v>3.9821166952808458E-7</v>
      </c>
      <c r="F86" s="121">
        <v>5.632931E-2</v>
      </c>
      <c r="G86" s="43">
        <f t="shared" si="10"/>
        <v>7.3514086925474491E-4</v>
      </c>
      <c r="H86" s="43">
        <f t="shared" si="11"/>
        <v>112558.62</v>
      </c>
      <c r="I86" s="43">
        <f t="shared" si="12"/>
        <v>8903.1822395550298</v>
      </c>
      <c r="K86" s="128"/>
    </row>
    <row r="87" spans="1:11" x14ac:dyDescent="0.25">
      <c r="A87" s="33" t="s">
        <v>293</v>
      </c>
      <c r="B87" s="121">
        <v>0.46066307000000001</v>
      </c>
      <c r="C87" s="190">
        <f t="shared" si="8"/>
        <v>5.2612471992911488E-3</v>
      </c>
      <c r="D87" s="121">
        <v>3.3E-3</v>
      </c>
      <c r="E87" s="190">
        <f t="shared" si="9"/>
        <v>2.628197018885358E-5</v>
      </c>
      <c r="F87" s="121">
        <v>5.5698999999999999E-2</v>
      </c>
      <c r="G87" s="43">
        <f t="shared" si="10"/>
        <v>7.2691483841396309E-4</v>
      </c>
      <c r="H87" s="43" t="s">
        <v>261</v>
      </c>
      <c r="I87" s="43" t="s">
        <v>261</v>
      </c>
      <c r="K87" s="128"/>
    </row>
    <row r="88" spans="1:11" x14ac:dyDescent="0.25">
      <c r="A88" s="33" t="s">
        <v>354</v>
      </c>
      <c r="B88" s="121">
        <v>8.9910000000000007E-3</v>
      </c>
      <c r="C88" s="190">
        <f t="shared" si="8"/>
        <v>1.0268648964812117E-4</v>
      </c>
      <c r="D88" s="121">
        <v>0</v>
      </c>
      <c r="E88" s="190">
        <f t="shared" si="9"/>
        <v>0</v>
      </c>
      <c r="F88" s="121">
        <v>5.5E-2</v>
      </c>
      <c r="G88" s="43">
        <f t="shared" si="10"/>
        <v>7.1779235018165448E-4</v>
      </c>
      <c r="H88" s="43" t="s">
        <v>261</v>
      </c>
      <c r="I88" s="43" t="s">
        <v>261</v>
      </c>
      <c r="K88" s="128"/>
    </row>
    <row r="89" spans="1:11" x14ac:dyDescent="0.25">
      <c r="A89" s="33" t="s">
        <v>254</v>
      </c>
      <c r="B89" s="121">
        <v>0</v>
      </c>
      <c r="C89" s="190">
        <f t="shared" si="8"/>
        <v>0</v>
      </c>
      <c r="D89" s="121">
        <v>2.4213993399999998</v>
      </c>
      <c r="E89" s="190">
        <f t="shared" si="9"/>
        <v>1.9284589475512041E-2</v>
      </c>
      <c r="F89" s="121">
        <v>5.5E-2</v>
      </c>
      <c r="G89" s="43">
        <f t="shared" si="10"/>
        <v>7.1779235018165448E-4</v>
      </c>
      <c r="H89" s="43">
        <f t="shared" si="11"/>
        <v>-97.728586148867123</v>
      </c>
      <c r="I89" s="43" t="s">
        <v>261</v>
      </c>
      <c r="K89" s="128"/>
    </row>
    <row r="90" spans="1:11" x14ac:dyDescent="0.25">
      <c r="A90" s="33" t="s">
        <v>396</v>
      </c>
      <c r="B90" s="121">
        <v>0</v>
      </c>
      <c r="C90" s="190">
        <f t="shared" si="8"/>
        <v>0</v>
      </c>
      <c r="D90" s="121">
        <v>0</v>
      </c>
      <c r="E90" s="190">
        <f t="shared" si="9"/>
        <v>0</v>
      </c>
      <c r="F90" s="121">
        <v>5.4469749999999997E-2</v>
      </c>
      <c r="G90" s="43">
        <f t="shared" si="10"/>
        <v>7.1087217938740313E-4</v>
      </c>
      <c r="H90" s="43" t="s">
        <v>261</v>
      </c>
      <c r="I90" s="43" t="s">
        <v>261</v>
      </c>
      <c r="K90" s="128"/>
    </row>
    <row r="91" spans="1:11" x14ac:dyDescent="0.25">
      <c r="A91" s="33" t="s">
        <v>338</v>
      </c>
      <c r="B91" s="121">
        <v>6.3362600000000005E-2</v>
      </c>
      <c r="C91" s="190">
        <f t="shared" si="8"/>
        <v>7.2366621832699839E-4</v>
      </c>
      <c r="D91" s="121">
        <v>3.2946940000000001E-2</v>
      </c>
      <c r="E91" s="190">
        <f t="shared" si="9"/>
        <v>2.6239711966483261E-4</v>
      </c>
      <c r="F91" s="121">
        <v>4.8185080000000005E-2</v>
      </c>
      <c r="G91" s="43">
        <f t="shared" si="10"/>
        <v>6.2885239667074622E-4</v>
      </c>
      <c r="H91" s="43">
        <f t="shared" si="11"/>
        <v>46.250547091778493</v>
      </c>
      <c r="I91" s="43" t="s">
        <v>261</v>
      </c>
      <c r="K91" s="128"/>
    </row>
    <row r="92" spans="1:11" x14ac:dyDescent="0.25">
      <c r="A92" s="33" t="s">
        <v>314</v>
      </c>
      <c r="B92" s="121">
        <v>0.48009100999999998</v>
      </c>
      <c r="C92" s="190">
        <f t="shared" si="8"/>
        <v>5.4831343041398112E-3</v>
      </c>
      <c r="D92" s="121">
        <v>0.71579914</v>
      </c>
      <c r="E92" s="190">
        <f t="shared" si="9"/>
        <v>5.7007914117233431E-3</v>
      </c>
      <c r="F92" s="121">
        <v>3.0545990000000002E-2</v>
      </c>
      <c r="G92" s="43">
        <f t="shared" si="10"/>
        <v>3.9864869001318757E-4</v>
      </c>
      <c r="H92" s="43" t="s">
        <v>261</v>
      </c>
      <c r="I92" s="43">
        <f t="shared" si="12"/>
        <v>-93.637458447722238</v>
      </c>
      <c r="K92" s="128"/>
    </row>
    <row r="93" spans="1:11" x14ac:dyDescent="0.25">
      <c r="A93" s="33" t="s">
        <v>300</v>
      </c>
      <c r="B93" s="121">
        <v>0.81324149999999995</v>
      </c>
      <c r="C93" s="190">
        <f t="shared" si="8"/>
        <v>9.2880563753945638E-3</v>
      </c>
      <c r="D93" s="121">
        <v>1.4E-2</v>
      </c>
      <c r="E93" s="190">
        <f t="shared" si="9"/>
        <v>1.1149926746786369E-4</v>
      </c>
      <c r="F93" s="121">
        <v>2.6006999999999999E-2</v>
      </c>
      <c r="G93" s="43">
        <f t="shared" si="10"/>
        <v>3.3941137547589616E-4</v>
      </c>
      <c r="H93" s="43" t="s">
        <v>261</v>
      </c>
      <c r="I93" s="43">
        <f t="shared" si="12"/>
        <v>-96.80205695356176</v>
      </c>
      <c r="K93" s="128"/>
    </row>
    <row r="94" spans="1:11" x14ac:dyDescent="0.25">
      <c r="A94" s="33" t="s">
        <v>398</v>
      </c>
      <c r="B94" s="121">
        <v>0.69063275999999996</v>
      </c>
      <c r="C94" s="190">
        <f t="shared" si="8"/>
        <v>7.8877381559774602E-3</v>
      </c>
      <c r="D94" s="121">
        <v>0</v>
      </c>
      <c r="E94" s="190">
        <f t="shared" si="9"/>
        <v>0</v>
      </c>
      <c r="F94" s="121">
        <v>2.4865910000000001E-2</v>
      </c>
      <c r="G94" s="43">
        <f t="shared" si="10"/>
        <v>3.2451927233282741E-4</v>
      </c>
      <c r="H94" s="43" t="s">
        <v>261</v>
      </c>
      <c r="I94" s="43" t="s">
        <v>261</v>
      </c>
      <c r="K94" s="128"/>
    </row>
    <row r="95" spans="1:11" x14ac:dyDescent="0.25">
      <c r="A95" s="33" t="s">
        <v>272</v>
      </c>
      <c r="B95" s="121">
        <v>58.982677200000005</v>
      </c>
      <c r="C95" s="190">
        <f t="shared" si="8"/>
        <v>0.67364298428609415</v>
      </c>
      <c r="D95" s="121">
        <v>46.700728929999997</v>
      </c>
      <c r="E95" s="190">
        <f t="shared" si="9"/>
        <v>0.3719355047078764</v>
      </c>
      <c r="F95" s="121">
        <v>2.321117E-2</v>
      </c>
      <c r="G95" s="43">
        <f t="shared" si="10"/>
        <v>3.0292364117756208E-4</v>
      </c>
      <c r="H95" s="43">
        <f t="shared" si="11"/>
        <v>-99.950298056300596</v>
      </c>
      <c r="I95" s="43" t="s">
        <v>261</v>
      </c>
      <c r="K95" s="128"/>
    </row>
    <row r="96" spans="1:11" x14ac:dyDescent="0.25">
      <c r="A96" s="33" t="s">
        <v>256</v>
      </c>
      <c r="B96" s="121">
        <v>0</v>
      </c>
      <c r="C96" s="190">
        <f t="shared" si="8"/>
        <v>0</v>
      </c>
      <c r="D96" s="121">
        <v>0</v>
      </c>
      <c r="E96" s="190">
        <f t="shared" si="9"/>
        <v>0</v>
      </c>
      <c r="F96" s="121">
        <v>2.2560199999999999E-2</v>
      </c>
      <c r="G96" s="43">
        <f t="shared" si="10"/>
        <v>2.9442798142851202E-4</v>
      </c>
      <c r="H96" s="43" t="s">
        <v>261</v>
      </c>
      <c r="I96" s="43" t="s">
        <v>261</v>
      </c>
      <c r="K96" s="128"/>
    </row>
    <row r="97" spans="1:11" x14ac:dyDescent="0.25">
      <c r="A97" s="33" t="s">
        <v>371</v>
      </c>
      <c r="B97" s="121">
        <v>0</v>
      </c>
      <c r="C97" s="190">
        <f t="shared" si="8"/>
        <v>0</v>
      </c>
      <c r="D97" s="121">
        <v>5.8100000000000001E-3</v>
      </c>
      <c r="E97" s="190">
        <f t="shared" si="9"/>
        <v>4.6272195999163433E-5</v>
      </c>
      <c r="F97" s="121">
        <v>2.1817E-2</v>
      </c>
      <c r="G97" s="43">
        <f t="shared" si="10"/>
        <v>2.8472864916205738E-4</v>
      </c>
      <c r="H97" s="43">
        <f t="shared" si="11"/>
        <v>275.5077452667814</v>
      </c>
      <c r="I97" s="43" t="s">
        <v>261</v>
      </c>
      <c r="K97" s="128"/>
    </row>
    <row r="98" spans="1:11" x14ac:dyDescent="0.25">
      <c r="A98" s="33" t="s">
        <v>844</v>
      </c>
      <c r="B98" s="121">
        <v>0</v>
      </c>
      <c r="C98" s="190">
        <f t="shared" si="8"/>
        <v>0</v>
      </c>
      <c r="D98" s="121">
        <v>0</v>
      </c>
      <c r="E98" s="190">
        <f t="shared" si="9"/>
        <v>0</v>
      </c>
      <c r="F98" s="121">
        <v>1.14106E-2</v>
      </c>
      <c r="G98" s="43">
        <f t="shared" si="10"/>
        <v>1.4891711619968704E-4</v>
      </c>
      <c r="H98" s="43" t="s">
        <v>261</v>
      </c>
      <c r="I98" s="43" t="s">
        <v>261</v>
      </c>
      <c r="K98" s="128"/>
    </row>
    <row r="99" spans="1:11" x14ac:dyDescent="0.25">
      <c r="A99" s="33" t="s">
        <v>325</v>
      </c>
      <c r="B99" s="121">
        <v>6.8239979999999992E-2</v>
      </c>
      <c r="C99" s="190">
        <f t="shared" si="8"/>
        <v>7.793709264662435E-4</v>
      </c>
      <c r="D99" s="121">
        <v>0</v>
      </c>
      <c r="E99" s="190">
        <f t="shared" si="9"/>
        <v>0</v>
      </c>
      <c r="F99" s="121">
        <v>1.0198E-2</v>
      </c>
      <c r="G99" s="43">
        <f t="shared" si="10"/>
        <v>1.3309175249368203E-4</v>
      </c>
      <c r="H99" s="43" t="s">
        <v>261</v>
      </c>
      <c r="I99" s="43">
        <f t="shared" si="12"/>
        <v>-85.055681434842157</v>
      </c>
      <c r="K99" s="128"/>
    </row>
    <row r="100" spans="1:11" x14ac:dyDescent="0.25">
      <c r="A100" s="33" t="s">
        <v>465</v>
      </c>
      <c r="B100" s="121">
        <v>0</v>
      </c>
      <c r="C100" s="190">
        <f t="shared" ref="C100:C131" si="13">(B100/$B$138)*100</f>
        <v>0</v>
      </c>
      <c r="D100" s="121">
        <v>4.3781980000000005E-2</v>
      </c>
      <c r="E100" s="190">
        <f t="shared" ref="E100:E131" si="14">(D100/$D$138)*100</f>
        <v>3.4868990702090419E-4</v>
      </c>
      <c r="F100" s="121">
        <v>8.9999999999999993E-3</v>
      </c>
      <c r="G100" s="43">
        <f t="shared" ref="G100:G131" si="15">(F100/$F$138)*100</f>
        <v>1.1745693002972526E-4</v>
      </c>
      <c r="H100" s="43">
        <f t="shared" si="11"/>
        <v>-79.443597571420938</v>
      </c>
      <c r="I100" s="43" t="s">
        <v>261</v>
      </c>
      <c r="K100" s="128"/>
    </row>
    <row r="101" spans="1:11" x14ac:dyDescent="0.25">
      <c r="A101" s="33" t="s">
        <v>387</v>
      </c>
      <c r="B101" s="121">
        <v>7.036669999999999E-2</v>
      </c>
      <c r="C101" s="190">
        <f t="shared" si="13"/>
        <v>8.0366026149732476E-4</v>
      </c>
      <c r="D101" s="121">
        <v>4.6136160000000002E-2</v>
      </c>
      <c r="E101" s="190">
        <f t="shared" si="14"/>
        <v>3.674391459842967E-4</v>
      </c>
      <c r="F101" s="121">
        <v>8.6787999999999987E-3</v>
      </c>
      <c r="G101" s="43">
        <f t="shared" si="15"/>
        <v>1.132650227046644E-4</v>
      </c>
      <c r="H101" s="43" t="s">
        <v>261</v>
      </c>
      <c r="I101" s="43" t="s">
        <v>261</v>
      </c>
      <c r="K101" s="128"/>
    </row>
    <row r="102" spans="1:11" x14ac:dyDescent="0.25">
      <c r="A102" s="33" t="s">
        <v>330</v>
      </c>
      <c r="B102" s="121">
        <v>0</v>
      </c>
      <c r="C102" s="190">
        <f t="shared" si="13"/>
        <v>0</v>
      </c>
      <c r="D102" s="121">
        <v>0</v>
      </c>
      <c r="E102" s="190">
        <f t="shared" si="14"/>
        <v>0</v>
      </c>
      <c r="F102" s="121">
        <v>7.0000000000000001E-3</v>
      </c>
      <c r="G102" s="43">
        <f t="shared" si="15"/>
        <v>9.1355390023119672E-5</v>
      </c>
      <c r="H102" s="43" t="s">
        <v>261</v>
      </c>
      <c r="I102" s="43" t="s">
        <v>261</v>
      </c>
      <c r="K102" s="128"/>
    </row>
    <row r="103" spans="1:11" x14ac:dyDescent="0.25">
      <c r="A103" s="33" t="s">
        <v>324</v>
      </c>
      <c r="B103" s="121">
        <v>0</v>
      </c>
      <c r="C103" s="190">
        <f t="shared" si="13"/>
        <v>0</v>
      </c>
      <c r="D103" s="121">
        <v>0.46782682000000003</v>
      </c>
      <c r="E103" s="190">
        <f t="shared" si="14"/>
        <v>3.725881980844295E-3</v>
      </c>
      <c r="F103" s="121">
        <v>8.9999999999999998E-4</v>
      </c>
      <c r="G103" s="43">
        <f t="shared" si="15"/>
        <v>1.1745693002972528E-5</v>
      </c>
      <c r="H103" s="43">
        <f t="shared" si="11"/>
        <v>-99.80762111928513</v>
      </c>
      <c r="I103" s="43" t="s">
        <v>261</v>
      </c>
      <c r="K103" s="128"/>
    </row>
    <row r="104" spans="1:11" x14ac:dyDescent="0.25">
      <c r="A104" s="33" t="s">
        <v>332</v>
      </c>
      <c r="B104" s="121">
        <v>0.409252</v>
      </c>
      <c r="C104" s="190">
        <f t="shared" si="13"/>
        <v>4.6740797754947043E-3</v>
      </c>
      <c r="D104" s="121">
        <v>5.2999999999999998E-4</v>
      </c>
      <c r="E104" s="190">
        <f t="shared" si="14"/>
        <v>4.2210436969976964E-6</v>
      </c>
      <c r="F104" s="121">
        <v>3.4999999999999997E-5</v>
      </c>
      <c r="G104" s="43">
        <f t="shared" si="15"/>
        <v>4.5677695011559823E-7</v>
      </c>
      <c r="H104" s="43">
        <f t="shared" si="11"/>
        <v>-93.396226415094347</v>
      </c>
      <c r="I104" s="43">
        <f t="shared" si="12"/>
        <v>-99.991447812105989</v>
      </c>
      <c r="K104" s="128"/>
    </row>
    <row r="105" spans="1:11" x14ac:dyDescent="0.25">
      <c r="A105" s="33" t="s">
        <v>356</v>
      </c>
      <c r="B105" s="121">
        <v>1.317E-3</v>
      </c>
      <c r="C105" s="190">
        <f t="shared" si="13"/>
        <v>1.5041497816324722E-5</v>
      </c>
      <c r="D105" s="121">
        <v>4.0460000000000001E-3</v>
      </c>
      <c r="E105" s="190">
        <f t="shared" si="14"/>
        <v>3.2223288298212607E-5</v>
      </c>
      <c r="F105" s="121">
        <v>0</v>
      </c>
      <c r="G105" s="43">
        <f t="shared" si="15"/>
        <v>0</v>
      </c>
      <c r="H105" s="43" t="s">
        <v>261</v>
      </c>
      <c r="I105" s="43">
        <f t="shared" si="12"/>
        <v>-100</v>
      </c>
      <c r="K105" s="128"/>
    </row>
    <row r="106" spans="1:11" x14ac:dyDescent="0.25">
      <c r="A106" s="33" t="s">
        <v>490</v>
      </c>
      <c r="B106" s="121">
        <v>0</v>
      </c>
      <c r="C106" s="190">
        <f t="shared" si="13"/>
        <v>0</v>
      </c>
      <c r="D106" s="121">
        <v>2.9655000000000001E-2</v>
      </c>
      <c r="E106" s="190">
        <f t="shared" si="14"/>
        <v>2.3617934119710699E-4</v>
      </c>
      <c r="F106" s="121">
        <v>0</v>
      </c>
      <c r="G106" s="43">
        <f t="shared" si="15"/>
        <v>0</v>
      </c>
      <c r="H106" s="43">
        <f t="shared" si="11"/>
        <v>-100</v>
      </c>
      <c r="I106" s="43" t="s">
        <v>261</v>
      </c>
      <c r="K106" s="128"/>
    </row>
    <row r="107" spans="1:11" x14ac:dyDescent="0.25">
      <c r="A107" s="33" t="s">
        <v>478</v>
      </c>
      <c r="B107" s="121">
        <v>0</v>
      </c>
      <c r="C107" s="190">
        <f t="shared" si="13"/>
        <v>0</v>
      </c>
      <c r="D107" s="121">
        <v>5.0000000000000002E-5</v>
      </c>
      <c r="E107" s="190">
        <f t="shared" si="14"/>
        <v>3.9821166952808458E-7</v>
      </c>
      <c r="F107" s="121">
        <v>0</v>
      </c>
      <c r="G107" s="43">
        <f t="shared" si="15"/>
        <v>0</v>
      </c>
      <c r="H107" s="43">
        <f t="shared" si="11"/>
        <v>-100</v>
      </c>
      <c r="I107" s="43" t="s">
        <v>261</v>
      </c>
      <c r="K107" s="128"/>
    </row>
    <row r="108" spans="1:11" x14ac:dyDescent="0.25">
      <c r="A108" s="33" t="s">
        <v>1272</v>
      </c>
      <c r="B108" s="121">
        <v>3.3008999999999997E-2</v>
      </c>
      <c r="C108" s="190">
        <f t="shared" si="13"/>
        <v>3.7699681201143714E-4</v>
      </c>
      <c r="D108" s="121">
        <v>0</v>
      </c>
      <c r="E108" s="190">
        <f t="shared" si="14"/>
        <v>0</v>
      </c>
      <c r="F108" s="121">
        <v>0</v>
      </c>
      <c r="G108" s="43">
        <f t="shared" si="15"/>
        <v>0</v>
      </c>
      <c r="H108" s="43" t="s">
        <v>261</v>
      </c>
      <c r="I108" s="43">
        <f t="shared" si="12"/>
        <v>-100</v>
      </c>
      <c r="K108" s="128"/>
    </row>
    <row r="109" spans="1:11" x14ac:dyDescent="0.25">
      <c r="A109" s="33" t="s">
        <v>445</v>
      </c>
      <c r="B109" s="121">
        <v>1.8112669999999997E-2</v>
      </c>
      <c r="C109" s="190">
        <f t="shared" si="13"/>
        <v>2.0686536541595314E-4</v>
      </c>
      <c r="D109" s="121">
        <v>0</v>
      </c>
      <c r="E109" s="190">
        <f t="shared" si="14"/>
        <v>0</v>
      </c>
      <c r="F109" s="121">
        <v>0</v>
      </c>
      <c r="G109" s="43">
        <f t="shared" si="15"/>
        <v>0</v>
      </c>
      <c r="H109" s="43" t="s">
        <v>261</v>
      </c>
      <c r="I109" s="43">
        <f t="shared" si="12"/>
        <v>-100</v>
      </c>
      <c r="K109" s="128"/>
    </row>
    <row r="110" spans="1:11" x14ac:dyDescent="0.25">
      <c r="A110" s="33" t="s">
        <v>336</v>
      </c>
      <c r="B110" s="121">
        <v>0</v>
      </c>
      <c r="C110" s="190">
        <f t="shared" si="13"/>
        <v>0</v>
      </c>
      <c r="D110" s="121">
        <v>0.13215264999999998</v>
      </c>
      <c r="E110" s="190">
        <f t="shared" si="14"/>
        <v>1.0524945477812123E-3</v>
      </c>
      <c r="F110" s="121">
        <v>0</v>
      </c>
      <c r="G110" s="43">
        <f t="shared" si="15"/>
        <v>0</v>
      </c>
      <c r="H110" s="43">
        <f t="shared" si="11"/>
        <v>-100</v>
      </c>
      <c r="I110" s="43" t="s">
        <v>261</v>
      </c>
      <c r="K110" s="128"/>
    </row>
    <row r="111" spans="1:11" x14ac:dyDescent="0.25">
      <c r="A111" s="33" t="s">
        <v>359</v>
      </c>
      <c r="B111" s="121">
        <v>2.8679999999999999E-3</v>
      </c>
      <c r="C111" s="190">
        <f t="shared" si="13"/>
        <v>3.2755516884752699E-5</v>
      </c>
      <c r="D111" s="121">
        <v>0</v>
      </c>
      <c r="E111" s="190">
        <f t="shared" si="14"/>
        <v>0</v>
      </c>
      <c r="F111" s="121">
        <v>0</v>
      </c>
      <c r="G111" s="43">
        <f t="shared" si="15"/>
        <v>0</v>
      </c>
      <c r="H111" s="43" t="s">
        <v>261</v>
      </c>
      <c r="I111" s="43">
        <f t="shared" si="12"/>
        <v>-100</v>
      </c>
      <c r="K111" s="128"/>
    </row>
    <row r="112" spans="1:11" x14ac:dyDescent="0.25">
      <c r="A112" s="33" t="s">
        <v>787</v>
      </c>
      <c r="B112" s="121">
        <v>5.5112260000000003E-2</v>
      </c>
      <c r="C112" s="190">
        <f t="shared" si="13"/>
        <v>6.2943882949333368E-4</v>
      </c>
      <c r="D112" s="121">
        <v>2.3078556800000003</v>
      </c>
      <c r="E112" s="190">
        <f t="shared" si="14"/>
        <v>1.8380301267253461E-2</v>
      </c>
      <c r="F112" s="121">
        <v>0</v>
      </c>
      <c r="G112" s="43">
        <f t="shared" si="15"/>
        <v>0</v>
      </c>
      <c r="H112" s="43" t="s">
        <v>261</v>
      </c>
      <c r="I112" s="43">
        <f t="shared" si="12"/>
        <v>-100</v>
      </c>
      <c r="K112" s="128"/>
    </row>
    <row r="113" spans="1:11" x14ac:dyDescent="0.25">
      <c r="A113" s="33" t="s">
        <v>358</v>
      </c>
      <c r="B113" s="121">
        <v>13.76590408</v>
      </c>
      <c r="C113" s="190">
        <f t="shared" si="13"/>
        <v>0.15722081712912345</v>
      </c>
      <c r="D113" s="121">
        <v>0</v>
      </c>
      <c r="E113" s="190">
        <f t="shared" si="14"/>
        <v>0</v>
      </c>
      <c r="F113" s="121">
        <v>0</v>
      </c>
      <c r="G113" s="43">
        <f t="shared" si="15"/>
        <v>0</v>
      </c>
      <c r="H113" s="43" t="s">
        <v>261</v>
      </c>
      <c r="I113" s="43">
        <f t="shared" si="12"/>
        <v>-100</v>
      </c>
      <c r="K113" s="128"/>
    </row>
    <row r="114" spans="1:11" x14ac:dyDescent="0.25">
      <c r="A114" s="33" t="s">
        <v>345</v>
      </c>
      <c r="B114" s="121">
        <v>2.8724E-2</v>
      </c>
      <c r="C114" s="190">
        <f t="shared" si="13"/>
        <v>3.2805769421117035E-4</v>
      </c>
      <c r="D114" s="121">
        <v>0</v>
      </c>
      <c r="E114" s="190">
        <f t="shared" si="14"/>
        <v>0</v>
      </c>
      <c r="F114" s="121">
        <v>0</v>
      </c>
      <c r="G114" s="43">
        <f t="shared" si="15"/>
        <v>0</v>
      </c>
      <c r="H114" s="43" t="s">
        <v>261</v>
      </c>
      <c r="I114" s="43" t="s">
        <v>261</v>
      </c>
      <c r="K114" s="128"/>
    </row>
    <row r="115" spans="1:11" x14ac:dyDescent="0.25">
      <c r="A115" s="33" t="s">
        <v>252</v>
      </c>
      <c r="B115" s="121">
        <v>2.0556157900000001</v>
      </c>
      <c r="C115" s="190">
        <f t="shared" si="13"/>
        <v>2.3477251645017176E-2</v>
      </c>
      <c r="D115" s="121">
        <v>0.16042910999999999</v>
      </c>
      <c r="E115" s="190">
        <f t="shared" si="14"/>
        <v>1.2776948746800944E-3</v>
      </c>
      <c r="F115" s="121">
        <v>0</v>
      </c>
      <c r="G115" s="43">
        <f t="shared" si="15"/>
        <v>0</v>
      </c>
      <c r="H115" s="43">
        <f t="shared" si="11"/>
        <v>-100</v>
      </c>
      <c r="I115" s="43" t="s">
        <v>261</v>
      </c>
      <c r="K115" s="128"/>
    </row>
    <row r="116" spans="1:11" x14ac:dyDescent="0.25">
      <c r="A116" s="33" t="s">
        <v>328</v>
      </c>
      <c r="B116" s="121">
        <v>8.985120000000001E-3</v>
      </c>
      <c r="C116" s="190">
        <f t="shared" si="13"/>
        <v>1.0261933398588883E-4</v>
      </c>
      <c r="D116" s="121">
        <v>0</v>
      </c>
      <c r="E116" s="190">
        <f t="shared" si="14"/>
        <v>0</v>
      </c>
      <c r="F116" s="121">
        <v>0</v>
      </c>
      <c r="G116" s="43">
        <f t="shared" si="15"/>
        <v>0</v>
      </c>
      <c r="H116" s="43" t="s">
        <v>261</v>
      </c>
      <c r="I116" s="43">
        <f t="shared" si="12"/>
        <v>-100</v>
      </c>
      <c r="K116" s="128"/>
    </row>
    <row r="117" spans="1:11" x14ac:dyDescent="0.25">
      <c r="A117" s="33" t="s">
        <v>258</v>
      </c>
      <c r="B117" s="121">
        <v>8.2700750000000003E-2</v>
      </c>
      <c r="C117" s="190">
        <f t="shared" si="13"/>
        <v>9.4452782880289818E-4</v>
      </c>
      <c r="D117" s="121">
        <v>0</v>
      </c>
      <c r="E117" s="190">
        <f t="shared" si="14"/>
        <v>0</v>
      </c>
      <c r="F117" s="121">
        <v>0</v>
      </c>
      <c r="G117" s="43">
        <f t="shared" si="15"/>
        <v>0</v>
      </c>
      <c r="H117" s="43" t="s">
        <v>261</v>
      </c>
      <c r="I117" s="43">
        <f t="shared" si="12"/>
        <v>-100</v>
      </c>
      <c r="K117" s="128"/>
    </row>
    <row r="118" spans="1:11" x14ac:dyDescent="0.25">
      <c r="A118" s="33" t="s">
        <v>412</v>
      </c>
      <c r="B118" s="121">
        <v>5.3270714000000003</v>
      </c>
      <c r="C118" s="190">
        <f t="shared" si="13"/>
        <v>6.0840647555433475E-2</v>
      </c>
      <c r="D118" s="121">
        <v>0</v>
      </c>
      <c r="E118" s="190">
        <f t="shared" si="14"/>
        <v>0</v>
      </c>
      <c r="F118" s="121">
        <v>0</v>
      </c>
      <c r="G118" s="43">
        <f t="shared" si="15"/>
        <v>0</v>
      </c>
      <c r="H118" s="43" t="s">
        <v>261</v>
      </c>
      <c r="I118" s="43">
        <f t="shared" si="12"/>
        <v>-100</v>
      </c>
      <c r="K118" s="128"/>
    </row>
    <row r="119" spans="1:11" x14ac:dyDescent="0.25">
      <c r="A119" s="33" t="s">
        <v>477</v>
      </c>
      <c r="B119" s="121">
        <v>0</v>
      </c>
      <c r="C119" s="190">
        <f t="shared" si="13"/>
        <v>0</v>
      </c>
      <c r="D119" s="121">
        <v>5.5827816200000004</v>
      </c>
      <c r="E119" s="190">
        <f t="shared" si="14"/>
        <v>4.4462575790218097E-2</v>
      </c>
      <c r="F119" s="121">
        <v>0</v>
      </c>
      <c r="G119" s="43">
        <f t="shared" si="15"/>
        <v>0</v>
      </c>
      <c r="H119" s="43" t="s">
        <v>261</v>
      </c>
      <c r="I119" s="43" t="s">
        <v>261</v>
      </c>
      <c r="K119" s="128"/>
    </row>
    <row r="120" spans="1:11" x14ac:dyDescent="0.25">
      <c r="A120" s="33" t="s">
        <v>349</v>
      </c>
      <c r="B120" s="121">
        <v>7.4999999999999993E-5</v>
      </c>
      <c r="C120" s="190">
        <f t="shared" si="13"/>
        <v>8.5657732439206846E-7</v>
      </c>
      <c r="D120" s="121">
        <v>0</v>
      </c>
      <c r="E120" s="190">
        <f t="shared" si="14"/>
        <v>0</v>
      </c>
      <c r="F120" s="121">
        <v>0</v>
      </c>
      <c r="G120" s="43">
        <f t="shared" si="15"/>
        <v>0</v>
      </c>
      <c r="H120" s="43" t="s">
        <v>261</v>
      </c>
      <c r="I120" s="43" t="s">
        <v>261</v>
      </c>
      <c r="K120" s="128"/>
    </row>
    <row r="121" spans="1:11" x14ac:dyDescent="0.25">
      <c r="A121" s="33" t="s">
        <v>361</v>
      </c>
      <c r="B121" s="121">
        <v>0.33941216999999996</v>
      </c>
      <c r="C121" s="190">
        <f t="shared" si="13"/>
        <v>3.8764369125960777E-3</v>
      </c>
      <c r="D121" s="121">
        <v>0.27222832000000002</v>
      </c>
      <c r="E121" s="190">
        <f t="shared" si="14"/>
        <v>2.1680898760005132E-3</v>
      </c>
      <c r="F121" s="121">
        <v>0</v>
      </c>
      <c r="G121" s="43">
        <f t="shared" si="15"/>
        <v>0</v>
      </c>
      <c r="H121" s="43" t="s">
        <v>261</v>
      </c>
      <c r="I121" s="43">
        <f t="shared" si="12"/>
        <v>-100</v>
      </c>
      <c r="K121" s="128"/>
    </row>
    <row r="122" spans="1:11" x14ac:dyDescent="0.25">
      <c r="A122" s="33" t="s">
        <v>804</v>
      </c>
      <c r="B122" s="121">
        <v>0.2284639</v>
      </c>
      <c r="C122" s="190">
        <f t="shared" si="13"/>
        <v>2.609293282429028E-3</v>
      </c>
      <c r="D122" s="121">
        <v>0</v>
      </c>
      <c r="E122" s="190">
        <f t="shared" si="14"/>
        <v>0</v>
      </c>
      <c r="F122" s="121">
        <v>0</v>
      </c>
      <c r="G122" s="43">
        <f t="shared" si="15"/>
        <v>0</v>
      </c>
      <c r="H122" s="43" t="s">
        <v>261</v>
      </c>
      <c r="I122" s="43">
        <f t="shared" si="12"/>
        <v>-100</v>
      </c>
      <c r="K122" s="128"/>
    </row>
    <row r="123" spans="1:11" x14ac:dyDescent="0.25">
      <c r="A123" s="33" t="s">
        <v>400</v>
      </c>
      <c r="B123" s="121">
        <v>0</v>
      </c>
      <c r="C123" s="190">
        <f t="shared" si="13"/>
        <v>0</v>
      </c>
      <c r="D123" s="121">
        <v>0.27437837999999998</v>
      </c>
      <c r="E123" s="190">
        <f t="shared" si="14"/>
        <v>2.1852134556442243E-3</v>
      </c>
      <c r="F123" s="121">
        <v>0</v>
      </c>
      <c r="G123" s="43">
        <f t="shared" si="15"/>
        <v>0</v>
      </c>
      <c r="H123" s="43">
        <f t="shared" si="11"/>
        <v>-100</v>
      </c>
      <c r="I123" s="43" t="s">
        <v>261</v>
      </c>
      <c r="K123" s="128"/>
    </row>
    <row r="124" spans="1:11" x14ac:dyDescent="0.25">
      <c r="A124" s="33" t="s">
        <v>308</v>
      </c>
      <c r="B124" s="121">
        <v>8.2799999999999999E-2</v>
      </c>
      <c r="C124" s="190">
        <f t="shared" si="13"/>
        <v>9.4566136612884359E-4</v>
      </c>
      <c r="D124" s="121">
        <v>3.6067000000000002E-2</v>
      </c>
      <c r="E124" s="190">
        <f t="shared" si="14"/>
        <v>2.8724600569738853E-4</v>
      </c>
      <c r="F124" s="121">
        <v>0</v>
      </c>
      <c r="G124" s="43">
        <f t="shared" si="15"/>
        <v>0</v>
      </c>
      <c r="H124" s="43" t="s">
        <v>261</v>
      </c>
      <c r="I124" s="43">
        <f t="shared" si="12"/>
        <v>-100</v>
      </c>
      <c r="K124" s="128"/>
    </row>
    <row r="125" spans="1:11" x14ac:dyDescent="0.25">
      <c r="A125" s="33" t="s">
        <v>856</v>
      </c>
      <c r="B125" s="121">
        <v>3.7990000000000003E-2</v>
      </c>
      <c r="C125" s="190">
        <f t="shared" si="13"/>
        <v>4.3388496738206247E-4</v>
      </c>
      <c r="D125" s="121">
        <v>0</v>
      </c>
      <c r="E125" s="190">
        <f t="shared" si="14"/>
        <v>0</v>
      </c>
      <c r="F125" s="121">
        <v>0</v>
      </c>
      <c r="G125" s="43">
        <f t="shared" si="15"/>
        <v>0</v>
      </c>
      <c r="H125" s="43" t="s">
        <v>261</v>
      </c>
      <c r="I125" s="43">
        <f t="shared" si="12"/>
        <v>-100</v>
      </c>
      <c r="K125" s="128"/>
    </row>
    <row r="126" spans="1:11" x14ac:dyDescent="0.25">
      <c r="A126" s="33" t="s">
        <v>357</v>
      </c>
      <c r="B126" s="121">
        <v>0</v>
      </c>
      <c r="C126" s="190">
        <f t="shared" si="13"/>
        <v>0</v>
      </c>
      <c r="D126" s="121">
        <v>4.1482847600000001</v>
      </c>
      <c r="E126" s="190">
        <f t="shared" si="14"/>
        <v>3.3037907999150191E-2</v>
      </c>
      <c r="F126" s="121">
        <v>0</v>
      </c>
      <c r="G126" s="43">
        <f t="shared" si="15"/>
        <v>0</v>
      </c>
      <c r="H126" s="43">
        <f t="shared" si="11"/>
        <v>-100</v>
      </c>
      <c r="I126" s="43" t="s">
        <v>261</v>
      </c>
      <c r="K126" s="128"/>
    </row>
    <row r="127" spans="1:11" x14ac:dyDescent="0.25">
      <c r="A127" s="33" t="s">
        <v>343</v>
      </c>
      <c r="B127" s="121">
        <v>2.2086999999999999E-2</v>
      </c>
      <c r="C127" s="190">
        <f t="shared" si="13"/>
        <v>2.5225631151796823E-4</v>
      </c>
      <c r="D127" s="121">
        <v>0</v>
      </c>
      <c r="E127" s="190">
        <f t="shared" si="14"/>
        <v>0</v>
      </c>
      <c r="F127" s="121">
        <v>0</v>
      </c>
      <c r="G127" s="43">
        <f t="shared" si="15"/>
        <v>0</v>
      </c>
      <c r="H127" s="43" t="s">
        <v>261</v>
      </c>
      <c r="I127" s="43">
        <f t="shared" si="12"/>
        <v>-100</v>
      </c>
      <c r="K127" s="128"/>
    </row>
    <row r="128" spans="1:11" x14ac:dyDescent="0.25">
      <c r="A128" s="33" t="s">
        <v>461</v>
      </c>
      <c r="B128" s="121">
        <v>0</v>
      </c>
      <c r="C128" s="190">
        <f t="shared" si="13"/>
        <v>0</v>
      </c>
      <c r="D128" s="121">
        <v>8.1527000000000002E-2</v>
      </c>
      <c r="E128" s="190">
        <f t="shared" si="14"/>
        <v>6.4930005563232308E-4</v>
      </c>
      <c r="F128" s="121">
        <v>0</v>
      </c>
      <c r="G128" s="43">
        <f t="shared" si="15"/>
        <v>0</v>
      </c>
      <c r="H128" s="43">
        <f t="shared" si="11"/>
        <v>-100</v>
      </c>
      <c r="I128" s="43" t="s">
        <v>261</v>
      </c>
      <c r="K128" s="128"/>
    </row>
    <row r="129" spans="1:12" x14ac:dyDescent="0.25">
      <c r="A129" s="33" t="s">
        <v>366</v>
      </c>
      <c r="B129" s="121">
        <v>0</v>
      </c>
      <c r="C129" s="190">
        <f t="shared" si="13"/>
        <v>0</v>
      </c>
      <c r="D129" s="121">
        <v>0.173461</v>
      </c>
      <c r="E129" s="190">
        <f t="shared" si="14"/>
        <v>1.3814838881602216E-3</v>
      </c>
      <c r="F129" s="121">
        <v>0</v>
      </c>
      <c r="G129" s="43">
        <f t="shared" si="15"/>
        <v>0</v>
      </c>
      <c r="H129" s="43" t="s">
        <v>261</v>
      </c>
      <c r="I129" s="43" t="s">
        <v>261</v>
      </c>
      <c r="K129" s="128"/>
    </row>
    <row r="130" spans="1:12" x14ac:dyDescent="0.25">
      <c r="A130" s="33" t="s">
        <v>348</v>
      </c>
      <c r="B130" s="121">
        <v>1.6000000000000001E-3</v>
      </c>
      <c r="C130" s="190">
        <f t="shared" si="13"/>
        <v>1.8273649587030795E-5</v>
      </c>
      <c r="D130" s="121">
        <v>0</v>
      </c>
      <c r="E130" s="190">
        <f t="shared" si="14"/>
        <v>0</v>
      </c>
      <c r="F130" s="121">
        <v>0</v>
      </c>
      <c r="G130" s="43">
        <f t="shared" si="15"/>
        <v>0</v>
      </c>
      <c r="H130" s="43" t="s">
        <v>261</v>
      </c>
      <c r="I130" s="43">
        <f t="shared" si="12"/>
        <v>-100</v>
      </c>
      <c r="K130" s="128"/>
      <c r="L130" s="112"/>
    </row>
    <row r="131" spans="1:12" x14ac:dyDescent="0.25">
      <c r="A131" s="33" t="s">
        <v>488</v>
      </c>
      <c r="B131" s="121">
        <v>2.2989999999999998E-3</v>
      </c>
      <c r="C131" s="190">
        <f t="shared" si="13"/>
        <v>2.625695025036487E-5</v>
      </c>
      <c r="D131" s="121">
        <v>0</v>
      </c>
      <c r="E131" s="190">
        <f t="shared" si="14"/>
        <v>0</v>
      </c>
      <c r="F131" s="121">
        <v>0</v>
      </c>
      <c r="G131" s="43">
        <f t="shared" si="15"/>
        <v>0</v>
      </c>
      <c r="H131" s="43" t="s">
        <v>261</v>
      </c>
      <c r="I131" s="43">
        <f t="shared" si="12"/>
        <v>-100</v>
      </c>
      <c r="K131" s="128"/>
    </row>
    <row r="132" spans="1:12" ht="13" x14ac:dyDescent="0.3">
      <c r="A132" s="33" t="s">
        <v>475</v>
      </c>
      <c r="B132" s="121">
        <v>0.23966145999999999</v>
      </c>
      <c r="C132" s="190">
        <f t="shared" ref="C132:C133" si="16">(B132/$B$138)*100</f>
        <v>2.7371809622226233E-3</v>
      </c>
      <c r="D132" s="121">
        <v>0</v>
      </c>
      <c r="E132" s="191">
        <f t="shared" ref="E132:E133" si="17">(D132/$D$138)*100</f>
        <v>0</v>
      </c>
      <c r="F132" s="121">
        <v>0</v>
      </c>
      <c r="G132" s="43">
        <f t="shared" ref="G132:G133" si="18">(F132/$F$138)*100</f>
        <v>0</v>
      </c>
      <c r="H132" s="43" t="s">
        <v>261</v>
      </c>
      <c r="I132" s="43" t="s">
        <v>261</v>
      </c>
    </row>
    <row r="133" spans="1:12" ht="13" x14ac:dyDescent="0.3">
      <c r="A133" s="33" t="s">
        <v>857</v>
      </c>
      <c r="B133" s="121">
        <v>0.53494854000000003</v>
      </c>
      <c r="C133" s="190">
        <f t="shared" si="16"/>
        <v>6.1096638544085799E-3</v>
      </c>
      <c r="D133" s="121">
        <v>0</v>
      </c>
      <c r="E133" s="191">
        <f t="shared" si="17"/>
        <v>0</v>
      </c>
      <c r="F133" s="121">
        <v>0</v>
      </c>
      <c r="G133" s="43">
        <f t="shared" si="18"/>
        <v>0</v>
      </c>
      <c r="H133" s="43" t="s">
        <v>261</v>
      </c>
      <c r="I133" s="43">
        <f t="shared" ref="I133" si="19">((F133/B133)-1)*100</f>
        <v>-100</v>
      </c>
    </row>
    <row r="134" spans="1:12" x14ac:dyDescent="0.25">
      <c r="A134" s="33" t="s">
        <v>402</v>
      </c>
      <c r="B134" s="121">
        <v>1.96383945</v>
      </c>
      <c r="C134" s="43">
        <f t="shared" ref="C134:C137" si="20">(B134/$B$138)*100</f>
        <v>2.2429071221554554E-2</v>
      </c>
      <c r="D134" s="121">
        <v>0</v>
      </c>
      <c r="E134" s="43">
        <f t="shared" ref="E134:E137" si="21">(D134/$D$138)*100</f>
        <v>0</v>
      </c>
      <c r="F134" s="121">
        <v>0</v>
      </c>
      <c r="G134" s="43">
        <f t="shared" ref="G134:G137" si="22">(F134/$F$138)*100</f>
        <v>0</v>
      </c>
      <c r="H134" s="43" t="s">
        <v>261</v>
      </c>
      <c r="I134" s="43">
        <f t="shared" ref="I134:I135" si="23">((F134/B134)-1)*100</f>
        <v>-100</v>
      </c>
    </row>
    <row r="135" spans="1:12" x14ac:dyDescent="0.25">
      <c r="A135" s="33" t="s">
        <v>331</v>
      </c>
      <c r="B135" s="121">
        <v>0.31254500000000002</v>
      </c>
      <c r="C135" s="43">
        <f t="shared" si="20"/>
        <v>3.569586131361587E-3</v>
      </c>
      <c r="D135" s="121">
        <v>1.03496674</v>
      </c>
      <c r="E135" s="43">
        <f t="shared" si="21"/>
        <v>8.2427166688287812E-3</v>
      </c>
      <c r="F135" s="121">
        <v>0</v>
      </c>
      <c r="G135" s="43">
        <f t="shared" si="22"/>
        <v>0</v>
      </c>
      <c r="H135" s="43">
        <f t="shared" ref="H135:H137" si="24">((F135/D135)-1)*100</f>
        <v>-100</v>
      </c>
      <c r="I135" s="43">
        <f t="shared" si="23"/>
        <v>-100</v>
      </c>
    </row>
    <row r="136" spans="1:12" x14ac:dyDescent="0.25">
      <c r="A136" s="33" t="s">
        <v>346</v>
      </c>
      <c r="B136" s="121">
        <v>0</v>
      </c>
      <c r="C136" s="43">
        <f t="shared" si="20"/>
        <v>0</v>
      </c>
      <c r="D136" s="121">
        <v>3.2256939999999998E-2</v>
      </c>
      <c r="E136" s="43">
        <f t="shared" si="21"/>
        <v>2.5690179862534508E-4</v>
      </c>
      <c r="F136" s="121">
        <v>0</v>
      </c>
      <c r="G136" s="43">
        <f t="shared" si="22"/>
        <v>0</v>
      </c>
      <c r="H136" s="43">
        <f t="shared" si="24"/>
        <v>-100</v>
      </c>
      <c r="I136" s="43" t="s">
        <v>261</v>
      </c>
    </row>
    <row r="137" spans="1:12" x14ac:dyDescent="0.25">
      <c r="A137" s="162" t="s">
        <v>789</v>
      </c>
      <c r="B137" s="122">
        <v>0</v>
      </c>
      <c r="C137" s="219">
        <f t="shared" si="20"/>
        <v>0</v>
      </c>
      <c r="D137" s="122">
        <v>0.20147467999999999</v>
      </c>
      <c r="E137" s="219">
        <f t="shared" si="21"/>
        <v>1.6045913738087318E-3</v>
      </c>
      <c r="F137" s="122">
        <v>0</v>
      </c>
      <c r="G137" s="219">
        <f t="shared" si="22"/>
        <v>0</v>
      </c>
      <c r="H137" s="219">
        <f t="shared" si="24"/>
        <v>-100</v>
      </c>
      <c r="I137" s="219" t="s">
        <v>261</v>
      </c>
    </row>
    <row r="138" spans="1:12" ht="13" x14ac:dyDescent="0.3">
      <c r="A138" s="76" t="s">
        <v>218</v>
      </c>
      <c r="B138" s="37">
        <f>SUM(Table12[Column2])</f>
        <v>8755.7769584000052</v>
      </c>
      <c r="C138" s="37">
        <f>SUM(Table12[Column3])</f>
        <v>99.999999999999986</v>
      </c>
      <c r="D138" s="37">
        <f>SUM(Table12[Column4])</f>
        <v>12556.136302899999</v>
      </c>
      <c r="E138" s="37">
        <f>SUM(Table12[Column5])</f>
        <v>100.00000000000003</v>
      </c>
      <c r="F138" s="37">
        <f>SUM(Table12[Column6])</f>
        <v>7662.3831371400011</v>
      </c>
      <c r="G138" s="37">
        <f>SUM(Table12[Column7])</f>
        <v>99.999999999999929</v>
      </c>
      <c r="H138" s="204">
        <f>((F138/D138)-1)*100</f>
        <v>-38.974992367912755</v>
      </c>
      <c r="I138" s="204">
        <f>((F138/B138)-1)*100</f>
        <v>-12.487684718956181</v>
      </c>
    </row>
  </sheetData>
  <sortState xmlns:xlrd2="http://schemas.microsoft.com/office/spreadsheetml/2017/richdata2" ref="K4:K131">
    <sortCondition descending="1" ref="K4:K131"/>
  </sortState>
  <mergeCells count="7">
    <mergeCell ref="I2:I3"/>
    <mergeCell ref="Q1:R1"/>
    <mergeCell ref="A2:A3"/>
    <mergeCell ref="B2:C2"/>
    <mergeCell ref="D2:E2"/>
    <mergeCell ref="F2:G2"/>
    <mergeCell ref="H2:H3"/>
  </mergeCells>
  <hyperlinks>
    <hyperlink ref="K1" location="'Table of Content'!A1" display="Table of Content" xr:uid="{0AD4D3C4-2918-44AF-9B7E-B22787050AC6}"/>
  </hyperlinks>
  <pageMargins left="0.7" right="0.7" top="0.75" bottom="0.75" header="0.3" footer="0.3"/>
  <pageSetup orientation="portrait" r:id="rId1"/>
  <tableParts count="1">
    <tablePart r:id="rId2"/>
  </tablePart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4"/>
  <dimension ref="A1:P192"/>
  <sheetViews>
    <sheetView zoomScaleNormal="100" workbookViewId="0">
      <selection activeCell="K7" sqref="K7"/>
    </sheetView>
  </sheetViews>
  <sheetFormatPr defaultColWidth="9.1796875" defaultRowHeight="12.5" x14ac:dyDescent="0.25"/>
  <cols>
    <col min="1" max="1" width="17.81640625" style="1" customWidth="1"/>
    <col min="2" max="2" width="14.54296875" style="1" customWidth="1"/>
    <col min="3" max="3" width="12.1796875" style="1" bestFit="1" customWidth="1"/>
    <col min="4" max="4" width="16.81640625" style="1" bestFit="1" customWidth="1"/>
    <col min="5" max="5" width="9" style="1" bestFit="1" customWidth="1"/>
    <col min="6" max="6" width="16.54296875" style="1" customWidth="1"/>
    <col min="7" max="7" width="9" style="1" bestFit="1" customWidth="1"/>
    <col min="8" max="8" width="16.1796875" style="1" customWidth="1"/>
    <col min="9" max="9" width="14.54296875" style="1" customWidth="1"/>
    <col min="10" max="10" width="9.1796875" style="1"/>
    <col min="11" max="11" width="9.36328125" style="1" bestFit="1" customWidth="1"/>
    <col min="12" max="16384" width="9.1796875" style="1"/>
  </cols>
  <sheetData>
    <row r="1" spans="1:16" ht="13" x14ac:dyDescent="0.3">
      <c r="A1" s="28" t="s">
        <v>427</v>
      </c>
      <c r="B1" s="28"/>
      <c r="D1" s="15"/>
      <c r="E1" s="15"/>
      <c r="F1" s="29"/>
      <c r="K1" s="30" t="s">
        <v>260</v>
      </c>
      <c r="L1" s="3"/>
      <c r="M1" s="3"/>
      <c r="N1" s="3"/>
      <c r="O1" s="3"/>
      <c r="P1" s="3"/>
    </row>
    <row r="2" spans="1:16" ht="14.15" customHeight="1" x14ac:dyDescent="0.3">
      <c r="A2" s="582" t="s">
        <v>243</v>
      </c>
      <c r="B2" s="581">
        <v>45505</v>
      </c>
      <c r="C2" s="581"/>
      <c r="D2" s="581">
        <v>45842</v>
      </c>
      <c r="E2" s="581"/>
      <c r="F2" s="581">
        <v>45870</v>
      </c>
      <c r="G2" s="581"/>
      <c r="H2" s="582" t="s">
        <v>244</v>
      </c>
      <c r="I2" s="582" t="s">
        <v>411</v>
      </c>
    </row>
    <row r="3" spans="1:16" ht="18.649999999999999" customHeight="1" x14ac:dyDescent="0.3">
      <c r="A3" s="584"/>
      <c r="B3" s="39" t="s">
        <v>245</v>
      </c>
      <c r="C3" s="44" t="s">
        <v>246</v>
      </c>
      <c r="D3" s="39" t="s">
        <v>245</v>
      </c>
      <c r="E3" s="44" t="s">
        <v>246</v>
      </c>
      <c r="F3" s="39" t="s">
        <v>245</v>
      </c>
      <c r="G3" s="44" t="s">
        <v>246</v>
      </c>
      <c r="H3" s="583"/>
      <c r="I3" s="583"/>
    </row>
    <row r="4" spans="1:16" x14ac:dyDescent="0.25">
      <c r="A4" s="244" t="s">
        <v>247</v>
      </c>
      <c r="B4" s="245">
        <v>5399.0516296299875</v>
      </c>
      <c r="C4" s="11">
        <f t="shared" ref="C4:C35" si="0">(B4/$B$192)*100</f>
        <v>44.251596229995585</v>
      </c>
      <c r="D4" s="245">
        <v>5149.5590215500033</v>
      </c>
      <c r="E4" s="11">
        <f t="shared" ref="E4:E35" si="1">(D4/$D$192)*100</f>
        <v>40.971191306252628</v>
      </c>
      <c r="F4" s="245">
        <v>5309.1722881599826</v>
      </c>
      <c r="G4" s="11">
        <f>(F4/Table223729[[#Totals],[Column6]])*100</f>
        <v>41.039571501202182</v>
      </c>
      <c r="H4" s="11">
        <f>((F4/D4)-1)*100</f>
        <v>3.0995521352804367</v>
      </c>
      <c r="I4" s="38">
        <f>((F4/B4)-1)*100</f>
        <v>-1.6647246152777462</v>
      </c>
      <c r="K4" s="107"/>
    </row>
    <row r="5" spans="1:16" x14ac:dyDescent="0.25">
      <c r="A5" s="56" t="s">
        <v>268</v>
      </c>
      <c r="B5" s="246">
        <v>1230.0303029999993</v>
      </c>
      <c r="C5" s="11">
        <f t="shared" si="0"/>
        <v>10.081549141019309</v>
      </c>
      <c r="D5" s="246">
        <v>1282.042694779999</v>
      </c>
      <c r="E5" s="11">
        <f t="shared" si="1"/>
        <v>10.200255262790357</v>
      </c>
      <c r="F5" s="246">
        <v>1546.6253070907997</v>
      </c>
      <c r="G5" s="11">
        <f>(F5/Table223729[[#Totals],[Column6]])*100</f>
        <v>11.955317407474762</v>
      </c>
      <c r="H5" s="11">
        <f t="shared" ref="H5:H67" si="2">((F5/D5)-1)*100</f>
        <v>20.637581992244304</v>
      </c>
      <c r="I5" s="38">
        <f t="shared" ref="I5:I68" si="3">((F5/B5)-1)*100</f>
        <v>25.738797110822119</v>
      </c>
      <c r="K5" s="107"/>
    </row>
    <row r="6" spans="1:16" x14ac:dyDescent="0.25">
      <c r="A6" s="56" t="s">
        <v>301</v>
      </c>
      <c r="B6" s="246">
        <v>284.68388620999946</v>
      </c>
      <c r="C6" s="11">
        <f t="shared" si="0"/>
        <v>2.3333202291703707</v>
      </c>
      <c r="D6" s="246">
        <v>440.88652987999961</v>
      </c>
      <c r="E6" s="11">
        <f t="shared" si="1"/>
        <v>3.5078045099532074</v>
      </c>
      <c r="F6" s="246">
        <v>811.4823985799992</v>
      </c>
      <c r="G6" s="11">
        <f>(F6/Table223729[[#Totals],[Column6]])*100</f>
        <v>6.272708458295825</v>
      </c>
      <c r="H6" s="11">
        <f t="shared" si="2"/>
        <v>84.056972391710019</v>
      </c>
      <c r="I6" s="38">
        <f t="shared" si="3"/>
        <v>185.04683190301904</v>
      </c>
      <c r="K6" s="107"/>
    </row>
    <row r="7" spans="1:16" x14ac:dyDescent="0.25">
      <c r="A7" s="56" t="s">
        <v>256</v>
      </c>
      <c r="B7" s="246">
        <v>447.53683001000002</v>
      </c>
      <c r="C7" s="11">
        <f t="shared" si="0"/>
        <v>3.6680921869628307</v>
      </c>
      <c r="D7" s="246">
        <v>80.712922140000003</v>
      </c>
      <c r="E7" s="11">
        <f t="shared" si="1"/>
        <v>0.64217238020688683</v>
      </c>
      <c r="F7" s="246">
        <v>600.26032667999891</v>
      </c>
      <c r="G7" s="11">
        <f>(F7/Table223729[[#Totals],[Column6]])*100</f>
        <v>4.6399749827399983</v>
      </c>
      <c r="H7" s="11">
        <f t="shared" si="2"/>
        <v>643.69792440276387</v>
      </c>
      <c r="I7" s="38">
        <f t="shared" si="3"/>
        <v>34.125347106423916</v>
      </c>
      <c r="K7" s="107"/>
    </row>
    <row r="8" spans="1:16" x14ac:dyDescent="0.25">
      <c r="A8" s="56" t="s">
        <v>487</v>
      </c>
      <c r="B8" s="246">
        <v>217.51074503999959</v>
      </c>
      <c r="C8" s="11">
        <f t="shared" si="0"/>
        <v>1.7827571072616728</v>
      </c>
      <c r="D8" s="246">
        <v>569.28066292999995</v>
      </c>
      <c r="E8" s="11">
        <f t="shared" si="1"/>
        <v>4.5293406387319841</v>
      </c>
      <c r="F8" s="246">
        <v>577.70441312999935</v>
      </c>
      <c r="G8" s="11">
        <f>(F8/Table223729[[#Totals],[Column6]])*100</f>
        <v>4.4656191742132121</v>
      </c>
      <c r="H8" s="11">
        <f t="shared" si="2"/>
        <v>1.4797183091805222</v>
      </c>
      <c r="I8" s="38">
        <f t="shared" si="3"/>
        <v>165.59810322187127</v>
      </c>
      <c r="K8" s="107"/>
    </row>
    <row r="9" spans="1:16" x14ac:dyDescent="0.25">
      <c r="A9" s="56" t="s">
        <v>278</v>
      </c>
      <c r="B9" s="246">
        <v>287.62216276999976</v>
      </c>
      <c r="C9" s="11">
        <f t="shared" si="0"/>
        <v>2.3574028712461796</v>
      </c>
      <c r="D9" s="246">
        <v>532.1142195299991</v>
      </c>
      <c r="E9" s="11">
        <f t="shared" si="1"/>
        <v>4.2336350343604279</v>
      </c>
      <c r="F9" s="246">
        <v>506.98206543999902</v>
      </c>
      <c r="G9" s="11">
        <f>(F9/Table223729[[#Totals],[Column6]])*100</f>
        <v>3.9189398262422785</v>
      </c>
      <c r="H9" s="11">
        <f t="shared" si="2"/>
        <v>-4.7230750781662163</v>
      </c>
      <c r="I9" s="38">
        <f t="shared" si="3"/>
        <v>76.266689797966933</v>
      </c>
      <c r="K9" s="107"/>
    </row>
    <row r="10" spans="1:16" x14ac:dyDescent="0.25">
      <c r="A10" s="56" t="s">
        <v>269</v>
      </c>
      <c r="B10" s="246">
        <v>260.60607603999995</v>
      </c>
      <c r="C10" s="11">
        <f t="shared" si="0"/>
        <v>2.1359741753008468</v>
      </c>
      <c r="D10" s="246">
        <v>262.18945139999892</v>
      </c>
      <c r="E10" s="11">
        <f t="shared" si="1"/>
        <v>2.0860454510447388</v>
      </c>
      <c r="F10" s="246">
        <v>487.41668971999871</v>
      </c>
      <c r="G10" s="11">
        <f>(F10/Table223729[[#Totals],[Column6]])*100</f>
        <v>3.7677006890985263</v>
      </c>
      <c r="H10" s="11">
        <f t="shared" si="2"/>
        <v>85.902478958389068</v>
      </c>
      <c r="I10" s="38">
        <f t="shared" si="3"/>
        <v>87.031974513589631</v>
      </c>
      <c r="K10" s="107"/>
    </row>
    <row r="11" spans="1:16" x14ac:dyDescent="0.25">
      <c r="A11" s="56" t="s">
        <v>327</v>
      </c>
      <c r="B11" s="246">
        <v>0.95640788999999904</v>
      </c>
      <c r="C11" s="11">
        <f t="shared" si="0"/>
        <v>7.8388907316973514E-3</v>
      </c>
      <c r="D11" s="246">
        <v>1.1460033099999989</v>
      </c>
      <c r="E11" s="11">
        <f t="shared" si="1"/>
        <v>9.1178915816127349E-3</v>
      </c>
      <c r="F11" s="246">
        <v>442.97424701999904</v>
      </c>
      <c r="G11" s="11">
        <f>(F11/Table223729[[#Totals],[Column6]])*100</f>
        <v>3.4241633718142097</v>
      </c>
      <c r="H11" s="11">
        <f t="shared" si="2"/>
        <v>38553.836612391584</v>
      </c>
      <c r="I11" s="38">
        <f t="shared" si="3"/>
        <v>46216.456780798777</v>
      </c>
      <c r="K11" s="107"/>
    </row>
    <row r="12" spans="1:16" x14ac:dyDescent="0.25">
      <c r="A12" s="56" t="s">
        <v>271</v>
      </c>
      <c r="B12" s="246">
        <v>311.52765940999899</v>
      </c>
      <c r="C12" s="11">
        <f t="shared" si="0"/>
        <v>2.5533366124953369</v>
      </c>
      <c r="D12" s="246">
        <v>250.17580982999897</v>
      </c>
      <c r="E12" s="11">
        <f t="shared" si="1"/>
        <v>1.9904618865124382</v>
      </c>
      <c r="F12" s="246">
        <v>346.16070948999999</v>
      </c>
      <c r="G12" s="11">
        <f>(F12/Table223729[[#Totals],[Column6]])*100</f>
        <v>2.6758007495261094</v>
      </c>
      <c r="H12" s="11">
        <f t="shared" si="2"/>
        <v>38.366978695991946</v>
      </c>
      <c r="I12" s="38">
        <f t="shared" si="3"/>
        <v>11.117166978236348</v>
      </c>
      <c r="J12" s="2"/>
      <c r="K12" s="107"/>
    </row>
    <row r="13" spans="1:16" x14ac:dyDescent="0.25">
      <c r="A13" s="56" t="s">
        <v>287</v>
      </c>
      <c r="B13" s="246">
        <v>264.03428830999985</v>
      </c>
      <c r="C13" s="11">
        <f t="shared" si="0"/>
        <v>2.1640724183941713</v>
      </c>
      <c r="D13" s="246">
        <v>274.58727069999969</v>
      </c>
      <c r="E13" s="11">
        <f t="shared" si="1"/>
        <v>2.1846856305620501</v>
      </c>
      <c r="F13" s="246">
        <v>260.60835207999958</v>
      </c>
      <c r="G13" s="11">
        <f>(F13/Table223729[[#Totals],[Column6]])*100</f>
        <v>2.0144863490019276</v>
      </c>
      <c r="H13" s="11">
        <f t="shared" si="2"/>
        <v>-5.0908837049743578</v>
      </c>
      <c r="I13" s="38">
        <f t="shared" si="3"/>
        <v>-1.2975345936804716</v>
      </c>
      <c r="K13" s="107"/>
    </row>
    <row r="14" spans="1:16" x14ac:dyDescent="0.25">
      <c r="A14" s="56" t="s">
        <v>284</v>
      </c>
      <c r="B14" s="246">
        <v>228.88990895999993</v>
      </c>
      <c r="C14" s="11">
        <f t="shared" si="0"/>
        <v>1.8760227771914304</v>
      </c>
      <c r="D14" s="246">
        <v>647.60649768999792</v>
      </c>
      <c r="E14" s="11">
        <f t="shared" si="1"/>
        <v>5.1525207492510159</v>
      </c>
      <c r="F14" s="246">
        <v>215.98775213999943</v>
      </c>
      <c r="G14" s="11">
        <f>(F14/Table223729[[#Totals],[Column6]])*100</f>
        <v>1.6695718873356591</v>
      </c>
      <c r="H14" s="11">
        <f t="shared" si="2"/>
        <v>-66.64830372912806</v>
      </c>
      <c r="I14" s="38">
        <f t="shared" si="3"/>
        <v>-5.6368395088379541</v>
      </c>
      <c r="K14" s="107"/>
    </row>
    <row r="15" spans="1:16" x14ac:dyDescent="0.25">
      <c r="A15" s="56" t="s">
        <v>332</v>
      </c>
      <c r="B15" s="246">
        <v>526.2310860399989</v>
      </c>
      <c r="C15" s="11">
        <f t="shared" si="0"/>
        <v>4.3130844341842298</v>
      </c>
      <c r="D15" s="246">
        <v>201.21769160999901</v>
      </c>
      <c r="E15" s="11">
        <f t="shared" si="1"/>
        <v>1.6009387410952234</v>
      </c>
      <c r="F15" s="246">
        <v>200.79716024999999</v>
      </c>
      <c r="G15" s="11">
        <f>(F15/Table223729[[#Totals],[Column6]])*100</f>
        <v>1.5521495570403139</v>
      </c>
      <c r="H15" s="11">
        <f t="shared" si="2"/>
        <v>-0.20899323346482701</v>
      </c>
      <c r="I15" s="38">
        <f t="shared" si="3"/>
        <v>-61.842398600766543</v>
      </c>
      <c r="K15" s="107"/>
    </row>
    <row r="16" spans="1:16" x14ac:dyDescent="0.25">
      <c r="A16" s="56" t="s">
        <v>352</v>
      </c>
      <c r="B16" s="246">
        <v>33.786821919999987</v>
      </c>
      <c r="C16" s="11">
        <f t="shared" si="0"/>
        <v>0.27692285683903872</v>
      </c>
      <c r="D16" s="246">
        <v>80.403246939999818</v>
      </c>
      <c r="E16" s="11">
        <f t="shared" si="1"/>
        <v>0.63970852615474116</v>
      </c>
      <c r="F16" s="246">
        <v>190.49867367000016</v>
      </c>
      <c r="G16" s="11">
        <f>(F16/Table223729[[#Totals],[Column6]])*100</f>
        <v>1.4725428964509375</v>
      </c>
      <c r="H16" s="11">
        <f t="shared" si="2"/>
        <v>136.92908050362448</v>
      </c>
      <c r="I16" s="38">
        <f t="shared" si="3"/>
        <v>463.82536990623305</v>
      </c>
      <c r="K16" s="107"/>
    </row>
    <row r="17" spans="1:11" x14ac:dyDescent="0.25">
      <c r="A17" s="56" t="s">
        <v>283</v>
      </c>
      <c r="B17" s="246">
        <v>69.319080799999867</v>
      </c>
      <c r="C17" s="11">
        <f t="shared" si="0"/>
        <v>0.56815162828999599</v>
      </c>
      <c r="D17" s="246">
        <v>86.316337049999959</v>
      </c>
      <c r="E17" s="11">
        <f t="shared" si="1"/>
        <v>0.68675456351329633</v>
      </c>
      <c r="F17" s="246">
        <v>157.98153117999999</v>
      </c>
      <c r="G17" s="11">
        <f>(F17/Table223729[[#Totals],[Column6]])*100</f>
        <v>1.2211874079110019</v>
      </c>
      <c r="H17" s="11">
        <f t="shared" si="2"/>
        <v>83.026222589226606</v>
      </c>
      <c r="I17" s="38">
        <f t="shared" si="3"/>
        <v>127.90482700688135</v>
      </c>
      <c r="K17" s="107"/>
    </row>
    <row r="18" spans="1:11" x14ac:dyDescent="0.25">
      <c r="A18" s="56" t="s">
        <v>786</v>
      </c>
      <c r="B18" s="246">
        <v>126.33644974999967</v>
      </c>
      <c r="C18" s="11">
        <f t="shared" si="0"/>
        <v>1.0354762182282098</v>
      </c>
      <c r="D18" s="246">
        <v>161.57736162999976</v>
      </c>
      <c r="E18" s="11">
        <f t="shared" si="1"/>
        <v>1.2855502706928243</v>
      </c>
      <c r="F18" s="246">
        <v>104.56930476999986</v>
      </c>
      <c r="G18" s="11">
        <f>(F18/Table223729[[#Totals],[Column6]])*100</f>
        <v>0.80831422056313107</v>
      </c>
      <c r="H18" s="11">
        <f t="shared" si="2"/>
        <v>-35.282205554602477</v>
      </c>
      <c r="I18" s="38">
        <f t="shared" si="3"/>
        <v>-17.229505042348137</v>
      </c>
      <c r="K18" s="107"/>
    </row>
    <row r="19" spans="1:11" x14ac:dyDescent="0.25">
      <c r="A19" s="56" t="s">
        <v>273</v>
      </c>
      <c r="B19" s="246">
        <v>75.157063239999786</v>
      </c>
      <c r="C19" s="11">
        <f t="shared" si="0"/>
        <v>0.61600078022529359</v>
      </c>
      <c r="D19" s="246">
        <v>131.78705345999995</v>
      </c>
      <c r="E19" s="11">
        <f t="shared" si="1"/>
        <v>1.0485310599220539</v>
      </c>
      <c r="F19" s="246">
        <v>99.601174049999671</v>
      </c>
      <c r="G19" s="11">
        <f>(F19/Table223729[[#Totals],[Column6]])*100</f>
        <v>0.76991087916743695</v>
      </c>
      <c r="H19" s="11">
        <f t="shared" si="2"/>
        <v>-24.422641348278841</v>
      </c>
      <c r="I19" s="38">
        <f t="shared" si="3"/>
        <v>32.524036672298195</v>
      </c>
      <c r="K19" s="107"/>
    </row>
    <row r="20" spans="1:11" x14ac:dyDescent="0.25">
      <c r="A20" s="56" t="s">
        <v>294</v>
      </c>
      <c r="B20" s="246">
        <v>49.971434469999991</v>
      </c>
      <c r="C20" s="11">
        <f t="shared" si="0"/>
        <v>0.40957484626826418</v>
      </c>
      <c r="D20" s="246">
        <v>54.607801450000004</v>
      </c>
      <c r="E20" s="11">
        <f t="shared" si="1"/>
        <v>0.43447345115550773</v>
      </c>
      <c r="F20" s="246">
        <v>94.255385429999748</v>
      </c>
      <c r="G20" s="11">
        <f>(F20/Table223729[[#Totals],[Column6]])*100</f>
        <v>0.72858826569903234</v>
      </c>
      <c r="H20" s="11">
        <f t="shared" si="2"/>
        <v>72.60424871032734</v>
      </c>
      <c r="I20" s="38">
        <f t="shared" si="3"/>
        <v>88.618530625902523</v>
      </c>
      <c r="K20" s="107"/>
    </row>
    <row r="21" spans="1:11" x14ac:dyDescent="0.25">
      <c r="A21" s="56" t="s">
        <v>270</v>
      </c>
      <c r="B21" s="246">
        <v>262.66013692999877</v>
      </c>
      <c r="C21" s="11">
        <f t="shared" si="0"/>
        <v>2.1528096270378185</v>
      </c>
      <c r="D21" s="246">
        <v>90.859815589999855</v>
      </c>
      <c r="E21" s="11">
        <f t="shared" si="1"/>
        <v>0.72290362553572907</v>
      </c>
      <c r="F21" s="246">
        <v>72.792824580000001</v>
      </c>
      <c r="G21" s="11">
        <f>(F21/Table223729[[#Totals],[Column6]])*100</f>
        <v>0.56268400552522391</v>
      </c>
      <c r="H21" s="11">
        <f t="shared" si="2"/>
        <v>-19.884468059594351</v>
      </c>
      <c r="I21" s="38">
        <f t="shared" si="3"/>
        <v>-72.286306772390091</v>
      </c>
      <c r="K21" s="107"/>
    </row>
    <row r="22" spans="1:11" x14ac:dyDescent="0.25">
      <c r="A22" s="56" t="s">
        <v>288</v>
      </c>
      <c r="B22" s="246">
        <v>94.233221489999963</v>
      </c>
      <c r="C22" s="11">
        <f t="shared" si="0"/>
        <v>0.77235239721406435</v>
      </c>
      <c r="D22" s="246">
        <v>46.363002689999988</v>
      </c>
      <c r="E22" s="11">
        <f t="shared" si="1"/>
        <v>0.36887575126239369</v>
      </c>
      <c r="F22" s="246">
        <v>58.258646849999955</v>
      </c>
      <c r="G22" s="11">
        <f>(F22/Table223729[[#Totals],[Column6]])*100</f>
        <v>0.45033571585081972</v>
      </c>
      <c r="H22" s="11">
        <f t="shared" si="2"/>
        <v>25.657622392446399</v>
      </c>
      <c r="I22" s="38">
        <f t="shared" si="3"/>
        <v>-38.176106123908362</v>
      </c>
      <c r="K22" s="107"/>
    </row>
    <row r="23" spans="1:11" x14ac:dyDescent="0.25">
      <c r="A23" s="56" t="s">
        <v>1272</v>
      </c>
      <c r="B23" s="246">
        <v>65.910881470000007</v>
      </c>
      <c r="C23" s="11">
        <f t="shared" si="0"/>
        <v>0.54021741484502639</v>
      </c>
      <c r="D23" s="246">
        <v>42.296831479999916</v>
      </c>
      <c r="E23" s="11">
        <f t="shared" si="1"/>
        <v>0.3365242668281509</v>
      </c>
      <c r="F23" s="246">
        <v>55.125987829999957</v>
      </c>
      <c r="G23" s="11">
        <f>(F23/Table223729[[#Totals],[Column6]])*100</f>
        <v>0.42612045651051073</v>
      </c>
      <c r="H23" s="11">
        <f t="shared" si="2"/>
        <v>30.331246812344116</v>
      </c>
      <c r="I23" s="38">
        <f t="shared" si="3"/>
        <v>-16.362842370586261</v>
      </c>
      <c r="K23" s="107"/>
    </row>
    <row r="24" spans="1:11" x14ac:dyDescent="0.25">
      <c r="A24" s="56" t="s">
        <v>282</v>
      </c>
      <c r="B24" s="246">
        <v>306.33298025999989</v>
      </c>
      <c r="C24" s="11">
        <f t="shared" si="0"/>
        <v>2.5107600897911282</v>
      </c>
      <c r="D24" s="246">
        <v>221.10939403999888</v>
      </c>
      <c r="E24" s="11">
        <f t="shared" si="1"/>
        <v>1.7592021462248661</v>
      </c>
      <c r="F24" s="246">
        <v>46.530033289999892</v>
      </c>
      <c r="G24" s="11">
        <f>(F24/Table223729[[#Totals],[Column6]])*100</f>
        <v>0.35967426267495933</v>
      </c>
      <c r="H24" s="11">
        <f t="shared" si="2"/>
        <v>-78.956102931753975</v>
      </c>
      <c r="I24" s="38">
        <f t="shared" si="3"/>
        <v>-84.810635390773939</v>
      </c>
      <c r="K24" s="107"/>
    </row>
    <row r="25" spans="1:11" x14ac:dyDescent="0.25">
      <c r="A25" s="56" t="s">
        <v>289</v>
      </c>
      <c r="B25" s="246">
        <v>81.676808259999987</v>
      </c>
      <c r="C25" s="11">
        <f t="shared" si="0"/>
        <v>0.66943778063555737</v>
      </c>
      <c r="D25" s="246">
        <v>41.189981479999922</v>
      </c>
      <c r="E25" s="11">
        <f t="shared" si="1"/>
        <v>0.32771788886305758</v>
      </c>
      <c r="F25" s="246">
        <v>44.717885410000008</v>
      </c>
      <c r="G25" s="11">
        <f>(F25/Table223729[[#Totals],[Column6]])*100</f>
        <v>0.34566647229718994</v>
      </c>
      <c r="H25" s="11">
        <f t="shared" si="2"/>
        <v>8.5649563394756267</v>
      </c>
      <c r="I25" s="38">
        <f t="shared" si="3"/>
        <v>-45.25020460195929</v>
      </c>
      <c r="K25" s="107"/>
    </row>
    <row r="26" spans="1:11" x14ac:dyDescent="0.25">
      <c r="A26" s="56" t="s">
        <v>267</v>
      </c>
      <c r="B26" s="246">
        <v>57.416911799999937</v>
      </c>
      <c r="C26" s="11">
        <f t="shared" si="0"/>
        <v>0.47059931485059614</v>
      </c>
      <c r="D26" s="246">
        <v>53.840677849999935</v>
      </c>
      <c r="E26" s="11">
        <f t="shared" si="1"/>
        <v>0.42837002217457654</v>
      </c>
      <c r="F26" s="246">
        <v>40.50971298999994</v>
      </c>
      <c r="G26" s="11">
        <f>(F26/Table223729[[#Totals],[Column6]])*100</f>
        <v>0.31313756128310916</v>
      </c>
      <c r="H26" s="11">
        <f t="shared" si="2"/>
        <v>-24.760024190520124</v>
      </c>
      <c r="I26" s="38">
        <f t="shared" si="3"/>
        <v>-29.446374386857944</v>
      </c>
      <c r="K26" s="107"/>
    </row>
    <row r="27" spans="1:11" x14ac:dyDescent="0.25">
      <c r="A27" s="56" t="s">
        <v>315</v>
      </c>
      <c r="B27" s="246">
        <v>11.159608129999997</v>
      </c>
      <c r="C27" s="11">
        <f t="shared" si="0"/>
        <v>9.1466151266936413E-2</v>
      </c>
      <c r="D27" s="246">
        <v>21.505862609999966</v>
      </c>
      <c r="E27" s="11">
        <f t="shared" si="1"/>
        <v>0.17110607093014327</v>
      </c>
      <c r="F27" s="246">
        <v>38.738007799999984</v>
      </c>
      <c r="G27" s="11">
        <f>(F27/Table223729[[#Totals],[Column6]])*100</f>
        <v>0.29944239038307913</v>
      </c>
      <c r="H27" s="11">
        <f t="shared" si="2"/>
        <v>80.127663337657879</v>
      </c>
      <c r="I27" s="38">
        <f t="shared" si="3"/>
        <v>247.12695417916967</v>
      </c>
      <c r="K27" s="107"/>
    </row>
    <row r="28" spans="1:11" x14ac:dyDescent="0.25">
      <c r="A28" s="56" t="s">
        <v>341</v>
      </c>
      <c r="B28" s="246">
        <v>19.949778169999998</v>
      </c>
      <c r="C28" s="11">
        <f t="shared" si="0"/>
        <v>0.16351196265876825</v>
      </c>
      <c r="D28" s="246">
        <v>61.772106079999929</v>
      </c>
      <c r="E28" s="11">
        <f t="shared" si="1"/>
        <v>0.49147446703737768</v>
      </c>
      <c r="F28" s="246">
        <v>38.42022195999985</v>
      </c>
      <c r="G28" s="11">
        <f>(F28/Table223729[[#Totals],[Column6]])*100</f>
        <v>0.29698592560949483</v>
      </c>
      <c r="H28" s="11">
        <f t="shared" si="2"/>
        <v>-37.803283070448465</v>
      </c>
      <c r="I28" s="38">
        <f t="shared" si="3"/>
        <v>92.584707622339707</v>
      </c>
      <c r="K28" s="107"/>
    </row>
    <row r="29" spans="1:11" x14ac:dyDescent="0.25">
      <c r="A29" s="56" t="s">
        <v>276</v>
      </c>
      <c r="B29" s="246">
        <v>31.20402460999988</v>
      </c>
      <c r="C29" s="11">
        <f t="shared" si="0"/>
        <v>0.2557537865010549</v>
      </c>
      <c r="D29" s="246">
        <v>26.17449513999998</v>
      </c>
      <c r="E29" s="11">
        <f t="shared" si="1"/>
        <v>0.20825088968544908</v>
      </c>
      <c r="F29" s="246">
        <v>37.810774559999963</v>
      </c>
      <c r="G29" s="11">
        <f>(F29/Table223729[[#Totals],[Column6]])*100</f>
        <v>0.29227493512152453</v>
      </c>
      <c r="H29" s="11">
        <f t="shared" si="2"/>
        <v>44.45655726217759</v>
      </c>
      <c r="I29" s="38">
        <f t="shared" si="3"/>
        <v>21.172749453231866</v>
      </c>
      <c r="K29" s="107"/>
    </row>
    <row r="30" spans="1:11" x14ac:dyDescent="0.25">
      <c r="A30" s="56" t="s">
        <v>306</v>
      </c>
      <c r="B30" s="246">
        <v>48.740249180000021</v>
      </c>
      <c r="C30" s="11">
        <f t="shared" si="0"/>
        <v>0.39948383064648496</v>
      </c>
      <c r="D30" s="246">
        <v>16.93013771999998</v>
      </c>
      <c r="E30" s="11">
        <f t="shared" si="1"/>
        <v>0.13470044880824314</v>
      </c>
      <c r="F30" s="246">
        <v>36.507093009999949</v>
      </c>
      <c r="G30" s="11">
        <f>(F30/Table223729[[#Totals],[Column6]])*100</f>
        <v>0.28219755784270839</v>
      </c>
      <c r="H30" s="11">
        <f t="shared" si="2"/>
        <v>115.63376278311806</v>
      </c>
      <c r="I30" s="38">
        <f t="shared" si="3"/>
        <v>-25.098673838991779</v>
      </c>
      <c r="K30" s="107"/>
    </row>
    <row r="31" spans="1:11" x14ac:dyDescent="0.25">
      <c r="A31" s="56" t="s">
        <v>314</v>
      </c>
      <c r="B31" s="246">
        <v>31.619974659999997</v>
      </c>
      <c r="C31" s="11">
        <f t="shared" si="0"/>
        <v>0.25916298776955859</v>
      </c>
      <c r="D31" s="246">
        <v>20.211460819999978</v>
      </c>
      <c r="E31" s="11">
        <f t="shared" si="1"/>
        <v>0.16080748358638999</v>
      </c>
      <c r="F31" s="246">
        <v>36.254817799999998</v>
      </c>
      <c r="G31" s="11">
        <f>(F31/Table223729[[#Totals],[Column6]])*100</f>
        <v>0.28024748616357631</v>
      </c>
      <c r="H31" s="11">
        <f t="shared" si="2"/>
        <v>79.377523093850471</v>
      </c>
      <c r="I31" s="38">
        <f t="shared" si="3"/>
        <v>14.657959691103684</v>
      </c>
      <c r="K31" s="107"/>
    </row>
    <row r="32" spans="1:11" x14ac:dyDescent="0.25">
      <c r="A32" s="56" t="s">
        <v>272</v>
      </c>
      <c r="B32" s="246">
        <v>6.8307884699999928</v>
      </c>
      <c r="C32" s="11">
        <f t="shared" si="0"/>
        <v>5.5986368355522592E-2</v>
      </c>
      <c r="D32" s="246">
        <v>13.567911589999971</v>
      </c>
      <c r="E32" s="11">
        <f t="shared" si="1"/>
        <v>0.10794972910377258</v>
      </c>
      <c r="F32" s="246">
        <v>36.093520579999975</v>
      </c>
      <c r="G32" s="11">
        <f>(F32/Table223729[[#Totals],[Column6]])*100</f>
        <v>0.27900066868735718</v>
      </c>
      <c r="H32" s="11">
        <f t="shared" si="2"/>
        <v>166.02119523392363</v>
      </c>
      <c r="I32" s="38">
        <f t="shared" si="3"/>
        <v>428.39464636503396</v>
      </c>
      <c r="K32" s="107"/>
    </row>
    <row r="33" spans="1:11" x14ac:dyDescent="0.25">
      <c r="A33" s="56" t="s">
        <v>292</v>
      </c>
      <c r="B33" s="246">
        <v>153.88620397000003</v>
      </c>
      <c r="C33" s="11">
        <f t="shared" si="0"/>
        <v>1.2612789487093448</v>
      </c>
      <c r="D33" s="246">
        <v>20.761818479999981</v>
      </c>
      <c r="E33" s="11">
        <f t="shared" si="1"/>
        <v>0.16518626803771072</v>
      </c>
      <c r="F33" s="246">
        <v>35.74135284999997</v>
      </c>
      <c r="G33" s="11">
        <f>(F33/Table223729[[#Totals],[Column6]])*100</f>
        <v>0.27627843404298852</v>
      </c>
      <c r="H33" s="11">
        <f t="shared" si="2"/>
        <v>72.149433270644806</v>
      </c>
      <c r="I33" s="38">
        <f t="shared" si="3"/>
        <v>-76.77416693119045</v>
      </c>
      <c r="K33" s="107"/>
    </row>
    <row r="34" spans="1:11" x14ac:dyDescent="0.25">
      <c r="A34" s="56" t="s">
        <v>334</v>
      </c>
      <c r="B34" s="246">
        <v>9.5567192399999978</v>
      </c>
      <c r="C34" s="11">
        <f t="shared" si="0"/>
        <v>7.8328586222631252E-2</v>
      </c>
      <c r="D34" s="246">
        <v>1.8573157099999964</v>
      </c>
      <c r="E34" s="11">
        <f t="shared" si="1"/>
        <v>1.4777272568790455E-2</v>
      </c>
      <c r="F34" s="246">
        <v>34.908631229999969</v>
      </c>
      <c r="G34" s="11">
        <f>(F34/Table223729[[#Totals],[Column6]])*100</f>
        <v>0.26984154772441871</v>
      </c>
      <c r="H34" s="11">
        <f t="shared" si="2"/>
        <v>1779.5205921130143</v>
      </c>
      <c r="I34" s="38">
        <f t="shared" si="3"/>
        <v>265.27840102164578</v>
      </c>
      <c r="K34" s="107"/>
    </row>
    <row r="35" spans="1:11" x14ac:dyDescent="0.25">
      <c r="A35" s="56" t="s">
        <v>280</v>
      </c>
      <c r="B35" s="246">
        <v>19.34714936999999</v>
      </c>
      <c r="C35" s="11">
        <f t="shared" si="0"/>
        <v>0.1585727088483736</v>
      </c>
      <c r="D35" s="246">
        <v>63.452737140000025</v>
      </c>
      <c r="E35" s="11">
        <f t="shared" si="1"/>
        <v>0.5048459919361773</v>
      </c>
      <c r="F35" s="246">
        <v>20.379637319999986</v>
      </c>
      <c r="G35" s="11">
        <f>(F35/Table223729[[#Totals],[Column6]])*100</f>
        <v>0.1575333286561269</v>
      </c>
      <c r="H35" s="11">
        <f t="shared" si="2"/>
        <v>-67.882177761638516</v>
      </c>
      <c r="I35" s="38">
        <f t="shared" si="3"/>
        <v>5.3366412294360455</v>
      </c>
      <c r="K35" s="107"/>
    </row>
    <row r="36" spans="1:11" x14ac:dyDescent="0.25">
      <c r="A36" s="56" t="s">
        <v>299</v>
      </c>
      <c r="B36" s="246">
        <v>18.399343459999994</v>
      </c>
      <c r="C36" s="11">
        <f t="shared" ref="C36:C67" si="4">(B36/$B$192)*100</f>
        <v>0.15080432148872211</v>
      </c>
      <c r="D36" s="246">
        <v>27.828432329999973</v>
      </c>
      <c r="E36" s="11">
        <f t="shared" ref="E36:E67" si="5">(D36/$D$192)*100</f>
        <v>0.22141003141708787</v>
      </c>
      <c r="F36" s="246">
        <v>19.63778702999997</v>
      </c>
      <c r="G36" s="11">
        <f>(F36/Table223729[[#Totals],[Column6]])*100</f>
        <v>0.1517988720653059</v>
      </c>
      <c r="H36" s="11">
        <f t="shared" si="2"/>
        <v>-29.432650761179303</v>
      </c>
      <c r="I36" s="38">
        <f t="shared" si="3"/>
        <v>6.7309117452605927</v>
      </c>
      <c r="K36" s="107"/>
    </row>
    <row r="37" spans="1:11" x14ac:dyDescent="0.25">
      <c r="A37" s="56" t="s">
        <v>298</v>
      </c>
      <c r="B37" s="246">
        <v>9.2479794199999805</v>
      </c>
      <c r="C37" s="11">
        <f t="shared" si="4"/>
        <v>7.5798099242328262E-2</v>
      </c>
      <c r="D37" s="246">
        <v>69.582038009999863</v>
      </c>
      <c r="E37" s="11">
        <f t="shared" si="5"/>
        <v>0.55361225667213443</v>
      </c>
      <c r="F37" s="246">
        <v>17.987724869999983</v>
      </c>
      <c r="G37" s="11">
        <f>(F37/Table223729[[#Totals],[Column6]])*100</f>
        <v>0.13904399421970168</v>
      </c>
      <c r="H37" s="11">
        <f t="shared" si="2"/>
        <v>-74.148896203047528</v>
      </c>
      <c r="I37" s="38">
        <f t="shared" si="3"/>
        <v>94.504378233142972</v>
      </c>
      <c r="K37" s="107"/>
    </row>
    <row r="38" spans="1:11" x14ac:dyDescent="0.25">
      <c r="A38" s="56" t="s">
        <v>286</v>
      </c>
      <c r="B38" s="246">
        <v>17.414524959999962</v>
      </c>
      <c r="C38" s="11">
        <f t="shared" si="4"/>
        <v>0.14273257229805586</v>
      </c>
      <c r="D38" s="246">
        <v>34.977804549999981</v>
      </c>
      <c r="E38" s="11">
        <f t="shared" si="5"/>
        <v>0.27829224127611007</v>
      </c>
      <c r="F38" s="246">
        <v>16.571492089999982</v>
      </c>
      <c r="G38" s="11">
        <f>(F38/Table223729[[#Totals],[Column6]])*100</f>
        <v>0.1280966029348542</v>
      </c>
      <c r="H38" s="11">
        <f t="shared" si="2"/>
        <v>-52.622835243099921</v>
      </c>
      <c r="I38" s="38">
        <f t="shared" si="3"/>
        <v>-4.8409754037871959</v>
      </c>
      <c r="K38" s="107"/>
    </row>
    <row r="39" spans="1:11" x14ac:dyDescent="0.25">
      <c r="A39" s="56" t="s">
        <v>252</v>
      </c>
      <c r="B39" s="246">
        <v>0</v>
      </c>
      <c r="C39" s="11">
        <f t="shared" si="4"/>
        <v>0</v>
      </c>
      <c r="D39" s="246">
        <v>3.63855678</v>
      </c>
      <c r="E39" s="11">
        <f t="shared" si="5"/>
        <v>2.8949276100766214E-2</v>
      </c>
      <c r="F39" s="246">
        <v>16.465202469999902</v>
      </c>
      <c r="G39" s="11">
        <f>(F39/Table223729[[#Totals],[Column6]])*100</f>
        <v>0.12727499078458424</v>
      </c>
      <c r="H39" s="11">
        <f t="shared" si="2"/>
        <v>352.52014646312324</v>
      </c>
      <c r="I39" s="38" t="s">
        <v>261</v>
      </c>
      <c r="K39" s="107"/>
    </row>
    <row r="40" spans="1:11" x14ac:dyDescent="0.25">
      <c r="A40" s="56" t="s">
        <v>484</v>
      </c>
      <c r="B40" s="246">
        <v>3.6366100000000002E-3</v>
      </c>
      <c r="C40" s="11">
        <f t="shared" si="4"/>
        <v>2.9806308293627669E-5</v>
      </c>
      <c r="D40" s="246">
        <v>1.20649297</v>
      </c>
      <c r="E40" s="11">
        <f t="shared" si="5"/>
        <v>9.599162583952707E-3</v>
      </c>
      <c r="F40" s="246">
        <v>16.420706119999998</v>
      </c>
      <c r="G40" s="11">
        <f>(F40/Table223729[[#Totals],[Column6]])*100</f>
        <v>0.12693103676722525</v>
      </c>
      <c r="H40" s="11">
        <f t="shared" si="2"/>
        <v>1261.0279154796897</v>
      </c>
      <c r="I40" s="38">
        <f t="shared" si="3"/>
        <v>451438.82654450153</v>
      </c>
      <c r="K40" s="107"/>
    </row>
    <row r="41" spans="1:11" x14ac:dyDescent="0.25">
      <c r="A41" s="56" t="s">
        <v>312</v>
      </c>
      <c r="B41" s="246">
        <v>13.527834209999972</v>
      </c>
      <c r="C41" s="11">
        <f t="shared" si="4"/>
        <v>0.11087655729053768</v>
      </c>
      <c r="D41" s="246">
        <v>8.0123579199999853</v>
      </c>
      <c r="E41" s="11">
        <f t="shared" si="5"/>
        <v>6.3748341902813574E-2</v>
      </c>
      <c r="F41" s="246">
        <v>16.285225119999993</v>
      </c>
      <c r="G41" s="11">
        <f>(F41/Table223729[[#Totals],[Column6]])*100</f>
        <v>0.12588377706556625</v>
      </c>
      <c r="H41" s="11">
        <f t="shared" si="2"/>
        <v>103.25134351961181</v>
      </c>
      <c r="I41" s="38">
        <f t="shared" si="3"/>
        <v>20.383092128389023</v>
      </c>
      <c r="K41" s="107"/>
    </row>
    <row r="42" spans="1:11" x14ac:dyDescent="0.25">
      <c r="A42" s="56" t="s">
        <v>788</v>
      </c>
      <c r="B42" s="246">
        <v>19.220211629999962</v>
      </c>
      <c r="C42" s="11">
        <f t="shared" si="4"/>
        <v>0.15753230434733084</v>
      </c>
      <c r="D42" s="246">
        <v>12.31091559</v>
      </c>
      <c r="E42" s="11">
        <f t="shared" si="5"/>
        <v>9.794875166635085E-2</v>
      </c>
      <c r="F42" s="246">
        <v>15.068162939999986</v>
      </c>
      <c r="G42" s="11">
        <f>(F42/Table223729[[#Totals],[Column6]])*100</f>
        <v>0.11647596212821568</v>
      </c>
      <c r="H42" s="11">
        <f t="shared" si="2"/>
        <v>22.396769191071897</v>
      </c>
      <c r="I42" s="38">
        <f t="shared" si="3"/>
        <v>-21.602512864734692</v>
      </c>
      <c r="K42" s="107"/>
    </row>
    <row r="43" spans="1:11" x14ac:dyDescent="0.25">
      <c r="A43" s="56" t="s">
        <v>333</v>
      </c>
      <c r="B43" s="246">
        <v>2.6486147500000001</v>
      </c>
      <c r="C43" s="11">
        <f t="shared" si="4"/>
        <v>2.1708521889768101E-2</v>
      </c>
      <c r="D43" s="246">
        <v>4.1434189699999884</v>
      </c>
      <c r="E43" s="11">
        <f t="shared" si="5"/>
        <v>3.2966087109868328E-2</v>
      </c>
      <c r="F43" s="246">
        <v>14.845138269999987</v>
      </c>
      <c r="G43" s="11">
        <f>(F43/Table223729[[#Totals],[Column6]])*100</f>
        <v>0.11475199530359241</v>
      </c>
      <c r="H43" s="11">
        <f t="shared" si="2"/>
        <v>258.28233585559968</v>
      </c>
      <c r="I43" s="38">
        <f t="shared" si="3"/>
        <v>460.48688356809862</v>
      </c>
      <c r="K43" s="107"/>
    </row>
    <row r="44" spans="1:11" x14ac:dyDescent="0.25">
      <c r="A44" s="56" t="s">
        <v>274</v>
      </c>
      <c r="B44" s="246">
        <v>10.433975279999983</v>
      </c>
      <c r="C44" s="11">
        <f t="shared" si="4"/>
        <v>8.5518734184795595E-2</v>
      </c>
      <c r="D44" s="246">
        <v>14.654370979999992</v>
      </c>
      <c r="E44" s="11">
        <f t="shared" si="5"/>
        <v>0.11659387422918702</v>
      </c>
      <c r="F44" s="246">
        <v>14.692778649999999</v>
      </c>
      <c r="G44" s="11">
        <f>(F44/Table223729[[#Totals],[Column6]])*100</f>
        <v>0.11357426491936098</v>
      </c>
      <c r="H44" s="11">
        <f t="shared" si="2"/>
        <v>0.26209019856548998</v>
      </c>
      <c r="I44" s="38">
        <f t="shared" si="3"/>
        <v>40.816690242340911</v>
      </c>
      <c r="K44" s="107"/>
    </row>
    <row r="45" spans="1:11" x14ac:dyDescent="0.25">
      <c r="A45" s="56" t="s">
        <v>328</v>
      </c>
      <c r="B45" s="246">
        <v>0.53126443999999939</v>
      </c>
      <c r="C45" s="11">
        <f t="shared" si="4"/>
        <v>4.354338706675019E-3</v>
      </c>
      <c r="D45" s="246">
        <v>0.66815095999999796</v>
      </c>
      <c r="E45" s="11">
        <f t="shared" si="5"/>
        <v>5.3159776767402658E-3</v>
      </c>
      <c r="F45" s="246">
        <v>14.020951779999999</v>
      </c>
      <c r="G45" s="11">
        <f>(F45/Table223729[[#Totals],[Column6]])*100</f>
        <v>0.10838108500894798</v>
      </c>
      <c r="H45" s="11">
        <f t="shared" si="2"/>
        <v>1998.4706480104498</v>
      </c>
      <c r="I45" s="38">
        <f t="shared" si="3"/>
        <v>2539.1662464741694</v>
      </c>
      <c r="K45" s="107"/>
    </row>
    <row r="46" spans="1:11" x14ac:dyDescent="0.25">
      <c r="A46" s="56" t="s">
        <v>296</v>
      </c>
      <c r="B46" s="246">
        <v>10.015061069999998</v>
      </c>
      <c r="C46" s="11">
        <f t="shared" si="4"/>
        <v>8.2085238128897106E-2</v>
      </c>
      <c r="D46" s="246">
        <v>2.7971087899999962</v>
      </c>
      <c r="E46" s="11">
        <f t="shared" si="5"/>
        <v>2.2254503513777786E-2</v>
      </c>
      <c r="F46" s="246">
        <v>13.117594459999967</v>
      </c>
      <c r="G46" s="11">
        <f>(F46/Table223729[[#Totals],[Column6]])*100</f>
        <v>0.10139818912366032</v>
      </c>
      <c r="H46" s="11">
        <f t="shared" si="2"/>
        <v>368.96976288147823</v>
      </c>
      <c r="I46" s="38">
        <f t="shared" si="3"/>
        <v>30.978676698173846</v>
      </c>
      <c r="K46" s="107"/>
    </row>
    <row r="47" spans="1:11" x14ac:dyDescent="0.25">
      <c r="A47" s="56" t="s">
        <v>253</v>
      </c>
      <c r="B47" s="246">
        <v>9.4805762899999859</v>
      </c>
      <c r="C47" s="11">
        <f t="shared" si="4"/>
        <v>7.7704504937564478E-2</v>
      </c>
      <c r="D47" s="246">
        <v>21.823129929999961</v>
      </c>
      <c r="E47" s="11">
        <f t="shared" si="5"/>
        <v>0.17363032980523219</v>
      </c>
      <c r="F47" s="246">
        <v>13.017398589999987</v>
      </c>
      <c r="G47" s="11">
        <f>(F47/Table223729[[#Totals],[Column6]])*100</f>
        <v>0.10062368128179586</v>
      </c>
      <c r="H47" s="11">
        <f t="shared" si="2"/>
        <v>-40.350450958434038</v>
      </c>
      <c r="I47" s="38">
        <f t="shared" si="3"/>
        <v>37.305984275772389</v>
      </c>
      <c r="K47" s="107"/>
    </row>
    <row r="48" spans="1:11" x14ac:dyDescent="0.25">
      <c r="A48" s="56" t="s">
        <v>290</v>
      </c>
      <c r="B48" s="246">
        <v>146.93577063999999</v>
      </c>
      <c r="C48" s="11">
        <f t="shared" si="4"/>
        <v>1.2043119496062553</v>
      </c>
      <c r="D48" s="246">
        <v>5.3071476899999999</v>
      </c>
      <c r="E48" s="11">
        <f t="shared" si="5"/>
        <v>4.2225006527273047E-2</v>
      </c>
      <c r="F48" s="246">
        <v>12.990678350000003</v>
      </c>
      <c r="G48" s="11">
        <f>(F48/Table223729[[#Totals],[Column6]])*100</f>
        <v>0.10041713548887551</v>
      </c>
      <c r="H48" s="11">
        <f t="shared" si="2"/>
        <v>144.77702729995073</v>
      </c>
      <c r="I48" s="38">
        <f t="shared" si="3"/>
        <v>-91.1589408804832</v>
      </c>
      <c r="K48" s="107"/>
    </row>
    <row r="49" spans="1:11" x14ac:dyDescent="0.25">
      <c r="A49" s="56" t="s">
        <v>790</v>
      </c>
      <c r="B49" s="246">
        <v>21.115129989999968</v>
      </c>
      <c r="C49" s="11">
        <f t="shared" si="4"/>
        <v>0.17306339534400508</v>
      </c>
      <c r="D49" s="246">
        <v>13.007604719999991</v>
      </c>
      <c r="E49" s="11">
        <f t="shared" si="5"/>
        <v>0.10349178622654598</v>
      </c>
      <c r="F49" s="246">
        <v>12.816755439999985</v>
      </c>
      <c r="G49" s="11">
        <f>(F49/Table223729[[#Totals],[Column6]])*100</f>
        <v>9.9072722214406966E-2</v>
      </c>
      <c r="H49" s="11">
        <f t="shared" si="2"/>
        <v>-1.4672130965554531</v>
      </c>
      <c r="I49" s="38">
        <f t="shared" si="3"/>
        <v>-39.300608397533225</v>
      </c>
      <c r="K49" s="107"/>
    </row>
    <row r="50" spans="1:11" x14ac:dyDescent="0.25">
      <c r="A50" s="56" t="s">
        <v>275</v>
      </c>
      <c r="B50" s="246">
        <v>451.30685466</v>
      </c>
      <c r="C50" s="11">
        <f t="shared" si="4"/>
        <v>3.6989919856743985</v>
      </c>
      <c r="D50" s="246">
        <v>481.88037033000006</v>
      </c>
      <c r="E50" s="11">
        <f t="shared" si="5"/>
        <v>3.8339618512762748</v>
      </c>
      <c r="F50" s="246">
        <v>10.441416919999979</v>
      </c>
      <c r="G50" s="11">
        <f>(F50/Table223729[[#Totals],[Column6]])*100</f>
        <v>8.0711503225809222E-2</v>
      </c>
      <c r="H50" s="11">
        <f t="shared" si="2"/>
        <v>-97.833193140270581</v>
      </c>
      <c r="I50" s="38">
        <f t="shared" si="3"/>
        <v>-97.686404092429257</v>
      </c>
      <c r="K50" s="107"/>
    </row>
    <row r="51" spans="1:11" x14ac:dyDescent="0.25">
      <c r="A51" s="56" t="s">
        <v>310</v>
      </c>
      <c r="B51" s="246">
        <v>6.5381961399999851</v>
      </c>
      <c r="C51" s="11">
        <f t="shared" si="4"/>
        <v>5.3588229101566007E-2</v>
      </c>
      <c r="D51" s="246">
        <v>9.4253191099999789</v>
      </c>
      <c r="E51" s="11">
        <f t="shared" si="5"/>
        <v>7.4990217756947419E-2</v>
      </c>
      <c r="F51" s="246">
        <v>9.6177540099999916</v>
      </c>
      <c r="G51" s="11">
        <f>(F51/Table223729[[#Totals],[Column6]])*100</f>
        <v>7.4344640171992618E-2</v>
      </c>
      <c r="H51" s="11">
        <f t="shared" si="2"/>
        <v>2.0416804752620532</v>
      </c>
      <c r="I51" s="38">
        <f t="shared" si="3"/>
        <v>47.10103221222748</v>
      </c>
      <c r="K51" s="107"/>
    </row>
    <row r="52" spans="1:11" x14ac:dyDescent="0.25">
      <c r="A52" s="56" t="s">
        <v>853</v>
      </c>
      <c r="B52" s="246">
        <v>0.128688</v>
      </c>
      <c r="C52" s="11">
        <f t="shared" si="4"/>
        <v>1.0547499461559962E-3</v>
      </c>
      <c r="D52" s="246">
        <v>0</v>
      </c>
      <c r="E52" s="11">
        <f t="shared" si="5"/>
        <v>0</v>
      </c>
      <c r="F52" s="246">
        <v>8.0804763600000005</v>
      </c>
      <c r="G52" s="11">
        <f>(F52/Table223729[[#Totals],[Column6]])*100</f>
        <v>6.2461579572307371E-2</v>
      </c>
      <c r="H52" s="11" t="s">
        <v>261</v>
      </c>
      <c r="I52" s="38">
        <f t="shared" si="3"/>
        <v>6179.12187616561</v>
      </c>
      <c r="K52" s="107"/>
    </row>
    <row r="53" spans="1:11" x14ac:dyDescent="0.25">
      <c r="A53" s="56" t="s">
        <v>313</v>
      </c>
      <c r="B53" s="246">
        <v>2.9254453599999994</v>
      </c>
      <c r="C53" s="11">
        <f t="shared" si="4"/>
        <v>2.3977475257540005E-2</v>
      </c>
      <c r="D53" s="246">
        <v>7.1295760699999944</v>
      </c>
      <c r="E53" s="11">
        <f t="shared" si="5"/>
        <v>5.6724706693142633E-2</v>
      </c>
      <c r="F53" s="246">
        <v>7.5526938699999935</v>
      </c>
      <c r="G53" s="11">
        <f>(F53/Table223729[[#Totals],[Column6]])*100</f>
        <v>5.8381853758221088E-2</v>
      </c>
      <c r="H53" s="11">
        <f t="shared" si="2"/>
        <v>5.9346838556138648</v>
      </c>
      <c r="I53" s="38">
        <f t="shared" si="3"/>
        <v>158.17244694667602</v>
      </c>
      <c r="K53" s="107"/>
    </row>
    <row r="54" spans="1:11" x14ac:dyDescent="0.25">
      <c r="A54" s="56" t="s">
        <v>316</v>
      </c>
      <c r="B54" s="246">
        <v>15.424196379999991</v>
      </c>
      <c r="C54" s="11">
        <f t="shared" si="4"/>
        <v>0.12641948201312087</v>
      </c>
      <c r="D54" s="246">
        <v>5.3584000299999976</v>
      </c>
      <c r="E54" s="11">
        <f t="shared" si="5"/>
        <v>4.2632783080225528E-2</v>
      </c>
      <c r="F54" s="246">
        <v>7.4030076699999841</v>
      </c>
      <c r="G54" s="11">
        <f>(F54/Table223729[[#Totals],[Column6]])*100</f>
        <v>5.7224788744274689E-2</v>
      </c>
      <c r="H54" s="11">
        <f t="shared" si="2"/>
        <v>38.157054877442341</v>
      </c>
      <c r="I54" s="38">
        <f t="shared" si="3"/>
        <v>-52.003932732604461</v>
      </c>
      <c r="K54" s="107"/>
    </row>
    <row r="55" spans="1:11" x14ac:dyDescent="0.25">
      <c r="A55" s="56" t="s">
        <v>339</v>
      </c>
      <c r="B55" s="246">
        <v>16.281579469999976</v>
      </c>
      <c r="C55" s="11">
        <f t="shared" si="4"/>
        <v>0.13344674771009765</v>
      </c>
      <c r="D55" s="246">
        <v>13.072449499999998</v>
      </c>
      <c r="E55" s="11">
        <f t="shared" si="5"/>
        <v>0.10400770766282315</v>
      </c>
      <c r="F55" s="246">
        <v>5.7337911099999994</v>
      </c>
      <c r="G55" s="11">
        <f>(F55/Table223729[[#Totals],[Column6]])*100</f>
        <v>4.4321848578275348E-2</v>
      </c>
      <c r="H55" s="11">
        <f t="shared" si="2"/>
        <v>-56.138357160989607</v>
      </c>
      <c r="I55" s="38">
        <f t="shared" si="3"/>
        <v>-64.7835695513145</v>
      </c>
      <c r="K55" s="107"/>
    </row>
    <row r="56" spans="1:11" x14ac:dyDescent="0.25">
      <c r="A56" s="56" t="s">
        <v>787</v>
      </c>
      <c r="B56" s="246">
        <v>23.657121809999882</v>
      </c>
      <c r="C56" s="11">
        <f t="shared" si="4"/>
        <v>0.19389801656178679</v>
      </c>
      <c r="D56" s="246">
        <v>67.861726419999982</v>
      </c>
      <c r="E56" s="11">
        <f t="shared" si="5"/>
        <v>0.53992502346142868</v>
      </c>
      <c r="F56" s="246">
        <v>5.321408409999993</v>
      </c>
      <c r="G56" s="11">
        <f>(F56/Table223729[[#Totals],[Column6]])*100</f>
        <v>4.1134155961810179E-2</v>
      </c>
      <c r="H56" s="11">
        <f t="shared" si="2"/>
        <v>-92.158454123218874</v>
      </c>
      <c r="I56" s="38">
        <f t="shared" si="3"/>
        <v>-77.506103858540271</v>
      </c>
      <c r="K56" s="107"/>
    </row>
    <row r="57" spans="1:11" x14ac:dyDescent="0.25">
      <c r="A57" s="56" t="s">
        <v>311</v>
      </c>
      <c r="B57" s="246">
        <v>8.3413473399999862</v>
      </c>
      <c r="C57" s="11">
        <f t="shared" si="4"/>
        <v>6.8367179983630538E-2</v>
      </c>
      <c r="D57" s="246">
        <v>13.04761589999997</v>
      </c>
      <c r="E57" s="11">
        <f t="shared" si="5"/>
        <v>0.1038101252733086</v>
      </c>
      <c r="F57" s="246">
        <v>5.1528674699999977</v>
      </c>
      <c r="G57" s="11">
        <f>(F57/Table223729[[#Totals],[Column6]])*100</f>
        <v>3.9831344980626737E-2</v>
      </c>
      <c r="H57" s="11">
        <f t="shared" si="2"/>
        <v>-60.507210593162775</v>
      </c>
      <c r="I57" s="38">
        <f t="shared" si="3"/>
        <v>-38.224998193157532</v>
      </c>
      <c r="K57" s="107"/>
    </row>
    <row r="58" spans="1:11" x14ac:dyDescent="0.25">
      <c r="A58" s="56" t="s">
        <v>295</v>
      </c>
      <c r="B58" s="246">
        <v>23.400767169999973</v>
      </c>
      <c r="C58" s="11">
        <f t="shared" si="4"/>
        <v>0.19179688791935903</v>
      </c>
      <c r="D58" s="246">
        <v>8.9198823799999936</v>
      </c>
      <c r="E58" s="11">
        <f t="shared" si="5"/>
        <v>7.0968835562593424E-2</v>
      </c>
      <c r="F58" s="246">
        <v>5.0047181999999975</v>
      </c>
      <c r="G58" s="11">
        <f>(F58/Table223729[[#Totals],[Column6]])*100</f>
        <v>3.8686160339967225E-2</v>
      </c>
      <c r="H58" s="11">
        <f t="shared" si="2"/>
        <v>-43.892553883653328</v>
      </c>
      <c r="I58" s="38">
        <f t="shared" si="3"/>
        <v>-78.613016557781506</v>
      </c>
      <c r="K58" s="107"/>
    </row>
    <row r="59" spans="1:11" x14ac:dyDescent="0.25">
      <c r="A59" s="56" t="s">
        <v>255</v>
      </c>
      <c r="B59" s="246">
        <v>7.2880996099999855</v>
      </c>
      <c r="C59" s="11">
        <f t="shared" si="4"/>
        <v>5.973457254155027E-2</v>
      </c>
      <c r="D59" s="246">
        <v>4.8834683999999902</v>
      </c>
      <c r="E59" s="11">
        <f t="shared" si="5"/>
        <v>3.8854107160852587E-2</v>
      </c>
      <c r="F59" s="246">
        <v>3.909920139999997</v>
      </c>
      <c r="G59" s="11">
        <f>(F59/Table223729[[#Totals],[Column6]])*100</f>
        <v>3.0223439444104376E-2</v>
      </c>
      <c r="H59" s="11">
        <f t="shared" si="2"/>
        <v>-19.935590450426488</v>
      </c>
      <c r="I59" s="38">
        <f t="shared" si="3"/>
        <v>-46.351993671502456</v>
      </c>
      <c r="K59" s="107"/>
    </row>
    <row r="60" spans="1:11" x14ac:dyDescent="0.25">
      <c r="A60" s="56" t="s">
        <v>340</v>
      </c>
      <c r="B60" s="246">
        <v>5.0255493499999924</v>
      </c>
      <c r="C60" s="11">
        <f t="shared" si="4"/>
        <v>4.1190304506378166E-2</v>
      </c>
      <c r="D60" s="246">
        <v>2.8128987999999948</v>
      </c>
      <c r="E60" s="11">
        <f t="shared" si="5"/>
        <v>2.2380132818681425E-2</v>
      </c>
      <c r="F60" s="246">
        <v>3.7604847799999943</v>
      </c>
      <c r="G60" s="11">
        <f>(F60/Table223729[[#Totals],[Column6]])*100</f>
        <v>2.9068313407753156E-2</v>
      </c>
      <c r="H60" s="11">
        <f t="shared" si="2"/>
        <v>33.687169264674608</v>
      </c>
      <c r="I60" s="38">
        <f t="shared" si="3"/>
        <v>-25.172662367746923</v>
      </c>
      <c r="K60" s="107"/>
    </row>
    <row r="61" spans="1:11" x14ac:dyDescent="0.25">
      <c r="A61" s="56" t="s">
        <v>307</v>
      </c>
      <c r="B61" s="246">
        <v>66.859764560000002</v>
      </c>
      <c r="C61" s="11">
        <f t="shared" si="4"/>
        <v>0.54799463096530043</v>
      </c>
      <c r="D61" s="246">
        <v>0</v>
      </c>
      <c r="E61" s="11">
        <f t="shared" si="5"/>
        <v>0</v>
      </c>
      <c r="F61" s="246">
        <v>3.6962499599999998</v>
      </c>
      <c r="G61" s="11">
        <f>(F61/Table223729[[#Totals],[Column6]])*100</f>
        <v>2.8571782245233612E-2</v>
      </c>
      <c r="H61" s="11" t="s">
        <v>261</v>
      </c>
      <c r="I61" s="38">
        <f t="shared" si="3"/>
        <v>-94.47163778645529</v>
      </c>
      <c r="K61" s="107"/>
    </row>
    <row r="62" spans="1:11" x14ac:dyDescent="0.25">
      <c r="A62" s="56" t="s">
        <v>279</v>
      </c>
      <c r="B62" s="246">
        <v>3.5840677599999977</v>
      </c>
      <c r="C62" s="11">
        <f t="shared" si="4"/>
        <v>2.937566266380268E-2</v>
      </c>
      <c r="D62" s="246">
        <v>3.1973814699999865</v>
      </c>
      <c r="E62" s="11">
        <f t="shared" si="5"/>
        <v>2.5439173983291073E-2</v>
      </c>
      <c r="F62" s="246">
        <v>3.4156776199999968</v>
      </c>
      <c r="G62" s="11">
        <f>(F62/Table223729[[#Totals],[Column6]])*100</f>
        <v>2.6402975511579767E-2</v>
      </c>
      <c r="H62" s="11">
        <f t="shared" si="2"/>
        <v>6.8273414369919072</v>
      </c>
      <c r="I62" s="38">
        <f t="shared" si="3"/>
        <v>-4.6982967755051845</v>
      </c>
      <c r="K62" s="107"/>
    </row>
    <row r="63" spans="1:11" x14ac:dyDescent="0.25">
      <c r="A63" s="56" t="s">
        <v>318</v>
      </c>
      <c r="B63" s="246">
        <v>8.5334759999999676E-2</v>
      </c>
      <c r="C63" s="11">
        <f t="shared" si="4"/>
        <v>6.9941900966084261E-4</v>
      </c>
      <c r="D63" s="246">
        <v>3.7856534200000005</v>
      </c>
      <c r="E63" s="11">
        <f t="shared" si="5"/>
        <v>3.0119614095286948E-2</v>
      </c>
      <c r="F63" s="246">
        <v>3.4098860000000002</v>
      </c>
      <c r="G63" s="11">
        <f>(F63/Table223729[[#Totals],[Column6]])*100</f>
        <v>2.6358206649279386E-2</v>
      </c>
      <c r="H63" s="11">
        <f t="shared" si="2"/>
        <v>-9.926091438132767</v>
      </c>
      <c r="I63" s="38">
        <f t="shared" si="3"/>
        <v>3895.8933499080713</v>
      </c>
      <c r="K63" s="107"/>
    </row>
    <row r="64" spans="1:11" x14ac:dyDescent="0.25">
      <c r="A64" s="56" t="s">
        <v>355</v>
      </c>
      <c r="B64" s="246">
        <v>2.3763983699999964</v>
      </c>
      <c r="C64" s="11">
        <f t="shared" si="4"/>
        <v>1.9477387579282399E-2</v>
      </c>
      <c r="D64" s="246">
        <v>3.9149476999999968</v>
      </c>
      <c r="E64" s="11">
        <f t="shared" si="5"/>
        <v>3.1148312020393854E-2</v>
      </c>
      <c r="F64" s="246">
        <v>3.2065065299999964</v>
      </c>
      <c r="G64" s="11">
        <f>(F64/Table223729[[#Totals],[Column6]])*100</f>
        <v>2.4786095998518328E-2</v>
      </c>
      <c r="H64" s="11">
        <f t="shared" si="2"/>
        <v>-18.095801637401209</v>
      </c>
      <c r="I64" s="38" t="s">
        <v>261</v>
      </c>
      <c r="K64" s="107"/>
    </row>
    <row r="65" spans="1:11" x14ac:dyDescent="0.25">
      <c r="A65" s="56" t="s">
        <v>291</v>
      </c>
      <c r="B65" s="246">
        <v>5.9509322499999984</v>
      </c>
      <c r="C65" s="11">
        <f t="shared" si="4"/>
        <v>4.8774908851372929E-2</v>
      </c>
      <c r="D65" s="246">
        <v>40.805482899999966</v>
      </c>
      <c r="E65" s="11">
        <f t="shared" si="5"/>
        <v>0.32465872111447258</v>
      </c>
      <c r="F65" s="246">
        <v>3.1945019299999955</v>
      </c>
      <c r="G65" s="11">
        <f>(F65/Table223729[[#Totals],[Column6]])*100</f>
        <v>2.469330118733052E-2</v>
      </c>
      <c r="H65" s="11">
        <f t="shared" si="2"/>
        <v>-92.171390453021701</v>
      </c>
      <c r="I65" s="38">
        <f t="shared" si="3"/>
        <v>-46.319302660520179</v>
      </c>
      <c r="K65" s="107"/>
    </row>
    <row r="66" spans="1:11" x14ac:dyDescent="0.25">
      <c r="A66" s="56" t="s">
        <v>305</v>
      </c>
      <c r="B66" s="246">
        <v>3.3648604599999978</v>
      </c>
      <c r="C66" s="11">
        <f t="shared" si="4"/>
        <v>2.7579000287574894E-2</v>
      </c>
      <c r="D66" s="246">
        <v>3.0578216899999986</v>
      </c>
      <c r="E66" s="11">
        <f t="shared" si="5"/>
        <v>2.4328801149207709E-2</v>
      </c>
      <c r="F66" s="246">
        <v>3.1494167499999981</v>
      </c>
      <c r="G66" s="11">
        <f>(F66/Table223729[[#Totals],[Column6]])*100</f>
        <v>2.4344795550702229E-2</v>
      </c>
      <c r="H66" s="11">
        <f t="shared" si="2"/>
        <v>2.9954349627234089</v>
      </c>
      <c r="I66" s="38">
        <f t="shared" si="3"/>
        <v>-6.4027531768731887</v>
      </c>
      <c r="K66" s="107"/>
    </row>
    <row r="67" spans="1:11" x14ac:dyDescent="0.25">
      <c r="A67" s="56" t="s">
        <v>331</v>
      </c>
      <c r="B67" s="246">
        <v>1.8894947699999973</v>
      </c>
      <c r="C67" s="11">
        <f t="shared" si="4"/>
        <v>1.548663827955624E-2</v>
      </c>
      <c r="D67" s="246">
        <v>5.0885958099999895</v>
      </c>
      <c r="E67" s="11">
        <f t="shared" si="5"/>
        <v>4.0486152608257983E-2</v>
      </c>
      <c r="F67" s="246">
        <v>3.0617736100000008</v>
      </c>
      <c r="G67" s="11">
        <f>(F67/Table223729[[#Totals],[Column6]])*100</f>
        <v>2.3667319530826007E-2</v>
      </c>
      <c r="H67" s="11">
        <f t="shared" si="2"/>
        <v>-39.830677768057839</v>
      </c>
      <c r="I67" s="38">
        <f t="shared" si="3"/>
        <v>62.041920338313773</v>
      </c>
      <c r="K67" s="107"/>
    </row>
    <row r="68" spans="1:11" x14ac:dyDescent="0.25">
      <c r="A68" s="56" t="s">
        <v>308</v>
      </c>
      <c r="B68" s="246">
        <v>3.4978136999999836</v>
      </c>
      <c r="C68" s="11">
        <f t="shared" ref="C68:C99" si="6">(B68/$B$192)*100</f>
        <v>2.8668708906336941E-2</v>
      </c>
      <c r="D68" s="246">
        <v>2.5202314399999977</v>
      </c>
      <c r="E68" s="11">
        <f t="shared" ref="E68:E99" si="7">(D68/$D$192)*100</f>
        <v>2.0051597434296888E-2</v>
      </c>
      <c r="F68" s="246">
        <v>2.9814526199999958</v>
      </c>
      <c r="G68" s="11">
        <f>(F68/Table223729[[#Totals],[Column6]])*100</f>
        <v>2.3046443274935095E-2</v>
      </c>
      <c r="H68" s="11" t="s">
        <v>261</v>
      </c>
      <c r="I68" s="38">
        <f t="shared" si="3"/>
        <v>-14.762395149861474</v>
      </c>
      <c r="K68" s="107"/>
    </row>
    <row r="69" spans="1:11" x14ac:dyDescent="0.25">
      <c r="A69" s="56" t="s">
        <v>297</v>
      </c>
      <c r="B69" s="246">
        <v>3.2264560699999989</v>
      </c>
      <c r="C69" s="11">
        <f t="shared" si="6"/>
        <v>2.6444613064988076E-2</v>
      </c>
      <c r="D69" s="246">
        <v>1.8417142799999968</v>
      </c>
      <c r="E69" s="11">
        <f t="shared" si="7"/>
        <v>1.4653143653963746E-2</v>
      </c>
      <c r="F69" s="246">
        <v>2.7279407899999972</v>
      </c>
      <c r="G69" s="11">
        <f>(F69/Table223729[[#Totals],[Column6]])*100</f>
        <v>2.1086812600133373E-2</v>
      </c>
      <c r="H69" s="11">
        <f t="shared" ref="H69:H129" si="8">((F69/D69)-1)*100</f>
        <v>48.119652414271449</v>
      </c>
      <c r="I69" s="38">
        <f t="shared" ref="I69:I130" si="9">((F69/B69)-1)*100</f>
        <v>-15.450862159111988</v>
      </c>
      <c r="K69" s="107"/>
    </row>
    <row r="70" spans="1:11" x14ac:dyDescent="0.25">
      <c r="A70" s="56" t="s">
        <v>792</v>
      </c>
      <c r="B70" s="246">
        <v>1.289505E-2</v>
      </c>
      <c r="C70" s="11">
        <f t="shared" si="6"/>
        <v>1.0569014432720129E-4</v>
      </c>
      <c r="D70" s="246">
        <v>2.1196677499999943</v>
      </c>
      <c r="E70" s="11">
        <f t="shared" si="7"/>
        <v>1.6864611615773583E-2</v>
      </c>
      <c r="F70" s="246">
        <v>2.7229862499999977</v>
      </c>
      <c r="G70" s="11">
        <f>(F70/Table223729[[#Totals],[Column6]])*100</f>
        <v>2.1048514314157798E-2</v>
      </c>
      <c r="H70" s="11">
        <f t="shared" si="8"/>
        <v>28.462880562295911</v>
      </c>
      <c r="I70" s="38">
        <f t="shared" si="9"/>
        <v>21016.523394635908</v>
      </c>
      <c r="K70" s="107"/>
    </row>
    <row r="71" spans="1:11" x14ac:dyDescent="0.25">
      <c r="A71" s="56" t="s">
        <v>257</v>
      </c>
      <c r="B71" s="246">
        <v>5.8407960099999903</v>
      </c>
      <c r="C71" s="11">
        <f t="shared" si="6"/>
        <v>4.7872212460024606E-2</v>
      </c>
      <c r="D71" s="246">
        <v>11.203926969999996</v>
      </c>
      <c r="E71" s="11">
        <f t="shared" si="7"/>
        <v>8.9141270805550232E-2</v>
      </c>
      <c r="F71" s="246">
        <v>2.5619669999999868</v>
      </c>
      <c r="G71" s="11">
        <f>(F71/Table223729[[#Totals],[Column6]])*100</f>
        <v>1.9803845528746127E-2</v>
      </c>
      <c r="H71" s="11">
        <f t="shared" si="8"/>
        <v>-77.133312214012165</v>
      </c>
      <c r="I71" s="38">
        <f t="shared" si="9"/>
        <v>-56.136680760402193</v>
      </c>
      <c r="K71" s="107"/>
    </row>
    <row r="72" spans="1:11" x14ac:dyDescent="0.25">
      <c r="A72" s="56" t="s">
        <v>354</v>
      </c>
      <c r="B72" s="246">
        <v>2.1030597399999995</v>
      </c>
      <c r="C72" s="11">
        <f t="shared" si="6"/>
        <v>1.7237055106364561E-2</v>
      </c>
      <c r="D72" s="246">
        <v>6.5879135199999892</v>
      </c>
      <c r="E72" s="11">
        <f t="shared" si="7"/>
        <v>5.241510273159742E-2</v>
      </c>
      <c r="F72" s="246">
        <v>2.4485202299999989</v>
      </c>
      <c r="G72" s="11">
        <f>(F72/Table223729[[#Totals],[Column6]])*100</f>
        <v>1.8926909054226754E-2</v>
      </c>
      <c r="H72" s="11">
        <f t="shared" si="8"/>
        <v>-62.833145538923183</v>
      </c>
      <c r="I72" s="38">
        <f t="shared" si="9"/>
        <v>16.426565704690788</v>
      </c>
      <c r="K72" s="107"/>
    </row>
    <row r="73" spans="1:11" x14ac:dyDescent="0.25">
      <c r="A73" s="56" t="s">
        <v>791</v>
      </c>
      <c r="B73" s="246">
        <v>0.31979380999999896</v>
      </c>
      <c r="C73" s="11">
        <f t="shared" si="6"/>
        <v>2.6210874664189337E-3</v>
      </c>
      <c r="D73" s="246">
        <v>4.3107272299999995</v>
      </c>
      <c r="E73" s="11">
        <f t="shared" si="7"/>
        <v>3.4297233854451797E-2</v>
      </c>
      <c r="F73" s="246">
        <v>2.2815350099999998</v>
      </c>
      <c r="G73" s="11">
        <f>(F73/Table223729[[#Totals],[Column6]])*100</f>
        <v>1.7636123691861166E-2</v>
      </c>
      <c r="H73" s="11">
        <f t="shared" si="8"/>
        <v>-47.073083304322182</v>
      </c>
      <c r="I73" s="38">
        <f t="shared" si="9"/>
        <v>613.43939083749217</v>
      </c>
      <c r="K73" s="107"/>
    </row>
    <row r="74" spans="1:11" x14ac:dyDescent="0.25">
      <c r="A74" s="56" t="s">
        <v>330</v>
      </c>
      <c r="B74" s="246">
        <v>0.73734182000000004</v>
      </c>
      <c r="C74" s="11">
        <f t="shared" si="6"/>
        <v>6.043385901898889E-3</v>
      </c>
      <c r="D74" s="246">
        <v>2.8776271099999997</v>
      </c>
      <c r="E74" s="11">
        <f t="shared" si="7"/>
        <v>2.2895127590241957E-2</v>
      </c>
      <c r="F74" s="246">
        <v>2.2513829099999998</v>
      </c>
      <c r="G74" s="11">
        <f>(F74/Table223729[[#Totals],[Column6]])*100</f>
        <v>1.7403049834638449E-2</v>
      </c>
      <c r="H74" s="11">
        <f t="shared" si="8"/>
        <v>-21.762520856984835</v>
      </c>
      <c r="I74" s="38">
        <f t="shared" si="9"/>
        <v>205.33774823731002</v>
      </c>
      <c r="K74" s="107"/>
    </row>
    <row r="75" spans="1:11" x14ac:dyDescent="0.25">
      <c r="A75" s="56" t="s">
        <v>323</v>
      </c>
      <c r="B75" s="246">
        <v>2.588799159999998</v>
      </c>
      <c r="C75" s="11">
        <f t="shared" si="6"/>
        <v>2.1218262577852528E-2</v>
      </c>
      <c r="D75" s="246">
        <v>1.1274694700000008</v>
      </c>
      <c r="E75" s="11">
        <f t="shared" si="7"/>
        <v>8.970431672695945E-3</v>
      </c>
      <c r="F75" s="246">
        <v>2.1487917799999989</v>
      </c>
      <c r="G75" s="11">
        <f>(F75/Table223729[[#Totals],[Column6]])*100</f>
        <v>1.6610026781984165E-2</v>
      </c>
      <c r="H75" s="11">
        <f t="shared" si="8"/>
        <v>90.585362812528984</v>
      </c>
      <c r="I75" s="38">
        <f t="shared" si="9"/>
        <v>-16.99658230729646</v>
      </c>
      <c r="K75" s="107"/>
    </row>
    <row r="76" spans="1:11" x14ac:dyDescent="0.25">
      <c r="A76" s="56" t="s">
        <v>277</v>
      </c>
      <c r="B76" s="246">
        <v>2.6563354799999979</v>
      </c>
      <c r="C76" s="11">
        <f t="shared" si="6"/>
        <v>2.1771802378638721E-2</v>
      </c>
      <c r="D76" s="246">
        <v>3.1782638499999973</v>
      </c>
      <c r="E76" s="11">
        <f t="shared" si="7"/>
        <v>2.5287069373350315E-2</v>
      </c>
      <c r="F76" s="246">
        <v>1.8420187699999986</v>
      </c>
      <c r="G76" s="11">
        <f>(F76/Table223729[[#Totals],[Column6]])*100</f>
        <v>1.4238690499187185E-2</v>
      </c>
      <c r="H76" s="11">
        <f t="shared" si="8"/>
        <v>-42.043239424568227</v>
      </c>
      <c r="I76" s="38">
        <f t="shared" si="9"/>
        <v>-30.655642562136009</v>
      </c>
      <c r="K76" s="107"/>
    </row>
    <row r="77" spans="1:11" x14ac:dyDescent="0.25">
      <c r="A77" s="56" t="s">
        <v>309</v>
      </c>
      <c r="B77" s="246">
        <v>0.94838785999999875</v>
      </c>
      <c r="C77" s="11">
        <f t="shared" si="6"/>
        <v>7.7731571263054758E-3</v>
      </c>
      <c r="D77" s="246">
        <v>0.57322211000000001</v>
      </c>
      <c r="E77" s="11">
        <f t="shared" si="7"/>
        <v>4.5606997864284481E-3</v>
      </c>
      <c r="F77" s="246">
        <v>1.7548481599999985</v>
      </c>
      <c r="G77" s="11">
        <f>(F77/Table223729[[#Totals],[Column6]])*100</f>
        <v>1.3564867106814614E-2</v>
      </c>
      <c r="H77" s="11">
        <f t="shared" si="8"/>
        <v>206.13755634792219</v>
      </c>
      <c r="I77" s="38">
        <f t="shared" si="9"/>
        <v>85.034861159019997</v>
      </c>
      <c r="K77" s="107"/>
    </row>
    <row r="78" spans="1:11" x14ac:dyDescent="0.25">
      <c r="A78" s="56" t="s">
        <v>249</v>
      </c>
      <c r="B78" s="246">
        <v>7.2649497999999806</v>
      </c>
      <c r="C78" s="11">
        <f t="shared" si="6"/>
        <v>5.9544832543640389E-2</v>
      </c>
      <c r="D78" s="246">
        <v>3.73508558999999</v>
      </c>
      <c r="E78" s="11">
        <f t="shared" si="7"/>
        <v>2.9717283676662307E-2</v>
      </c>
      <c r="F78" s="246">
        <v>1.4760446399999987</v>
      </c>
      <c r="G78" s="11">
        <f>(F78/Table223729[[#Totals],[Column6]])*100</f>
        <v>1.1409733241721618E-2</v>
      </c>
      <c r="H78" s="11">
        <f t="shared" si="8"/>
        <v>-60.481638119569766</v>
      </c>
      <c r="I78" s="38">
        <f t="shared" si="9"/>
        <v>-79.682658784510764</v>
      </c>
      <c r="K78" s="107"/>
    </row>
    <row r="79" spans="1:11" x14ac:dyDescent="0.25">
      <c r="A79" s="56" t="s">
        <v>342</v>
      </c>
      <c r="B79" s="246">
        <v>2.3997144099999899</v>
      </c>
      <c r="C79" s="11">
        <f t="shared" si="6"/>
        <v>1.9668490028108738E-2</v>
      </c>
      <c r="D79" s="246">
        <v>3.1186870000000002E-2</v>
      </c>
      <c r="E79" s="11">
        <f t="shared" si="7"/>
        <v>2.4813060917760441E-4</v>
      </c>
      <c r="F79" s="246">
        <v>1.2948428799999989</v>
      </c>
      <c r="G79" s="11">
        <f>(F79/Table223729[[#Totals],[Column6]])*100</f>
        <v>1.0009054909574116E-2</v>
      </c>
      <c r="H79" s="11">
        <f t="shared" si="8"/>
        <v>4051.884687370034</v>
      </c>
      <c r="I79" s="38">
        <f t="shared" si="9"/>
        <v>-46.041792531470257</v>
      </c>
      <c r="K79" s="107"/>
    </row>
    <row r="80" spans="1:11" x14ac:dyDescent="0.25">
      <c r="A80" s="56" t="s">
        <v>362</v>
      </c>
      <c r="B80" s="246">
        <v>0.99493549999999842</v>
      </c>
      <c r="C80" s="11">
        <f t="shared" si="6"/>
        <v>8.1546699385621601E-3</v>
      </c>
      <c r="D80" s="246">
        <v>1.074841749999998</v>
      </c>
      <c r="E80" s="11">
        <f t="shared" si="7"/>
        <v>8.5517122493222915E-3</v>
      </c>
      <c r="F80" s="246">
        <v>1.2550891699999993</v>
      </c>
      <c r="G80" s="11">
        <f>(F80/Table223729[[#Totals],[Column6]])*100</f>
        <v>9.7017612043723833E-3</v>
      </c>
      <c r="H80" s="11">
        <f t="shared" si="8"/>
        <v>16.769670511961564</v>
      </c>
      <c r="I80" s="38">
        <f t="shared" si="9"/>
        <v>26.147792495091515</v>
      </c>
      <c r="K80" s="107"/>
    </row>
    <row r="81" spans="1:11" x14ac:dyDescent="0.25">
      <c r="A81" s="56" t="s">
        <v>302</v>
      </c>
      <c r="B81" s="246">
        <v>24.240672839999895</v>
      </c>
      <c r="C81" s="11">
        <f t="shared" si="6"/>
        <v>0.19868090554500034</v>
      </c>
      <c r="D81" s="246">
        <v>56.740588879999905</v>
      </c>
      <c r="E81" s="11">
        <f t="shared" si="7"/>
        <v>0.4514424462567222</v>
      </c>
      <c r="F81" s="246">
        <v>1.1015385499999897</v>
      </c>
      <c r="G81" s="11">
        <f>(F81/Table223729[[#Totals],[Column6]])*100</f>
        <v>8.5148244642334961E-3</v>
      </c>
      <c r="H81" s="11">
        <f t="shared" si="8"/>
        <v>-98.058640962768962</v>
      </c>
      <c r="I81" s="38">
        <f t="shared" si="9"/>
        <v>-95.455825185750115</v>
      </c>
      <c r="K81" s="107"/>
    </row>
    <row r="82" spans="1:11" x14ac:dyDescent="0.25">
      <c r="A82" s="56" t="s">
        <v>349</v>
      </c>
      <c r="B82" s="246">
        <v>1.05883054</v>
      </c>
      <c r="C82" s="11">
        <f t="shared" si="6"/>
        <v>8.6783651548965283E-3</v>
      </c>
      <c r="D82" s="246">
        <v>0.38425830999999994</v>
      </c>
      <c r="E82" s="11">
        <f t="shared" si="7"/>
        <v>3.0572560998220321E-3</v>
      </c>
      <c r="F82" s="246">
        <v>1.08427516</v>
      </c>
      <c r="G82" s="11">
        <f>(F82/Table223729[[#Totals],[Column6]])*100</f>
        <v>8.3813795334977386E-3</v>
      </c>
      <c r="H82" s="11" t="s">
        <v>261</v>
      </c>
      <c r="I82" s="38">
        <f t="shared" si="9"/>
        <v>2.4030870888933853</v>
      </c>
      <c r="K82" s="107"/>
    </row>
    <row r="83" spans="1:11" x14ac:dyDescent="0.25">
      <c r="A83" s="56" t="s">
        <v>394</v>
      </c>
      <c r="B83" s="246">
        <v>1.7463399999999971E-3</v>
      </c>
      <c r="C83" s="11">
        <f t="shared" si="6"/>
        <v>1.4313316089845667E-5</v>
      </c>
      <c r="D83" s="246">
        <v>1.016963999999999E-2</v>
      </c>
      <c r="E83" s="11">
        <f t="shared" si="7"/>
        <v>8.091222262179341E-5</v>
      </c>
      <c r="F83" s="246">
        <v>0.74071589000000004</v>
      </c>
      <c r="G83" s="11">
        <f>(F83/Table223729[[#Totals],[Column6]])*100</f>
        <v>5.7256877493924718E-3</v>
      </c>
      <c r="H83" s="11">
        <f t="shared" si="8"/>
        <v>7183.5999111079718</v>
      </c>
      <c r="I83" s="38">
        <f t="shared" si="9"/>
        <v>42315.330920668443</v>
      </c>
      <c r="K83" s="107"/>
    </row>
    <row r="84" spans="1:11" x14ac:dyDescent="0.25">
      <c r="A84" s="56" t="s">
        <v>364</v>
      </c>
      <c r="B84" s="246">
        <v>1.927109929999999</v>
      </c>
      <c r="C84" s="11">
        <f t="shared" si="6"/>
        <v>1.5794938882445795E-2</v>
      </c>
      <c r="D84" s="246">
        <v>0.62383056999999853</v>
      </c>
      <c r="E84" s="11">
        <f t="shared" si="7"/>
        <v>4.963353467587861E-3</v>
      </c>
      <c r="F84" s="246">
        <v>0.71996617999999968</v>
      </c>
      <c r="G84" s="11">
        <f>(F84/Table223729[[#Totals],[Column6]])*100</f>
        <v>5.5652937819423492E-3</v>
      </c>
      <c r="H84" s="11">
        <f t="shared" si="8"/>
        <v>15.410532061614312</v>
      </c>
      <c r="I84" s="38">
        <f t="shared" si="9"/>
        <v>-62.640108444669785</v>
      </c>
      <c r="K84" s="107"/>
    </row>
    <row r="85" spans="1:11" x14ac:dyDescent="0.25">
      <c r="A85" s="56" t="s">
        <v>322</v>
      </c>
      <c r="B85" s="246">
        <v>103.18825333000001</v>
      </c>
      <c r="C85" s="11">
        <f t="shared" si="6"/>
        <v>0.84574944550967301</v>
      </c>
      <c r="D85" s="246">
        <v>183.66731737999896</v>
      </c>
      <c r="E85" s="11">
        <f t="shared" si="7"/>
        <v>1.4613035340678804</v>
      </c>
      <c r="F85" s="246">
        <v>0.68845704999999968</v>
      </c>
      <c r="G85" s="11">
        <f>(F85/Table223729[[#Totals],[Column6]])*100</f>
        <v>5.3217301672411517E-3</v>
      </c>
      <c r="H85" s="11">
        <f t="shared" si="8"/>
        <v>-99.625160828926568</v>
      </c>
      <c r="I85" s="38">
        <f t="shared" si="9"/>
        <v>-99.332814513490902</v>
      </c>
      <c r="K85" s="107"/>
    </row>
    <row r="86" spans="1:11" x14ac:dyDescent="0.25">
      <c r="A86" s="56" t="s">
        <v>285</v>
      </c>
      <c r="B86" s="246">
        <v>1.85827E-3</v>
      </c>
      <c r="C86" s="11">
        <f t="shared" si="6"/>
        <v>1.5230714460115183E-5</v>
      </c>
      <c r="D86" s="246">
        <v>0.56440223999999972</v>
      </c>
      <c r="E86" s="11">
        <f t="shared" si="7"/>
        <v>4.4905266746039091E-3</v>
      </c>
      <c r="F86" s="246">
        <v>0.67865207999999966</v>
      </c>
      <c r="G86" s="11">
        <f>(F86/Table223729[[#Totals],[Column6]])*100</f>
        <v>5.2459383591132594E-3</v>
      </c>
      <c r="H86" s="11">
        <f t="shared" si="8"/>
        <v>20.242626960516663</v>
      </c>
      <c r="I86" s="38">
        <f t="shared" si="9"/>
        <v>36420.639089045173</v>
      </c>
      <c r="K86" s="107"/>
    </row>
    <row r="87" spans="1:11" x14ac:dyDescent="0.25">
      <c r="A87" s="56" t="s">
        <v>374</v>
      </c>
      <c r="B87" s="246">
        <v>0.39141692999999972</v>
      </c>
      <c r="C87" s="11">
        <f t="shared" si="6"/>
        <v>3.2081234135431821E-3</v>
      </c>
      <c r="D87" s="246">
        <v>0.77060707999999978</v>
      </c>
      <c r="E87" s="11">
        <f t="shared" si="7"/>
        <v>6.1311444270289025E-3</v>
      </c>
      <c r="F87" s="246">
        <v>0.62163774999999888</v>
      </c>
      <c r="G87" s="11">
        <f>(F87/Table223729[[#Totals],[Column6]])*100</f>
        <v>4.8052211351033575E-3</v>
      </c>
      <c r="H87" s="11">
        <f t="shared" si="8"/>
        <v>-19.33142503699823</v>
      </c>
      <c r="I87" s="38">
        <f t="shared" si="9"/>
        <v>58.817287233845342</v>
      </c>
      <c r="K87" s="107"/>
    </row>
    <row r="88" spans="1:11" x14ac:dyDescent="0.25">
      <c r="A88" s="56" t="s">
        <v>303</v>
      </c>
      <c r="B88" s="246">
        <v>3.3821085299999902</v>
      </c>
      <c r="C88" s="11">
        <f t="shared" si="6"/>
        <v>2.7720368565143799E-2</v>
      </c>
      <c r="D88" s="246">
        <v>8.1569204200000005</v>
      </c>
      <c r="E88" s="11">
        <f t="shared" si="7"/>
        <v>6.48985176398863E-2</v>
      </c>
      <c r="F88" s="246">
        <v>0.61173726000000006</v>
      </c>
      <c r="G88" s="11">
        <f>(F88/Table223729[[#Totals],[Column6]])*100</f>
        <v>4.728690963317822E-3</v>
      </c>
      <c r="H88" s="11">
        <f t="shared" si="8"/>
        <v>-92.50038950361612</v>
      </c>
      <c r="I88" s="38">
        <f t="shared" si="9"/>
        <v>-81.912547909868465</v>
      </c>
      <c r="K88" s="107"/>
    </row>
    <row r="89" spans="1:11" x14ac:dyDescent="0.25">
      <c r="A89" s="56" t="s">
        <v>371</v>
      </c>
      <c r="B89" s="246">
        <v>0.29732329999999996</v>
      </c>
      <c r="C89" s="11">
        <f t="shared" si="6"/>
        <v>2.4369151332363781E-3</v>
      </c>
      <c r="D89" s="246">
        <v>0.15003970999999988</v>
      </c>
      <c r="E89" s="11">
        <f t="shared" si="7"/>
        <v>1.1937538022613707E-3</v>
      </c>
      <c r="F89" s="246">
        <v>0.51047572999999991</v>
      </c>
      <c r="G89" s="11">
        <f>(F89/Table223729[[#Totals],[Column6]])*100</f>
        <v>3.945945635948459E-3</v>
      </c>
      <c r="H89" s="11">
        <f t="shared" si="8"/>
        <v>240.22708388332683</v>
      </c>
      <c r="I89" s="38">
        <f t="shared" si="9"/>
        <v>71.690456146558319</v>
      </c>
      <c r="K89" s="107"/>
    </row>
    <row r="90" spans="1:11" x14ac:dyDescent="0.25">
      <c r="A90" s="56" t="s">
        <v>346</v>
      </c>
      <c r="B90" s="246">
        <v>0.95416422999999984</v>
      </c>
      <c r="C90" s="11">
        <f t="shared" si="6"/>
        <v>7.8205012916237517E-3</v>
      </c>
      <c r="D90" s="246">
        <v>0.14218214000000001</v>
      </c>
      <c r="E90" s="11">
        <f t="shared" si="7"/>
        <v>1.1312369921180111E-3</v>
      </c>
      <c r="F90" s="246">
        <v>0.48887414999999984</v>
      </c>
      <c r="G90" s="11">
        <f>(F90/Table223729[[#Totals],[Column6]])*100</f>
        <v>3.7789667663935987E-3</v>
      </c>
      <c r="H90" s="11">
        <f t="shared" si="8"/>
        <v>243.83653952599093</v>
      </c>
      <c r="I90" s="38">
        <f t="shared" si="9"/>
        <v>-48.76415038111417</v>
      </c>
      <c r="K90" s="107"/>
    </row>
    <row r="91" spans="1:11" x14ac:dyDescent="0.25">
      <c r="A91" s="56" t="s">
        <v>397</v>
      </c>
      <c r="B91" s="246">
        <v>1.1635339999999989E-2</v>
      </c>
      <c r="C91" s="11">
        <f t="shared" si="6"/>
        <v>9.5365335062373306E-5</v>
      </c>
      <c r="D91" s="246">
        <v>0.54615586000000005</v>
      </c>
      <c r="E91" s="11">
        <f t="shared" si="7"/>
        <v>4.3453538700010111E-3</v>
      </c>
      <c r="F91" s="246">
        <v>0.45865715999999995</v>
      </c>
      <c r="G91" s="11">
        <f>(F91/Table223729[[#Totals],[Column6]])*100</f>
        <v>3.5453913135077239E-3</v>
      </c>
      <c r="H91" s="11">
        <f t="shared" si="8"/>
        <v>-16.020829658405589</v>
      </c>
      <c r="I91" s="38">
        <f t="shared" si="9"/>
        <v>3841.9317355573653</v>
      </c>
      <c r="K91" s="107"/>
    </row>
    <row r="92" spans="1:11" x14ac:dyDescent="0.25">
      <c r="A92" s="56" t="s">
        <v>797</v>
      </c>
      <c r="B92" s="246">
        <v>0.22816491</v>
      </c>
      <c r="C92" s="11">
        <f t="shared" si="6"/>
        <v>1.8700805555855067E-3</v>
      </c>
      <c r="D92" s="246">
        <v>4.3386000000000006E-3</v>
      </c>
      <c r="E92" s="11">
        <f t="shared" si="7"/>
        <v>3.4518996647562091E-5</v>
      </c>
      <c r="F92" s="246">
        <v>0.44718701</v>
      </c>
      <c r="G92" s="11">
        <f>(F92/Table223729[[#Totals],[Column6]])*100</f>
        <v>3.456727767571516E-3</v>
      </c>
      <c r="H92" s="11">
        <f t="shared" si="8"/>
        <v>10207.173051214675</v>
      </c>
      <c r="I92" s="38">
        <f t="shared" si="9"/>
        <v>95.992893911688697</v>
      </c>
      <c r="K92" s="107"/>
    </row>
    <row r="93" spans="1:11" x14ac:dyDescent="0.25">
      <c r="A93" s="56" t="s">
        <v>254</v>
      </c>
      <c r="B93" s="246">
        <v>9.8623899999999813E-3</v>
      </c>
      <c r="C93" s="11">
        <f t="shared" si="6"/>
        <v>8.083391863630963E-5</v>
      </c>
      <c r="D93" s="246">
        <v>0.16586525999999999</v>
      </c>
      <c r="E93" s="11">
        <f t="shared" si="7"/>
        <v>1.3196658723751929E-3</v>
      </c>
      <c r="F93" s="246">
        <v>0.36999888999999886</v>
      </c>
      <c r="G93" s="11">
        <f>(F93/Table223729[[#Totals],[Column6]])*100</f>
        <v>2.8600684018832189E-3</v>
      </c>
      <c r="H93" s="11">
        <f t="shared" si="8"/>
        <v>123.07196214565899</v>
      </c>
      <c r="I93" s="38">
        <f t="shared" si="9"/>
        <v>3651.6148722571261</v>
      </c>
      <c r="K93" s="107"/>
    </row>
    <row r="94" spans="1:11" x14ac:dyDescent="0.25">
      <c r="A94" s="56" t="s">
        <v>336</v>
      </c>
      <c r="B94" s="246">
        <v>0.1278622199999998</v>
      </c>
      <c r="C94" s="11">
        <f t="shared" si="6"/>
        <v>1.0479817050570832E-3</v>
      </c>
      <c r="D94" s="246">
        <v>2.5649039799999986</v>
      </c>
      <c r="E94" s="11">
        <f t="shared" si="7"/>
        <v>2.040702343773074E-2</v>
      </c>
      <c r="F94" s="246">
        <v>0.36974448999999976</v>
      </c>
      <c r="G94" s="11">
        <f>(F94/Table223729[[#Totals],[Column6]])*100</f>
        <v>2.8581019057095777E-3</v>
      </c>
      <c r="H94" s="11">
        <f t="shared" si="8"/>
        <v>-85.584470495460806</v>
      </c>
      <c r="I94" s="38" t="s">
        <v>261</v>
      </c>
      <c r="K94" s="107"/>
    </row>
    <row r="95" spans="1:11" x14ac:dyDescent="0.25">
      <c r="A95" s="56" t="s">
        <v>357</v>
      </c>
      <c r="B95" s="246">
        <v>0.70215296999999888</v>
      </c>
      <c r="C95" s="11">
        <f t="shared" si="6"/>
        <v>5.7549717712667191E-3</v>
      </c>
      <c r="D95" s="246">
        <v>3.0125106199999903</v>
      </c>
      <c r="E95" s="11">
        <f t="shared" si="7"/>
        <v>2.3968294839931046E-2</v>
      </c>
      <c r="F95" s="246">
        <v>0.3676519699999995</v>
      </c>
      <c r="G95" s="11">
        <f>(F95/Table223729[[#Totals],[Column6]])*100</f>
        <v>2.8419268562862956E-3</v>
      </c>
      <c r="H95" s="11">
        <f t="shared" si="8"/>
        <v>-87.795828251719129</v>
      </c>
      <c r="I95" s="38">
        <f t="shared" si="9"/>
        <v>-47.639334203770431</v>
      </c>
      <c r="K95" s="107"/>
    </row>
    <row r="96" spans="1:11" x14ac:dyDescent="0.25">
      <c r="A96" s="56" t="s">
        <v>365</v>
      </c>
      <c r="B96" s="246">
        <v>0.1253284499999999</v>
      </c>
      <c r="C96" s="11">
        <f t="shared" si="6"/>
        <v>1.0272144713517528E-3</v>
      </c>
      <c r="D96" s="246">
        <v>0.68947410999999903</v>
      </c>
      <c r="E96" s="11">
        <f t="shared" si="7"/>
        <v>5.48563004002923E-3</v>
      </c>
      <c r="F96" s="246">
        <v>0.35882361999999901</v>
      </c>
      <c r="G96" s="11">
        <f>(F96/Table223729[[#Totals],[Column6]])*100</f>
        <v>2.7736842600023792E-3</v>
      </c>
      <c r="H96" s="11">
        <f t="shared" si="8"/>
        <v>-47.956911681571398</v>
      </c>
      <c r="I96" s="38">
        <f t="shared" si="9"/>
        <v>186.30659678628382</v>
      </c>
      <c r="K96" s="107"/>
    </row>
    <row r="97" spans="1:11" x14ac:dyDescent="0.25">
      <c r="A97" s="56" t="s">
        <v>350</v>
      </c>
      <c r="B97" s="246">
        <v>6.2302259999999964E-2</v>
      </c>
      <c r="C97" s="11">
        <f t="shared" si="6"/>
        <v>5.1064050556692798E-4</v>
      </c>
      <c r="D97" s="246">
        <v>3.12844399999999E-2</v>
      </c>
      <c r="E97" s="11">
        <f t="shared" si="7"/>
        <v>2.4890690072393252E-4</v>
      </c>
      <c r="F97" s="246">
        <v>0.32055636999999892</v>
      </c>
      <c r="G97" s="11">
        <f>(F97/Table223729[[#Totals],[Column6]])*100</f>
        <v>2.4778807981272201E-3</v>
      </c>
      <c r="H97" s="11">
        <f t="shared" si="8"/>
        <v>924.65113647551289</v>
      </c>
      <c r="I97" s="38">
        <f t="shared" si="9"/>
        <v>414.5180447707661</v>
      </c>
      <c r="K97" s="107"/>
    </row>
    <row r="98" spans="1:11" x14ac:dyDescent="0.25">
      <c r="A98" s="56" t="s">
        <v>250</v>
      </c>
      <c r="B98" s="246">
        <v>0</v>
      </c>
      <c r="C98" s="11">
        <f t="shared" si="6"/>
        <v>0</v>
      </c>
      <c r="D98" s="246">
        <v>0.4386229599999999</v>
      </c>
      <c r="E98" s="11">
        <f t="shared" si="7"/>
        <v>3.4897949766707582E-3</v>
      </c>
      <c r="F98" s="246">
        <v>0.31587539000000003</v>
      </c>
      <c r="G98" s="11">
        <f>(F98/Table223729[[#Totals],[Column6]])*100</f>
        <v>2.4416971139333454E-3</v>
      </c>
      <c r="H98" s="11">
        <f t="shared" si="8"/>
        <v>-27.984757113489888</v>
      </c>
      <c r="I98" s="38" t="s">
        <v>261</v>
      </c>
      <c r="K98" s="107"/>
    </row>
    <row r="99" spans="1:11" x14ac:dyDescent="0.25">
      <c r="A99" s="56" t="s">
        <v>363</v>
      </c>
      <c r="B99" s="246">
        <v>0.71384657000000007</v>
      </c>
      <c r="C99" s="11">
        <f t="shared" si="6"/>
        <v>5.850814615746166E-3</v>
      </c>
      <c r="D99" s="246">
        <v>0.5511083699999999</v>
      </c>
      <c r="E99" s="11">
        <f t="shared" si="7"/>
        <v>4.384757289557323E-3</v>
      </c>
      <c r="F99" s="246">
        <v>0.30676564999999978</v>
      </c>
      <c r="G99" s="11">
        <f>(F99/Table223729[[#Totals],[Column6]])*100</f>
        <v>2.3712793904548442E-3</v>
      </c>
      <c r="H99" s="11" t="s">
        <v>261</v>
      </c>
      <c r="I99" s="38">
        <f t="shared" si="9"/>
        <v>-57.026388737848841</v>
      </c>
      <c r="K99" s="107"/>
    </row>
    <row r="100" spans="1:11" x14ac:dyDescent="0.25">
      <c r="A100" s="56" t="s">
        <v>304</v>
      </c>
      <c r="B100" s="246">
        <v>0</v>
      </c>
      <c r="C100" s="11">
        <f t="shared" ref="C100:C131" si="10">(B100/$B$192)*100</f>
        <v>0</v>
      </c>
      <c r="D100" s="246">
        <v>0.23617232999999899</v>
      </c>
      <c r="E100" s="11">
        <f t="shared" ref="E100:E131" si="11">(D100/$D$192)*100</f>
        <v>1.8790466665553154E-3</v>
      </c>
      <c r="F100" s="246">
        <v>0.30233122999999995</v>
      </c>
      <c r="G100" s="11">
        <f>(F100/Table223729[[#Totals],[Column6]])*100</f>
        <v>2.3370015997223408E-3</v>
      </c>
      <c r="H100" s="11">
        <f t="shared" si="8"/>
        <v>28.012976795377021</v>
      </c>
      <c r="I100" s="38" t="s">
        <v>261</v>
      </c>
      <c r="K100" s="107"/>
    </row>
    <row r="101" spans="1:11" x14ac:dyDescent="0.25">
      <c r="A101" s="56" t="s">
        <v>337</v>
      </c>
      <c r="B101" s="246">
        <v>8.0924499999999993E-3</v>
      </c>
      <c r="C101" s="11">
        <f t="shared" si="10"/>
        <v>6.6327172710509838E-5</v>
      </c>
      <c r="D101" s="246">
        <v>5.1532630000000003E-2</v>
      </c>
      <c r="E101" s="11">
        <f t="shared" si="11"/>
        <v>4.1000661093672089E-4</v>
      </c>
      <c r="F101" s="246">
        <v>0.27058837999999902</v>
      </c>
      <c r="G101" s="11">
        <f>(F101/Table223729[[#Totals],[Column6]])*100</f>
        <v>2.0916313439609743E-3</v>
      </c>
      <c r="H101" s="11">
        <f t="shared" si="8"/>
        <v>425.08164244673526</v>
      </c>
      <c r="I101" s="38">
        <f t="shared" si="9"/>
        <v>3243.7139556005791</v>
      </c>
      <c r="K101" s="107"/>
    </row>
    <row r="102" spans="1:11" x14ac:dyDescent="0.25">
      <c r="A102" s="56" t="s">
        <v>345</v>
      </c>
      <c r="B102" s="246">
        <v>32.696180660000003</v>
      </c>
      <c r="C102" s="11">
        <f t="shared" si="10"/>
        <v>0.26798376531332929</v>
      </c>
      <c r="D102" s="246">
        <v>26.798460839999905</v>
      </c>
      <c r="E102" s="11">
        <f t="shared" si="11"/>
        <v>0.21321531828142268</v>
      </c>
      <c r="F102" s="246">
        <v>0.2686612599999999</v>
      </c>
      <c r="G102" s="11">
        <f>(F102/Table223729[[#Totals],[Column6]])*100</f>
        <v>2.0767348262480841E-3</v>
      </c>
      <c r="H102" s="11">
        <f t="shared" si="8"/>
        <v>-98.997475035584912</v>
      </c>
      <c r="I102" s="38">
        <f t="shared" si="9"/>
        <v>-99.178309959827587</v>
      </c>
      <c r="K102" s="107"/>
    </row>
    <row r="103" spans="1:11" x14ac:dyDescent="0.25">
      <c r="A103" s="56" t="s">
        <v>343</v>
      </c>
      <c r="B103" s="246">
        <v>0</v>
      </c>
      <c r="C103" s="11">
        <f t="shared" si="10"/>
        <v>0</v>
      </c>
      <c r="D103" s="246">
        <v>3.6668850000000003E-2</v>
      </c>
      <c r="E103" s="11">
        <f t="shared" si="11"/>
        <v>2.9174662569030491E-4</v>
      </c>
      <c r="F103" s="246">
        <v>0.22402562999999989</v>
      </c>
      <c r="G103" s="11">
        <f>(F103/Table223729[[#Totals],[Column6]])*100</f>
        <v>1.7317041831530437E-3</v>
      </c>
      <c r="H103" s="11" t="s">
        <v>261</v>
      </c>
      <c r="I103" s="38" t="s">
        <v>261</v>
      </c>
      <c r="K103" s="107"/>
    </row>
    <row r="104" spans="1:11" x14ac:dyDescent="0.25">
      <c r="A104" s="56" t="s">
        <v>389</v>
      </c>
      <c r="B104" s="246">
        <v>4.2818100000000005E-3</v>
      </c>
      <c r="C104" s="11">
        <f t="shared" si="10"/>
        <v>3.5094483300309325E-5</v>
      </c>
      <c r="D104" s="246">
        <v>0.11670495</v>
      </c>
      <c r="E104" s="11">
        <f t="shared" si="11"/>
        <v>9.2853403812379574E-4</v>
      </c>
      <c r="F104" s="246">
        <v>0.17968854999999992</v>
      </c>
      <c r="G104" s="11">
        <f>(F104/Table223729[[#Totals],[Column6]])*100</f>
        <v>1.3889813129850583E-3</v>
      </c>
      <c r="H104" s="11">
        <f t="shared" si="8"/>
        <v>53.968233566785216</v>
      </c>
      <c r="I104" s="38">
        <f t="shared" si="9"/>
        <v>4096.5558957543635</v>
      </c>
      <c r="K104" s="107"/>
    </row>
    <row r="105" spans="1:11" x14ac:dyDescent="0.25">
      <c r="A105" s="56" t="s">
        <v>353</v>
      </c>
      <c r="B105" s="246">
        <v>3.027806999999999E-2</v>
      </c>
      <c r="C105" s="11">
        <f t="shared" si="10"/>
        <v>2.4816449631828507E-4</v>
      </c>
      <c r="D105" s="246">
        <v>3.9272629999999899E-2</v>
      </c>
      <c r="E105" s="11">
        <f t="shared" si="11"/>
        <v>3.1246295655532719E-4</v>
      </c>
      <c r="F105" s="246">
        <v>0.17942168</v>
      </c>
      <c r="G105" s="11">
        <f>(F105/Table223729[[#Totals],[Column6]])*100</f>
        <v>1.3869184244871759E-3</v>
      </c>
      <c r="H105" s="11">
        <f t="shared" si="8"/>
        <v>356.8618908384808</v>
      </c>
      <c r="I105" s="38">
        <f t="shared" si="9"/>
        <v>492.57964592855512</v>
      </c>
      <c r="K105" s="107"/>
    </row>
    <row r="106" spans="1:11" x14ac:dyDescent="0.25">
      <c r="A106" s="56" t="s">
        <v>387</v>
      </c>
      <c r="B106" s="246">
        <v>8.0431000000000009E-3</v>
      </c>
      <c r="C106" s="11">
        <f t="shared" si="10"/>
        <v>6.5922691252698728E-5</v>
      </c>
      <c r="D106" s="246">
        <v>9.4097199999999895E-3</v>
      </c>
      <c r="E106" s="11">
        <f t="shared" si="11"/>
        <v>7.4866107300626349E-5</v>
      </c>
      <c r="F106" s="246">
        <v>0.161657409999999</v>
      </c>
      <c r="G106" s="11">
        <f>(F106/Table223729[[#Totals],[Column6]])*100</f>
        <v>1.2496017225113267E-3</v>
      </c>
      <c r="H106" s="11">
        <f t="shared" si="8"/>
        <v>1617.983213103038</v>
      </c>
      <c r="I106" s="38">
        <f t="shared" si="9"/>
        <v>1909.8893461476171</v>
      </c>
      <c r="K106" s="107"/>
    </row>
    <row r="107" spans="1:11" x14ac:dyDescent="0.25">
      <c r="A107" s="56" t="s">
        <v>366</v>
      </c>
      <c r="B107" s="246">
        <v>20.608334139999997</v>
      </c>
      <c r="C107" s="11">
        <f t="shared" si="10"/>
        <v>0.16890960559282742</v>
      </c>
      <c r="D107" s="246">
        <v>265.93525517999899</v>
      </c>
      <c r="E107" s="11">
        <f t="shared" si="11"/>
        <v>2.1158480113462756</v>
      </c>
      <c r="F107" s="246">
        <v>0.1580391699999999</v>
      </c>
      <c r="G107" s="11">
        <f>(F107/Table223729[[#Totals],[Column6]])*100</f>
        <v>1.2216329524038611E-3</v>
      </c>
      <c r="H107" s="11">
        <f t="shared" si="8"/>
        <v>-99.94057231340274</v>
      </c>
      <c r="I107" s="38">
        <f t="shared" si="9"/>
        <v>-99.233129815702796</v>
      </c>
      <c r="K107" s="107"/>
    </row>
    <row r="108" spans="1:11" x14ac:dyDescent="0.25">
      <c r="A108" s="56" t="s">
        <v>391</v>
      </c>
      <c r="B108" s="246">
        <v>3.042E-3</v>
      </c>
      <c r="C108" s="11">
        <f t="shared" si="10"/>
        <v>2.4932778007324225E-5</v>
      </c>
      <c r="D108" s="246">
        <v>8.7536380000000011E-2</v>
      </c>
      <c r="E108" s="11">
        <f t="shared" si="11"/>
        <v>6.9646153315809721E-4</v>
      </c>
      <c r="F108" s="246">
        <v>0.1398965299999998</v>
      </c>
      <c r="G108" s="11">
        <f>(F108/Table223729[[#Totals],[Column6]])*100</f>
        <v>1.0813914738666067E-3</v>
      </c>
      <c r="H108" s="11">
        <f t="shared" si="8"/>
        <v>59.815301935035215</v>
      </c>
      <c r="I108" s="38">
        <f t="shared" si="9"/>
        <v>4498.8339907955233</v>
      </c>
      <c r="K108" s="107"/>
    </row>
    <row r="109" spans="1:11" x14ac:dyDescent="0.25">
      <c r="A109" s="56" t="s">
        <v>359</v>
      </c>
      <c r="B109" s="246">
        <v>0.20445774999999985</v>
      </c>
      <c r="C109" s="11">
        <f t="shared" si="10"/>
        <v>1.6757724170371438E-3</v>
      </c>
      <c r="D109" s="246">
        <v>9.4381719999999864E-2</v>
      </c>
      <c r="E109" s="11">
        <f t="shared" si="11"/>
        <v>7.5092478593812256E-4</v>
      </c>
      <c r="F109" s="246">
        <v>0.13032701999999988</v>
      </c>
      <c r="G109" s="11">
        <f>(F109/Table223729[[#Totals],[Column6]])*100</f>
        <v>1.0074197568906303E-3</v>
      </c>
      <c r="H109" s="11" t="s">
        <v>261</v>
      </c>
      <c r="I109" s="38" t="s">
        <v>261</v>
      </c>
      <c r="K109" s="107"/>
    </row>
    <row r="110" spans="1:11" x14ac:dyDescent="0.25">
      <c r="A110" s="56" t="s">
        <v>300</v>
      </c>
      <c r="B110" s="246">
        <v>7.5235799999999881E-2</v>
      </c>
      <c r="C110" s="11">
        <f t="shared" si="10"/>
        <v>6.1664612084268286E-4</v>
      </c>
      <c r="D110" s="246">
        <v>2.4579589999999981E-2</v>
      </c>
      <c r="E110" s="11">
        <f t="shared" si="11"/>
        <v>1.9556142184309449E-4</v>
      </c>
      <c r="F110" s="246">
        <v>0.12850163000000001</v>
      </c>
      <c r="G110" s="11">
        <f>(F110/Table223729[[#Totals],[Column6]])*100</f>
        <v>9.9330960574906002E-4</v>
      </c>
      <c r="H110" s="11">
        <f t="shared" si="8"/>
        <v>422.79810200251558</v>
      </c>
      <c r="I110" s="38" t="s">
        <v>261</v>
      </c>
      <c r="K110" s="107"/>
    </row>
    <row r="111" spans="1:11" x14ac:dyDescent="0.25">
      <c r="A111" s="56" t="s">
        <v>321</v>
      </c>
      <c r="B111" s="246">
        <v>4.89594E-2</v>
      </c>
      <c r="C111" s="11">
        <f t="shared" si="10"/>
        <v>4.0128003010249505E-4</v>
      </c>
      <c r="D111" s="246">
        <v>0.10803699999999999</v>
      </c>
      <c r="E111" s="11">
        <f t="shared" si="11"/>
        <v>8.5956964016333946E-4</v>
      </c>
      <c r="F111" s="246">
        <v>0.118709129999999</v>
      </c>
      <c r="G111" s="11">
        <f>(F111/Table223729[[#Totals],[Column6]])*100</f>
        <v>9.1761418994539532E-4</v>
      </c>
      <c r="H111" s="11">
        <f t="shared" si="8"/>
        <v>9.8782176476568182</v>
      </c>
      <c r="I111" s="38" t="s">
        <v>261</v>
      </c>
      <c r="K111" s="107"/>
    </row>
    <row r="112" spans="1:11" x14ac:dyDescent="0.25">
      <c r="A112" s="56" t="s">
        <v>852</v>
      </c>
      <c r="B112" s="246">
        <v>0</v>
      </c>
      <c r="C112" s="11">
        <f t="shared" si="10"/>
        <v>0</v>
      </c>
      <c r="D112" s="246">
        <v>0</v>
      </c>
      <c r="E112" s="11">
        <f t="shared" si="11"/>
        <v>0</v>
      </c>
      <c r="F112" s="246">
        <v>9.0034059999999902E-2</v>
      </c>
      <c r="G112" s="11">
        <f>(F112/Table223729[[#Totals],[Column6]])*100</f>
        <v>6.9595768273590858E-4</v>
      </c>
      <c r="H112" s="11" t="s">
        <v>261</v>
      </c>
      <c r="I112" s="38" t="s">
        <v>261</v>
      </c>
      <c r="K112" s="107"/>
    </row>
    <row r="113" spans="1:11" x14ac:dyDescent="0.25">
      <c r="A113" s="56" t="s">
        <v>319</v>
      </c>
      <c r="B113" s="246">
        <v>1.5493810700000001</v>
      </c>
      <c r="C113" s="11">
        <f t="shared" si="10"/>
        <v>1.2699005347488652E-2</v>
      </c>
      <c r="D113" s="246">
        <v>0.74740672000000008</v>
      </c>
      <c r="E113" s="11">
        <f t="shared" si="11"/>
        <v>5.9465565071786693E-3</v>
      </c>
      <c r="F113" s="246">
        <v>7.9258010000000004E-2</v>
      </c>
      <c r="G113" s="11">
        <f>(F113/Table223729[[#Totals],[Column6]])*100</f>
        <v>6.1265948661939191E-4</v>
      </c>
      <c r="H113" s="11">
        <f t="shared" si="8"/>
        <v>-89.395598423305586</v>
      </c>
      <c r="I113" s="38">
        <f t="shared" si="9"/>
        <v>-94.884537346257886</v>
      </c>
      <c r="K113" s="107"/>
    </row>
    <row r="114" spans="1:11" x14ac:dyDescent="0.25">
      <c r="A114" s="56" t="s">
        <v>293</v>
      </c>
      <c r="B114" s="246">
        <v>5.9076859999999988E-2</v>
      </c>
      <c r="C114" s="11">
        <f t="shared" si="10"/>
        <v>4.8420454824121373E-4</v>
      </c>
      <c r="D114" s="246">
        <v>0.39418626999999895</v>
      </c>
      <c r="E114" s="11">
        <f t="shared" si="11"/>
        <v>3.136245455364626E-3</v>
      </c>
      <c r="F114" s="246">
        <v>7.729229999999998E-2</v>
      </c>
      <c r="G114" s="11">
        <f>(F114/Table223729[[#Totals],[Column6]])*100</f>
        <v>5.9746467060719816E-4</v>
      </c>
      <c r="H114" s="11">
        <f t="shared" si="8"/>
        <v>-80.391935010826174</v>
      </c>
      <c r="I114" s="38">
        <f t="shared" si="9"/>
        <v>30.833460004475512</v>
      </c>
      <c r="K114" s="107"/>
    </row>
    <row r="115" spans="1:11" x14ac:dyDescent="0.25">
      <c r="A115" s="56" t="s">
        <v>361</v>
      </c>
      <c r="B115" s="246">
        <v>7.6466949999999992E-2</v>
      </c>
      <c r="C115" s="11">
        <f t="shared" si="10"/>
        <v>6.2673684722128903E-4</v>
      </c>
      <c r="D115" s="246">
        <v>0.15892883999999988</v>
      </c>
      <c r="E115" s="11">
        <f t="shared" si="11"/>
        <v>1.2644779641268903E-3</v>
      </c>
      <c r="F115" s="246">
        <v>7.4292259999999777E-2</v>
      </c>
      <c r="G115" s="11">
        <f>(F115/Table223729[[#Totals],[Column6]])*100</f>
        <v>5.7427454804119169E-4</v>
      </c>
      <c r="H115" s="11">
        <f t="shared" si="8"/>
        <v>-53.254387309439977</v>
      </c>
      <c r="I115" s="38">
        <f t="shared" si="9"/>
        <v>-2.8439606915147242</v>
      </c>
      <c r="K115" s="107"/>
    </row>
    <row r="116" spans="1:11" x14ac:dyDescent="0.25">
      <c r="A116" s="56" t="s">
        <v>335</v>
      </c>
      <c r="B116" s="246">
        <v>7.9820149999999979E-2</v>
      </c>
      <c r="C116" s="11">
        <f t="shared" si="10"/>
        <v>6.5422027628577264E-4</v>
      </c>
      <c r="D116" s="246">
        <v>3.4779339999999888E-2</v>
      </c>
      <c r="E116" s="11">
        <f t="shared" si="11"/>
        <v>2.767132072245466E-4</v>
      </c>
      <c r="F116" s="246">
        <v>7.2628929999999967E-2</v>
      </c>
      <c r="G116" s="11">
        <f>(F116/Table223729[[#Totals],[Column6]])*100</f>
        <v>5.6141711061778786E-4</v>
      </c>
      <c r="H116" s="11">
        <f t="shared" si="8"/>
        <v>108.82779834234979</v>
      </c>
      <c r="I116" s="38" t="s">
        <v>261</v>
      </c>
      <c r="K116" s="107"/>
    </row>
    <row r="117" spans="1:11" x14ac:dyDescent="0.25">
      <c r="A117" s="56" t="s">
        <v>324</v>
      </c>
      <c r="B117" s="246">
        <v>6.9390569999999999E-2</v>
      </c>
      <c r="C117" s="11">
        <f t="shared" si="10"/>
        <v>5.6873756660476412E-4</v>
      </c>
      <c r="D117" s="246">
        <v>5.4279999999999801E-4</v>
      </c>
      <c r="E117" s="11">
        <f t="shared" si="11"/>
        <v>4.3186538008335939E-6</v>
      </c>
      <c r="F117" s="246">
        <v>6.4397099999999985E-2</v>
      </c>
      <c r="G117" s="11">
        <f>(F117/Table223729[[#Totals],[Column6]])*100</f>
        <v>4.9778557682406653E-4</v>
      </c>
      <c r="H117" s="11">
        <f t="shared" si="8"/>
        <v>11763.872512896136</v>
      </c>
      <c r="I117" s="38">
        <f t="shared" si="9"/>
        <v>-7.1961795385165672</v>
      </c>
      <c r="K117" s="107"/>
    </row>
    <row r="118" spans="1:11" x14ac:dyDescent="0.25">
      <c r="A118" s="56" t="s">
        <v>326</v>
      </c>
      <c r="B118" s="246">
        <v>0.76988990999999984</v>
      </c>
      <c r="C118" s="11">
        <f t="shared" si="10"/>
        <v>6.3101558895821254E-3</v>
      </c>
      <c r="D118" s="246">
        <v>28.568210379999901</v>
      </c>
      <c r="E118" s="11">
        <f t="shared" si="11"/>
        <v>0.22729589230029612</v>
      </c>
      <c r="F118" s="246">
        <v>5.9143559999999984E-2</v>
      </c>
      <c r="G118" s="11">
        <f>(F118/Table223729[[#Totals],[Column6]])*100</f>
        <v>4.5717603944942843E-4</v>
      </c>
      <c r="H118" s="11" t="s">
        <v>261</v>
      </c>
      <c r="I118" s="38">
        <f t="shared" si="9"/>
        <v>-92.317919843890408</v>
      </c>
      <c r="K118" s="107"/>
    </row>
    <row r="119" spans="1:11" x14ac:dyDescent="0.25">
      <c r="A119" s="56" t="s">
        <v>378</v>
      </c>
      <c r="B119" s="246">
        <v>2.7774359999999998E-2</v>
      </c>
      <c r="C119" s="11">
        <f t="shared" si="10"/>
        <v>2.276436397684108E-4</v>
      </c>
      <c r="D119" s="246">
        <v>0.424573069999999</v>
      </c>
      <c r="E119" s="11">
        <f t="shared" si="11"/>
        <v>3.378010505687343E-3</v>
      </c>
      <c r="F119" s="246">
        <v>5.4757449999999902E-2</v>
      </c>
      <c r="G119" s="11">
        <f>(F119/Table223729[[#Totals],[Column6]])*100</f>
        <v>4.2327168201153375E-4</v>
      </c>
      <c r="H119" s="11">
        <f t="shared" si="8"/>
        <v>-87.102938488303081</v>
      </c>
      <c r="I119" s="38">
        <f t="shared" si="9"/>
        <v>97.151077468571387</v>
      </c>
      <c r="K119" s="107"/>
    </row>
    <row r="120" spans="1:11" x14ac:dyDescent="0.25">
      <c r="A120" s="56" t="s">
        <v>344</v>
      </c>
      <c r="B120" s="246">
        <v>2.1277479999999998E-2</v>
      </c>
      <c r="C120" s="11">
        <f t="shared" si="10"/>
        <v>1.743940451661016E-4</v>
      </c>
      <c r="D120" s="246">
        <v>5.40917E-2</v>
      </c>
      <c r="E120" s="11">
        <f t="shared" si="11"/>
        <v>4.3036721775709536E-4</v>
      </c>
      <c r="F120" s="246">
        <v>5.2290000000000003E-2</v>
      </c>
      <c r="G120" s="11">
        <f>(F120/Table223729[[#Totals],[Column6]])*100</f>
        <v>4.0419844701283835E-4</v>
      </c>
      <c r="H120" s="11">
        <f t="shared" si="8"/>
        <v>-3.3308252467568855</v>
      </c>
      <c r="I120" s="38">
        <f t="shared" si="9"/>
        <v>145.75278651419251</v>
      </c>
      <c r="K120" s="107"/>
    </row>
    <row r="121" spans="1:11" x14ac:dyDescent="0.25">
      <c r="A121" s="56" t="s">
        <v>408</v>
      </c>
      <c r="B121" s="246">
        <v>4.9009259999999902E-2</v>
      </c>
      <c r="C121" s="11">
        <f t="shared" si="10"/>
        <v>4.0168869161184498E-4</v>
      </c>
      <c r="D121" s="246">
        <v>1.4961900000000001E-3</v>
      </c>
      <c r="E121" s="11">
        <f t="shared" si="11"/>
        <v>1.1904065273156297E-5</v>
      </c>
      <c r="F121" s="246">
        <v>4.4864779999999993E-2</v>
      </c>
      <c r="G121" s="11">
        <f>(F121/Table223729[[#Totals],[Column6]])*100</f>
        <v>3.4680195833950361E-4</v>
      </c>
      <c r="H121" s="11" t="s">
        <v>261</v>
      </c>
      <c r="I121" s="38" t="s">
        <v>261</v>
      </c>
      <c r="K121" s="107"/>
    </row>
    <row r="122" spans="1:11" x14ac:dyDescent="0.25">
      <c r="A122" s="56" t="s">
        <v>358</v>
      </c>
      <c r="B122" s="246">
        <v>24.162527119999993</v>
      </c>
      <c r="C122" s="11">
        <f t="shared" si="10"/>
        <v>0.19804040919753815</v>
      </c>
      <c r="D122" s="246">
        <v>91.555865179999884</v>
      </c>
      <c r="E122" s="11">
        <f t="shared" si="11"/>
        <v>0.72844157175426683</v>
      </c>
      <c r="F122" s="246">
        <v>4.3382049999999971E-2</v>
      </c>
      <c r="G122" s="11">
        <f>(F122/Table223729[[#Totals],[Column6]])*100</f>
        <v>3.3534054768088138E-4</v>
      </c>
      <c r="H122" s="11">
        <f t="shared" si="8"/>
        <v>-99.952616853202457</v>
      </c>
      <c r="I122" s="38">
        <f t="shared" si="9"/>
        <v>-99.820457314814178</v>
      </c>
      <c r="K122" s="107"/>
    </row>
    <row r="123" spans="1:11" x14ac:dyDescent="0.25">
      <c r="A123" s="56" t="s">
        <v>375</v>
      </c>
      <c r="B123" s="246">
        <v>7.7042699999999992E-3</v>
      </c>
      <c r="C123" s="11">
        <f t="shared" si="10"/>
        <v>6.3145579756241881E-5</v>
      </c>
      <c r="D123" s="246">
        <v>2.5822209999999988E-2</v>
      </c>
      <c r="E123" s="11">
        <f t="shared" si="11"/>
        <v>2.0544802019606409E-4</v>
      </c>
      <c r="F123" s="246">
        <v>3.3299959999999997E-2</v>
      </c>
      <c r="G123" s="11">
        <f>(F123/Table223729[[#Totals],[Column6]])*100</f>
        <v>2.5740661919276402E-4</v>
      </c>
      <c r="H123" s="11">
        <f t="shared" si="8"/>
        <v>28.958598044086891</v>
      </c>
      <c r="I123" s="38">
        <f t="shared" si="9"/>
        <v>332.22732328955243</v>
      </c>
      <c r="K123" s="107"/>
    </row>
    <row r="124" spans="1:11" x14ac:dyDescent="0.25">
      <c r="A124" s="56" t="s">
        <v>795</v>
      </c>
      <c r="B124" s="246">
        <v>3.9681919999999898E-2</v>
      </c>
      <c r="C124" s="11">
        <f t="shared" si="10"/>
        <v>3.2524013881143882E-4</v>
      </c>
      <c r="D124" s="246">
        <v>1.0083479999999999E-2</v>
      </c>
      <c r="E124" s="11">
        <f t="shared" si="11"/>
        <v>8.0226711915308904E-5</v>
      </c>
      <c r="F124" s="246">
        <v>3.3097460000000002E-2</v>
      </c>
      <c r="G124" s="11">
        <f>(F124/Table223729[[#Totals],[Column6]])*100</f>
        <v>2.5584130679039076E-4</v>
      </c>
      <c r="H124" s="11">
        <f t="shared" si="8"/>
        <v>228.23449840729597</v>
      </c>
      <c r="I124" s="38">
        <f t="shared" si="9"/>
        <v>-16.593098317823106</v>
      </c>
      <c r="K124" s="107"/>
    </row>
    <row r="125" spans="1:11" x14ac:dyDescent="0.25">
      <c r="A125" s="56" t="s">
        <v>396</v>
      </c>
      <c r="B125" s="246">
        <v>5.9469409999999896E-2</v>
      </c>
      <c r="C125" s="11">
        <f t="shared" si="10"/>
        <v>4.8742195849985043E-4</v>
      </c>
      <c r="D125" s="246">
        <v>1.0291639999999899E-2</v>
      </c>
      <c r="E125" s="11">
        <f t="shared" si="11"/>
        <v>8.18828854141687E-5</v>
      </c>
      <c r="F125" s="246">
        <v>3.2697610000000002E-2</v>
      </c>
      <c r="G125" s="11">
        <f>(F125/Table223729[[#Totals],[Column6]])*100</f>
        <v>2.5275049116526015E-4</v>
      </c>
      <c r="H125" s="11">
        <f t="shared" si="8"/>
        <v>217.71039406742099</v>
      </c>
      <c r="I125" s="38">
        <f t="shared" si="9"/>
        <v>-45.017766276813475</v>
      </c>
      <c r="K125" s="107"/>
    </row>
    <row r="126" spans="1:11" x14ac:dyDescent="0.25">
      <c r="A126" s="56" t="s">
        <v>320</v>
      </c>
      <c r="B126" s="246">
        <v>0.22074188999999977</v>
      </c>
      <c r="C126" s="11">
        <f t="shared" si="10"/>
        <v>1.8092401513107093E-3</v>
      </c>
      <c r="D126" s="246">
        <v>7.7269098300000003</v>
      </c>
      <c r="E126" s="11">
        <f t="shared" si="11"/>
        <v>6.1477244852667798E-2</v>
      </c>
      <c r="F126" s="246">
        <v>3.0495000000000001E-2</v>
      </c>
      <c r="G126" s="11">
        <f>(F126/Table223729[[#Totals],[Column6]])*100</f>
        <v>2.3572445289073444E-4</v>
      </c>
      <c r="H126" s="11" t="s">
        <v>261</v>
      </c>
      <c r="I126" s="38" t="s">
        <v>261</v>
      </c>
      <c r="K126" s="107"/>
    </row>
    <row r="127" spans="1:11" x14ac:dyDescent="0.25">
      <c r="A127" s="56" t="s">
        <v>372</v>
      </c>
      <c r="B127" s="246">
        <v>4.1135999999999999E-4</v>
      </c>
      <c r="C127" s="11">
        <f t="shared" si="10"/>
        <v>3.3715803948365855E-6</v>
      </c>
      <c r="D127" s="246">
        <v>0.78126535999999969</v>
      </c>
      <c r="E127" s="11">
        <f t="shared" si="11"/>
        <v>6.2159443928217336E-3</v>
      </c>
      <c r="F127" s="246">
        <v>2.8570149999999898E-2</v>
      </c>
      <c r="G127" s="11">
        <f>(F127/Table223729[[#Totals],[Column6]])*100</f>
        <v>2.2084548213661885E-4</v>
      </c>
      <c r="H127" s="11">
        <f t="shared" si="8"/>
        <v>-96.343092697723094</v>
      </c>
      <c r="I127" s="38">
        <f t="shared" si="9"/>
        <v>6845.2912290937138</v>
      </c>
      <c r="K127" s="107"/>
    </row>
    <row r="128" spans="1:11" s="3" customFormat="1" ht="13" x14ac:dyDescent="0.3">
      <c r="A128" s="56" t="s">
        <v>367</v>
      </c>
      <c r="B128" s="246">
        <v>3.6937579999999887E-2</v>
      </c>
      <c r="C128" s="11">
        <f t="shared" si="10"/>
        <v>3.0274703559098504E-4</v>
      </c>
      <c r="D128" s="246">
        <v>0.50693237999999896</v>
      </c>
      <c r="E128" s="11">
        <f t="shared" si="11"/>
        <v>4.0332819632509639E-3</v>
      </c>
      <c r="F128" s="246">
        <v>2.4708170000000002E-2</v>
      </c>
      <c r="G128" s="11">
        <f>(F128/Table223729[[#Totals],[Column6]])*100</f>
        <v>1.9099261699233506E-4</v>
      </c>
      <c r="H128" s="11">
        <f t="shared" si="8"/>
        <v>-95.125943621908689</v>
      </c>
      <c r="I128" s="38">
        <f t="shared" si="9"/>
        <v>-33.108314080131727</v>
      </c>
      <c r="K128" s="107"/>
    </row>
    <row r="129" spans="1:11" ht="13" x14ac:dyDescent="0.3">
      <c r="A129" s="56" t="s">
        <v>329</v>
      </c>
      <c r="B129" s="246">
        <v>0.33014847999999897</v>
      </c>
      <c r="C129" s="11">
        <f t="shared" si="10"/>
        <v>2.7059562002943777E-3</v>
      </c>
      <c r="D129" s="246">
        <v>6.7543499999999881E-2</v>
      </c>
      <c r="E129" s="11">
        <f t="shared" si="11"/>
        <v>5.3739313374466535E-4</v>
      </c>
      <c r="F129" s="246">
        <v>2.4375319999999992E-2</v>
      </c>
      <c r="G129" s="11">
        <f>(F129/Table223729[[#Totals],[Column6]])*100</f>
        <v>1.8841970719910066E-4</v>
      </c>
      <c r="H129" s="11">
        <f t="shared" si="8"/>
        <v>-63.91167173747283</v>
      </c>
      <c r="I129" s="38" t="s">
        <v>261</v>
      </c>
      <c r="K129" s="108"/>
    </row>
    <row r="130" spans="1:11" x14ac:dyDescent="0.25">
      <c r="A130" s="56" t="s">
        <v>490</v>
      </c>
      <c r="B130" s="246">
        <v>5.50399499999999E-2</v>
      </c>
      <c r="C130" s="11">
        <f t="shared" si="10"/>
        <v>4.511173092979036E-4</v>
      </c>
      <c r="D130" s="246">
        <v>8.7569999999999992E-3</v>
      </c>
      <c r="E130" s="11">
        <f t="shared" si="11"/>
        <v>6.9672902236366828E-5</v>
      </c>
      <c r="F130" s="246">
        <v>2.296784E-2</v>
      </c>
      <c r="G130" s="11">
        <f>(F130/Table223729[[#Totals],[Column6]])*100</f>
        <v>1.775399743591384E-4</v>
      </c>
      <c r="H130" s="11" t="s">
        <v>261</v>
      </c>
      <c r="I130" s="38">
        <f t="shared" si="9"/>
        <v>-58.270601626636576</v>
      </c>
      <c r="K130" s="107"/>
    </row>
    <row r="131" spans="1:11" x14ac:dyDescent="0.25">
      <c r="A131" s="56" t="s">
        <v>368</v>
      </c>
      <c r="B131" s="246">
        <v>4.4656269999999991E-2</v>
      </c>
      <c r="C131" s="11">
        <f t="shared" si="10"/>
        <v>3.6601080425546762E-4</v>
      </c>
      <c r="D131" s="246">
        <v>3.2266559999999903E-2</v>
      </c>
      <c r="E131" s="11">
        <f t="shared" si="11"/>
        <v>2.567208953276074E-4</v>
      </c>
      <c r="F131" s="246">
        <v>2.2063549999999998E-2</v>
      </c>
      <c r="G131" s="11">
        <f>(F131/Table223729[[#Totals],[Column6]])*100</f>
        <v>1.7054986891547346E-4</v>
      </c>
      <c r="H131" s="11" t="s">
        <v>261</v>
      </c>
      <c r="I131" s="38" t="s">
        <v>261</v>
      </c>
      <c r="K131" s="107"/>
    </row>
    <row r="132" spans="1:11" x14ac:dyDescent="0.25">
      <c r="A132" s="56" t="s">
        <v>443</v>
      </c>
      <c r="B132" s="246">
        <v>11.488271719999991</v>
      </c>
      <c r="C132" s="11">
        <f t="shared" ref="C132:C163" si="12">(B132/$B$192)*100</f>
        <v>9.4159937042268466E-2</v>
      </c>
      <c r="D132" s="246">
        <v>0.11877559</v>
      </c>
      <c r="E132" s="11">
        <f t="shared" ref="E132:E163" si="13">(D132/$D$192)*100</f>
        <v>9.4500857258613573E-4</v>
      </c>
      <c r="F132" s="246">
        <v>2.1965720000000001E-2</v>
      </c>
      <c r="G132" s="11">
        <f>(F132/Table223729[[#Totals],[Column6]])*100</f>
        <v>1.697936491015269E-4</v>
      </c>
      <c r="H132" s="11" t="s">
        <v>261</v>
      </c>
      <c r="I132" s="38" t="s">
        <v>261</v>
      </c>
      <c r="K132" s="107"/>
    </row>
    <row r="133" spans="1:11" x14ac:dyDescent="0.25">
      <c r="A133" s="56" t="s">
        <v>851</v>
      </c>
      <c r="B133" s="246">
        <v>0</v>
      </c>
      <c r="C133" s="11">
        <f t="shared" si="12"/>
        <v>0</v>
      </c>
      <c r="D133" s="246">
        <v>0</v>
      </c>
      <c r="E133" s="11">
        <f t="shared" si="13"/>
        <v>0</v>
      </c>
      <c r="F133" s="246">
        <v>2.0147999999999999E-2</v>
      </c>
      <c r="G133" s="11">
        <f>(F133/Table223729[[#Totals],[Column6]])*100</f>
        <v>1.5574278658280101E-4</v>
      </c>
      <c r="H133" s="11" t="s">
        <v>261</v>
      </c>
      <c r="I133" s="38" t="s">
        <v>261</v>
      </c>
      <c r="K133" s="107"/>
    </row>
    <row r="134" spans="1:11" x14ac:dyDescent="0.25">
      <c r="A134" s="56" t="s">
        <v>796</v>
      </c>
      <c r="B134" s="246">
        <v>3.3089999999999899E-4</v>
      </c>
      <c r="C134" s="11">
        <f t="shared" si="12"/>
        <v>2.7121157931043924E-6</v>
      </c>
      <c r="D134" s="246">
        <v>4.8136999999999902E-3</v>
      </c>
      <c r="E134" s="11">
        <f t="shared" si="13"/>
        <v>3.8299012161150891E-5</v>
      </c>
      <c r="F134" s="246">
        <v>1.9450009999999979E-2</v>
      </c>
      <c r="G134" s="11">
        <f>(F134/Table223729[[#Totals],[Column6]])*100</f>
        <v>1.5034736730510932E-4</v>
      </c>
      <c r="H134" s="11">
        <f t="shared" ref="H134:H188" si="14">((F134/D134)-1)*100</f>
        <v>304.05530049650002</v>
      </c>
      <c r="I134" s="38" t="s">
        <v>261</v>
      </c>
      <c r="K134" s="107"/>
    </row>
    <row r="135" spans="1:11" x14ac:dyDescent="0.25">
      <c r="A135" s="56" t="s">
        <v>850</v>
      </c>
      <c r="B135" s="246">
        <v>0</v>
      </c>
      <c r="C135" s="11">
        <f t="shared" si="12"/>
        <v>0</v>
      </c>
      <c r="D135" s="246">
        <v>0</v>
      </c>
      <c r="E135" s="11">
        <f t="shared" si="13"/>
        <v>0</v>
      </c>
      <c r="F135" s="246">
        <v>1.905246E-2</v>
      </c>
      <c r="G135" s="11">
        <f>(F135/Table223729[[#Totals],[Column6]])*100</f>
        <v>1.4727433053689462E-4</v>
      </c>
      <c r="H135" s="11" t="s">
        <v>261</v>
      </c>
      <c r="I135" s="38" t="s">
        <v>261</v>
      </c>
      <c r="K135" s="107"/>
    </row>
    <row r="136" spans="1:11" x14ac:dyDescent="0.25">
      <c r="A136" s="56" t="s">
        <v>369</v>
      </c>
      <c r="B136" s="246">
        <v>1.6270090000000001E-2</v>
      </c>
      <c r="C136" s="11">
        <f t="shared" si="12"/>
        <v>1.3335257795173762E-4</v>
      </c>
      <c r="D136" s="246">
        <v>0</v>
      </c>
      <c r="E136" s="11">
        <f t="shared" si="13"/>
        <v>0</v>
      </c>
      <c r="F136" s="246">
        <v>1.7980570000000001E-2</v>
      </c>
      <c r="G136" s="11">
        <f>(F136/Table223729[[#Totals],[Column6]])*100</f>
        <v>1.3898868751970988E-4</v>
      </c>
      <c r="H136" s="11" t="s">
        <v>261</v>
      </c>
      <c r="I136" s="38" t="s">
        <v>261</v>
      </c>
      <c r="K136" s="107"/>
    </row>
    <row r="137" spans="1:11" x14ac:dyDescent="0.25">
      <c r="A137" s="56" t="s">
        <v>424</v>
      </c>
      <c r="B137" s="246">
        <v>0</v>
      </c>
      <c r="C137" s="11">
        <f t="shared" si="12"/>
        <v>0</v>
      </c>
      <c r="D137" s="246">
        <v>0</v>
      </c>
      <c r="E137" s="11">
        <f t="shared" si="13"/>
        <v>0</v>
      </c>
      <c r="F137" s="246">
        <v>1.6256010000000001E-2</v>
      </c>
      <c r="G137" s="11">
        <f>(F137/Table223729[[#Totals],[Column6]])*100</f>
        <v>1.2565794600545363E-4</v>
      </c>
      <c r="H137" s="11" t="s">
        <v>261</v>
      </c>
      <c r="I137" s="38" t="s">
        <v>261</v>
      </c>
      <c r="K137" s="107"/>
    </row>
    <row r="138" spans="1:11" x14ac:dyDescent="0.25">
      <c r="A138" s="56" t="s">
        <v>259</v>
      </c>
      <c r="B138" s="246">
        <v>1.033043E-2</v>
      </c>
      <c r="C138" s="11">
        <f t="shared" si="12"/>
        <v>8.4670058484616171E-5</v>
      </c>
      <c r="D138" s="246">
        <v>0</v>
      </c>
      <c r="E138" s="11">
        <f t="shared" si="13"/>
        <v>0</v>
      </c>
      <c r="F138" s="246">
        <v>1.6011000000000001E-2</v>
      </c>
      <c r="G138" s="11">
        <f>(F138/Table223729[[#Totals],[Column6]])*100</f>
        <v>1.2376403394764876E-4</v>
      </c>
      <c r="H138" s="11" t="s">
        <v>261</v>
      </c>
      <c r="I138" s="38">
        <f t="shared" ref="I138:I188" si="15">((F138/B138)-1)*100</f>
        <v>54.988708117667919</v>
      </c>
      <c r="K138" s="107"/>
    </row>
    <row r="139" spans="1:11" x14ac:dyDescent="0.25">
      <c r="A139" s="56" t="s">
        <v>356</v>
      </c>
      <c r="B139" s="246">
        <v>0</v>
      </c>
      <c r="C139" s="11">
        <f t="shared" si="12"/>
        <v>0</v>
      </c>
      <c r="D139" s="246">
        <v>2.1382900000000002E-3</v>
      </c>
      <c r="E139" s="11">
        <f t="shared" si="13"/>
        <v>1.701277493696481E-5</v>
      </c>
      <c r="F139" s="246">
        <v>1.4210839999999988E-2</v>
      </c>
      <c r="G139" s="11">
        <f>(F139/Table223729[[#Totals],[Column6]])*100</f>
        <v>1.0984890913650636E-4</v>
      </c>
      <c r="H139" s="11">
        <f t="shared" si="14"/>
        <v>564.5889940092311</v>
      </c>
      <c r="I139" s="38" t="s">
        <v>261</v>
      </c>
      <c r="K139" s="107"/>
    </row>
    <row r="140" spans="1:11" x14ac:dyDescent="0.25">
      <c r="A140" s="56" t="s">
        <v>466</v>
      </c>
      <c r="B140" s="246">
        <v>1.5935699999999899E-3</v>
      </c>
      <c r="C140" s="11">
        <f t="shared" si="12"/>
        <v>1.3061185749221374E-5</v>
      </c>
      <c r="D140" s="246">
        <v>0</v>
      </c>
      <c r="E140" s="11">
        <f t="shared" si="13"/>
        <v>0</v>
      </c>
      <c r="F140" s="246">
        <v>1.3858909999999891E-2</v>
      </c>
      <c r="G140" s="11">
        <f>(F140/Table223729[[#Totals],[Column6]])*100</f>
        <v>1.0712851213024767E-4</v>
      </c>
      <c r="H140" s="11" t="s">
        <v>261</v>
      </c>
      <c r="I140" s="38">
        <f t="shared" si="15"/>
        <v>769.67688899765801</v>
      </c>
      <c r="K140" s="107"/>
    </row>
    <row r="141" spans="1:11" x14ac:dyDescent="0.25">
      <c r="A141" s="56" t="s">
        <v>360</v>
      </c>
      <c r="B141" s="246">
        <v>1.406979999999998E-3</v>
      </c>
      <c r="C141" s="11">
        <f t="shared" si="12"/>
        <v>1.1531860618259366E-5</v>
      </c>
      <c r="D141" s="246">
        <v>1.776E-3</v>
      </c>
      <c r="E141" s="11">
        <f t="shared" si="13"/>
        <v>1.4130304256227877E-5</v>
      </c>
      <c r="F141" s="246">
        <v>1.102776999999998E-2</v>
      </c>
      <c r="G141" s="11">
        <f>(F141/Table223729[[#Totals],[Column6]])*100</f>
        <v>8.5243976056889647E-5</v>
      </c>
      <c r="H141" s="11">
        <f t="shared" si="14"/>
        <v>520.93299549549442</v>
      </c>
      <c r="I141" s="38" t="s">
        <v>261</v>
      </c>
      <c r="K141" s="107"/>
    </row>
    <row r="142" spans="1:11" x14ac:dyDescent="0.25">
      <c r="A142" s="56" t="s">
        <v>849</v>
      </c>
      <c r="B142" s="246">
        <v>0</v>
      </c>
      <c r="C142" s="11">
        <f t="shared" si="12"/>
        <v>0</v>
      </c>
      <c r="D142" s="246">
        <v>0</v>
      </c>
      <c r="E142" s="11">
        <f t="shared" si="13"/>
        <v>0</v>
      </c>
      <c r="F142" s="246">
        <v>1.0753840000000001E-2</v>
      </c>
      <c r="G142" s="11">
        <f>(F142/Table223729[[#Totals],[Column6]])*100</f>
        <v>8.3126514198212685E-5</v>
      </c>
      <c r="H142" s="11" t="s">
        <v>261</v>
      </c>
      <c r="I142" s="38" t="s">
        <v>261</v>
      </c>
      <c r="K142" s="107"/>
    </row>
    <row r="143" spans="1:11" x14ac:dyDescent="0.25">
      <c r="A143" s="56" t="s">
        <v>446</v>
      </c>
      <c r="B143" s="246">
        <v>0</v>
      </c>
      <c r="C143" s="11">
        <f t="shared" si="12"/>
        <v>0</v>
      </c>
      <c r="D143" s="246">
        <v>1.793094999999998E-2</v>
      </c>
      <c r="E143" s="11">
        <f t="shared" si="13"/>
        <v>1.4266316390946449E-4</v>
      </c>
      <c r="F143" s="246">
        <v>9.5818899999999992E-3</v>
      </c>
      <c r="G143" s="11">
        <f>(F143/Table223729[[#Totals],[Column6]])*100</f>
        <v>7.4067413605810755E-5</v>
      </c>
      <c r="H143" s="11">
        <f t="shared" si="14"/>
        <v>-46.562284764610851</v>
      </c>
      <c r="I143" s="38" t="s">
        <v>261</v>
      </c>
      <c r="K143" s="107"/>
    </row>
    <row r="144" spans="1:11" x14ac:dyDescent="0.25">
      <c r="A144" s="56" t="s">
        <v>351</v>
      </c>
      <c r="B144" s="246">
        <v>0</v>
      </c>
      <c r="C144" s="11">
        <f t="shared" si="12"/>
        <v>0</v>
      </c>
      <c r="D144" s="246">
        <v>1.4310370000000001E-2</v>
      </c>
      <c r="E144" s="11">
        <f t="shared" si="13"/>
        <v>1.1385691560765525E-4</v>
      </c>
      <c r="F144" s="246">
        <v>8.7701499999999905E-3</v>
      </c>
      <c r="G144" s="11">
        <f>(F144/Table223729[[#Totals],[Column6]])*100</f>
        <v>6.7792713904563765E-5</v>
      </c>
      <c r="H144" s="11">
        <f t="shared" si="14"/>
        <v>-38.714722260850067</v>
      </c>
      <c r="I144" s="38" t="s">
        <v>261</v>
      </c>
      <c r="K144" s="107"/>
    </row>
    <row r="145" spans="1:11" x14ac:dyDescent="0.25">
      <c r="A145" s="56" t="s">
        <v>794</v>
      </c>
      <c r="B145" s="246">
        <v>1.1041549999999999E-2</v>
      </c>
      <c r="C145" s="11">
        <f t="shared" si="12"/>
        <v>9.0498525643251419E-5</v>
      </c>
      <c r="D145" s="246">
        <v>1.5285599999999991E-2</v>
      </c>
      <c r="E145" s="11">
        <f t="shared" si="13"/>
        <v>1.2161609163231795E-4</v>
      </c>
      <c r="F145" s="246">
        <v>8.08123E-3</v>
      </c>
      <c r="G145" s="11">
        <f>(F145/Table223729[[#Totals],[Column6]])*100</f>
        <v>6.2467405162623039E-5</v>
      </c>
      <c r="H145" s="11">
        <f t="shared" si="14"/>
        <v>-47.13174491024229</v>
      </c>
      <c r="I145" s="38" t="s">
        <v>261</v>
      </c>
      <c r="K145" s="107"/>
    </row>
    <row r="146" spans="1:11" x14ac:dyDescent="0.25">
      <c r="A146" s="56" t="s">
        <v>848</v>
      </c>
      <c r="B146" s="246">
        <v>6.2057000000000008E-4</v>
      </c>
      <c r="C146" s="11">
        <f t="shared" si="12"/>
        <v>5.0863031058531227E-6</v>
      </c>
      <c r="D146" s="246">
        <v>0</v>
      </c>
      <c r="E146" s="11">
        <f t="shared" si="13"/>
        <v>0</v>
      </c>
      <c r="F146" s="246">
        <v>8.0612399999999904E-3</v>
      </c>
      <c r="G146" s="11">
        <f>(F146/Table223729[[#Totals],[Column6]])*100</f>
        <v>6.2312883706210919E-5</v>
      </c>
      <c r="H146" s="11" t="s">
        <v>261</v>
      </c>
      <c r="I146" s="38" t="s">
        <v>261</v>
      </c>
      <c r="K146" s="107"/>
    </row>
    <row r="147" spans="1:11" x14ac:dyDescent="0.25">
      <c r="A147" s="56" t="s">
        <v>373</v>
      </c>
      <c r="B147" s="246">
        <v>1.2721529999999901E-2</v>
      </c>
      <c r="C147" s="11">
        <f t="shared" si="12"/>
        <v>1.0426794326216729E-4</v>
      </c>
      <c r="D147" s="246">
        <v>7.2139200000000004E-3</v>
      </c>
      <c r="E147" s="11">
        <f t="shared" si="13"/>
        <v>5.7395768288337492E-5</v>
      </c>
      <c r="F147" s="246">
        <v>7.8206300000000003E-3</v>
      </c>
      <c r="G147" s="11">
        <f>(F147/Table223729[[#Totals],[Column6]])*100</f>
        <v>6.0452983374679927E-5</v>
      </c>
      <c r="H147" s="11">
        <f t="shared" si="14"/>
        <v>8.4102679264532973</v>
      </c>
      <c r="I147" s="38" t="s">
        <v>261</v>
      </c>
      <c r="K147" s="107"/>
    </row>
    <row r="148" spans="1:11" x14ac:dyDescent="0.25">
      <c r="A148" s="56" t="s">
        <v>347</v>
      </c>
      <c r="B148" s="246">
        <v>0</v>
      </c>
      <c r="C148" s="11">
        <f t="shared" si="12"/>
        <v>0</v>
      </c>
      <c r="D148" s="246">
        <v>4.0991599999999897E-3</v>
      </c>
      <c r="E148" s="11">
        <f t="shared" si="13"/>
        <v>3.2613951573738128E-5</v>
      </c>
      <c r="F148" s="246">
        <v>6.1113900000000004E-3</v>
      </c>
      <c r="G148" s="11">
        <f>(F148/Table223729[[#Totals],[Column6]])*100</f>
        <v>4.7240664507358768E-5</v>
      </c>
      <c r="H148" s="11">
        <f t="shared" si="14"/>
        <v>49.088837713092829</v>
      </c>
      <c r="I148" s="38" t="s">
        <v>261</v>
      </c>
      <c r="K148" s="107"/>
    </row>
    <row r="149" spans="1:11" x14ac:dyDescent="0.25">
      <c r="A149" s="56" t="s">
        <v>348</v>
      </c>
      <c r="B149" s="246">
        <v>2.1522189999999899E-2</v>
      </c>
      <c r="C149" s="11">
        <f t="shared" si="12"/>
        <v>1.7639973224899767E-4</v>
      </c>
      <c r="D149" s="246">
        <v>1.21922E-3</v>
      </c>
      <c r="E149" s="11">
        <f t="shared" si="13"/>
        <v>9.7004220468908492E-6</v>
      </c>
      <c r="F149" s="246">
        <v>4.57099999999999E-3</v>
      </c>
      <c r="G149" s="11">
        <f>(F149/Table223729[[#Totals],[Column6]])*100</f>
        <v>3.5333545635794219E-5</v>
      </c>
      <c r="H149" s="11">
        <f t="shared" si="14"/>
        <v>274.91182887419745</v>
      </c>
      <c r="I149" s="38" t="s">
        <v>261</v>
      </c>
      <c r="K149" s="107"/>
    </row>
    <row r="150" spans="1:11" x14ac:dyDescent="0.25">
      <c r="A150" s="56" t="s">
        <v>476</v>
      </c>
      <c r="B150" s="246">
        <v>0</v>
      </c>
      <c r="C150" s="11">
        <f t="shared" si="12"/>
        <v>0</v>
      </c>
      <c r="D150" s="246">
        <v>4.3032000000000001E-3</v>
      </c>
      <c r="E150" s="11">
        <f t="shared" si="13"/>
        <v>3.4237345312725108E-5</v>
      </c>
      <c r="F150" s="246">
        <v>4.3765399999999999E-3</v>
      </c>
      <c r="G150" s="11">
        <f>(F150/Table223729[[#Totals],[Column6]])*100</f>
        <v>3.3830381933248557E-5</v>
      </c>
      <c r="H150" s="11">
        <f t="shared" si="14"/>
        <v>1.7043130693437325</v>
      </c>
      <c r="I150" s="38" t="s">
        <v>261</v>
      </c>
      <c r="K150" s="107"/>
    </row>
    <row r="151" spans="1:11" x14ac:dyDescent="0.25">
      <c r="A151" s="56" t="s">
        <v>802</v>
      </c>
      <c r="B151" s="246">
        <v>0</v>
      </c>
      <c r="C151" s="11">
        <f t="shared" si="12"/>
        <v>0</v>
      </c>
      <c r="D151" s="246">
        <v>0</v>
      </c>
      <c r="E151" s="11">
        <f t="shared" si="13"/>
        <v>0</v>
      </c>
      <c r="F151" s="246">
        <v>4.3748500000000004E-3</v>
      </c>
      <c r="G151" s="11">
        <f>(F151/Table223729[[#Totals],[Column6]])*100</f>
        <v>3.3817318338384311E-5</v>
      </c>
      <c r="H151" s="11" t="s">
        <v>261</v>
      </c>
      <c r="I151" s="38" t="s">
        <v>261</v>
      </c>
      <c r="K151" s="107"/>
    </row>
    <row r="152" spans="1:11" x14ac:dyDescent="0.25">
      <c r="A152" s="56" t="s">
        <v>801</v>
      </c>
      <c r="B152" s="246">
        <v>0</v>
      </c>
      <c r="C152" s="11">
        <f t="shared" si="12"/>
        <v>0</v>
      </c>
      <c r="D152" s="246">
        <v>0</v>
      </c>
      <c r="E152" s="11">
        <f t="shared" si="13"/>
        <v>0</v>
      </c>
      <c r="F152" s="246">
        <v>2.8900000000000002E-3</v>
      </c>
      <c r="G152" s="11">
        <f>(F152/Table223729[[#Totals],[Column6]])*100</f>
        <v>2.2339520211648549E-5</v>
      </c>
      <c r="H152" s="11" t="s">
        <v>261</v>
      </c>
      <c r="I152" s="38" t="s">
        <v>261</v>
      </c>
      <c r="K152" s="107"/>
    </row>
    <row r="153" spans="1:11" x14ac:dyDescent="0.25">
      <c r="A153" s="56" t="s">
        <v>445</v>
      </c>
      <c r="B153" s="246">
        <v>2.7435210000000002E-2</v>
      </c>
      <c r="C153" s="11">
        <f t="shared" si="12"/>
        <v>2.2486390549451734E-4</v>
      </c>
      <c r="D153" s="246">
        <v>0</v>
      </c>
      <c r="E153" s="11">
        <f t="shared" si="13"/>
        <v>0</v>
      </c>
      <c r="F153" s="246">
        <v>2.01936999999999E-3</v>
      </c>
      <c r="G153" s="11">
        <f>(F153/Table223729[[#Totals],[Column6]])*100</f>
        <v>1.5609604473978029E-5</v>
      </c>
      <c r="H153" s="11" t="s">
        <v>261</v>
      </c>
      <c r="I153" s="38" t="s">
        <v>261</v>
      </c>
      <c r="K153" s="107"/>
    </row>
    <row r="154" spans="1:11" x14ac:dyDescent="0.25">
      <c r="A154" s="56" t="s">
        <v>377</v>
      </c>
      <c r="B154" s="246">
        <v>9.1049999999999996E-4</v>
      </c>
      <c r="C154" s="11">
        <f t="shared" si="12"/>
        <v>7.462621425269135E-6</v>
      </c>
      <c r="D154" s="246">
        <v>2.5077300000000001E-3</v>
      </c>
      <c r="E154" s="11">
        <f t="shared" si="13"/>
        <v>1.9952132822336898E-5</v>
      </c>
      <c r="F154" s="246">
        <v>1.9755799999999898E-3</v>
      </c>
      <c r="G154" s="11">
        <f>(F154/Table223729[[#Totals],[Column6]])*100</f>
        <v>1.527111049817592E-5</v>
      </c>
      <c r="H154" s="11" t="s">
        <v>261</v>
      </c>
      <c r="I154" s="38" t="s">
        <v>261</v>
      </c>
      <c r="K154" s="107"/>
    </row>
    <row r="155" spans="1:11" x14ac:dyDescent="0.25">
      <c r="A155" s="56" t="s">
        <v>847</v>
      </c>
      <c r="B155" s="246">
        <v>0</v>
      </c>
      <c r="C155" s="11">
        <f t="shared" si="12"/>
        <v>0</v>
      </c>
      <c r="D155" s="246">
        <v>0</v>
      </c>
      <c r="E155" s="11">
        <f t="shared" si="13"/>
        <v>0</v>
      </c>
      <c r="F155" s="246">
        <v>1.9026300000000002E-3</v>
      </c>
      <c r="G155" s="11">
        <f>(F155/Table223729[[#Totals],[Column6]])*100</f>
        <v>1.4707211536432139E-5</v>
      </c>
      <c r="H155" s="11" t="s">
        <v>261</v>
      </c>
      <c r="I155" s="38" t="s">
        <v>261</v>
      </c>
      <c r="K155" s="107"/>
    </row>
    <row r="156" spans="1:11" x14ac:dyDescent="0.25">
      <c r="A156" s="56" t="s">
        <v>798</v>
      </c>
      <c r="B156" s="246">
        <v>0</v>
      </c>
      <c r="C156" s="11">
        <f t="shared" si="12"/>
        <v>0</v>
      </c>
      <c r="D156" s="246">
        <v>9.8889999999999915E-4</v>
      </c>
      <c r="E156" s="11">
        <f t="shared" si="13"/>
        <v>7.8679379949232744E-6</v>
      </c>
      <c r="F156" s="246">
        <v>1.8051899999999991E-3</v>
      </c>
      <c r="G156" s="11">
        <f>(F156/Table223729[[#Totals],[Column6]])*100</f>
        <v>1.3954006398223469E-5</v>
      </c>
      <c r="H156" s="11" t="s">
        <v>261</v>
      </c>
      <c r="I156" s="38" t="s">
        <v>261</v>
      </c>
      <c r="K156" s="107"/>
    </row>
    <row r="157" spans="1:11" x14ac:dyDescent="0.25">
      <c r="A157" s="56" t="s">
        <v>846</v>
      </c>
      <c r="B157" s="246">
        <v>0</v>
      </c>
      <c r="C157" s="11">
        <f t="shared" si="12"/>
        <v>0</v>
      </c>
      <c r="D157" s="246">
        <v>0</v>
      </c>
      <c r="E157" s="11">
        <f t="shared" si="13"/>
        <v>0</v>
      </c>
      <c r="F157" s="246">
        <v>1.66669E-3</v>
      </c>
      <c r="G157" s="11">
        <f>(F157/Table223729[[#Totals],[Column6]])*100</f>
        <v>1.2883410014378034E-5</v>
      </c>
      <c r="H157" s="11" t="s">
        <v>261</v>
      </c>
      <c r="I157" s="38" t="s">
        <v>261</v>
      </c>
      <c r="K157" s="107"/>
    </row>
    <row r="158" spans="1:11" x14ac:dyDescent="0.25">
      <c r="A158" s="56" t="s">
        <v>406</v>
      </c>
      <c r="B158" s="246">
        <v>7.9456599999999898E-3</v>
      </c>
      <c r="C158" s="11">
        <f t="shared" si="12"/>
        <v>6.5124055523233264E-5</v>
      </c>
      <c r="D158" s="246">
        <v>0.15036083999999991</v>
      </c>
      <c r="E158" s="11">
        <f t="shared" si="13"/>
        <v>1.1963087935934669E-3</v>
      </c>
      <c r="F158" s="246">
        <v>1.5997199999999981E-3</v>
      </c>
      <c r="G158" s="11">
        <f>(F158/Table223729[[#Totals],[Column6]])*100</f>
        <v>1.2365736080615354E-5</v>
      </c>
      <c r="H158" s="11">
        <f t="shared" si="14"/>
        <v>-98.93607936747361</v>
      </c>
      <c r="I158" s="38">
        <f t="shared" si="15"/>
        <v>-79.866744864492063</v>
      </c>
      <c r="K158" s="107"/>
    </row>
    <row r="159" spans="1:11" x14ac:dyDescent="0.25">
      <c r="A159" s="56" t="s">
        <v>399</v>
      </c>
      <c r="B159" s="246">
        <v>1.0337E-3</v>
      </c>
      <c r="C159" s="11">
        <f t="shared" si="12"/>
        <v>8.4723907383862771E-6</v>
      </c>
      <c r="D159" s="246">
        <v>4.4054799999999894E-3</v>
      </c>
      <c r="E159" s="11">
        <f t="shared" si="13"/>
        <v>3.5051110807841568E-5</v>
      </c>
      <c r="F159" s="246">
        <v>1.2110199999999999E-3</v>
      </c>
      <c r="G159" s="11">
        <f>(F159/Table223729[[#Totals],[Column6]])*100</f>
        <v>9.3611092618375848E-6</v>
      </c>
      <c r="H159" s="11">
        <f t="shared" si="14"/>
        <v>-72.511054414047891</v>
      </c>
      <c r="I159" s="38">
        <f t="shared" si="15"/>
        <v>17.153913127599886</v>
      </c>
      <c r="K159" s="107"/>
    </row>
    <row r="160" spans="1:11" x14ac:dyDescent="0.25">
      <c r="A160" s="56" t="s">
        <v>489</v>
      </c>
      <c r="B160" s="246">
        <v>0</v>
      </c>
      <c r="C160" s="11">
        <f t="shared" si="12"/>
        <v>0</v>
      </c>
      <c r="D160" s="246">
        <v>1.269665E-2</v>
      </c>
      <c r="E160" s="11">
        <f t="shared" si="13"/>
        <v>1.0101775199033538E-4</v>
      </c>
      <c r="F160" s="246">
        <v>1.02301E-3</v>
      </c>
      <c r="G160" s="11">
        <f>(F160/Table223729[[#Totals],[Column6]])*100</f>
        <v>7.907803658034112E-6</v>
      </c>
      <c r="H160" s="11" t="s">
        <v>261</v>
      </c>
      <c r="I160" s="38" t="s">
        <v>261</v>
      </c>
      <c r="K160" s="107"/>
    </row>
    <row r="161" spans="1:11" x14ac:dyDescent="0.25">
      <c r="A161" s="56" t="s">
        <v>803</v>
      </c>
      <c r="B161" s="246">
        <v>0</v>
      </c>
      <c r="C161" s="11">
        <f t="shared" si="12"/>
        <v>0</v>
      </c>
      <c r="D161" s="246">
        <v>0</v>
      </c>
      <c r="E161" s="11">
        <f t="shared" si="13"/>
        <v>0</v>
      </c>
      <c r="F161" s="246">
        <v>9.6173000000000005E-4</v>
      </c>
      <c r="G161" s="11">
        <f>(F161/Table223729[[#Totals],[Column6]])*100</f>
        <v>7.4341130702936882E-6</v>
      </c>
      <c r="H161" s="11" t="s">
        <v>261</v>
      </c>
      <c r="I161" s="38" t="s">
        <v>261</v>
      </c>
      <c r="K161" s="107"/>
    </row>
    <row r="162" spans="1:11" x14ac:dyDescent="0.25">
      <c r="A162" s="56" t="s">
        <v>447</v>
      </c>
      <c r="B162" s="246">
        <v>0</v>
      </c>
      <c r="C162" s="11">
        <f t="shared" si="12"/>
        <v>0</v>
      </c>
      <c r="D162" s="246">
        <v>3.3500000000000001E-4</v>
      </c>
      <c r="E162" s="11">
        <f t="shared" si="13"/>
        <v>2.6653445528357758E-6</v>
      </c>
      <c r="F162" s="246">
        <v>8.65129999999999E-4</v>
      </c>
      <c r="G162" s="11">
        <f>(F162/Table223729[[#Totals],[Column6]])*100</f>
        <v>6.6874010798281957E-6</v>
      </c>
      <c r="H162" s="11" t="s">
        <v>261</v>
      </c>
      <c r="I162" s="38" t="s">
        <v>261</v>
      </c>
      <c r="K162" s="107"/>
    </row>
    <row r="163" spans="1:11" x14ac:dyDescent="0.25">
      <c r="A163" s="56" t="s">
        <v>258</v>
      </c>
      <c r="B163" s="246">
        <v>1.9280720000000001E-2</v>
      </c>
      <c r="C163" s="11">
        <f t="shared" si="12"/>
        <v>1.5802824180847353E-4</v>
      </c>
      <c r="D163" s="246">
        <v>0</v>
      </c>
      <c r="E163" s="11">
        <f t="shared" si="13"/>
        <v>0</v>
      </c>
      <c r="F163" s="246">
        <v>6.4216999999999909E-4</v>
      </c>
      <c r="G163" s="11">
        <f>(F163/Table223729[[#Totals],[Column6]])*100</f>
        <v>4.9639341502817744E-6</v>
      </c>
      <c r="H163" s="11" t="s">
        <v>261</v>
      </c>
      <c r="I163" s="38" t="s">
        <v>261</v>
      </c>
      <c r="K163" s="107"/>
    </row>
    <row r="164" spans="1:11" x14ac:dyDescent="0.25">
      <c r="A164" s="56" t="s">
        <v>486</v>
      </c>
      <c r="B164" s="246">
        <v>0</v>
      </c>
      <c r="C164" s="11">
        <f t="shared" ref="C164:C189" si="16">(B164/$B$192)*100</f>
        <v>0</v>
      </c>
      <c r="D164" s="246">
        <v>2.8316000000000002E-4</v>
      </c>
      <c r="E164" s="11">
        <f t="shared" ref="E164:E189" si="17">(D164/$D$192)*100</f>
        <v>2.2528924285999353E-6</v>
      </c>
      <c r="F164" s="246">
        <v>4.5560000000000002E-4</v>
      </c>
      <c r="G164" s="11">
        <f>(F164/Table223729[[#Totals],[Column6]])*100</f>
        <v>3.5217596568951826E-6</v>
      </c>
      <c r="H164" s="11">
        <f t="shared" si="14"/>
        <v>60.898431981918357</v>
      </c>
      <c r="I164" s="38" t="s">
        <v>261</v>
      </c>
      <c r="K164" s="107"/>
    </row>
    <row r="165" spans="1:11" x14ac:dyDescent="0.25">
      <c r="A165" s="56" t="s">
        <v>461</v>
      </c>
      <c r="B165" s="246">
        <v>0</v>
      </c>
      <c r="C165" s="11">
        <f t="shared" si="16"/>
        <v>0</v>
      </c>
      <c r="D165" s="246">
        <v>3.632789999999999E-3</v>
      </c>
      <c r="E165" s="11">
        <f t="shared" si="17"/>
        <v>2.8903394143570972E-5</v>
      </c>
      <c r="F165" s="246">
        <v>4.3873000000000002E-4</v>
      </c>
      <c r="G165" s="11">
        <f>(F165/Table223729[[#Totals],[Column6]])*100</f>
        <v>3.3913556063863558E-6</v>
      </c>
      <c r="H165" s="11" t="s">
        <v>261</v>
      </c>
      <c r="I165" s="38" t="s">
        <v>261</v>
      </c>
      <c r="K165" s="107"/>
    </row>
    <row r="166" spans="1:11" x14ac:dyDescent="0.25">
      <c r="A166" s="56" t="s">
        <v>799</v>
      </c>
      <c r="B166" s="246">
        <v>2.0646999999999902E-4</v>
      </c>
      <c r="C166" s="11">
        <f t="shared" si="16"/>
        <v>1.692265179215059E-6</v>
      </c>
      <c r="D166" s="246">
        <v>6.1255999999999908E-4</v>
      </c>
      <c r="E166" s="11">
        <f t="shared" si="17"/>
        <v>4.8736819680151655E-6</v>
      </c>
      <c r="F166" s="246">
        <v>1.8658000000000002E-4</v>
      </c>
      <c r="G166" s="11">
        <f>(F166/Table223729[[#Totals],[Column6]])*100</f>
        <v>1.4422517927644936E-6</v>
      </c>
      <c r="H166" s="11">
        <f t="shared" si="14"/>
        <v>-69.540942928039655</v>
      </c>
      <c r="I166" s="38">
        <f t="shared" si="15"/>
        <v>-9.6333607788051996</v>
      </c>
      <c r="K166" s="107"/>
    </row>
    <row r="167" spans="1:11" x14ac:dyDescent="0.25">
      <c r="A167" s="56" t="s">
        <v>845</v>
      </c>
      <c r="B167" s="246">
        <v>2.3122E-2</v>
      </c>
      <c r="C167" s="11">
        <f t="shared" si="16"/>
        <v>1.8951206215823499E-4</v>
      </c>
      <c r="D167" s="246">
        <v>0</v>
      </c>
      <c r="E167" s="11">
        <f t="shared" si="17"/>
        <v>0</v>
      </c>
      <c r="F167" s="246">
        <v>6.6400000000000001E-5</v>
      </c>
      <c r="G167" s="11">
        <f>(F167/Table223729[[#Totals],[Column6]])*100</f>
        <v>5.1326786922265176E-7</v>
      </c>
      <c r="H167" s="11" t="s">
        <v>261</v>
      </c>
      <c r="I167" s="38">
        <f t="shared" si="15"/>
        <v>-99.712827610068331</v>
      </c>
      <c r="K167" s="107"/>
    </row>
    <row r="168" spans="1:11" x14ac:dyDescent="0.25">
      <c r="A168" s="56" t="s">
        <v>251</v>
      </c>
      <c r="B168" s="246">
        <v>2.3146469999999978E-2</v>
      </c>
      <c r="C168" s="11">
        <f t="shared" si="16"/>
        <v>1.89712622670345E-4</v>
      </c>
      <c r="D168" s="246">
        <v>0</v>
      </c>
      <c r="E168" s="11">
        <f t="shared" si="17"/>
        <v>0</v>
      </c>
      <c r="F168" s="246">
        <v>0</v>
      </c>
      <c r="G168" s="11">
        <f>(F168/Table223729[[#Totals],[Column6]])*100</f>
        <v>0</v>
      </c>
      <c r="H168" s="11" t="s">
        <v>261</v>
      </c>
      <c r="I168" s="38" t="s">
        <v>261</v>
      </c>
      <c r="K168" s="107"/>
    </row>
    <row r="169" spans="1:11" x14ac:dyDescent="0.25">
      <c r="A169" s="56" t="s">
        <v>467</v>
      </c>
      <c r="B169" s="246">
        <v>0</v>
      </c>
      <c r="C169" s="11">
        <f t="shared" si="16"/>
        <v>0</v>
      </c>
      <c r="D169" s="246">
        <v>0.20729772999999999</v>
      </c>
      <c r="E169" s="11">
        <f t="shared" si="17"/>
        <v>1.6493130611066312E-3</v>
      </c>
      <c r="F169" s="246">
        <v>0</v>
      </c>
      <c r="G169" s="11">
        <f>(F169/Table223729[[#Totals],[Column6]])*100</f>
        <v>0</v>
      </c>
      <c r="H169" s="11">
        <f t="shared" si="14"/>
        <v>-100</v>
      </c>
      <c r="I169" s="38" t="s">
        <v>261</v>
      </c>
      <c r="K169" s="107"/>
    </row>
    <row r="170" spans="1:11" x14ac:dyDescent="0.25">
      <c r="A170" s="56" t="s">
        <v>444</v>
      </c>
      <c r="B170" s="246">
        <v>2.5143799999999897E-3</v>
      </c>
      <c r="C170" s="11">
        <f t="shared" si="16"/>
        <v>2.0608309785028152E-5</v>
      </c>
      <c r="D170" s="246">
        <v>0.13805876</v>
      </c>
      <c r="E170" s="11">
        <f t="shared" si="17"/>
        <v>1.098430340111229E-3</v>
      </c>
      <c r="F170" s="246">
        <v>0</v>
      </c>
      <c r="G170" s="11">
        <f>(F170/Table223729[[#Totals],[Column6]])*100</f>
        <v>0</v>
      </c>
      <c r="H170" s="11" t="s">
        <v>261</v>
      </c>
      <c r="I170" s="38">
        <f t="shared" si="15"/>
        <v>-100</v>
      </c>
      <c r="K170" s="107"/>
    </row>
    <row r="171" spans="1:11" x14ac:dyDescent="0.25">
      <c r="A171" s="56" t="s">
        <v>858</v>
      </c>
      <c r="B171" s="246">
        <v>2.7706199999999897E-3</v>
      </c>
      <c r="C171" s="11">
        <f t="shared" si="16"/>
        <v>2.2708498817439973E-5</v>
      </c>
      <c r="D171" s="246">
        <v>0</v>
      </c>
      <c r="E171" s="11">
        <f t="shared" si="17"/>
        <v>0</v>
      </c>
      <c r="F171" s="246">
        <v>0</v>
      </c>
      <c r="G171" s="11">
        <f>(F171/Table223729[[#Totals],[Column6]])*100</f>
        <v>0</v>
      </c>
      <c r="H171" s="11" t="s">
        <v>261</v>
      </c>
      <c r="I171" s="38" t="s">
        <v>261</v>
      </c>
      <c r="K171" s="107"/>
    </row>
    <row r="172" spans="1:11" x14ac:dyDescent="0.25">
      <c r="A172" s="56" t="s">
        <v>481</v>
      </c>
      <c r="B172" s="246">
        <v>0</v>
      </c>
      <c r="C172" s="11">
        <f t="shared" si="16"/>
        <v>0</v>
      </c>
      <c r="D172" s="246">
        <v>1.1547999999999999E-3</v>
      </c>
      <c r="E172" s="11">
        <f t="shared" si="17"/>
        <v>9.1878802675067276E-6</v>
      </c>
      <c r="F172" s="246">
        <v>0</v>
      </c>
      <c r="G172" s="11">
        <f>(F172/Table223729[[#Totals],[Column6]])*100</f>
        <v>0</v>
      </c>
      <c r="H172" s="11">
        <f t="shared" si="14"/>
        <v>-100</v>
      </c>
      <c r="I172" s="38" t="s">
        <v>261</v>
      </c>
      <c r="K172" s="107"/>
    </row>
    <row r="173" spans="1:11" x14ac:dyDescent="0.25">
      <c r="A173" s="56" t="s">
        <v>390</v>
      </c>
      <c r="B173" s="246">
        <v>0</v>
      </c>
      <c r="C173" s="11">
        <f t="shared" si="16"/>
        <v>0</v>
      </c>
      <c r="D173" s="246">
        <v>2.8666399999999885E-3</v>
      </c>
      <c r="E173" s="11">
        <f t="shared" si="17"/>
        <v>2.2807711369973487E-5</v>
      </c>
      <c r="F173" s="246">
        <v>0</v>
      </c>
      <c r="G173" s="11">
        <f>(F173/Table223729[[#Totals],[Column6]])*100</f>
        <v>0</v>
      </c>
      <c r="H173" s="11" t="s">
        <v>261</v>
      </c>
      <c r="I173" s="38" t="s">
        <v>261</v>
      </c>
      <c r="K173" s="107"/>
    </row>
    <row r="174" spans="1:11" x14ac:dyDescent="0.25">
      <c r="A174" s="56" t="s">
        <v>402</v>
      </c>
      <c r="B174" s="246">
        <v>0.158725</v>
      </c>
      <c r="C174" s="11">
        <f t="shared" si="16"/>
        <v>1.3009385894847266E-3</v>
      </c>
      <c r="D174" s="246">
        <v>0</v>
      </c>
      <c r="E174" s="11">
        <f t="shared" si="17"/>
        <v>0</v>
      </c>
      <c r="F174" s="246">
        <v>0</v>
      </c>
      <c r="G174" s="11">
        <f>(F174/Table223729[[#Totals],[Column6]])*100</f>
        <v>0</v>
      </c>
      <c r="H174" s="11" t="s">
        <v>261</v>
      </c>
      <c r="I174" s="38" t="s">
        <v>261</v>
      </c>
      <c r="K174" s="107"/>
    </row>
    <row r="175" spans="1:11" x14ac:dyDescent="0.25">
      <c r="A175" s="56" t="s">
        <v>398</v>
      </c>
      <c r="B175" s="246">
        <v>3.6786559999999996E-2</v>
      </c>
      <c r="C175" s="11">
        <f t="shared" si="16"/>
        <v>3.0150924856446848E-4</v>
      </c>
      <c r="D175" s="246">
        <v>0</v>
      </c>
      <c r="E175" s="11">
        <f t="shared" si="17"/>
        <v>0</v>
      </c>
      <c r="F175" s="246">
        <v>0</v>
      </c>
      <c r="G175" s="11">
        <f>(F175/Table223729[[#Totals],[Column6]])*100</f>
        <v>0</v>
      </c>
      <c r="H175" s="11" t="s">
        <v>261</v>
      </c>
      <c r="I175" s="38" t="s">
        <v>261</v>
      </c>
      <c r="K175" s="107"/>
    </row>
    <row r="176" spans="1:11" x14ac:dyDescent="0.25">
      <c r="A176" s="56" t="s">
        <v>478</v>
      </c>
      <c r="B176" s="246">
        <v>0</v>
      </c>
      <c r="C176" s="11">
        <f t="shared" si="16"/>
        <v>0</v>
      </c>
      <c r="D176" s="246">
        <v>1.7540399999999899E-3</v>
      </c>
      <c r="E176" s="11">
        <f t="shared" si="17"/>
        <v>1.3955584953600112E-5</v>
      </c>
      <c r="F176" s="246">
        <v>0</v>
      </c>
      <c r="G176" s="11">
        <f>(F176/Table223729[[#Totals],[Column6]])*100</f>
        <v>0</v>
      </c>
      <c r="H176" s="11" t="s">
        <v>261</v>
      </c>
      <c r="I176" s="38" t="s">
        <v>261</v>
      </c>
      <c r="K176" s="107"/>
    </row>
    <row r="177" spans="1:11" x14ac:dyDescent="0.25">
      <c r="A177" s="56" t="s">
        <v>412</v>
      </c>
      <c r="B177" s="246">
        <v>6.7400000000000001E-4</v>
      </c>
      <c r="C177" s="11">
        <f t="shared" si="16"/>
        <v>5.5242249759817654E-6</v>
      </c>
      <c r="D177" s="246">
        <v>0</v>
      </c>
      <c r="E177" s="11">
        <f t="shared" si="17"/>
        <v>0</v>
      </c>
      <c r="F177" s="246">
        <v>0</v>
      </c>
      <c r="G177" s="11">
        <f>(F177/Table223729[[#Totals],[Column6]])*100</f>
        <v>0</v>
      </c>
      <c r="H177" s="11" t="s">
        <v>261</v>
      </c>
      <c r="I177" s="38">
        <f t="shared" si="15"/>
        <v>-100</v>
      </c>
      <c r="K177" s="107"/>
    </row>
    <row r="178" spans="1:11" x14ac:dyDescent="0.25">
      <c r="A178" s="56" t="s">
        <v>370</v>
      </c>
      <c r="B178" s="246">
        <v>1.6805E-2</v>
      </c>
      <c r="C178" s="11">
        <f t="shared" si="16"/>
        <v>1.3773679632251272E-4</v>
      </c>
      <c r="D178" s="246">
        <v>4.3495879999999987E-2</v>
      </c>
      <c r="E178" s="11">
        <f t="shared" si="17"/>
        <v>3.4606419948895084E-4</v>
      </c>
      <c r="F178" s="246">
        <v>0</v>
      </c>
      <c r="G178" s="11">
        <f>(F178/Table223729[[#Totals],[Column6]])*100</f>
        <v>0</v>
      </c>
      <c r="H178" s="11">
        <f t="shared" si="14"/>
        <v>-100</v>
      </c>
      <c r="I178" s="38">
        <f t="shared" si="15"/>
        <v>-100</v>
      </c>
      <c r="K178" s="107"/>
    </row>
    <row r="179" spans="1:11" x14ac:dyDescent="0.25">
      <c r="A179" s="56" t="s">
        <v>491</v>
      </c>
      <c r="B179" s="246">
        <v>0</v>
      </c>
      <c r="C179" s="11">
        <f t="shared" si="16"/>
        <v>0</v>
      </c>
      <c r="D179" s="246">
        <v>6.6269999999999892E-5</v>
      </c>
      <c r="E179" s="11">
        <f t="shared" si="17"/>
        <v>5.2726084631769132E-7</v>
      </c>
      <c r="F179" s="246">
        <v>0</v>
      </c>
      <c r="G179" s="11">
        <f>(F179/Table223729[[#Totals],[Column6]])*100</f>
        <v>0</v>
      </c>
      <c r="H179" s="11" t="s">
        <v>261</v>
      </c>
      <c r="I179" s="38" t="s">
        <v>261</v>
      </c>
      <c r="K179" s="107"/>
    </row>
    <row r="180" spans="1:11" x14ac:dyDescent="0.25">
      <c r="A180" s="56" t="s">
        <v>248</v>
      </c>
      <c r="B180" s="246">
        <v>0.30117892999999996</v>
      </c>
      <c r="C180" s="11">
        <f t="shared" si="16"/>
        <v>2.468516568761815E-3</v>
      </c>
      <c r="D180" s="246">
        <v>0</v>
      </c>
      <c r="E180" s="11">
        <f t="shared" si="17"/>
        <v>0</v>
      </c>
      <c r="F180" s="246">
        <v>0</v>
      </c>
      <c r="G180" s="11">
        <f>(F180/Table223729[[#Totals],[Column6]])*100</f>
        <v>0</v>
      </c>
      <c r="H180" s="11" t="s">
        <v>261</v>
      </c>
      <c r="I180" s="38">
        <f t="shared" si="15"/>
        <v>-100</v>
      </c>
      <c r="K180" s="107"/>
    </row>
    <row r="181" spans="1:11" x14ac:dyDescent="0.25">
      <c r="A181" s="56" t="s">
        <v>477</v>
      </c>
      <c r="B181" s="246">
        <v>8.9192199999999899E-3</v>
      </c>
      <c r="C181" s="11">
        <f t="shared" si="16"/>
        <v>7.310352802711576E-5</v>
      </c>
      <c r="D181" s="246">
        <v>0</v>
      </c>
      <c r="E181" s="11">
        <f t="shared" si="17"/>
        <v>0</v>
      </c>
      <c r="F181" s="246">
        <v>0</v>
      </c>
      <c r="G181" s="11">
        <f>(F181/Table223729[[#Totals],[Column6]])*100</f>
        <v>0</v>
      </c>
      <c r="H181" s="11" t="s">
        <v>261</v>
      </c>
      <c r="I181" s="38">
        <f t="shared" si="15"/>
        <v>-100</v>
      </c>
      <c r="K181" s="107"/>
    </row>
    <row r="182" spans="1:11" x14ac:dyDescent="0.25">
      <c r="A182" s="56" t="s">
        <v>376</v>
      </c>
      <c r="B182" s="246">
        <v>4.6172089999999895E-2</v>
      </c>
      <c r="C182" s="11">
        <f t="shared" si="16"/>
        <v>3.784347370493729E-4</v>
      </c>
      <c r="D182" s="246">
        <v>0</v>
      </c>
      <c r="E182" s="11">
        <f t="shared" si="17"/>
        <v>0</v>
      </c>
      <c r="F182" s="246">
        <v>0</v>
      </c>
      <c r="G182" s="11">
        <f>(F182/Table223729[[#Totals],[Column6]])*100</f>
        <v>0</v>
      </c>
      <c r="H182" s="11" t="s">
        <v>261</v>
      </c>
      <c r="I182" s="38" t="s">
        <v>261</v>
      </c>
    </row>
    <row r="183" spans="1:11" x14ac:dyDescent="0.25">
      <c r="A183" s="56" t="s">
        <v>325</v>
      </c>
      <c r="B183" s="246">
        <v>0</v>
      </c>
      <c r="C183" s="11">
        <f t="shared" si="16"/>
        <v>0</v>
      </c>
      <c r="D183" s="246">
        <v>5.6492999999999908E-4</v>
      </c>
      <c r="E183" s="11">
        <f t="shared" si="17"/>
        <v>4.4947256663686932E-6</v>
      </c>
      <c r="F183" s="246">
        <v>0</v>
      </c>
      <c r="G183" s="11">
        <f>(F183/Table223729[[#Totals],[Column6]])*100</f>
        <v>0</v>
      </c>
      <c r="H183" s="11" t="s">
        <v>261</v>
      </c>
      <c r="I183" s="38" t="s">
        <v>261</v>
      </c>
    </row>
    <row r="184" spans="1:11" x14ac:dyDescent="0.25">
      <c r="A184" s="56" t="s">
        <v>485</v>
      </c>
      <c r="B184" s="246">
        <v>0</v>
      </c>
      <c r="C184" s="11">
        <f t="shared" si="16"/>
        <v>0</v>
      </c>
      <c r="D184" s="246">
        <v>1.5250000000000001E-3</v>
      </c>
      <c r="E184" s="11">
        <f t="shared" si="17"/>
        <v>1.2133284904700176E-5</v>
      </c>
      <c r="F184" s="246">
        <v>0</v>
      </c>
      <c r="G184" s="11">
        <f>(F184/Table223729[[#Totals],[Column6]])*100</f>
        <v>0</v>
      </c>
      <c r="H184" s="11" t="s">
        <v>261</v>
      </c>
      <c r="I184" s="38" t="s">
        <v>261</v>
      </c>
    </row>
    <row r="185" spans="1:11" x14ac:dyDescent="0.25">
      <c r="A185" s="56" t="s">
        <v>479</v>
      </c>
      <c r="B185" s="246">
        <v>0</v>
      </c>
      <c r="C185" s="11">
        <f t="shared" si="16"/>
        <v>0</v>
      </c>
      <c r="D185" s="246">
        <v>1.1488499999999899E-3</v>
      </c>
      <c r="E185" s="11">
        <f t="shared" si="17"/>
        <v>9.1405405657473266E-6</v>
      </c>
      <c r="F185" s="246">
        <v>0</v>
      </c>
      <c r="G185" s="11">
        <f>(F185/Table223729[[#Totals],[Column6]])*100</f>
        <v>0</v>
      </c>
      <c r="H185" s="11" t="s">
        <v>261</v>
      </c>
      <c r="I185" s="38" t="s">
        <v>261</v>
      </c>
    </row>
    <row r="186" spans="1:11" x14ac:dyDescent="0.25">
      <c r="A186" s="56" t="s">
        <v>388</v>
      </c>
      <c r="B186" s="246">
        <v>1.4388000000000001E-3</v>
      </c>
      <c r="C186" s="11">
        <f t="shared" si="16"/>
        <v>1.1792663049618048E-5</v>
      </c>
      <c r="D186" s="246">
        <v>7.9898000000000002E-4</v>
      </c>
      <c r="E186" s="11">
        <f t="shared" si="17"/>
        <v>6.3568865397753084E-6</v>
      </c>
      <c r="F186" s="246">
        <v>0</v>
      </c>
      <c r="G186" s="11">
        <f>(F186/Table223729[[#Totals],[Column6]])*100</f>
        <v>0</v>
      </c>
      <c r="H186" s="11">
        <f t="shared" si="14"/>
        <v>-100</v>
      </c>
      <c r="I186" s="38" t="s">
        <v>261</v>
      </c>
    </row>
    <row r="187" spans="1:11" x14ac:dyDescent="0.25">
      <c r="A187" s="56" t="s">
        <v>317</v>
      </c>
      <c r="B187" s="246">
        <v>0</v>
      </c>
      <c r="C187" s="11">
        <f t="shared" si="16"/>
        <v>0</v>
      </c>
      <c r="D187" s="246">
        <v>0.55290317999999838</v>
      </c>
      <c r="E187" s="11">
        <f t="shared" si="17"/>
        <v>4.399037250921117E-3</v>
      </c>
      <c r="F187" s="246">
        <v>0</v>
      </c>
      <c r="G187" s="11">
        <f>(F187/Table223729[[#Totals],[Column6]])*100</f>
        <v>0</v>
      </c>
      <c r="H187" s="11">
        <f t="shared" si="14"/>
        <v>-100</v>
      </c>
      <c r="I187" s="38" t="s">
        <v>261</v>
      </c>
    </row>
    <row r="188" spans="1:11" x14ac:dyDescent="0.25">
      <c r="A188" s="56" t="s">
        <v>462</v>
      </c>
      <c r="B188" s="246">
        <v>1.4664E-2</v>
      </c>
      <c r="C188" s="11">
        <f t="shared" si="16"/>
        <v>1.2018877603530653E-4</v>
      </c>
      <c r="D188" s="246">
        <v>3.6059000000000001E-2</v>
      </c>
      <c r="E188" s="11">
        <f t="shared" si="17"/>
        <v>2.8689450516628434E-4</v>
      </c>
      <c r="F188" s="246">
        <v>0</v>
      </c>
      <c r="G188" s="11">
        <f>(F188/Table223729[[#Totals],[Column6]])*100</f>
        <v>0</v>
      </c>
      <c r="H188" s="11">
        <f t="shared" si="14"/>
        <v>-100</v>
      </c>
      <c r="I188" s="38">
        <f t="shared" si="15"/>
        <v>-100</v>
      </c>
    </row>
    <row r="189" spans="1:11" x14ac:dyDescent="0.25">
      <c r="A189" s="56" t="s">
        <v>392</v>
      </c>
      <c r="B189" s="246">
        <v>3.4434699999999897E-3</v>
      </c>
      <c r="C189" s="11">
        <f t="shared" si="16"/>
        <v>2.8223298187008713E-5</v>
      </c>
      <c r="D189" s="246">
        <v>0</v>
      </c>
      <c r="E189" s="11">
        <f t="shared" si="17"/>
        <v>0</v>
      </c>
      <c r="F189" s="246">
        <v>0</v>
      </c>
      <c r="G189" s="11">
        <f>(F189/Table223729[[#Totals],[Column6]])*100</f>
        <v>0</v>
      </c>
      <c r="H189" s="11" t="s">
        <v>261</v>
      </c>
      <c r="I189" s="38" t="s">
        <v>261</v>
      </c>
    </row>
    <row r="190" spans="1:11" x14ac:dyDescent="0.25">
      <c r="A190" s="56" t="s">
        <v>793</v>
      </c>
      <c r="B190" s="246">
        <v>0</v>
      </c>
      <c r="C190" s="11">
        <f t="shared" ref="C190:C191" si="18">(B190/$B$192)*100</f>
        <v>0</v>
      </c>
      <c r="D190" s="246">
        <v>2.793211E-2</v>
      </c>
      <c r="E190" s="11">
        <f t="shared" ref="E190:E191" si="19">(D190/$D$192)*100</f>
        <v>2.2223491712749165E-4</v>
      </c>
      <c r="F190" s="246">
        <v>0</v>
      </c>
      <c r="G190" s="11">
        <f>(F190/Table223729[[#Totals],[Column6]])*100</f>
        <v>0</v>
      </c>
      <c r="H190" s="11">
        <f t="shared" ref="H190:H191" si="20">((F190/D190)-1)*100</f>
        <v>-100</v>
      </c>
      <c r="I190" s="38" t="s">
        <v>261</v>
      </c>
    </row>
    <row r="191" spans="1:11" x14ac:dyDescent="0.25">
      <c r="A191" s="247" t="s">
        <v>800</v>
      </c>
      <c r="B191" s="248">
        <v>3.1004099999999896E-3</v>
      </c>
      <c r="C191" s="11">
        <f t="shared" si="18"/>
        <v>2.5411516851310931E-5</v>
      </c>
      <c r="D191" s="248">
        <v>5.0266999999999998E-4</v>
      </c>
      <c r="E191" s="11">
        <f t="shared" si="19"/>
        <v>3.9993693921610728E-6</v>
      </c>
      <c r="F191" s="248">
        <v>0</v>
      </c>
      <c r="G191" s="11">
        <f>(F191/Table223729[[#Totals],[Column6]])*100</f>
        <v>0</v>
      </c>
      <c r="H191" s="11">
        <f t="shared" si="20"/>
        <v>-100</v>
      </c>
      <c r="I191" s="38">
        <f t="shared" ref="I191" si="21">((F191/B191)-1)*100</f>
        <v>-100</v>
      </c>
    </row>
    <row r="192" spans="1:11" x14ac:dyDescent="0.25">
      <c r="A192" s="5" t="s">
        <v>218</v>
      </c>
      <c r="B192" s="153">
        <f>SUM(Table223729[Column2])</f>
        <v>12200.806501009976</v>
      </c>
      <c r="C192" s="152">
        <f>SUBTOTAL(109,Table223729[Column3])</f>
        <v>99.999999999999915</v>
      </c>
      <c r="D192" s="152">
        <f>SUM(Table223729[Column4])</f>
        <v>12568.731485149976</v>
      </c>
      <c r="E192" s="152">
        <f>SUBTOTAL(109,Table223729[Column5])</f>
        <v>100.00000000000014</v>
      </c>
      <c r="F192" s="152">
        <f>SUM(Table223729[Column6])</f>
        <v>12936.714721800787</v>
      </c>
      <c r="G192" s="152">
        <f>SUBTOTAL(109,Table223729[Column7])</f>
        <v>99.999999999999943</v>
      </c>
      <c r="H192" s="21">
        <f>((F192/D192)-1)*100</f>
        <v>2.9277675084839361</v>
      </c>
      <c r="I192" s="22">
        <f>((F192/B192)-1)*100</f>
        <v>6.0316358654642466</v>
      </c>
    </row>
  </sheetData>
  <sortState xmlns:xlrd2="http://schemas.microsoft.com/office/spreadsheetml/2017/richdata2" ref="K4:K181">
    <sortCondition descending="1" ref="K4:K181"/>
  </sortState>
  <mergeCells count="6">
    <mergeCell ref="I2:I3"/>
    <mergeCell ref="A2:A3"/>
    <mergeCell ref="B2:C2"/>
    <mergeCell ref="D2:E2"/>
    <mergeCell ref="F2:G2"/>
    <mergeCell ref="H2:H3"/>
  </mergeCells>
  <hyperlinks>
    <hyperlink ref="K1" location="'Table of Content'!A1" display="Table of Content" xr:uid="{02786AAE-7E38-43AD-9B41-E266F45E15FA}"/>
  </hyperlinks>
  <pageMargins left="0.7" right="0.7" top="0.75" bottom="0.75" header="0.3" footer="0.3"/>
  <pageSetup orientation="portrait" r:id="rId1"/>
  <tableParts count="1">
    <tablePart r:id="rId2"/>
  </tablePart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5"/>
  <dimension ref="A1:P245"/>
  <sheetViews>
    <sheetView zoomScaleNormal="100" workbookViewId="0">
      <selection activeCell="B8" sqref="B8"/>
    </sheetView>
  </sheetViews>
  <sheetFormatPr defaultColWidth="9.1796875" defaultRowHeight="12.5" x14ac:dyDescent="0.25"/>
  <cols>
    <col min="1" max="1" width="38.1796875" style="1" customWidth="1"/>
    <col min="2" max="2" width="13.453125" style="1" bestFit="1" customWidth="1"/>
    <col min="3" max="3" width="12.453125" style="17" customWidth="1"/>
    <col min="4" max="4" width="13.453125" style="1" bestFit="1" customWidth="1"/>
    <col min="5" max="5" width="12.453125" style="17" customWidth="1"/>
    <col min="6" max="6" width="14.81640625" style="8" customWidth="1"/>
    <col min="7" max="7" width="14.453125" style="8" customWidth="1"/>
    <col min="8" max="8" width="17.453125" style="1" customWidth="1"/>
    <col min="9" max="9" width="16.1796875" style="17" bestFit="1" customWidth="1"/>
    <col min="10" max="11" width="13.54296875" style="17" customWidth="1"/>
    <col min="12" max="12" width="14.81640625" style="17" bestFit="1" customWidth="1"/>
    <col min="13" max="13" width="14.81640625" style="192" customWidth="1"/>
    <col min="14" max="16384" width="9.1796875" style="1"/>
  </cols>
  <sheetData>
    <row r="1" spans="1:16" ht="13" x14ac:dyDescent="0.3">
      <c r="A1" s="3" t="s">
        <v>428</v>
      </c>
      <c r="F1" s="16"/>
      <c r="G1" s="2"/>
      <c r="N1" s="591" t="s">
        <v>260</v>
      </c>
      <c r="O1" s="591"/>
    </row>
    <row r="2" spans="1:16" ht="18.649999999999999" customHeight="1" x14ac:dyDescent="0.25">
      <c r="A2" s="585" t="s">
        <v>393</v>
      </c>
      <c r="B2" s="588">
        <v>45505</v>
      </c>
      <c r="C2" s="588"/>
      <c r="D2" s="589">
        <v>45862</v>
      </c>
      <c r="E2" s="590"/>
      <c r="F2" s="589">
        <v>45870</v>
      </c>
      <c r="G2" s="592"/>
      <c r="H2" s="592"/>
      <c r="I2" s="592"/>
      <c r="J2" s="590"/>
      <c r="K2" s="593" t="s">
        <v>244</v>
      </c>
      <c r="L2" s="593" t="s">
        <v>436</v>
      </c>
      <c r="M2" s="193"/>
    </row>
    <row r="3" spans="1:16" s="12" customFormat="1" ht="27.65" customHeight="1" x14ac:dyDescent="0.25">
      <c r="A3" s="586"/>
      <c r="B3" s="143" t="s">
        <v>245</v>
      </c>
      <c r="C3" s="144" t="s">
        <v>246</v>
      </c>
      <c r="D3" s="143" t="s">
        <v>245</v>
      </c>
      <c r="E3" s="144" t="s">
        <v>246</v>
      </c>
      <c r="F3" s="143" t="s">
        <v>405</v>
      </c>
      <c r="G3" s="143" t="s">
        <v>404</v>
      </c>
      <c r="H3" s="143" t="s">
        <v>433</v>
      </c>
      <c r="I3" s="144" t="s">
        <v>434</v>
      </c>
      <c r="J3" s="145" t="s">
        <v>403</v>
      </c>
      <c r="K3" s="594"/>
      <c r="L3" s="594"/>
      <c r="M3" s="193"/>
    </row>
    <row r="4" spans="1:16" x14ac:dyDescent="0.25">
      <c r="A4" s="178" t="s">
        <v>536</v>
      </c>
      <c r="B4" s="142">
        <v>1394.01978439</v>
      </c>
      <c r="C4" s="179">
        <f t="shared" ref="C4:C67" si="0">(B4/$B$243)*100</f>
        <v>15.921143160831949</v>
      </c>
      <c r="D4" s="142">
        <v>1500.7072309299901</v>
      </c>
      <c r="E4" s="179">
        <f t="shared" ref="E4:E67" si="1">(D4/$D$243)*100</f>
        <v>11.951982638030012</v>
      </c>
      <c r="F4" s="142">
        <v>1619.16748824</v>
      </c>
      <c r="G4" s="142"/>
      <c r="H4" s="142">
        <f t="shared" ref="H4:H67" si="2">F4+G4</f>
        <v>1619.16748824</v>
      </c>
      <c r="I4" s="179">
        <f t="shared" ref="I4:I67" si="3">(F4/$H$243)*100</f>
        <v>21.131382485845766</v>
      </c>
      <c r="J4" s="179">
        <f t="shared" ref="J4:J67" si="4">(G4/$H$243)*100</f>
        <v>0</v>
      </c>
      <c r="K4" s="142">
        <f t="shared" ref="K4:K10" si="5">((H4/D4)-1)*100</f>
        <v>7.8936287417366469</v>
      </c>
      <c r="L4" s="142" t="s">
        <v>261</v>
      </c>
      <c r="M4" s="180"/>
      <c r="O4" s="23"/>
    </row>
    <row r="5" spans="1:16" x14ac:dyDescent="0.25">
      <c r="A5" s="33" t="s">
        <v>537</v>
      </c>
      <c r="B5" s="124">
        <v>1190.1671425799987</v>
      </c>
      <c r="C5" s="43">
        <f t="shared" si="0"/>
        <v>13.592935820940403</v>
      </c>
      <c r="D5" s="124">
        <v>1490.8170688799969</v>
      </c>
      <c r="E5" s="43">
        <f t="shared" si="1"/>
        <v>11.87321507919339</v>
      </c>
      <c r="F5" s="124">
        <v>1351.5654161699981</v>
      </c>
      <c r="G5" s="124">
        <v>2.6024984199999901</v>
      </c>
      <c r="H5" s="124">
        <f t="shared" si="2"/>
        <v>1354.1679145899982</v>
      </c>
      <c r="I5" s="43">
        <f t="shared" si="3"/>
        <v>17.638969390852903</v>
      </c>
      <c r="J5" s="43">
        <f t="shared" si="4"/>
        <v>3.3964608313378858E-2</v>
      </c>
      <c r="K5" s="124">
        <f t="shared" si="5"/>
        <v>-9.1660578043058489</v>
      </c>
      <c r="L5" s="124">
        <f>((H5/B5)-1)*100</f>
        <v>13.779642047123319</v>
      </c>
      <c r="M5" s="180"/>
    </row>
    <row r="6" spans="1:16" x14ac:dyDescent="0.25">
      <c r="A6" s="33" t="s">
        <v>534</v>
      </c>
      <c r="B6" s="124">
        <v>313.49516210000002</v>
      </c>
      <c r="C6" s="43">
        <f t="shared" si="0"/>
        <v>3.5804379621530158</v>
      </c>
      <c r="D6" s="124">
        <v>3264.4462500599989</v>
      </c>
      <c r="E6" s="43">
        <f t="shared" si="1"/>
        <v>25.998811826421765</v>
      </c>
      <c r="F6" s="124">
        <v>546.31097905999991</v>
      </c>
      <c r="G6" s="124"/>
      <c r="H6" s="124">
        <f t="shared" si="2"/>
        <v>546.31097905999991</v>
      </c>
      <c r="I6" s="43">
        <f t="shared" si="3"/>
        <v>7.129778937991242</v>
      </c>
      <c r="J6" s="43">
        <f t="shared" si="4"/>
        <v>0</v>
      </c>
      <c r="K6" s="124">
        <f t="shared" si="5"/>
        <v>-83.26481929209406</v>
      </c>
      <c r="L6" s="124">
        <f>((H6/B6)-1)*100</f>
        <v>74.264564531217658</v>
      </c>
      <c r="M6" s="180"/>
      <c r="P6" s="17"/>
    </row>
    <row r="7" spans="1:16" x14ac:dyDescent="0.25">
      <c r="A7" s="33" t="s">
        <v>539</v>
      </c>
      <c r="B7" s="124">
        <v>240.96302445999993</v>
      </c>
      <c r="C7" s="43">
        <f t="shared" si="0"/>
        <v>2.7520461702582346</v>
      </c>
      <c r="D7" s="124">
        <v>477.43391731999998</v>
      </c>
      <c r="E7" s="43">
        <f t="shared" si="1"/>
        <v>3.8023951461066163</v>
      </c>
      <c r="F7" s="124">
        <v>203.32871803999905</v>
      </c>
      <c r="G7" s="124">
        <v>268.57905264999891</v>
      </c>
      <c r="H7" s="124">
        <f t="shared" si="2"/>
        <v>471.90777068999796</v>
      </c>
      <c r="I7" s="43">
        <f t="shared" si="3"/>
        <v>2.653596334206437</v>
      </c>
      <c r="J7" s="43">
        <f t="shared" si="4"/>
        <v>3.5051634438400954</v>
      </c>
      <c r="K7" s="124">
        <f t="shared" si="5"/>
        <v>-1.1574683803409203</v>
      </c>
      <c r="L7" s="124">
        <f>((H7/B7)-1)*100</f>
        <v>95.8424001971037</v>
      </c>
      <c r="M7" s="180"/>
    </row>
    <row r="8" spans="1:16" x14ac:dyDescent="0.25">
      <c r="A8" s="33" t="s">
        <v>805</v>
      </c>
      <c r="B8" s="124">
        <v>0.16991933999999898</v>
      </c>
      <c r="C8" s="43">
        <f t="shared" si="0"/>
        <v>1.9406540482622067E-3</v>
      </c>
      <c r="D8" s="124">
        <v>1035.4631717299999</v>
      </c>
      <c r="E8" s="43">
        <f t="shared" si="1"/>
        <v>8.2466703669889867</v>
      </c>
      <c r="F8" s="124">
        <v>55.570864269999987</v>
      </c>
      <c r="G8" s="124">
        <v>398.82012567999902</v>
      </c>
      <c r="H8" s="124">
        <f t="shared" si="2"/>
        <v>454.39098994999904</v>
      </c>
      <c r="I8" s="43">
        <f t="shared" si="3"/>
        <v>0.72524256847252844</v>
      </c>
      <c r="J8" s="43">
        <f t="shared" si="4"/>
        <v>5.2049097329379928</v>
      </c>
      <c r="K8" s="124">
        <f t="shared" si="5"/>
        <v>-56.117126870787168</v>
      </c>
      <c r="L8" s="124">
        <f>((H8/B8)-1)*100</f>
        <v>267315.69850141939</v>
      </c>
      <c r="M8" s="180"/>
      <c r="N8" s="180"/>
      <c r="O8" s="587"/>
      <c r="P8" s="587"/>
    </row>
    <row r="9" spans="1:16" x14ac:dyDescent="0.25">
      <c r="A9" s="33" t="s">
        <v>823</v>
      </c>
      <c r="B9" s="124">
        <v>580.30657913999971</v>
      </c>
      <c r="C9" s="43">
        <f t="shared" si="0"/>
        <v>6.6276994251580774</v>
      </c>
      <c r="D9" s="124">
        <v>364.45066056999963</v>
      </c>
      <c r="E9" s="43">
        <f t="shared" si="1"/>
        <v>2.9025701201238587</v>
      </c>
      <c r="F9" s="124">
        <v>36.535934499999982</v>
      </c>
      <c r="G9" s="124">
        <v>383.69340115999961</v>
      </c>
      <c r="H9" s="124">
        <f t="shared" si="2"/>
        <v>420.22933565999961</v>
      </c>
      <c r="I9" s="43">
        <f t="shared" si="3"/>
        <v>0.47682207801523646</v>
      </c>
      <c r="J9" s="43">
        <f t="shared" si="4"/>
        <v>5.0074943303241586</v>
      </c>
      <c r="K9" s="124">
        <f t="shared" si="5"/>
        <v>15.304863215987119</v>
      </c>
      <c r="L9" s="124" t="s">
        <v>261</v>
      </c>
      <c r="M9" s="180"/>
      <c r="N9" s="180"/>
    </row>
    <row r="10" spans="1:16" x14ac:dyDescent="0.25">
      <c r="A10" s="33" t="s">
        <v>535</v>
      </c>
      <c r="B10" s="124">
        <v>1726.3286763299991</v>
      </c>
      <c r="C10" s="43">
        <f t="shared" si="0"/>
        <v>19.71645331456072</v>
      </c>
      <c r="D10" s="124">
        <v>1759.8104333399963</v>
      </c>
      <c r="E10" s="43">
        <f t="shared" si="1"/>
        <v>14.015541014265247</v>
      </c>
      <c r="F10" s="124">
        <v>3.5425251199999894</v>
      </c>
      <c r="G10" s="124">
        <v>346.79881545999956</v>
      </c>
      <c r="H10" s="124">
        <f t="shared" si="2"/>
        <v>350.34134057999955</v>
      </c>
      <c r="I10" s="43">
        <f t="shared" si="3"/>
        <v>4.6232680572042592E-2</v>
      </c>
      <c r="J10" s="43">
        <f t="shared" si="4"/>
        <v>4.5259915779863134</v>
      </c>
      <c r="K10" s="124">
        <f t="shared" si="5"/>
        <v>-80.092097765605558</v>
      </c>
      <c r="L10" s="124">
        <f>((H10/B10)-1)*100</f>
        <v>-79.705988472323241</v>
      </c>
      <c r="M10" s="180"/>
      <c r="N10" s="180"/>
    </row>
    <row r="11" spans="1:16" x14ac:dyDescent="0.25">
      <c r="A11" s="33" t="s">
        <v>771</v>
      </c>
      <c r="B11" s="124">
        <v>550.17768434999914</v>
      </c>
      <c r="C11" s="43">
        <f t="shared" si="0"/>
        <v>6.2835963840099591</v>
      </c>
      <c r="D11" s="124">
        <v>80.262617959999886</v>
      </c>
      <c r="E11" s="43">
        <f t="shared" si="1"/>
        <v>0.63923022197092805</v>
      </c>
      <c r="F11" s="124"/>
      <c r="G11" s="124">
        <v>219.18395363999988</v>
      </c>
      <c r="H11" s="124">
        <f t="shared" si="2"/>
        <v>219.18395363999988</v>
      </c>
      <c r="I11" s="43">
        <f t="shared" si="3"/>
        <v>0</v>
      </c>
      <c r="J11" s="43">
        <f t="shared" si="4"/>
        <v>2.8605193673702267</v>
      </c>
      <c r="K11" s="124" t="s">
        <v>261</v>
      </c>
      <c r="L11" s="124">
        <f>((H11/B11)-1)*100</f>
        <v>-60.161242472247459</v>
      </c>
      <c r="M11" s="180"/>
      <c r="N11" s="180"/>
    </row>
    <row r="12" spans="1:16" x14ac:dyDescent="0.25">
      <c r="A12" s="33" t="s">
        <v>779</v>
      </c>
      <c r="B12" s="124">
        <v>85.981899049999669</v>
      </c>
      <c r="C12" s="43">
        <f t="shared" si="0"/>
        <v>0.98200193379197021</v>
      </c>
      <c r="D12" s="124">
        <v>34.191163679999889</v>
      </c>
      <c r="E12" s="43">
        <f t="shared" si="1"/>
        <v>0.27230640744241547</v>
      </c>
      <c r="F12" s="124">
        <v>6.14122E-2</v>
      </c>
      <c r="G12" s="124">
        <v>215.37789509999982</v>
      </c>
      <c r="H12" s="124">
        <f t="shared" si="2"/>
        <v>215.43930729999983</v>
      </c>
      <c r="I12" s="43">
        <f t="shared" si="3"/>
        <v>8.0147649759683361E-4</v>
      </c>
      <c r="J12" s="43">
        <f t="shared" si="4"/>
        <v>2.8108473727455796</v>
      </c>
      <c r="K12" s="124" t="s">
        <v>261</v>
      </c>
      <c r="L12" s="124" t="s">
        <v>261</v>
      </c>
      <c r="M12" s="180"/>
      <c r="N12" s="180"/>
    </row>
    <row r="13" spans="1:16" x14ac:dyDescent="0.25">
      <c r="A13" s="33" t="s">
        <v>538</v>
      </c>
      <c r="B13" s="124">
        <v>182.50272699999999</v>
      </c>
      <c r="C13" s="43">
        <f t="shared" si="0"/>
        <v>2.084369301172218</v>
      </c>
      <c r="D13" s="124">
        <v>296.50138252999977</v>
      </c>
      <c r="E13" s="43">
        <f t="shared" si="1"/>
        <v>2.3614062110931311</v>
      </c>
      <c r="F13" s="124">
        <v>198.10993512999968</v>
      </c>
      <c r="G13" s="124"/>
      <c r="H13" s="124">
        <f t="shared" si="2"/>
        <v>198.10993512999968</v>
      </c>
      <c r="I13" s="43">
        <f t="shared" si="3"/>
        <v>2.5854871987508679</v>
      </c>
      <c r="J13" s="43">
        <f t="shared" si="4"/>
        <v>0</v>
      </c>
      <c r="K13" s="124">
        <f>((H13/D13)-1)*100</f>
        <v>-33.184144559610914</v>
      </c>
      <c r="L13" s="124">
        <f>((H13/B13)-1)*100</f>
        <v>8.5517670812665045</v>
      </c>
      <c r="M13" s="180"/>
      <c r="N13" s="180"/>
    </row>
    <row r="14" spans="1:16" x14ac:dyDescent="0.25">
      <c r="A14" s="33" t="s">
        <v>541</v>
      </c>
      <c r="B14" s="124">
        <v>86.832133919999777</v>
      </c>
      <c r="C14" s="43">
        <f t="shared" si="0"/>
        <v>0.9917124925926305</v>
      </c>
      <c r="D14" s="124">
        <v>147.21427489999965</v>
      </c>
      <c r="E14" s="43">
        <f t="shared" si="1"/>
        <v>1.172448843725906</v>
      </c>
      <c r="F14" s="124">
        <v>153.64044792999979</v>
      </c>
      <c r="G14" s="124"/>
      <c r="H14" s="124">
        <f t="shared" si="2"/>
        <v>153.64044792999979</v>
      </c>
      <c r="I14" s="43">
        <f t="shared" si="3"/>
        <v>2.0051261491388503</v>
      </c>
      <c r="J14" s="43">
        <f t="shared" si="4"/>
        <v>0</v>
      </c>
      <c r="K14" s="124">
        <f>((H14/D14)-1)*100</f>
        <v>4.3651833589951394</v>
      </c>
      <c r="L14" s="124">
        <f>((H14/B14)-1)*100</f>
        <v>76.939620154391108</v>
      </c>
      <c r="M14" s="180"/>
      <c r="N14" s="180"/>
    </row>
    <row r="15" spans="1:16" x14ac:dyDescent="0.25">
      <c r="A15" s="33" t="s">
        <v>542</v>
      </c>
      <c r="B15" s="124">
        <v>184.71396400000003</v>
      </c>
      <c r="C15" s="43">
        <f t="shared" si="0"/>
        <v>2.1096239074796417</v>
      </c>
      <c r="D15" s="124">
        <v>129.79295442999995</v>
      </c>
      <c r="E15" s="43">
        <f t="shared" si="1"/>
        <v>1.0337013815310583</v>
      </c>
      <c r="F15" s="124">
        <v>122.06459050999999</v>
      </c>
      <c r="G15" s="124">
        <v>0.38300000000000001</v>
      </c>
      <c r="H15" s="124">
        <f t="shared" si="2"/>
        <v>122.44759050999998</v>
      </c>
      <c r="I15" s="43">
        <f t="shared" si="3"/>
        <v>1.5930368962933501</v>
      </c>
      <c r="J15" s="43">
        <f t="shared" si="4"/>
        <v>4.9984449112649805E-3</v>
      </c>
      <c r="K15" s="124">
        <f>((H15/D15)-1)*100</f>
        <v>-5.6592932584499263</v>
      </c>
      <c r="L15" s="124">
        <f>((H15/B15)-1)*100</f>
        <v>-33.709618992313992</v>
      </c>
      <c r="M15" s="180"/>
      <c r="N15" s="180"/>
    </row>
    <row r="16" spans="1:16" x14ac:dyDescent="0.25">
      <c r="A16" s="33" t="s">
        <v>545</v>
      </c>
      <c r="B16" s="124">
        <v>29.890305999999988</v>
      </c>
      <c r="C16" s="43">
        <f t="shared" si="0"/>
        <v>0.34137811118320294</v>
      </c>
      <c r="D16" s="124">
        <v>80.747456759999977</v>
      </c>
      <c r="E16" s="43">
        <f t="shared" si="1"/>
        <v>0.64309159133092864</v>
      </c>
      <c r="F16" s="124"/>
      <c r="G16" s="124">
        <v>113.71163256999898</v>
      </c>
      <c r="H16" s="124">
        <f t="shared" si="2"/>
        <v>113.71163256999898</v>
      </c>
      <c r="I16" s="43">
        <f t="shared" si="3"/>
        <v>0</v>
      </c>
      <c r="J16" s="43">
        <f t="shared" si="4"/>
        <v>1.4840243633711347</v>
      </c>
      <c r="K16" s="124">
        <f>((H16/D16)-1)*100</f>
        <v>40.823794497919749</v>
      </c>
      <c r="L16" s="124">
        <f>((H16/B16)-1)*100</f>
        <v>280.42980413114213</v>
      </c>
      <c r="M16" s="180"/>
      <c r="N16" s="180"/>
    </row>
    <row r="17" spans="1:14" x14ac:dyDescent="0.25">
      <c r="A17" s="33" t="s">
        <v>824</v>
      </c>
      <c r="B17" s="124">
        <v>100.0102794699998</v>
      </c>
      <c r="C17" s="43">
        <f t="shared" si="0"/>
        <v>1.1422205013348743</v>
      </c>
      <c r="D17" s="124">
        <v>42.860909719999889</v>
      </c>
      <c r="E17" s="43">
        <f t="shared" si="1"/>
        <v>0.34135428834187354</v>
      </c>
      <c r="F17" s="124"/>
      <c r="G17" s="124">
        <v>91.865065529999796</v>
      </c>
      <c r="H17" s="124">
        <f t="shared" si="2"/>
        <v>91.865065529999796</v>
      </c>
      <c r="I17" s="43">
        <f t="shared" si="3"/>
        <v>0</v>
      </c>
      <c r="J17" s="43">
        <f t="shared" si="4"/>
        <v>1.1989098415703694</v>
      </c>
      <c r="K17" s="124" t="s">
        <v>261</v>
      </c>
      <c r="L17" s="124" t="s">
        <v>261</v>
      </c>
      <c r="M17" s="180"/>
      <c r="N17" s="180"/>
    </row>
    <row r="18" spans="1:14" x14ac:dyDescent="0.25">
      <c r="A18" s="33" t="s">
        <v>543</v>
      </c>
      <c r="B18" s="124">
        <v>101.98943183999999</v>
      </c>
      <c r="C18" s="43">
        <f t="shared" si="0"/>
        <v>1.1648244618903274</v>
      </c>
      <c r="D18" s="124">
        <v>115.7864343599997</v>
      </c>
      <c r="E18" s="43">
        <f t="shared" si="1"/>
        <v>0.92215018670398985</v>
      </c>
      <c r="F18" s="124">
        <v>83.036932019999867</v>
      </c>
      <c r="G18" s="124">
        <v>2.0000000000000001E-4</v>
      </c>
      <c r="H18" s="124">
        <f t="shared" si="2"/>
        <v>83.037132019999873</v>
      </c>
      <c r="I18" s="43">
        <f t="shared" si="3"/>
        <v>1.08369590157291</v>
      </c>
      <c r="J18" s="43">
        <f t="shared" si="4"/>
        <v>2.6101540006605642E-6</v>
      </c>
      <c r="K18" s="124" t="s">
        <v>261</v>
      </c>
      <c r="L18" s="124" t="s">
        <v>261</v>
      </c>
      <c r="M18" s="180"/>
      <c r="N18" s="180"/>
    </row>
    <row r="19" spans="1:14" x14ac:dyDescent="0.25">
      <c r="A19" s="33" t="s">
        <v>774</v>
      </c>
      <c r="B19" s="124">
        <v>138.79692928999998</v>
      </c>
      <c r="C19" s="43">
        <f t="shared" si="0"/>
        <v>1.5852040310008464</v>
      </c>
      <c r="D19" s="124">
        <v>65.075749149999993</v>
      </c>
      <c r="E19" s="43">
        <f t="shared" si="1"/>
        <v>0.51827845429624697</v>
      </c>
      <c r="F19" s="124">
        <v>53.192974729999989</v>
      </c>
      <c r="G19" s="124">
        <v>27.51873806</v>
      </c>
      <c r="H19" s="124">
        <f t="shared" si="2"/>
        <v>80.711712789999993</v>
      </c>
      <c r="I19" s="43">
        <f t="shared" si="3"/>
        <v>0.69420927899272888</v>
      </c>
      <c r="J19" s="43">
        <f t="shared" si="4"/>
        <v>0.3591407212021957</v>
      </c>
      <c r="K19" s="124" t="s">
        <v>261</v>
      </c>
      <c r="L19" s="124" t="s">
        <v>261</v>
      </c>
      <c r="M19" s="180"/>
      <c r="N19" s="180"/>
    </row>
    <row r="20" spans="1:14" x14ac:dyDescent="0.25">
      <c r="A20" s="33" t="s">
        <v>825</v>
      </c>
      <c r="B20" s="124">
        <v>48.474068239999887</v>
      </c>
      <c r="C20" s="43">
        <f t="shared" si="0"/>
        <v>0.55362383567223616</v>
      </c>
      <c r="D20" s="124">
        <v>0.37164019000000004</v>
      </c>
      <c r="E20" s="43">
        <f t="shared" si="1"/>
        <v>2.9598292104726937E-3</v>
      </c>
      <c r="F20" s="124"/>
      <c r="G20" s="124">
        <v>79.040335569999996</v>
      </c>
      <c r="H20" s="124">
        <f t="shared" si="2"/>
        <v>79.040335569999996</v>
      </c>
      <c r="I20" s="43">
        <f t="shared" si="3"/>
        <v>0</v>
      </c>
      <c r="J20" s="43">
        <f t="shared" si="4"/>
        <v>1.0315372405079448</v>
      </c>
      <c r="K20" s="124" t="s">
        <v>261</v>
      </c>
      <c r="L20" s="124" t="s">
        <v>261</v>
      </c>
      <c r="M20" s="180"/>
      <c r="N20" s="180"/>
    </row>
    <row r="21" spans="1:14" x14ac:dyDescent="0.25">
      <c r="A21" s="33" t="s">
        <v>826</v>
      </c>
      <c r="B21" s="124">
        <v>54.713441049999986</v>
      </c>
      <c r="C21" s="43">
        <f t="shared" si="0"/>
        <v>0.62488390590522958</v>
      </c>
      <c r="D21" s="124">
        <v>175.36064446</v>
      </c>
      <c r="E21" s="43">
        <f t="shared" si="1"/>
        <v>1.3966130999987501</v>
      </c>
      <c r="F21" s="124">
        <v>76.442895039999982</v>
      </c>
      <c r="G21" s="124"/>
      <c r="H21" s="124">
        <f t="shared" si="2"/>
        <v>76.442895039999982</v>
      </c>
      <c r="I21" s="43">
        <f t="shared" si="3"/>
        <v>0.99763864155365778</v>
      </c>
      <c r="J21" s="43">
        <f t="shared" si="4"/>
        <v>0</v>
      </c>
      <c r="K21" s="124" t="s">
        <v>261</v>
      </c>
      <c r="L21" s="124" t="s">
        <v>261</v>
      </c>
      <c r="M21" s="180"/>
      <c r="N21" s="180"/>
    </row>
    <row r="22" spans="1:14" x14ac:dyDescent="0.25">
      <c r="A22" s="33" t="s">
        <v>781</v>
      </c>
      <c r="B22" s="124">
        <v>29.310564439999983</v>
      </c>
      <c r="C22" s="43">
        <f t="shared" si="0"/>
        <v>0.33475686485915374</v>
      </c>
      <c r="D22" s="124">
        <v>25.201480069999988</v>
      </c>
      <c r="E22" s="43">
        <f t="shared" si="1"/>
        <v>0.20071046906506904</v>
      </c>
      <c r="F22" s="124"/>
      <c r="G22" s="124">
        <v>69.230271769999888</v>
      </c>
      <c r="H22" s="124">
        <f t="shared" si="2"/>
        <v>69.230271769999888</v>
      </c>
      <c r="I22" s="43">
        <f t="shared" si="3"/>
        <v>0</v>
      </c>
      <c r="J22" s="43">
        <f t="shared" si="4"/>
        <v>0.90350835413641661</v>
      </c>
      <c r="K22" s="124" t="s">
        <v>261</v>
      </c>
      <c r="L22" s="124" t="s">
        <v>261</v>
      </c>
      <c r="M22" s="180"/>
      <c r="N22" s="180"/>
    </row>
    <row r="23" spans="1:14" x14ac:dyDescent="0.25">
      <c r="A23" s="33" t="s">
        <v>544</v>
      </c>
      <c r="B23" s="124">
        <v>125.6443925899998</v>
      </c>
      <c r="C23" s="43">
        <f t="shared" si="0"/>
        <v>1.4349885017281176</v>
      </c>
      <c r="D23" s="124">
        <v>97.163203029999849</v>
      </c>
      <c r="E23" s="43">
        <f t="shared" si="1"/>
        <v>0.77383042590545037</v>
      </c>
      <c r="F23" s="124">
        <v>57.279224549999896</v>
      </c>
      <c r="G23" s="124">
        <v>7.5674607299999783</v>
      </c>
      <c r="H23" s="124">
        <f t="shared" si="2"/>
        <v>64.846685279999875</v>
      </c>
      <c r="I23" s="43">
        <f t="shared" si="3"/>
        <v>0.74753798556958517</v>
      </c>
      <c r="J23" s="43">
        <f t="shared" si="4"/>
        <v>9.8761189496255786E-2</v>
      </c>
      <c r="K23" s="124">
        <f>((H23/D23)-1)*100</f>
        <v>-33.260037485612749</v>
      </c>
      <c r="L23" s="124">
        <f>((H23/B23)-1)*100</f>
        <v>-48.388715211823062</v>
      </c>
      <c r="M23" s="180"/>
      <c r="N23" s="180"/>
    </row>
    <row r="24" spans="1:14" x14ac:dyDescent="0.25">
      <c r="A24" s="33" t="s">
        <v>750</v>
      </c>
      <c r="B24" s="124">
        <v>69.539890349999979</v>
      </c>
      <c r="C24" s="43">
        <f t="shared" si="0"/>
        <v>0.79421724286027862</v>
      </c>
      <c r="D24" s="124">
        <v>133.13827270999991</v>
      </c>
      <c r="E24" s="43">
        <f t="shared" si="1"/>
        <v>1.0603442770786904</v>
      </c>
      <c r="F24" s="124">
        <v>6.2016000000000002E-2</v>
      </c>
      <c r="G24" s="124">
        <v>55.28449895</v>
      </c>
      <c r="H24" s="124">
        <f t="shared" si="2"/>
        <v>55.34651495</v>
      </c>
      <c r="I24" s="43">
        <f t="shared" si="3"/>
        <v>8.0935655252482776E-4</v>
      </c>
      <c r="J24" s="43">
        <f t="shared" si="4"/>
        <v>0.72150528054428631</v>
      </c>
      <c r="K24" s="124" t="s">
        <v>261</v>
      </c>
      <c r="L24" s="124" t="s">
        <v>261</v>
      </c>
      <c r="M24" s="180"/>
      <c r="N24" s="180"/>
    </row>
    <row r="25" spans="1:14" x14ac:dyDescent="0.25">
      <c r="A25" s="33" t="s">
        <v>652</v>
      </c>
      <c r="B25" s="124">
        <v>14.853394629999899</v>
      </c>
      <c r="C25" s="43">
        <f t="shared" si="0"/>
        <v>0.16964108040406467</v>
      </c>
      <c r="D25" s="124">
        <v>49.72887841</v>
      </c>
      <c r="E25" s="43">
        <f t="shared" si="1"/>
        <v>0.39605239390810471</v>
      </c>
      <c r="F25" s="124">
        <v>0.13697812999999986</v>
      </c>
      <c r="G25" s="124">
        <v>49.624472969999999</v>
      </c>
      <c r="H25" s="124">
        <f t="shared" si="2"/>
        <v>49.761451100000002</v>
      </c>
      <c r="I25" s="43">
        <f t="shared" si="3"/>
        <v>1.7876700701125127E-3</v>
      </c>
      <c r="J25" s="43">
        <f t="shared" si="4"/>
        <v>0.64763758326658771</v>
      </c>
      <c r="K25" s="124">
        <f t="shared" ref="K25:K28" si="6">((H25/D25)-1)*100</f>
        <v>6.5500552277586443E-2</v>
      </c>
      <c r="L25" s="124">
        <f>((H25/B25)-1)*100</f>
        <v>235.01736363682909</v>
      </c>
      <c r="M25" s="180"/>
      <c r="N25" s="180"/>
    </row>
    <row r="26" spans="1:14" x14ac:dyDescent="0.25">
      <c r="A26" s="33" t="s">
        <v>546</v>
      </c>
      <c r="B26" s="124">
        <v>57.966888609999998</v>
      </c>
      <c r="C26" s="43">
        <f t="shared" si="0"/>
        <v>0.66204163131849258</v>
      </c>
      <c r="D26" s="124">
        <v>57.941446360000015</v>
      </c>
      <c r="E26" s="43">
        <f t="shared" si="1"/>
        <v>0.46145920179775157</v>
      </c>
      <c r="F26" s="124">
        <v>47.471875559999873</v>
      </c>
      <c r="G26" s="124">
        <v>2.6079999999999999E-2</v>
      </c>
      <c r="H26" s="124">
        <f t="shared" si="2"/>
        <v>47.497955559999873</v>
      </c>
      <c r="I26" s="43">
        <f t="shared" si="3"/>
        <v>0.61954452955897066</v>
      </c>
      <c r="J26" s="43">
        <f t="shared" si="4"/>
        <v>3.4036408168613757E-4</v>
      </c>
      <c r="K26" s="124">
        <f t="shared" si="6"/>
        <v>-18.024214886029878</v>
      </c>
      <c r="L26" s="124" t="s">
        <v>261</v>
      </c>
      <c r="M26" s="180"/>
      <c r="N26" s="180"/>
    </row>
    <row r="27" spans="1:14" x14ac:dyDescent="0.25">
      <c r="A27" s="33" t="s">
        <v>649</v>
      </c>
      <c r="B27" s="124">
        <v>30.459208859999968</v>
      </c>
      <c r="C27" s="43">
        <f t="shared" si="0"/>
        <v>0.34787556837863998</v>
      </c>
      <c r="D27" s="124">
        <v>60.85665926999998</v>
      </c>
      <c r="E27" s="43">
        <f t="shared" si="1"/>
        <v>0.48467663779616987</v>
      </c>
      <c r="F27" s="124">
        <v>10.327425839999986</v>
      </c>
      <c r="G27" s="124">
        <v>36.483314569999877</v>
      </c>
      <c r="H27" s="124">
        <f t="shared" si="2"/>
        <v>46.810740409999866</v>
      </c>
      <c r="I27" s="43">
        <f t="shared" si="3"/>
        <v>0.13478085936400624</v>
      </c>
      <c r="J27" s="43">
        <f t="shared" si="4"/>
        <v>0.47613534741121516</v>
      </c>
      <c r="K27" s="124">
        <f t="shared" si="6"/>
        <v>-23.080331763995165</v>
      </c>
      <c r="L27" s="124">
        <f>((H27/B27)-1)*100</f>
        <v>53.68337577366713</v>
      </c>
      <c r="M27" s="180"/>
      <c r="N27" s="180"/>
    </row>
    <row r="28" spans="1:14" x14ac:dyDescent="0.25">
      <c r="A28" s="33" t="s">
        <v>827</v>
      </c>
      <c r="B28" s="124">
        <v>55.268886979999898</v>
      </c>
      <c r="C28" s="43">
        <f t="shared" si="0"/>
        <v>0.63122767108608024</v>
      </c>
      <c r="D28" s="124">
        <v>43.309806759999994</v>
      </c>
      <c r="E28" s="43">
        <f t="shared" si="1"/>
        <v>0.34492940913676667</v>
      </c>
      <c r="F28" s="124">
        <v>41.952284389999896</v>
      </c>
      <c r="G28" s="124">
        <v>0.41249999999999998</v>
      </c>
      <c r="H28" s="124">
        <f t="shared" si="2"/>
        <v>42.364784389999897</v>
      </c>
      <c r="I28" s="43">
        <f t="shared" si="3"/>
        <v>0.54750961468703985</v>
      </c>
      <c r="J28" s="43">
        <f t="shared" si="4"/>
        <v>5.3834426263624138E-3</v>
      </c>
      <c r="K28" s="124">
        <f t="shared" si="6"/>
        <v>-2.1820055102921843</v>
      </c>
      <c r="L28" s="124" t="s">
        <v>261</v>
      </c>
      <c r="M28" s="180"/>
      <c r="N28" s="180"/>
    </row>
    <row r="29" spans="1:14" x14ac:dyDescent="0.25">
      <c r="A29" s="33" t="s">
        <v>768</v>
      </c>
      <c r="B29" s="124">
        <v>28.790449769999995</v>
      </c>
      <c r="C29" s="43">
        <f t="shared" si="0"/>
        <v>0.32881661909374499</v>
      </c>
      <c r="D29" s="124">
        <v>34.510351240000006</v>
      </c>
      <c r="E29" s="43">
        <f t="shared" si="1"/>
        <v>0.27484849166562036</v>
      </c>
      <c r="F29" s="124">
        <v>40.314302789999985</v>
      </c>
      <c r="G29" s="124">
        <v>4.6700729999999899E-2</v>
      </c>
      <c r="H29" s="124">
        <f t="shared" si="2"/>
        <v>40.361003519999983</v>
      </c>
      <c r="I29" s="43">
        <f t="shared" si="3"/>
        <v>0.52613269355579906</v>
      </c>
      <c r="J29" s="43">
        <f t="shared" si="4"/>
        <v>6.0948048621634293E-4</v>
      </c>
      <c r="K29" s="124" t="s">
        <v>261</v>
      </c>
      <c r="L29" s="124" t="s">
        <v>261</v>
      </c>
      <c r="M29" s="180"/>
      <c r="N29" s="180"/>
    </row>
    <row r="30" spans="1:14" x14ac:dyDescent="0.25">
      <c r="A30" s="33" t="s">
        <v>748</v>
      </c>
      <c r="B30" s="124">
        <v>40.426600989999983</v>
      </c>
      <c r="C30" s="43">
        <f t="shared" si="0"/>
        <v>0.46171346280373304</v>
      </c>
      <c r="D30" s="124">
        <v>95.184126999999862</v>
      </c>
      <c r="E30" s="43">
        <f t="shared" si="1"/>
        <v>0.75806860250486408</v>
      </c>
      <c r="F30" s="124">
        <v>0.11906939999999989</v>
      </c>
      <c r="G30" s="124">
        <v>38.920110499999971</v>
      </c>
      <c r="H30" s="124">
        <f t="shared" si="2"/>
        <v>39.039179899999972</v>
      </c>
      <c r="I30" s="43">
        <f t="shared" si="3"/>
        <v>1.5539473538312635E-3</v>
      </c>
      <c r="J30" s="43">
        <f t="shared" si="4"/>
        <v>0.50793741063863085</v>
      </c>
      <c r="K30" s="124" t="s">
        <v>261</v>
      </c>
      <c r="L30" s="124" t="s">
        <v>261</v>
      </c>
      <c r="M30" s="180"/>
      <c r="N30" s="180"/>
    </row>
    <row r="31" spans="1:14" x14ac:dyDescent="0.25">
      <c r="A31" s="33" t="s">
        <v>828</v>
      </c>
      <c r="B31" s="124">
        <v>35.41372822999989</v>
      </c>
      <c r="C31" s="43">
        <f t="shared" si="0"/>
        <v>0.40446128765334954</v>
      </c>
      <c r="D31" s="124">
        <v>36.19396746999999</v>
      </c>
      <c r="E31" s="43">
        <f t="shared" si="1"/>
        <v>0.28825720426147777</v>
      </c>
      <c r="F31" s="124"/>
      <c r="G31" s="124">
        <v>36.323715479999912</v>
      </c>
      <c r="H31" s="124">
        <f t="shared" si="2"/>
        <v>36.323715479999912</v>
      </c>
      <c r="I31" s="43">
        <f t="shared" si="3"/>
        <v>0</v>
      </c>
      <c r="J31" s="43">
        <f t="shared" si="4"/>
        <v>0.47405245639488924</v>
      </c>
      <c r="K31" s="124" t="s">
        <v>261</v>
      </c>
      <c r="L31" s="124" t="s">
        <v>261</v>
      </c>
      <c r="M31" s="180"/>
      <c r="N31" s="180"/>
    </row>
    <row r="32" spans="1:14" x14ac:dyDescent="0.25">
      <c r="A32" s="33" t="s">
        <v>548</v>
      </c>
      <c r="B32" s="124">
        <v>25.726212109999977</v>
      </c>
      <c r="C32" s="43">
        <f t="shared" si="0"/>
        <v>0.29381986581235525</v>
      </c>
      <c r="D32" s="124">
        <v>26.237579269999966</v>
      </c>
      <c r="E32" s="43">
        <f t="shared" si="1"/>
        <v>0.20896220490964315</v>
      </c>
      <c r="F32" s="124">
        <v>31.180843569999983</v>
      </c>
      <c r="G32" s="124">
        <v>2.281727099999999</v>
      </c>
      <c r="H32" s="124">
        <f t="shared" si="2"/>
        <v>33.462570669999984</v>
      </c>
      <c r="I32" s="43">
        <f t="shared" si="3"/>
        <v>0.4069340179410334</v>
      </c>
      <c r="J32" s="43">
        <f t="shared" si="4"/>
        <v>2.9778295592403123E-2</v>
      </c>
      <c r="K32" s="124" t="s">
        <v>261</v>
      </c>
      <c r="L32" s="124" t="s">
        <v>261</v>
      </c>
      <c r="M32" s="180"/>
      <c r="N32" s="180"/>
    </row>
    <row r="33" spans="1:14" x14ac:dyDescent="0.25">
      <c r="A33" s="33" t="s">
        <v>747</v>
      </c>
      <c r="B33" s="124">
        <v>30.463476960000001</v>
      </c>
      <c r="C33" s="43">
        <f t="shared" si="0"/>
        <v>0.34792431448101685</v>
      </c>
      <c r="D33" s="124">
        <v>72.88085851999989</v>
      </c>
      <c r="E33" s="43">
        <f t="shared" si="1"/>
        <v>0.58044016695778611</v>
      </c>
      <c r="F33" s="124">
        <v>0.5520995999999998</v>
      </c>
      <c r="G33" s="124">
        <v>26.679798440000003</v>
      </c>
      <c r="H33" s="124">
        <f t="shared" si="2"/>
        <v>27.231898040000001</v>
      </c>
      <c r="I33" s="43">
        <f t="shared" si="3"/>
        <v>7.2053248985154833E-3</v>
      </c>
      <c r="J33" s="43">
        <f t="shared" si="4"/>
        <v>0.34819191317491743</v>
      </c>
      <c r="K33" s="124" t="s">
        <v>261</v>
      </c>
      <c r="L33" s="124" t="s">
        <v>261</v>
      </c>
      <c r="M33" s="180"/>
      <c r="N33" s="180"/>
    </row>
    <row r="34" spans="1:14" x14ac:dyDescent="0.25">
      <c r="A34" s="33" t="s">
        <v>767</v>
      </c>
      <c r="B34" s="124">
        <v>33.285672009999978</v>
      </c>
      <c r="C34" s="43">
        <f t="shared" si="0"/>
        <v>0.3801566916122372</v>
      </c>
      <c r="D34" s="124">
        <v>24.97282343999996</v>
      </c>
      <c r="E34" s="43">
        <f t="shared" si="1"/>
        <v>0.19888939429744951</v>
      </c>
      <c r="F34" s="124">
        <v>18.392490709999993</v>
      </c>
      <c r="G34" s="124">
        <v>8.1439544399999804</v>
      </c>
      <c r="H34" s="124">
        <f t="shared" si="2"/>
        <v>26.536445149999974</v>
      </c>
      <c r="I34" s="43">
        <f t="shared" si="3"/>
        <v>0.24003616604409372</v>
      </c>
      <c r="J34" s="43">
        <f t="shared" si="4"/>
        <v>0.10628487631381657</v>
      </c>
      <c r="K34" s="124">
        <f>((H34/D34)-1)*100</f>
        <v>6.2612932564745538</v>
      </c>
      <c r="L34" s="124">
        <f>((H34/B34)-1)*100</f>
        <v>-20.276672971999311</v>
      </c>
      <c r="M34" s="180"/>
      <c r="N34" s="180"/>
    </row>
    <row r="35" spans="1:14" x14ac:dyDescent="0.25">
      <c r="A35" s="33" t="s">
        <v>751</v>
      </c>
      <c r="B35" s="124">
        <v>12.519851149999988</v>
      </c>
      <c r="C35" s="43">
        <f t="shared" si="0"/>
        <v>0.14298960799805291</v>
      </c>
      <c r="D35" s="124">
        <v>32.833004159999987</v>
      </c>
      <c r="E35" s="43">
        <f t="shared" si="1"/>
        <v>0.26148970804352301</v>
      </c>
      <c r="F35" s="124">
        <v>25.193731259999975</v>
      </c>
      <c r="G35" s="124">
        <v>0.31716085999999888</v>
      </c>
      <c r="H35" s="124">
        <f t="shared" si="2"/>
        <v>25.510892119999973</v>
      </c>
      <c r="I35" s="43">
        <f t="shared" si="3"/>
        <v>0.32879759219928029</v>
      </c>
      <c r="J35" s="43">
        <f t="shared" si="4"/>
        <v>4.1391934379097113E-3</v>
      </c>
      <c r="K35" s="124" t="s">
        <v>261</v>
      </c>
      <c r="L35" s="124" t="s">
        <v>261</v>
      </c>
      <c r="M35" s="180"/>
      <c r="N35" s="180"/>
    </row>
    <row r="36" spans="1:14" x14ac:dyDescent="0.25">
      <c r="A36" s="33" t="s">
        <v>547</v>
      </c>
      <c r="B36" s="124">
        <v>40.003461309999892</v>
      </c>
      <c r="C36" s="43">
        <f t="shared" si="0"/>
        <v>0.45688077140455186</v>
      </c>
      <c r="D36" s="124">
        <v>28.473251749999889</v>
      </c>
      <c r="E36" s="43">
        <f t="shared" si="1"/>
        <v>0.22676762232521838</v>
      </c>
      <c r="F36" s="124">
        <v>24.574256449999901</v>
      </c>
      <c r="G36" s="124">
        <v>0.35865539000000002</v>
      </c>
      <c r="H36" s="124">
        <f t="shared" si="2"/>
        <v>24.9329118399999</v>
      </c>
      <c r="I36" s="43">
        <f t="shared" si="3"/>
        <v>0.32071296893112961</v>
      </c>
      <c r="J36" s="43">
        <f t="shared" si="4"/>
        <v>4.6807290053348756E-3</v>
      </c>
      <c r="K36" s="124" t="s">
        <v>261</v>
      </c>
      <c r="L36" s="124" t="s">
        <v>261</v>
      </c>
      <c r="M36" s="180"/>
      <c r="N36" s="180"/>
    </row>
    <row r="37" spans="1:14" x14ac:dyDescent="0.25">
      <c r="A37" s="33" t="s">
        <v>773</v>
      </c>
      <c r="B37" s="124">
        <v>56.441740879999905</v>
      </c>
      <c r="C37" s="43">
        <f t="shared" si="0"/>
        <v>0.64462287182694433</v>
      </c>
      <c r="D37" s="124">
        <v>20.538507249999959</v>
      </c>
      <c r="E37" s="43">
        <f t="shared" si="1"/>
        <v>0.16357346523274319</v>
      </c>
      <c r="F37" s="124">
        <v>1.4681210899999984</v>
      </c>
      <c r="G37" s="124">
        <v>23.205009060000005</v>
      </c>
      <c r="H37" s="124">
        <f t="shared" si="2"/>
        <v>24.673130150000002</v>
      </c>
      <c r="I37" s="43">
        <f t="shared" si="3"/>
        <v>1.9160110682588223E-2</v>
      </c>
      <c r="J37" s="43">
        <f t="shared" si="4"/>
        <v>0.30284323616661829</v>
      </c>
      <c r="K37" s="124" t="s">
        <v>261</v>
      </c>
      <c r="L37" s="124" t="s">
        <v>261</v>
      </c>
      <c r="M37" s="180"/>
      <c r="N37" s="180"/>
    </row>
    <row r="38" spans="1:14" x14ac:dyDescent="0.25">
      <c r="A38" s="33" t="s">
        <v>549</v>
      </c>
      <c r="B38" s="124">
        <v>19.134253949999877</v>
      </c>
      <c r="C38" s="43">
        <f t="shared" si="0"/>
        <v>0.21853290736972381</v>
      </c>
      <c r="D38" s="124">
        <v>21.718299999999978</v>
      </c>
      <c r="E38" s="43">
        <f t="shared" si="1"/>
        <v>0.17296961004623593</v>
      </c>
      <c r="F38" s="124">
        <v>22.88678543</v>
      </c>
      <c r="G38" s="124"/>
      <c r="H38" s="124">
        <f t="shared" si="2"/>
        <v>22.88678543</v>
      </c>
      <c r="I38" s="43">
        <f t="shared" si="3"/>
        <v>0.29869017276187204</v>
      </c>
      <c r="J38" s="43">
        <f t="shared" si="4"/>
        <v>0</v>
      </c>
      <c r="K38" s="124" t="s">
        <v>261</v>
      </c>
      <c r="L38" s="124" t="s">
        <v>261</v>
      </c>
      <c r="M38" s="180"/>
      <c r="N38" s="180"/>
    </row>
    <row r="39" spans="1:14" x14ac:dyDescent="0.25">
      <c r="A39" s="33" t="s">
        <v>650</v>
      </c>
      <c r="B39" s="124">
        <v>27.860478919999998</v>
      </c>
      <c r="C39" s="43">
        <f t="shared" si="0"/>
        <v>0.31819539319433682</v>
      </c>
      <c r="D39" s="124">
        <v>35.087458909999988</v>
      </c>
      <c r="E39" s="43">
        <f t="shared" si="1"/>
        <v>0.27944471184098341</v>
      </c>
      <c r="F39" s="124">
        <v>18.960893619999997</v>
      </c>
      <c r="G39" s="124">
        <v>0.52158435000000003</v>
      </c>
      <c r="H39" s="124">
        <f t="shared" si="2"/>
        <v>19.482477969999998</v>
      </c>
      <c r="I39" s="43">
        <f t="shared" si="3"/>
        <v>0.24745426169171184</v>
      </c>
      <c r="J39" s="43">
        <f t="shared" si="4"/>
        <v>6.8070773891722005E-3</v>
      </c>
      <c r="K39" s="124">
        <f>((H39/D39)-1)*100</f>
        <v>-44.474525727346261</v>
      </c>
      <c r="L39" s="124">
        <f>((H39/B39)-1)*100</f>
        <v>-30.071273986556445</v>
      </c>
      <c r="M39" s="180"/>
      <c r="N39" s="180"/>
    </row>
    <row r="40" spans="1:14" x14ac:dyDescent="0.25">
      <c r="A40" s="33" t="s">
        <v>762</v>
      </c>
      <c r="B40" s="124">
        <v>121.96804675999898</v>
      </c>
      <c r="C40" s="43">
        <f t="shared" si="0"/>
        <v>1.393000842066757</v>
      </c>
      <c r="D40" s="124">
        <v>29.208377399999893</v>
      </c>
      <c r="E40" s="43">
        <f t="shared" si="1"/>
        <v>0.2326223345732068</v>
      </c>
      <c r="F40" s="124"/>
      <c r="G40" s="124">
        <v>15.429250400000001</v>
      </c>
      <c r="H40" s="124">
        <f t="shared" si="2"/>
        <v>15.429250400000001</v>
      </c>
      <c r="I40" s="43">
        <f t="shared" si="3"/>
        <v>0</v>
      </c>
      <c r="J40" s="43">
        <f t="shared" si="4"/>
        <v>0.20136359829376807</v>
      </c>
      <c r="K40" s="124" t="s">
        <v>261</v>
      </c>
      <c r="L40" s="124" t="s">
        <v>261</v>
      </c>
      <c r="M40" s="180"/>
      <c r="N40" s="180"/>
    </row>
    <row r="41" spans="1:14" x14ac:dyDescent="0.25">
      <c r="A41" s="33" t="s">
        <v>552</v>
      </c>
      <c r="B41" s="124">
        <v>11.14246095999999</v>
      </c>
      <c r="C41" s="43">
        <f t="shared" si="0"/>
        <v>0.12725839195013178</v>
      </c>
      <c r="D41" s="124">
        <v>8.6562057400000008</v>
      </c>
      <c r="E41" s="43">
        <f t="shared" si="1"/>
        <v>6.8940042790079828E-2</v>
      </c>
      <c r="F41" s="124">
        <v>14.67421266</v>
      </c>
      <c r="G41" s="124"/>
      <c r="H41" s="124">
        <f t="shared" si="2"/>
        <v>14.67421266</v>
      </c>
      <c r="I41" s="43">
        <f t="shared" si="3"/>
        <v>0.19150977440521452</v>
      </c>
      <c r="J41" s="43">
        <f t="shared" si="4"/>
        <v>0</v>
      </c>
      <c r="K41" s="124">
        <f>((H41/D41)-1)*100</f>
        <v>69.522457075979787</v>
      </c>
      <c r="L41" s="124">
        <f>((H41/B41)-1)*100</f>
        <v>31.696334523213011</v>
      </c>
      <c r="M41" s="180"/>
      <c r="N41" s="180"/>
    </row>
    <row r="42" spans="1:14" x14ac:dyDescent="0.25">
      <c r="A42" s="33" t="s">
        <v>755</v>
      </c>
      <c r="B42" s="124">
        <v>20.24445351</v>
      </c>
      <c r="C42" s="43">
        <f t="shared" si="0"/>
        <v>0.2312125309516726</v>
      </c>
      <c r="D42" s="124">
        <v>14.269719049999978</v>
      </c>
      <c r="E42" s="43">
        <f t="shared" si="1"/>
        <v>0.11364737293194417</v>
      </c>
      <c r="F42" s="124"/>
      <c r="G42" s="124">
        <v>14.023066649999986</v>
      </c>
      <c r="H42" s="124">
        <f t="shared" si="2"/>
        <v>14.023066649999986</v>
      </c>
      <c r="I42" s="43">
        <f t="shared" si="3"/>
        <v>0</v>
      </c>
      <c r="J42" s="43">
        <f t="shared" si="4"/>
        <v>0.18301181759013602</v>
      </c>
      <c r="K42" s="124" t="s">
        <v>261</v>
      </c>
      <c r="L42" s="124" t="s">
        <v>261</v>
      </c>
      <c r="M42" s="180"/>
      <c r="N42" s="180"/>
    </row>
    <row r="43" spans="1:14" x14ac:dyDescent="0.25">
      <c r="A43" s="33" t="s">
        <v>770</v>
      </c>
      <c r="B43" s="124">
        <v>15.759413539999985</v>
      </c>
      <c r="C43" s="43">
        <f t="shared" si="0"/>
        <v>0.1799887504544179</v>
      </c>
      <c r="D43" s="124">
        <v>14.667115399999997</v>
      </c>
      <c r="E43" s="43">
        <f t="shared" si="1"/>
        <v>0.11681233021190165</v>
      </c>
      <c r="F43" s="124">
        <v>6.818998469999987</v>
      </c>
      <c r="G43" s="124">
        <v>6.8357777999999776</v>
      </c>
      <c r="H43" s="124">
        <f t="shared" si="2"/>
        <v>13.654776269999964</v>
      </c>
      <c r="I43" s="43">
        <f t="shared" si="3"/>
        <v>8.8993180684843659E-2</v>
      </c>
      <c r="J43" s="43">
        <f t="shared" si="4"/>
        <v>8.9212163861483063E-2</v>
      </c>
      <c r="K43" s="124">
        <f>((H43/D43)-1)*100</f>
        <v>-6.9021010770804576</v>
      </c>
      <c r="L43" s="124">
        <f>((H43/B43)-1)*100</f>
        <v>-13.354794356135812</v>
      </c>
      <c r="M43" s="180"/>
      <c r="N43" s="180"/>
    </row>
    <row r="44" spans="1:14" x14ac:dyDescent="0.25">
      <c r="A44" s="33" t="s">
        <v>776</v>
      </c>
      <c r="B44" s="124">
        <v>3.0262761099999986</v>
      </c>
      <c r="C44" s="43">
        <f t="shared" si="0"/>
        <v>3.4563193242339196E-2</v>
      </c>
      <c r="D44" s="124">
        <v>3.0130976999999959</v>
      </c>
      <c r="E44" s="43">
        <f t="shared" si="1"/>
        <v>2.3997013311364619E-2</v>
      </c>
      <c r="F44" s="124"/>
      <c r="G44" s="124">
        <v>12.925167309999987</v>
      </c>
      <c r="H44" s="124">
        <f t="shared" si="2"/>
        <v>12.925167309999987</v>
      </c>
      <c r="I44" s="43">
        <f t="shared" si="3"/>
        <v>0</v>
      </c>
      <c r="J44" s="43">
        <f t="shared" si="4"/>
        <v>0.16868338581701806</v>
      </c>
      <c r="K44" s="124">
        <f>((H44/D44)-1)*100</f>
        <v>328.96608729282173</v>
      </c>
      <c r="L44" s="124">
        <f>((H44/B44)-1)*100</f>
        <v>327.09808491334229</v>
      </c>
      <c r="M44" s="180"/>
      <c r="N44" s="180"/>
    </row>
    <row r="45" spans="1:14" x14ac:dyDescent="0.25">
      <c r="A45" s="33" t="s">
        <v>550</v>
      </c>
      <c r="B45" s="124">
        <v>8.3767033099999821</v>
      </c>
      <c r="C45" s="43">
        <f t="shared" si="0"/>
        <v>9.5670588113413044E-2</v>
      </c>
      <c r="D45" s="124">
        <v>10.032922649999978</v>
      </c>
      <c r="E45" s="43">
        <f t="shared" si="1"/>
        <v>7.9904537574052581E-2</v>
      </c>
      <c r="F45" s="124">
        <v>11.766752799999987</v>
      </c>
      <c r="G45" s="124">
        <v>0.25703999999999999</v>
      </c>
      <c r="H45" s="124">
        <f t="shared" si="2"/>
        <v>12.023792799999987</v>
      </c>
      <c r="I45" s="43">
        <f t="shared" si="3"/>
        <v>0.1535651844785193</v>
      </c>
      <c r="J45" s="43">
        <f t="shared" si="4"/>
        <v>3.3545699216489572E-3</v>
      </c>
      <c r="K45" s="124" t="s">
        <v>261</v>
      </c>
      <c r="L45" s="124" t="s">
        <v>261</v>
      </c>
      <c r="M45" s="180"/>
      <c r="N45" s="180"/>
    </row>
    <row r="46" spans="1:14" x14ac:dyDescent="0.25">
      <c r="A46" s="33" t="s">
        <v>710</v>
      </c>
      <c r="B46" s="124">
        <v>43.59376086999999</v>
      </c>
      <c r="C46" s="43">
        <f t="shared" si="0"/>
        <v>0.49788569394949733</v>
      </c>
      <c r="D46" s="124">
        <v>13.410264069999997</v>
      </c>
      <c r="E46" s="43">
        <f t="shared" si="1"/>
        <v>0.10680247288254378</v>
      </c>
      <c r="F46" s="124">
        <v>0.14213524</v>
      </c>
      <c r="G46" s="124">
        <v>9.247552080000002</v>
      </c>
      <c r="H46" s="124">
        <f t="shared" si="2"/>
        <v>9.3896873200000019</v>
      </c>
      <c r="I46" s="43">
        <f t="shared" si="3"/>
        <v>1.8549743266042472E-3</v>
      </c>
      <c r="J46" s="43">
        <f t="shared" si="4"/>
        <v>0.12068767528964464</v>
      </c>
      <c r="K46" s="124" t="s">
        <v>261</v>
      </c>
      <c r="L46" s="124" t="s">
        <v>261</v>
      </c>
      <c r="M46" s="180"/>
      <c r="N46" s="180"/>
    </row>
    <row r="47" spans="1:14" x14ac:dyDescent="0.25">
      <c r="A47" s="33" t="s">
        <v>782</v>
      </c>
      <c r="B47" s="124">
        <v>4.668173849999997</v>
      </c>
      <c r="C47" s="43">
        <f t="shared" si="0"/>
        <v>5.3315358216400328E-2</v>
      </c>
      <c r="D47" s="124">
        <v>75.257447220000003</v>
      </c>
      <c r="E47" s="43">
        <f t="shared" si="1"/>
        <v>0.59936787403795866</v>
      </c>
      <c r="F47" s="124"/>
      <c r="G47" s="124">
        <v>8.6929536599999899</v>
      </c>
      <c r="H47" s="124">
        <f t="shared" si="2"/>
        <v>8.6929536599999899</v>
      </c>
      <c r="I47" s="43">
        <f t="shared" si="3"/>
        <v>0</v>
      </c>
      <c r="J47" s="43">
        <f t="shared" si="4"/>
        <v>0.11344973886602934</v>
      </c>
      <c r="K47" s="124" t="s">
        <v>261</v>
      </c>
      <c r="L47" s="124" t="s">
        <v>261</v>
      </c>
      <c r="M47" s="180"/>
      <c r="N47" s="180"/>
    </row>
    <row r="48" spans="1:14" x14ac:dyDescent="0.25">
      <c r="A48" s="33" t="s">
        <v>635</v>
      </c>
      <c r="B48" s="124">
        <v>2.6602199999999901E-3</v>
      </c>
      <c r="C48" s="43">
        <f t="shared" si="0"/>
        <v>3.0382455065256844E-5</v>
      </c>
      <c r="D48" s="124">
        <v>1.1424266499999991</v>
      </c>
      <c r="E48" s="43">
        <f t="shared" si="1"/>
        <v>9.0985524721975339E-3</v>
      </c>
      <c r="F48" s="124">
        <v>7.6912594799999887</v>
      </c>
      <c r="G48" s="124"/>
      <c r="H48" s="124">
        <f t="shared" si="2"/>
        <v>7.6912594799999887</v>
      </c>
      <c r="I48" s="43">
        <f t="shared" si="3"/>
        <v>0.10037685850920232</v>
      </c>
      <c r="J48" s="43">
        <f t="shared" si="4"/>
        <v>0</v>
      </c>
      <c r="K48" s="124">
        <f>((H48/D48)-1)*100</f>
        <v>573.23880093308355</v>
      </c>
      <c r="L48" s="124">
        <f>((H48/B48)-1)*100</f>
        <v>289021.18095495924</v>
      </c>
      <c r="M48" s="180"/>
      <c r="N48" s="180"/>
    </row>
    <row r="49" spans="1:14" x14ac:dyDescent="0.25">
      <c r="A49" s="33" t="s">
        <v>647</v>
      </c>
      <c r="B49" s="124">
        <v>0.4145977899999988</v>
      </c>
      <c r="C49" s="43">
        <f t="shared" si="0"/>
        <v>4.7351342087608552E-3</v>
      </c>
      <c r="D49" s="124">
        <v>10.708820089999989</v>
      </c>
      <c r="E49" s="43">
        <f t="shared" si="1"/>
        <v>8.5287542534295838E-2</v>
      </c>
      <c r="F49" s="124">
        <v>1.879838299999999</v>
      </c>
      <c r="G49" s="124">
        <v>5.67401</v>
      </c>
      <c r="H49" s="124">
        <f t="shared" si="2"/>
        <v>7.5538482999999985</v>
      </c>
      <c r="I49" s="43">
        <f t="shared" si="3"/>
        <v>2.4533337296699754E-2</v>
      </c>
      <c r="J49" s="43">
        <f t="shared" si="4"/>
        <v>7.4050199506440234E-2</v>
      </c>
      <c r="K49" s="124" t="s">
        <v>261</v>
      </c>
      <c r="L49" s="124" t="s">
        <v>261</v>
      </c>
      <c r="M49" s="180"/>
      <c r="N49" s="180"/>
    </row>
    <row r="50" spans="1:14" x14ac:dyDescent="0.25">
      <c r="A50" s="33" t="s">
        <v>666</v>
      </c>
      <c r="B50" s="124">
        <v>0.71318036999999879</v>
      </c>
      <c r="C50" s="43">
        <f t="shared" si="0"/>
        <v>8.1452551085806034E-3</v>
      </c>
      <c r="D50" s="124">
        <v>4.3251190999999976</v>
      </c>
      <c r="E50" s="43">
        <f t="shared" si="1"/>
        <v>3.4446257954376135E-2</v>
      </c>
      <c r="F50" s="124">
        <v>5.8307983400000003</v>
      </c>
      <c r="G50" s="124">
        <v>1.47792491</v>
      </c>
      <c r="H50" s="124">
        <f t="shared" si="2"/>
        <v>7.3087232499999999</v>
      </c>
      <c r="I50" s="43">
        <f t="shared" si="3"/>
        <v>7.6096408070979893E-2</v>
      </c>
      <c r="J50" s="43">
        <f t="shared" si="4"/>
        <v>1.9288058082562023E-2</v>
      </c>
      <c r="K50" s="124" t="s">
        <v>261</v>
      </c>
      <c r="L50" s="124" t="s">
        <v>261</v>
      </c>
      <c r="M50" s="180"/>
      <c r="N50" s="180"/>
    </row>
    <row r="51" spans="1:14" x14ac:dyDescent="0.25">
      <c r="A51" s="33" t="s">
        <v>656</v>
      </c>
      <c r="B51" s="124">
        <v>18.849540009999981</v>
      </c>
      <c r="C51" s="43">
        <f t="shared" si="0"/>
        <v>0.21528118063716067</v>
      </c>
      <c r="D51" s="124">
        <v>10.245672529999993</v>
      </c>
      <c r="E51" s="43">
        <f t="shared" si="1"/>
        <v>8.1598927272186692E-2</v>
      </c>
      <c r="F51" s="124">
        <v>6.5326821199999916</v>
      </c>
      <c r="G51" s="124">
        <v>0.71593563999999976</v>
      </c>
      <c r="H51" s="124">
        <f t="shared" si="2"/>
        <v>7.2486177599999913</v>
      </c>
      <c r="I51" s="43">
        <f t="shared" si="3"/>
        <v>8.525653185280857E-2</v>
      </c>
      <c r="J51" s="43">
        <f t="shared" si="4"/>
        <v>9.3435113748074044E-3</v>
      </c>
      <c r="K51" s="124">
        <f>((H51/D51)-1)*100</f>
        <v>-29.251908659235703</v>
      </c>
      <c r="L51" s="124">
        <f>((H51/B51)-1)*100</f>
        <v>-61.544855969140443</v>
      </c>
      <c r="M51" s="180"/>
      <c r="N51" s="180"/>
    </row>
    <row r="52" spans="1:14" x14ac:dyDescent="0.25">
      <c r="A52" s="33" t="s">
        <v>734</v>
      </c>
      <c r="B52" s="124">
        <v>7.8117311399999991</v>
      </c>
      <c r="C52" s="43">
        <f t="shared" si="0"/>
        <v>8.9218023450285497E-2</v>
      </c>
      <c r="D52" s="124">
        <v>8.0186092099999975</v>
      </c>
      <c r="E52" s="43">
        <f t="shared" si="1"/>
        <v>6.3862075216147535E-2</v>
      </c>
      <c r="F52" s="124">
        <v>6.2465158999999995</v>
      </c>
      <c r="G52" s="124">
        <v>0.94482164999999907</v>
      </c>
      <c r="H52" s="124">
        <f t="shared" si="2"/>
        <v>7.1913375499999983</v>
      </c>
      <c r="I52" s="43">
        <f t="shared" si="3"/>
        <v>8.1521842332874128E-2</v>
      </c>
      <c r="J52" s="43">
        <f t="shared" si="4"/>
        <v>1.2330650048291064E-2</v>
      </c>
      <c r="K52" s="124" t="s">
        <v>261</v>
      </c>
      <c r="L52" s="124">
        <f>((H52/B52)-1)*100</f>
        <v>-7.9418195388634594</v>
      </c>
      <c r="M52" s="180"/>
      <c r="N52" s="180"/>
    </row>
    <row r="53" spans="1:14" x14ac:dyDescent="0.25">
      <c r="A53" s="33" t="s">
        <v>729</v>
      </c>
      <c r="B53" s="124">
        <v>2.54946451</v>
      </c>
      <c r="C53" s="43">
        <f t="shared" si="0"/>
        <v>2.9117513181444524E-2</v>
      </c>
      <c r="D53" s="124">
        <v>1.5503357499999977</v>
      </c>
      <c r="E53" s="43">
        <f t="shared" si="1"/>
        <v>1.2347235746731492E-2</v>
      </c>
      <c r="F53" s="124">
        <v>5.7824220199999994</v>
      </c>
      <c r="G53" s="124">
        <v>1.31098092</v>
      </c>
      <c r="H53" s="124">
        <f t="shared" si="2"/>
        <v>7.0934029399999989</v>
      </c>
      <c r="I53" s="43">
        <f t="shared" si="3"/>
        <v>7.5465059845053695E-2</v>
      </c>
      <c r="J53" s="43">
        <f t="shared" si="4"/>
        <v>1.7109310465638336E-2</v>
      </c>
      <c r="K53" s="124">
        <f>((H53/D53)-1)*100</f>
        <v>357.53979033251409</v>
      </c>
      <c r="L53" s="124">
        <f>((H53/B53)-1)*100</f>
        <v>178.23109175189106</v>
      </c>
      <c r="M53" s="180"/>
      <c r="N53" s="180"/>
    </row>
    <row r="54" spans="1:14" x14ac:dyDescent="0.25">
      <c r="A54" s="33" t="s">
        <v>725</v>
      </c>
      <c r="B54" s="124">
        <v>4.7825940700000009</v>
      </c>
      <c r="C54" s="43">
        <f t="shared" si="0"/>
        <v>5.4622155095119723E-2</v>
      </c>
      <c r="D54" s="124">
        <v>1.4056095100000001</v>
      </c>
      <c r="E54" s="43">
        <f t="shared" si="1"/>
        <v>1.1194602193633068E-2</v>
      </c>
      <c r="F54" s="124">
        <v>6.8263973</v>
      </c>
      <c r="G54" s="124">
        <v>1.406965E-2</v>
      </c>
      <c r="H54" s="124">
        <f t="shared" si="2"/>
        <v>6.8404669499999997</v>
      </c>
      <c r="I54" s="43">
        <f t="shared" si="3"/>
        <v>8.9089741113467374E-2</v>
      </c>
      <c r="J54" s="43">
        <f t="shared" si="4"/>
        <v>1.8361976617696954E-4</v>
      </c>
      <c r="K54" s="124" t="s">
        <v>261</v>
      </c>
      <c r="L54" s="124" t="s">
        <v>261</v>
      </c>
      <c r="M54" s="180"/>
      <c r="N54" s="180"/>
    </row>
    <row r="55" spans="1:14" x14ac:dyDescent="0.25">
      <c r="A55" s="33" t="s">
        <v>683</v>
      </c>
      <c r="B55" s="124">
        <v>6.29392587999999</v>
      </c>
      <c r="C55" s="43">
        <f t="shared" si="0"/>
        <v>7.1883122536165259E-2</v>
      </c>
      <c r="D55" s="124">
        <v>4.5361590299999985</v>
      </c>
      <c r="E55" s="43">
        <f t="shared" si="1"/>
        <v>3.6127029211623946E-2</v>
      </c>
      <c r="F55" s="124">
        <v>1.2887690199999988</v>
      </c>
      <c r="G55" s="124">
        <v>5.1177745599999902</v>
      </c>
      <c r="H55" s="124">
        <f t="shared" si="2"/>
        <v>6.4065435799999886</v>
      </c>
      <c r="I55" s="43">
        <f t="shared" si="3"/>
        <v>1.681942806740196E-2</v>
      </c>
      <c r="J55" s="43">
        <f t="shared" si="4"/>
        <v>6.6790898711314176E-2</v>
      </c>
      <c r="K55" s="124">
        <f>((H55/D55)-1)*100</f>
        <v>41.232781691077314</v>
      </c>
      <c r="L55" s="124" t="s">
        <v>261</v>
      </c>
      <c r="M55" s="180"/>
      <c r="N55" s="180"/>
    </row>
    <row r="56" spans="1:14" x14ac:dyDescent="0.25">
      <c r="A56" s="33" t="s">
        <v>690</v>
      </c>
      <c r="B56" s="124">
        <v>16.743960519999998</v>
      </c>
      <c r="C56" s="43">
        <f t="shared" si="0"/>
        <v>0.19123329202597397</v>
      </c>
      <c r="D56" s="124">
        <v>3.4315547899999976</v>
      </c>
      <c r="E56" s="43">
        <f t="shared" si="1"/>
        <v>2.7329703240059917E-2</v>
      </c>
      <c r="F56" s="124"/>
      <c r="G56" s="124">
        <v>6.1496572399999998</v>
      </c>
      <c r="H56" s="124">
        <f t="shared" si="2"/>
        <v>6.1496572399999998</v>
      </c>
      <c r="I56" s="43">
        <f t="shared" si="3"/>
        <v>0</v>
      </c>
      <c r="J56" s="43">
        <f t="shared" si="4"/>
        <v>8.0257762238386016E-2</v>
      </c>
      <c r="K56" s="124" t="s">
        <v>261</v>
      </c>
      <c r="L56" s="124" t="s">
        <v>261</v>
      </c>
      <c r="M56" s="180"/>
      <c r="N56" s="180"/>
    </row>
    <row r="57" spans="1:14" x14ac:dyDescent="0.25">
      <c r="A57" s="33" t="s">
        <v>682</v>
      </c>
      <c r="B57" s="124">
        <v>4.1194799399999997</v>
      </c>
      <c r="C57" s="43">
        <f t="shared" si="0"/>
        <v>4.7048708065226715E-2</v>
      </c>
      <c r="D57" s="124">
        <v>5.5906989499999895</v>
      </c>
      <c r="E57" s="43">
        <f t="shared" si="1"/>
        <v>4.4525631254168141E-2</v>
      </c>
      <c r="F57" s="124">
        <v>5.8001108299999986</v>
      </c>
      <c r="G57" s="124">
        <v>9.3919999999999993E-3</v>
      </c>
      <c r="H57" s="124">
        <f t="shared" si="2"/>
        <v>5.8095028299999987</v>
      </c>
      <c r="I57" s="43">
        <f t="shared" si="3"/>
        <v>7.5695912435995813E-2</v>
      </c>
      <c r="J57" s="43">
        <f t="shared" si="4"/>
        <v>1.2257283187102008E-4</v>
      </c>
      <c r="K57" s="124" t="s">
        <v>261</v>
      </c>
      <c r="L57" s="124" t="s">
        <v>261</v>
      </c>
      <c r="M57" s="180"/>
      <c r="N57" s="180"/>
    </row>
    <row r="58" spans="1:14" x14ac:dyDescent="0.25">
      <c r="A58" s="33" t="s">
        <v>754</v>
      </c>
      <c r="B58" s="124">
        <v>2.5442050800000002</v>
      </c>
      <c r="C58" s="43">
        <f t="shared" si="0"/>
        <v>2.9057445068414824E-2</v>
      </c>
      <c r="D58" s="124">
        <v>4.2781107999999994</v>
      </c>
      <c r="E58" s="43">
        <f t="shared" si="1"/>
        <v>3.4071872881882612E-2</v>
      </c>
      <c r="F58" s="124">
        <v>2.1523099999999898E-3</v>
      </c>
      <c r="G58" s="124">
        <v>5.7600828000000011</v>
      </c>
      <c r="H58" s="124">
        <f t="shared" si="2"/>
        <v>5.7622351100000007</v>
      </c>
      <c r="I58" s="43">
        <f t="shared" si="3"/>
        <v>2.808930278580856E-5</v>
      </c>
      <c r="J58" s="43">
        <f t="shared" si="4"/>
        <v>7.5173515822780548E-2</v>
      </c>
      <c r="K58" s="124" t="s">
        <v>261</v>
      </c>
      <c r="L58" s="124" t="s">
        <v>261</v>
      </c>
      <c r="M58" s="180"/>
      <c r="N58" s="180"/>
    </row>
    <row r="59" spans="1:14" x14ac:dyDescent="0.25">
      <c r="A59" s="33" t="s">
        <v>765</v>
      </c>
      <c r="B59" s="124">
        <v>11.964560459999991</v>
      </c>
      <c r="C59" s="43">
        <f t="shared" si="0"/>
        <v>0.13664761581805257</v>
      </c>
      <c r="D59" s="124">
        <v>3.3285200899999965</v>
      </c>
      <c r="E59" s="43">
        <f t="shared" si="1"/>
        <v>2.6509110841933397E-2</v>
      </c>
      <c r="F59" s="124"/>
      <c r="G59" s="124">
        <v>5.6477732299999897</v>
      </c>
      <c r="H59" s="124">
        <f t="shared" si="2"/>
        <v>5.6477732299999897</v>
      </c>
      <c r="I59" s="43">
        <f t="shared" si="3"/>
        <v>0</v>
      </c>
      <c r="J59" s="43">
        <f t="shared" si="4"/>
        <v>7.3707789455540546E-2</v>
      </c>
      <c r="K59" s="124" t="s">
        <v>261</v>
      </c>
      <c r="L59" s="124" t="s">
        <v>261</v>
      </c>
      <c r="M59" s="180"/>
      <c r="N59" s="180"/>
    </row>
    <row r="60" spans="1:14" x14ac:dyDescent="0.25">
      <c r="A60" s="33" t="s">
        <v>727</v>
      </c>
      <c r="B60" s="124">
        <v>6.3296284299999979</v>
      </c>
      <c r="C60" s="43">
        <f t="shared" si="0"/>
        <v>7.2290882466204992E-2</v>
      </c>
      <c r="D60" s="124">
        <v>31.221137149999993</v>
      </c>
      <c r="E60" s="43">
        <f t="shared" si="1"/>
        <v>0.24865242298133622</v>
      </c>
      <c r="F60" s="124"/>
      <c r="G60" s="124">
        <v>5.4611603199999985</v>
      </c>
      <c r="H60" s="124">
        <f t="shared" si="2"/>
        <v>5.4611603199999985</v>
      </c>
      <c r="I60" s="43">
        <f t="shared" si="3"/>
        <v>0</v>
      </c>
      <c r="J60" s="43">
        <f t="shared" si="4"/>
        <v>7.127234728748362E-2</v>
      </c>
      <c r="K60" s="124" t="s">
        <v>261</v>
      </c>
      <c r="L60" s="124" t="s">
        <v>261</v>
      </c>
      <c r="M60" s="180"/>
      <c r="N60" s="180"/>
    </row>
    <row r="61" spans="1:14" x14ac:dyDescent="0.25">
      <c r="A61" s="33" t="s">
        <v>741</v>
      </c>
      <c r="B61" s="124">
        <v>7.7412281499999871</v>
      </c>
      <c r="C61" s="43">
        <f t="shared" si="0"/>
        <v>8.8412806616474146E-2</v>
      </c>
      <c r="D61" s="124">
        <v>5.3086279199999966</v>
      </c>
      <c r="E61" s="43">
        <f t="shared" si="1"/>
        <v>4.227915173853207E-2</v>
      </c>
      <c r="F61" s="124">
        <v>0.61102979999999885</v>
      </c>
      <c r="G61" s="124">
        <v>4.5784298100000012</v>
      </c>
      <c r="H61" s="124">
        <f t="shared" si="2"/>
        <v>5.1894596100000001</v>
      </c>
      <c r="I61" s="43">
        <f t="shared" si="3"/>
        <v>7.9744093849641075E-3</v>
      </c>
      <c r="J61" s="43">
        <f t="shared" si="4"/>
        <v>5.9752034426575451E-2</v>
      </c>
      <c r="K61" s="124" t="s">
        <v>261</v>
      </c>
      <c r="L61" s="124" t="s">
        <v>261</v>
      </c>
      <c r="M61" s="180"/>
      <c r="N61" s="180"/>
    </row>
    <row r="62" spans="1:14" x14ac:dyDescent="0.25">
      <c r="A62" s="33" t="s">
        <v>738</v>
      </c>
      <c r="B62" s="124">
        <v>1.6785433200000002</v>
      </c>
      <c r="C62" s="43">
        <f t="shared" si="0"/>
        <v>1.9170695278957092E-2</v>
      </c>
      <c r="D62" s="124">
        <v>1.2282399199999998</v>
      </c>
      <c r="E62" s="43">
        <f t="shared" si="1"/>
        <v>9.7819893824848264E-3</v>
      </c>
      <c r="F62" s="124"/>
      <c r="G62" s="124">
        <v>4.7235288599999992</v>
      </c>
      <c r="H62" s="124">
        <f t="shared" si="2"/>
        <v>4.7235288599999992</v>
      </c>
      <c r="I62" s="43">
        <f t="shared" si="3"/>
        <v>0</v>
      </c>
      <c r="J62" s="43">
        <f t="shared" si="4"/>
        <v>6.1645688755823158E-2</v>
      </c>
      <c r="K62" s="124" t="s">
        <v>261</v>
      </c>
      <c r="L62" s="124" t="s">
        <v>261</v>
      </c>
      <c r="M62" s="180"/>
      <c r="N62" s="180"/>
    </row>
    <row r="63" spans="1:14" x14ac:dyDescent="0.25">
      <c r="A63" s="33" t="s">
        <v>829</v>
      </c>
      <c r="B63" s="124">
        <v>2.6157464099999967</v>
      </c>
      <c r="C63" s="43">
        <f t="shared" si="0"/>
        <v>2.9874520815546118E-2</v>
      </c>
      <c r="D63" s="124">
        <v>8.2203327199999894</v>
      </c>
      <c r="E63" s="43">
        <f t="shared" si="1"/>
        <v>6.5468648330150772E-2</v>
      </c>
      <c r="F63" s="124"/>
      <c r="G63" s="124">
        <v>4.4832172899999989</v>
      </c>
      <c r="H63" s="124">
        <f t="shared" si="2"/>
        <v>4.4832172899999989</v>
      </c>
      <c r="I63" s="43">
        <f t="shared" si="3"/>
        <v>0</v>
      </c>
      <c r="J63" s="43">
        <f t="shared" si="4"/>
        <v>5.8509437726620553E-2</v>
      </c>
      <c r="K63" s="124" t="s">
        <v>261</v>
      </c>
      <c r="L63" s="124" t="s">
        <v>261</v>
      </c>
      <c r="M63" s="180"/>
      <c r="N63" s="180"/>
    </row>
    <row r="64" spans="1:14" x14ac:dyDescent="0.25">
      <c r="A64" s="33" t="s">
        <v>732</v>
      </c>
      <c r="B64" s="124">
        <v>17.132045549999987</v>
      </c>
      <c r="C64" s="43">
        <f t="shared" si="0"/>
        <v>0.19566562318109404</v>
      </c>
      <c r="D64" s="124">
        <v>9.7276403199999883</v>
      </c>
      <c r="E64" s="43">
        <f t="shared" si="1"/>
        <v>7.7473197847918188E-2</v>
      </c>
      <c r="F64" s="124">
        <v>2.32805437999999</v>
      </c>
      <c r="G64" s="124">
        <v>2.1139866300000003</v>
      </c>
      <c r="H64" s="124">
        <f t="shared" si="2"/>
        <v>4.4420410099999899</v>
      </c>
      <c r="I64" s="43">
        <f t="shared" si="3"/>
        <v>3.0382902268561617E-2</v>
      </c>
      <c r="J64" s="43">
        <f t="shared" si="4"/>
        <v>2.7589153298187223E-2</v>
      </c>
      <c r="K64" s="124">
        <f>((H64/D64)-1)*100</f>
        <v>-54.335883483817014</v>
      </c>
      <c r="L64" s="124">
        <f t="shared" ref="L64:L68" si="7">((H64/B64)-1)*100</f>
        <v>-74.07174177166489</v>
      </c>
      <c r="M64" s="180"/>
      <c r="N64" s="180"/>
    </row>
    <row r="65" spans="1:14" x14ac:dyDescent="0.25">
      <c r="A65" s="33" t="s">
        <v>604</v>
      </c>
      <c r="B65" s="124">
        <v>3.0394395300000006</v>
      </c>
      <c r="C65" s="43">
        <f t="shared" si="0"/>
        <v>3.4713533070118541E-2</v>
      </c>
      <c r="D65" s="124">
        <v>4.8269910000000006E-2</v>
      </c>
      <c r="E65" s="43">
        <f t="shared" si="1"/>
        <v>3.8443282898140802E-4</v>
      </c>
      <c r="F65" s="124">
        <v>4.3943268000000009</v>
      </c>
      <c r="G65" s="124">
        <v>2.2794999999999898E-4</v>
      </c>
      <c r="H65" s="124">
        <f t="shared" si="2"/>
        <v>4.3945547500000011</v>
      </c>
      <c r="I65" s="43">
        <f t="shared" si="3"/>
        <v>5.734934838614969E-2</v>
      </c>
      <c r="J65" s="43">
        <f t="shared" si="4"/>
        <v>2.9749230222528647E-6</v>
      </c>
      <c r="K65" s="124" t="s">
        <v>261</v>
      </c>
      <c r="L65" s="124" t="s">
        <v>261</v>
      </c>
      <c r="M65" s="180"/>
      <c r="N65" s="180"/>
    </row>
    <row r="66" spans="1:14" x14ac:dyDescent="0.25">
      <c r="A66" s="33" t="s">
        <v>756</v>
      </c>
      <c r="B66" s="124">
        <v>31.900257109999888</v>
      </c>
      <c r="C66" s="43">
        <f t="shared" si="0"/>
        <v>0.36433382510270407</v>
      </c>
      <c r="D66" s="124">
        <v>4.1434651999999978</v>
      </c>
      <c r="E66" s="43">
        <f t="shared" si="1"/>
        <v>3.2999523898470384E-2</v>
      </c>
      <c r="F66" s="124"/>
      <c r="G66" s="124">
        <v>4.1279573399999974</v>
      </c>
      <c r="H66" s="124">
        <f t="shared" si="2"/>
        <v>4.1279573399999974</v>
      </c>
      <c r="I66" s="43">
        <f t="shared" si="3"/>
        <v>0</v>
      </c>
      <c r="J66" s="43">
        <f t="shared" si="4"/>
        <v>5.3873021827785667E-2</v>
      </c>
      <c r="K66" s="124">
        <f>((H66/D66)-1)*100</f>
        <v>-0.37427272226155939</v>
      </c>
      <c r="L66" s="124">
        <f t="shared" si="7"/>
        <v>-87.059799155330339</v>
      </c>
      <c r="M66" s="180"/>
      <c r="N66" s="180"/>
    </row>
    <row r="67" spans="1:14" x14ac:dyDescent="0.25">
      <c r="A67" s="33" t="s">
        <v>759</v>
      </c>
      <c r="B67" s="124">
        <v>4.3043507399999932</v>
      </c>
      <c r="C67" s="43">
        <f t="shared" si="0"/>
        <v>4.9160123201522923E-2</v>
      </c>
      <c r="D67" s="124">
        <v>2.6620268499999988</v>
      </c>
      <c r="E67" s="43">
        <f t="shared" si="1"/>
        <v>2.1201003125341764E-2</v>
      </c>
      <c r="F67" s="124">
        <v>0.23351836999999981</v>
      </c>
      <c r="G67" s="124">
        <v>3.6689047199999965</v>
      </c>
      <c r="H67" s="124">
        <f t="shared" si="2"/>
        <v>3.9024230899999961</v>
      </c>
      <c r="I67" s="43">
        <f t="shared" si="3"/>
        <v>3.0475945384161669E-3</v>
      </c>
      <c r="J67" s="43">
        <f t="shared" si="4"/>
        <v>4.7882031664752092E-2</v>
      </c>
      <c r="K67" s="124" t="s">
        <v>261</v>
      </c>
      <c r="L67" s="124">
        <f t="shared" si="7"/>
        <v>-9.337706759463515</v>
      </c>
      <c r="M67" s="180"/>
      <c r="N67" s="180"/>
    </row>
    <row r="68" spans="1:14" x14ac:dyDescent="0.25">
      <c r="A68" s="33" t="s">
        <v>631</v>
      </c>
      <c r="B68" s="124">
        <v>0.41273130000000002</v>
      </c>
      <c r="C68" s="43">
        <f t="shared" ref="C68:C131" si="8">(B68/$B$243)*100</f>
        <v>4.7138169686248088E-3</v>
      </c>
      <c r="D68" s="124">
        <v>2.4341684200000002</v>
      </c>
      <c r="E68" s="43">
        <f t="shared" ref="E68:E131" si="9">(D68/$D$243)*100</f>
        <v>1.9386285408814811E-2</v>
      </c>
      <c r="F68" s="124">
        <v>3.5662527800000001</v>
      </c>
      <c r="G68" s="124">
        <v>0.20899959000000001</v>
      </c>
      <c r="H68" s="124">
        <f t="shared" ref="H68:H131" si="10">F68+G68</f>
        <v>3.77525237</v>
      </c>
      <c r="I68" s="43">
        <f t="shared" ref="I68:I131" si="11">(F68/$H$243)*100</f>
        <v>4.65423448054193E-2</v>
      </c>
      <c r="J68" s="43">
        <f t="shared" ref="J68:J131" si="12">(G68/$H$243)*100</f>
        <v>2.7276055798745886E-3</v>
      </c>
      <c r="K68" s="124">
        <f>((H68/D68)-1)*100</f>
        <v>55.09413148988267</v>
      </c>
      <c r="L68" s="124">
        <f t="shared" si="7"/>
        <v>814.69979863412334</v>
      </c>
      <c r="M68" s="180"/>
      <c r="N68" s="180"/>
    </row>
    <row r="69" spans="1:14" x14ac:dyDescent="0.25">
      <c r="A69" s="33" t="s">
        <v>760</v>
      </c>
      <c r="B69" s="124">
        <v>9.0527226499999998</v>
      </c>
      <c r="C69" s="43">
        <f t="shared" si="8"/>
        <v>0.10339142594667317</v>
      </c>
      <c r="D69" s="124">
        <v>35.967316389999979</v>
      </c>
      <c r="E69" s="43">
        <f t="shared" si="9"/>
        <v>0.28645210216213485</v>
      </c>
      <c r="F69" s="124"/>
      <c r="G69" s="124">
        <v>3.6408789499999994</v>
      </c>
      <c r="H69" s="124">
        <f t="shared" si="10"/>
        <v>3.6408789499999994</v>
      </c>
      <c r="I69" s="43">
        <f t="shared" si="11"/>
        <v>0</v>
      </c>
      <c r="J69" s="43">
        <f t="shared" si="12"/>
        <v>4.7516273786316669E-2</v>
      </c>
      <c r="K69" s="124" t="s">
        <v>261</v>
      </c>
      <c r="L69" s="124" t="s">
        <v>261</v>
      </c>
      <c r="M69" s="180"/>
      <c r="N69" s="180"/>
    </row>
    <row r="70" spans="1:14" x14ac:dyDescent="0.25">
      <c r="A70" s="33" t="s">
        <v>689</v>
      </c>
      <c r="B70" s="124">
        <v>5.4753893499999995</v>
      </c>
      <c r="C70" s="43">
        <f t="shared" si="8"/>
        <v>6.253459145903778E-2</v>
      </c>
      <c r="D70" s="124">
        <v>0.88312879999999905</v>
      </c>
      <c r="E70" s="43">
        <f t="shared" si="9"/>
        <v>7.0334438771266754E-3</v>
      </c>
      <c r="F70" s="124"/>
      <c r="G70" s="124">
        <v>3.39798014</v>
      </c>
      <c r="H70" s="124">
        <f t="shared" si="10"/>
        <v>3.39798014</v>
      </c>
      <c r="I70" s="43">
        <f t="shared" si="11"/>
        <v>0</v>
      </c>
      <c r="J70" s="43">
        <f t="shared" si="12"/>
        <v>4.4346257282930721E-2</v>
      </c>
      <c r="K70" s="124">
        <f>((H70/D70)-1)*100</f>
        <v>284.76608847995936</v>
      </c>
      <c r="L70" s="124">
        <f>((H70/B70)-1)*100</f>
        <v>-37.940849083179806</v>
      </c>
      <c r="M70" s="180"/>
      <c r="N70" s="180"/>
    </row>
    <row r="71" spans="1:14" x14ac:dyDescent="0.25">
      <c r="A71" s="33" t="s">
        <v>654</v>
      </c>
      <c r="B71" s="124">
        <v>11.831084539999967</v>
      </c>
      <c r="C71" s="43">
        <f t="shared" si="8"/>
        <v>0.13512318319906072</v>
      </c>
      <c r="D71" s="124">
        <v>5.0295467099999902</v>
      </c>
      <c r="E71" s="43">
        <f t="shared" si="9"/>
        <v>4.0056483847171656E-2</v>
      </c>
      <c r="F71" s="124">
        <v>2.200584199999998</v>
      </c>
      <c r="G71" s="124">
        <v>1.0097778799999999</v>
      </c>
      <c r="H71" s="124">
        <f t="shared" si="10"/>
        <v>3.2103620799999977</v>
      </c>
      <c r="I71" s="43">
        <f t="shared" si="11"/>
        <v>2.8719318267102108E-2</v>
      </c>
      <c r="J71" s="43">
        <f t="shared" si="12"/>
        <v>1.3178378866302715E-2</v>
      </c>
      <c r="K71" s="124">
        <f>((H71/D71)-1)*100</f>
        <v>-36.169951983605216</v>
      </c>
      <c r="L71" s="124">
        <f>((H71/B71)-1)*100</f>
        <v>-72.865022905161254</v>
      </c>
      <c r="M71" s="180"/>
      <c r="N71" s="180"/>
    </row>
    <row r="72" spans="1:14" x14ac:dyDescent="0.25">
      <c r="A72" s="33" t="s">
        <v>694</v>
      </c>
      <c r="B72" s="124">
        <v>0.7936649399999991</v>
      </c>
      <c r="C72" s="43">
        <f t="shared" si="8"/>
        <v>9.0644718769198902E-3</v>
      </c>
      <c r="D72" s="124">
        <v>5.1813239400000004</v>
      </c>
      <c r="E72" s="43">
        <f t="shared" si="9"/>
        <v>4.12652731302647E-2</v>
      </c>
      <c r="F72" s="124">
        <v>2.9785370699999887</v>
      </c>
      <c r="G72" s="124">
        <v>4.4136639999999901E-2</v>
      </c>
      <c r="H72" s="124">
        <f t="shared" si="10"/>
        <v>3.0226737099999887</v>
      </c>
      <c r="I72" s="43">
        <f t="shared" si="11"/>
        <v>3.8872202246881329E-2</v>
      </c>
      <c r="J72" s="43">
        <f t="shared" si="12"/>
        <v>5.7601713735857412E-4</v>
      </c>
      <c r="K72" s="124">
        <f>((H72/D72)-1)*100</f>
        <v>-41.662136067871714</v>
      </c>
      <c r="L72" s="124">
        <f>((H72/B72)-1)*100</f>
        <v>280.85009903549377</v>
      </c>
      <c r="M72" s="180"/>
      <c r="N72" s="180"/>
    </row>
    <row r="73" spans="1:14" x14ac:dyDescent="0.25">
      <c r="A73" s="33" t="s">
        <v>636</v>
      </c>
      <c r="B73" s="124">
        <v>0</v>
      </c>
      <c r="C73" s="43">
        <f t="shared" si="8"/>
        <v>0</v>
      </c>
      <c r="D73" s="124">
        <v>3.0436009999999993E-2</v>
      </c>
      <c r="E73" s="43">
        <f t="shared" si="9"/>
        <v>2.423994871174697E-4</v>
      </c>
      <c r="F73" s="124">
        <v>5.0021199999999901E-3</v>
      </c>
      <c r="G73" s="124">
        <v>2.9187384399999901</v>
      </c>
      <c r="H73" s="124">
        <f t="shared" si="10"/>
        <v>2.9237405599999899</v>
      </c>
      <c r="I73" s="43">
        <f t="shared" si="11"/>
        <v>6.5281517648920989E-5</v>
      </c>
      <c r="J73" s="43">
        <f t="shared" si="12"/>
        <v>3.8091784080238743E-2</v>
      </c>
      <c r="K73" s="124" t="s">
        <v>261</v>
      </c>
      <c r="L73" s="124" t="s">
        <v>261</v>
      </c>
      <c r="M73" s="180"/>
      <c r="N73" s="180"/>
    </row>
    <row r="74" spans="1:14" x14ac:dyDescent="0.25">
      <c r="A74" s="33" t="s">
        <v>749</v>
      </c>
      <c r="B74" s="124">
        <v>6.0589902399999973</v>
      </c>
      <c r="C74" s="43">
        <f t="shared" si="8"/>
        <v>6.9199915310624832E-2</v>
      </c>
      <c r="D74" s="124">
        <v>4.2869838999999939</v>
      </c>
      <c r="E74" s="43">
        <f t="shared" si="9"/>
        <v>3.4142540321180359E-2</v>
      </c>
      <c r="F74" s="124"/>
      <c r="G74" s="124">
        <v>2.8340629699999869</v>
      </c>
      <c r="H74" s="124">
        <f t="shared" si="10"/>
        <v>2.8340629699999869</v>
      </c>
      <c r="I74" s="43">
        <f t="shared" si="11"/>
        <v>0</v>
      </c>
      <c r="J74" s="43">
        <f t="shared" si="12"/>
        <v>3.6986703996347133E-2</v>
      </c>
      <c r="K74" s="124" t="s">
        <v>261</v>
      </c>
      <c r="L74" s="124" t="s">
        <v>261</v>
      </c>
      <c r="M74" s="180"/>
      <c r="N74" s="180"/>
    </row>
    <row r="75" spans="1:14" x14ac:dyDescent="0.25">
      <c r="A75" s="33" t="s">
        <v>775</v>
      </c>
      <c r="B75" s="124">
        <v>6.1743222099999979</v>
      </c>
      <c r="C75" s="43">
        <f t="shared" si="8"/>
        <v>7.0517125314351059E-2</v>
      </c>
      <c r="D75" s="124">
        <v>5.698522099999999</v>
      </c>
      <c r="E75" s="43">
        <f t="shared" si="9"/>
        <v>4.5384359985673757E-2</v>
      </c>
      <c r="F75" s="124"/>
      <c r="G75" s="124">
        <v>2.7185454799999982</v>
      </c>
      <c r="H75" s="124">
        <f t="shared" si="10"/>
        <v>2.7185454799999982</v>
      </c>
      <c r="I75" s="43">
        <f t="shared" si="11"/>
        <v>0</v>
      </c>
      <c r="J75" s="43">
        <f t="shared" si="12"/>
        <v>3.5479111802998446E-2</v>
      </c>
      <c r="K75" s="124" t="s">
        <v>261</v>
      </c>
      <c r="L75" s="124" t="s">
        <v>261</v>
      </c>
      <c r="M75" s="180"/>
      <c r="N75" s="180"/>
    </row>
    <row r="76" spans="1:14" x14ac:dyDescent="0.25">
      <c r="A76" s="33" t="s">
        <v>676</v>
      </c>
      <c r="B76" s="124">
        <v>17.213825780000001</v>
      </c>
      <c r="C76" s="43">
        <f t="shared" si="8"/>
        <v>0.19659963772244846</v>
      </c>
      <c r="D76" s="124">
        <v>9.8153488699999993</v>
      </c>
      <c r="E76" s="43">
        <f t="shared" si="9"/>
        <v>7.8171729210466029E-2</v>
      </c>
      <c r="F76" s="124">
        <v>0.89398215999999997</v>
      </c>
      <c r="G76" s="124">
        <v>1.7462606799999989</v>
      </c>
      <c r="H76" s="124">
        <f t="shared" si="10"/>
        <v>2.6402428399999991</v>
      </c>
      <c r="I76" s="43">
        <f t="shared" si="11"/>
        <v>1.1667155557215862E-2</v>
      </c>
      <c r="J76" s="43">
        <f t="shared" si="12"/>
        <v>2.2790046500491174E-2</v>
      </c>
      <c r="K76" s="124">
        <f>((H76/D76)-1)*100</f>
        <v>-73.100876240173832</v>
      </c>
      <c r="L76" s="124">
        <f>((H76/B76)-1)*100</f>
        <v>-84.662079924919524</v>
      </c>
      <c r="M76" s="180"/>
      <c r="N76" s="180"/>
    </row>
    <row r="77" spans="1:14" x14ac:dyDescent="0.25">
      <c r="A77" s="33" t="s">
        <v>669</v>
      </c>
      <c r="B77" s="124">
        <v>1.4258079999999999E-2</v>
      </c>
      <c r="C77" s="43">
        <f t="shared" si="8"/>
        <v>1.6284197356490775E-4</v>
      </c>
      <c r="D77" s="124">
        <v>5.7605652999999997</v>
      </c>
      <c r="E77" s="43">
        <f t="shared" si="9"/>
        <v>4.587848651077106E-2</v>
      </c>
      <c r="F77" s="124">
        <v>1.953E-4</v>
      </c>
      <c r="G77" s="124">
        <v>2.63171205</v>
      </c>
      <c r="H77" s="124">
        <f t="shared" si="10"/>
        <v>2.6319073500000001</v>
      </c>
      <c r="I77" s="43">
        <f t="shared" si="11"/>
        <v>2.5488153816450413E-6</v>
      </c>
      <c r="J77" s="43">
        <f t="shared" si="12"/>
        <v>3.4345868679470572E-2</v>
      </c>
      <c r="K77" s="124" t="s">
        <v>261</v>
      </c>
      <c r="L77" s="124" t="s">
        <v>261</v>
      </c>
      <c r="M77" s="180"/>
      <c r="N77" s="180"/>
    </row>
    <row r="78" spans="1:14" x14ac:dyDescent="0.25">
      <c r="A78" s="33" t="s">
        <v>744</v>
      </c>
      <c r="B78" s="124">
        <v>5.7114069499999962</v>
      </c>
      <c r="C78" s="43">
        <f t="shared" si="8"/>
        <v>6.5230155783270238E-2</v>
      </c>
      <c r="D78" s="124">
        <v>4.8314216999999964</v>
      </c>
      <c r="E78" s="43">
        <f t="shared" si="9"/>
        <v>3.8478570027024331E-2</v>
      </c>
      <c r="F78" s="124">
        <v>0.69990677999999773</v>
      </c>
      <c r="G78" s="124">
        <v>1.8784716599999984</v>
      </c>
      <c r="H78" s="124">
        <f t="shared" si="10"/>
        <v>2.5783784399999963</v>
      </c>
      <c r="I78" s="43">
        <f t="shared" si="11"/>
        <v>9.1343224095322365E-3</v>
      </c>
      <c r="J78" s="43">
        <f t="shared" si="12"/>
        <v>2.4515501592382437E-2</v>
      </c>
      <c r="K78" s="124" t="s">
        <v>261</v>
      </c>
      <c r="L78" s="124" t="s">
        <v>261</v>
      </c>
      <c r="M78" s="180"/>
      <c r="N78" s="180"/>
    </row>
    <row r="79" spans="1:14" x14ac:dyDescent="0.25">
      <c r="A79" s="33" t="s">
        <v>556</v>
      </c>
      <c r="B79" s="124">
        <v>72.684810590000012</v>
      </c>
      <c r="C79" s="43">
        <f t="shared" si="8"/>
        <v>0.83013547438835456</v>
      </c>
      <c r="D79" s="124">
        <v>1.2989981899999898</v>
      </c>
      <c r="E79" s="43">
        <f t="shared" si="9"/>
        <v>1.0345524759077128E-2</v>
      </c>
      <c r="F79" s="124">
        <v>2.5295798899999999</v>
      </c>
      <c r="G79" s="124">
        <v>7.1202399999999904E-3</v>
      </c>
      <c r="H79" s="124">
        <f t="shared" si="10"/>
        <v>2.5367001299999998</v>
      </c>
      <c r="I79" s="43">
        <f t="shared" si="11"/>
        <v>3.3012965349370045E-2</v>
      </c>
      <c r="J79" s="43">
        <f t="shared" si="12"/>
        <v>9.2924614608316762E-5</v>
      </c>
      <c r="K79" s="124" t="s">
        <v>261</v>
      </c>
      <c r="L79" s="124" t="s">
        <v>261</v>
      </c>
      <c r="M79" s="180"/>
      <c r="N79" s="180"/>
    </row>
    <row r="80" spans="1:14" x14ac:dyDescent="0.25">
      <c r="A80" s="33" t="s">
        <v>555</v>
      </c>
      <c r="B80" s="124">
        <v>1.4522225199999959</v>
      </c>
      <c r="C80" s="43">
        <f t="shared" si="8"/>
        <v>1.6585878408046741E-2</v>
      </c>
      <c r="D80" s="124">
        <v>1.8429550899999976</v>
      </c>
      <c r="E80" s="43">
        <f t="shared" si="9"/>
        <v>1.4677724465083619E-2</v>
      </c>
      <c r="F80" s="124">
        <v>2.3694744499999993</v>
      </c>
      <c r="G80" s="124"/>
      <c r="H80" s="124">
        <f t="shared" si="10"/>
        <v>2.3694744499999993</v>
      </c>
      <c r="I80" s="43">
        <f t="shared" si="11"/>
        <v>3.0923466075652446E-2</v>
      </c>
      <c r="J80" s="43">
        <f t="shared" si="12"/>
        <v>0</v>
      </c>
      <c r="K80" s="124" t="s">
        <v>261</v>
      </c>
      <c r="L80" s="124" t="s">
        <v>261</v>
      </c>
      <c r="M80" s="180"/>
      <c r="N80" s="180"/>
    </row>
    <row r="81" spans="1:14" x14ac:dyDescent="0.25">
      <c r="A81" s="33" t="s">
        <v>561</v>
      </c>
      <c r="B81" s="124">
        <v>1.7792124299999998</v>
      </c>
      <c r="C81" s="43">
        <f t="shared" si="8"/>
        <v>2.0320440304193499E-2</v>
      </c>
      <c r="D81" s="124">
        <v>1.035042</v>
      </c>
      <c r="E81" s="43">
        <f t="shared" si="9"/>
        <v>8.2433160570337602E-3</v>
      </c>
      <c r="F81" s="124">
        <v>2.291001479999998</v>
      </c>
      <c r="G81" s="124"/>
      <c r="H81" s="124">
        <f t="shared" si="10"/>
        <v>2.291001479999998</v>
      </c>
      <c r="I81" s="43">
        <f t="shared" si="11"/>
        <v>2.989933339270634E-2</v>
      </c>
      <c r="J81" s="43">
        <f t="shared" si="12"/>
        <v>0</v>
      </c>
      <c r="K81" s="124">
        <f>((H81/D81)-1)*100</f>
        <v>121.34381793202573</v>
      </c>
      <c r="L81" s="124">
        <f>((H81/B81)-1)*100</f>
        <v>28.764921004963885</v>
      </c>
      <c r="M81" s="180"/>
      <c r="N81" s="180"/>
    </row>
    <row r="82" spans="1:14" x14ac:dyDescent="0.25">
      <c r="A82" s="33" t="s">
        <v>752</v>
      </c>
      <c r="B82" s="124">
        <v>0.83496365999999778</v>
      </c>
      <c r="C82" s="43">
        <f t="shared" si="8"/>
        <v>9.5361458379654394E-3</v>
      </c>
      <c r="D82" s="124">
        <v>0.74456008999999979</v>
      </c>
      <c r="E82" s="43">
        <f t="shared" si="9"/>
        <v>5.9298503300576214E-3</v>
      </c>
      <c r="F82" s="124">
        <v>0.29121375000000005</v>
      </c>
      <c r="G82" s="124">
        <v>1.9853853099999981</v>
      </c>
      <c r="H82" s="124">
        <f t="shared" si="10"/>
        <v>2.2765990599999979</v>
      </c>
      <c r="I82" s="43">
        <f t="shared" si="11"/>
        <v>3.8005636730493275E-3</v>
      </c>
      <c r="J82" s="43">
        <f t="shared" si="12"/>
        <v>2.5910807048746046E-2</v>
      </c>
      <c r="K82" s="124" t="s">
        <v>261</v>
      </c>
      <c r="L82" s="124" t="s">
        <v>261</v>
      </c>
      <c r="M82" s="180"/>
      <c r="N82" s="180"/>
    </row>
    <row r="83" spans="1:14" x14ac:dyDescent="0.25">
      <c r="A83" s="33" t="s">
        <v>746</v>
      </c>
      <c r="B83" s="124">
        <v>0.66245026999999845</v>
      </c>
      <c r="C83" s="43">
        <f t="shared" si="8"/>
        <v>7.5658650642587049E-3</v>
      </c>
      <c r="D83" s="124">
        <v>0.5643408099999988</v>
      </c>
      <c r="E83" s="43">
        <f t="shared" si="9"/>
        <v>4.4945419226586252E-3</v>
      </c>
      <c r="F83" s="124"/>
      <c r="G83" s="124">
        <v>2.1885157399999988</v>
      </c>
      <c r="H83" s="124">
        <f t="shared" si="10"/>
        <v>2.1885157399999988</v>
      </c>
      <c r="I83" s="43">
        <f t="shared" si="11"/>
        <v>0</v>
      </c>
      <c r="J83" s="43">
        <f t="shared" si="12"/>
        <v>2.856181557134806E-2</v>
      </c>
      <c r="K83" s="124" t="s">
        <v>261</v>
      </c>
      <c r="L83" s="124" t="s">
        <v>261</v>
      </c>
      <c r="M83" s="180"/>
      <c r="N83" s="180"/>
    </row>
    <row r="84" spans="1:14" x14ac:dyDescent="0.25">
      <c r="A84" s="33" t="s">
        <v>553</v>
      </c>
      <c r="B84" s="124">
        <v>0.255</v>
      </c>
      <c r="C84" s="43">
        <f t="shared" si="8"/>
        <v>2.9123629029330373E-3</v>
      </c>
      <c r="D84" s="124">
        <v>5.3304580000000001</v>
      </c>
      <c r="E84" s="43">
        <f t="shared" si="9"/>
        <v>4.2453011590586724E-2</v>
      </c>
      <c r="F84" s="124">
        <v>2.1680000000000001</v>
      </c>
      <c r="G84" s="124"/>
      <c r="H84" s="124">
        <f t="shared" si="10"/>
        <v>2.1680000000000001</v>
      </c>
      <c r="I84" s="43">
        <f t="shared" si="11"/>
        <v>2.8294069367160522E-2</v>
      </c>
      <c r="J84" s="43">
        <f t="shared" si="12"/>
        <v>0</v>
      </c>
      <c r="K84" s="124">
        <f>((H84/D84)-1)*100</f>
        <v>-59.328072747219849</v>
      </c>
      <c r="L84" s="124">
        <f>((H84/B84)-1)*100</f>
        <v>750.1960784313726</v>
      </c>
      <c r="M84" s="180"/>
      <c r="N84" s="180"/>
    </row>
    <row r="85" spans="1:14" x14ac:dyDescent="0.25">
      <c r="A85" s="33" t="s">
        <v>554</v>
      </c>
      <c r="B85" s="124">
        <v>1.9829004999999997</v>
      </c>
      <c r="C85" s="43">
        <f t="shared" si="8"/>
        <v>2.2646768064342626E-2</v>
      </c>
      <c r="D85" s="124">
        <v>2.4527169999999998</v>
      </c>
      <c r="E85" s="43">
        <f t="shared" si="9"/>
        <v>1.9534010628998316E-2</v>
      </c>
      <c r="F85" s="124">
        <v>2.1458429999999997</v>
      </c>
      <c r="G85" s="124"/>
      <c r="H85" s="124">
        <f t="shared" si="10"/>
        <v>2.1458429999999997</v>
      </c>
      <c r="I85" s="43">
        <f t="shared" si="11"/>
        <v>2.8004903456197335E-2</v>
      </c>
      <c r="J85" s="43">
        <f t="shared" si="12"/>
        <v>0</v>
      </c>
      <c r="K85" s="124">
        <f>((H85/D85)-1)*100</f>
        <v>-12.511594285031668</v>
      </c>
      <c r="L85" s="124">
        <f>((H85/B85)-1)*100</f>
        <v>8.2173815579752905</v>
      </c>
      <c r="M85" s="180"/>
      <c r="N85" s="180"/>
    </row>
    <row r="86" spans="1:14" x14ac:dyDescent="0.25">
      <c r="A86" s="33" t="s">
        <v>634</v>
      </c>
      <c r="B86" s="124">
        <v>1.4295656499999996</v>
      </c>
      <c r="C86" s="43">
        <f t="shared" si="8"/>
        <v>1.6327113593597464E-2</v>
      </c>
      <c r="D86" s="124">
        <v>1.9397251199999963</v>
      </c>
      <c r="E86" s="43">
        <f t="shared" si="9"/>
        <v>1.5448423569215265E-2</v>
      </c>
      <c r="F86" s="124">
        <v>1.4395828599999969</v>
      </c>
      <c r="G86" s="124">
        <v>0.66630106999999905</v>
      </c>
      <c r="H86" s="124">
        <f t="shared" si="10"/>
        <v>2.1058839299999961</v>
      </c>
      <c r="I86" s="43">
        <f t="shared" si="11"/>
        <v>1.8787664806556845E-2</v>
      </c>
      <c r="J86" s="43">
        <f t="shared" si="12"/>
        <v>8.695742017524561E-3</v>
      </c>
      <c r="K86" s="124" t="s">
        <v>261</v>
      </c>
      <c r="L86" s="124" t="s">
        <v>261</v>
      </c>
      <c r="M86" s="180"/>
      <c r="N86" s="180"/>
    </row>
    <row r="87" spans="1:14" x14ac:dyDescent="0.25">
      <c r="A87" s="33" t="s">
        <v>761</v>
      </c>
      <c r="B87" s="124">
        <v>0.47659280999999992</v>
      </c>
      <c r="C87" s="43">
        <f t="shared" si="8"/>
        <v>5.4431812535239727E-3</v>
      </c>
      <c r="D87" s="124">
        <v>1.9637841299999992</v>
      </c>
      <c r="E87" s="43">
        <f t="shared" si="9"/>
        <v>1.5640035140001146E-2</v>
      </c>
      <c r="F87" s="124"/>
      <c r="G87" s="124">
        <v>1.9928698599999901</v>
      </c>
      <c r="H87" s="124">
        <f t="shared" si="10"/>
        <v>1.9928698599999901</v>
      </c>
      <c r="I87" s="43">
        <f t="shared" si="11"/>
        <v>0</v>
      </c>
      <c r="J87" s="43">
        <f t="shared" si="12"/>
        <v>2.6008486189374166E-2</v>
      </c>
      <c r="K87" s="124">
        <f>((H87/D87)-1)*100</f>
        <v>1.4811062761766358</v>
      </c>
      <c r="L87" s="124">
        <f>((H87/B87)-1)*100</f>
        <v>318.14937577425695</v>
      </c>
      <c r="M87" s="180"/>
      <c r="N87" s="180"/>
    </row>
    <row r="88" spans="1:14" x14ac:dyDescent="0.25">
      <c r="A88" s="33" t="s">
        <v>712</v>
      </c>
      <c r="B88" s="124">
        <v>0.22881577999999986</v>
      </c>
      <c r="C88" s="43">
        <f t="shared" si="8"/>
        <v>2.6133121148144579E-3</v>
      </c>
      <c r="D88" s="124">
        <v>9.892806629999999</v>
      </c>
      <c r="E88" s="43">
        <f t="shared" si="9"/>
        <v>7.8788620889016142E-2</v>
      </c>
      <c r="F88" s="124">
        <v>1.374E-2</v>
      </c>
      <c r="G88" s="124">
        <v>1.8869591999999984</v>
      </c>
      <c r="H88" s="124">
        <f t="shared" si="10"/>
        <v>1.9006991999999985</v>
      </c>
      <c r="I88" s="43">
        <f t="shared" si="11"/>
        <v>1.7931757984538077E-4</v>
      </c>
      <c r="J88" s="43">
        <f t="shared" si="12"/>
        <v>2.4626270524816269E-2</v>
      </c>
      <c r="K88" s="124" t="s">
        <v>261</v>
      </c>
      <c r="L88" s="124" t="s">
        <v>261</v>
      </c>
      <c r="M88" s="180"/>
      <c r="N88" s="180"/>
    </row>
    <row r="89" spans="1:14" x14ac:dyDescent="0.25">
      <c r="A89" s="33" t="s">
        <v>745</v>
      </c>
      <c r="B89" s="124">
        <v>1.1423438700000002</v>
      </c>
      <c r="C89" s="43">
        <f t="shared" si="8"/>
        <v>1.3046744742670433E-2</v>
      </c>
      <c r="D89" s="124">
        <v>6.4966039999999996</v>
      </c>
      <c r="E89" s="43">
        <f t="shared" si="9"/>
        <v>5.1740470502056685E-2</v>
      </c>
      <c r="F89" s="124"/>
      <c r="G89" s="124">
        <v>1.7112177900000001</v>
      </c>
      <c r="H89" s="124">
        <f t="shared" si="10"/>
        <v>1.7112177900000001</v>
      </c>
      <c r="I89" s="43">
        <f t="shared" si="11"/>
        <v>0</v>
      </c>
      <c r="J89" s="43">
        <f t="shared" si="12"/>
        <v>2.2332709802850147E-2</v>
      </c>
      <c r="K89" s="124" t="s">
        <v>261</v>
      </c>
      <c r="L89" s="124" t="s">
        <v>261</v>
      </c>
      <c r="M89" s="180"/>
      <c r="N89" s="180"/>
    </row>
    <row r="90" spans="1:14" x14ac:dyDescent="0.25">
      <c r="A90" s="33" t="s">
        <v>766</v>
      </c>
      <c r="B90" s="124">
        <v>1.451490629999999</v>
      </c>
      <c r="C90" s="43">
        <f t="shared" si="8"/>
        <v>1.6577519469674118E-2</v>
      </c>
      <c r="D90" s="124">
        <v>2.5347993399999997</v>
      </c>
      <c r="E90" s="43">
        <f t="shared" si="9"/>
        <v>2.0187733542001752E-2</v>
      </c>
      <c r="F90" s="124">
        <v>0.8704504099999999</v>
      </c>
      <c r="G90" s="124">
        <v>0.79783460999999889</v>
      </c>
      <c r="H90" s="124">
        <f t="shared" si="10"/>
        <v>1.6682850199999988</v>
      </c>
      <c r="I90" s="43">
        <f t="shared" si="11"/>
        <v>1.136004810019064E-2</v>
      </c>
      <c r="J90" s="43">
        <f t="shared" si="12"/>
        <v>1.041235599578479E-2</v>
      </c>
      <c r="K90" s="124" t="s">
        <v>261</v>
      </c>
      <c r="L90" s="124" t="s">
        <v>261</v>
      </c>
      <c r="M90" s="180"/>
      <c r="N90" s="180"/>
    </row>
    <row r="91" spans="1:14" x14ac:dyDescent="0.25">
      <c r="A91" s="33" t="s">
        <v>780</v>
      </c>
      <c r="B91" s="124">
        <v>284.6507910799989</v>
      </c>
      <c r="C91" s="43">
        <f t="shared" si="8"/>
        <v>3.2510055067918859</v>
      </c>
      <c r="D91" s="124">
        <v>1.5167094599999991</v>
      </c>
      <c r="E91" s="43">
        <f t="shared" si="9"/>
        <v>1.2079428125112793E-2</v>
      </c>
      <c r="F91" s="124">
        <v>1.6341336299999998</v>
      </c>
      <c r="G91" s="124">
        <v>1.4454199999999902E-2</v>
      </c>
      <c r="H91" s="124">
        <f t="shared" si="10"/>
        <v>1.6485878299999996</v>
      </c>
      <c r="I91" s="43">
        <f t="shared" si="11"/>
        <v>2.1326702159792349E-2</v>
      </c>
      <c r="J91" s="43">
        <f t="shared" si="12"/>
        <v>1.8863843978173835E-4</v>
      </c>
      <c r="K91" s="124">
        <f>((H91/D91)-1)*100</f>
        <v>8.6950318091904464</v>
      </c>
      <c r="L91" s="124">
        <f>((H91/B91)-1)*100</f>
        <v>-99.420838486432771</v>
      </c>
      <c r="M91" s="180"/>
      <c r="N91" s="180"/>
    </row>
    <row r="92" spans="1:14" x14ac:dyDescent="0.25">
      <c r="A92" s="33" t="s">
        <v>778</v>
      </c>
      <c r="B92" s="124">
        <v>0.55733335999999989</v>
      </c>
      <c r="C92" s="43">
        <f t="shared" si="8"/>
        <v>6.3653215773765617E-3</v>
      </c>
      <c r="D92" s="124">
        <v>3.7877795400000003</v>
      </c>
      <c r="E92" s="43">
        <f t="shared" si="9"/>
        <v>3.0166760288554431E-2</v>
      </c>
      <c r="F92" s="124">
        <v>1.086325E-2</v>
      </c>
      <c r="G92" s="124">
        <v>1.5548587800000002</v>
      </c>
      <c r="H92" s="124">
        <f t="shared" si="10"/>
        <v>1.5657220300000003</v>
      </c>
      <c r="I92" s="43">
        <f t="shared" si="11"/>
        <v>1.4177377723837936E-4</v>
      </c>
      <c r="J92" s="43">
        <f t="shared" si="12"/>
        <v>2.0292104325396024E-2</v>
      </c>
      <c r="K92" s="124">
        <f>((H92/D92)-1)*100</f>
        <v>-58.663855341485892</v>
      </c>
      <c r="L92" s="124" t="s">
        <v>261</v>
      </c>
      <c r="M92" s="180"/>
      <c r="N92" s="180"/>
    </row>
    <row r="93" spans="1:14" x14ac:dyDescent="0.25">
      <c r="A93" s="33" t="s">
        <v>830</v>
      </c>
      <c r="B93" s="124">
        <v>0.29343369999999896</v>
      </c>
      <c r="C93" s="43">
        <f t="shared" si="8"/>
        <v>3.3513153817661917E-3</v>
      </c>
      <c r="D93" s="124">
        <v>0.61005399999999999</v>
      </c>
      <c r="E93" s="43">
        <f t="shared" si="9"/>
        <v>4.8586124368457254E-3</v>
      </c>
      <c r="F93" s="124">
        <v>0.36710379000000004</v>
      </c>
      <c r="G93" s="124">
        <v>0.98065634999999995</v>
      </c>
      <c r="H93" s="124">
        <f t="shared" si="10"/>
        <v>1.3477601400000001</v>
      </c>
      <c r="I93" s="43">
        <f t="shared" si="11"/>
        <v>4.7909871306307788E-3</v>
      </c>
      <c r="J93" s="43">
        <f t="shared" si="12"/>
        <v>1.2798320476128432E-2</v>
      </c>
      <c r="K93" s="124" t="s">
        <v>261</v>
      </c>
      <c r="L93" s="124" t="s">
        <v>261</v>
      </c>
      <c r="M93" s="180"/>
      <c r="N93" s="180"/>
    </row>
    <row r="94" spans="1:14" x14ac:dyDescent="0.25">
      <c r="A94" s="33" t="s">
        <v>677</v>
      </c>
      <c r="B94" s="124">
        <v>0.27995410999999959</v>
      </c>
      <c r="C94" s="43">
        <f t="shared" si="8"/>
        <v>3.1973645666181706E-3</v>
      </c>
      <c r="D94" s="124">
        <v>5.3940969599999988</v>
      </c>
      <c r="E94" s="43">
        <f t="shared" si="9"/>
        <v>4.2959847120759335E-2</v>
      </c>
      <c r="F94" s="124"/>
      <c r="G94" s="124">
        <v>1.33437736</v>
      </c>
      <c r="H94" s="124">
        <f t="shared" si="10"/>
        <v>1.33437736</v>
      </c>
      <c r="I94" s="43">
        <f t="shared" si="11"/>
        <v>0</v>
      </c>
      <c r="J94" s="43">
        <f t="shared" si="12"/>
        <v>1.741465202297441E-2</v>
      </c>
      <c r="K94" s="124">
        <f>((H94/D94)-1)*100</f>
        <v>-75.262265956746901</v>
      </c>
      <c r="L94" s="124">
        <f>((H94/B94)-1)*100</f>
        <v>376.64146098801757</v>
      </c>
      <c r="M94" s="180"/>
      <c r="N94" s="180"/>
    </row>
    <row r="95" spans="1:14" x14ac:dyDescent="0.25">
      <c r="A95" s="33" t="s">
        <v>777</v>
      </c>
      <c r="B95" s="124">
        <v>1.0262306899999998</v>
      </c>
      <c r="C95" s="43">
        <f t="shared" si="8"/>
        <v>1.1720612515323031E-2</v>
      </c>
      <c r="D95" s="124">
        <v>1.6360832299999994</v>
      </c>
      <c r="E95" s="43">
        <f t="shared" si="9"/>
        <v>1.3030148690104031E-2</v>
      </c>
      <c r="F95" s="124">
        <v>0.76555450000000003</v>
      </c>
      <c r="G95" s="124">
        <v>0.4982553099999999</v>
      </c>
      <c r="H95" s="124">
        <f t="shared" si="10"/>
        <v>1.2638098099999999</v>
      </c>
      <c r="I95" s="43">
        <f t="shared" si="11"/>
        <v>9.9910757044934899E-3</v>
      </c>
      <c r="J95" s="43">
        <f t="shared" si="12"/>
        <v>6.5026154537343468E-3</v>
      </c>
      <c r="K95" s="124" t="s">
        <v>261</v>
      </c>
      <c r="L95" s="124" t="s">
        <v>261</v>
      </c>
      <c r="M95" s="180"/>
      <c r="N95" s="180"/>
    </row>
    <row r="96" spans="1:14" x14ac:dyDescent="0.25">
      <c r="A96" s="33" t="s">
        <v>719</v>
      </c>
      <c r="B96" s="124">
        <v>7.5190494199999893</v>
      </c>
      <c r="C96" s="43">
        <f t="shared" si="8"/>
        <v>8.5875296455404468E-2</v>
      </c>
      <c r="D96" s="124">
        <v>1.8574608399999888</v>
      </c>
      <c r="E96" s="43">
        <f t="shared" si="9"/>
        <v>1.479325164358869E-2</v>
      </c>
      <c r="F96" s="124">
        <v>1.0294893599999999</v>
      </c>
      <c r="G96" s="124">
        <v>0.20867473</v>
      </c>
      <c r="H96" s="124">
        <f t="shared" si="10"/>
        <v>1.2381640899999999</v>
      </c>
      <c r="I96" s="43">
        <f t="shared" si="11"/>
        <v>1.3435628858207416E-2</v>
      </c>
      <c r="J96" s="43">
        <f t="shared" si="12"/>
        <v>2.7233659067313152E-3</v>
      </c>
      <c r="K96" s="124">
        <f>((H96/D96)-1)*100</f>
        <v>-33.341039372867357</v>
      </c>
      <c r="L96" s="124">
        <f>((H96/B96)-1)*100</f>
        <v>-83.532970448277737</v>
      </c>
      <c r="M96" s="180"/>
      <c r="N96" s="180"/>
    </row>
    <row r="97" spans="1:14" x14ac:dyDescent="0.25">
      <c r="A97" s="33" t="s">
        <v>726</v>
      </c>
      <c r="B97" s="124">
        <v>7.456309209999997</v>
      </c>
      <c r="C97" s="43">
        <f t="shared" si="8"/>
        <v>8.5158738572556597E-2</v>
      </c>
      <c r="D97" s="124">
        <v>6.7307663899999968</v>
      </c>
      <c r="E97" s="43">
        <f t="shared" si="9"/>
        <v>5.3605394427308384E-2</v>
      </c>
      <c r="F97" s="124">
        <v>0.18870054999999991</v>
      </c>
      <c r="G97" s="124">
        <v>0.92610587999999971</v>
      </c>
      <c r="H97" s="124">
        <f t="shared" si="10"/>
        <v>1.1148064299999996</v>
      </c>
      <c r="I97" s="43">
        <f t="shared" si="11"/>
        <v>2.4626874775467429E-3</v>
      </c>
      <c r="J97" s="43">
        <f t="shared" si="12"/>
        <v>1.2086394838586359E-2</v>
      </c>
      <c r="K97" s="124">
        <f>((H97/D97)-1)*100</f>
        <v>-83.43715462096138</v>
      </c>
      <c r="L97" s="124" t="s">
        <v>261</v>
      </c>
      <c r="M97" s="180"/>
      <c r="N97" s="180"/>
    </row>
    <row r="98" spans="1:14" x14ac:dyDescent="0.25">
      <c r="A98" s="33" t="s">
        <v>831</v>
      </c>
      <c r="B98" s="124">
        <v>6.7672762899999954</v>
      </c>
      <c r="C98" s="43">
        <f t="shared" si="8"/>
        <v>7.7289272238801179E-2</v>
      </c>
      <c r="D98" s="124">
        <v>3.7269694799999971</v>
      </c>
      <c r="E98" s="43">
        <f t="shared" si="9"/>
        <v>2.9682454778220343E-2</v>
      </c>
      <c r="F98" s="124"/>
      <c r="G98" s="124">
        <v>1.0833246499999998</v>
      </c>
      <c r="H98" s="124">
        <f t="shared" si="10"/>
        <v>1.0833246499999998</v>
      </c>
      <c r="I98" s="43">
        <f t="shared" si="11"/>
        <v>0</v>
      </c>
      <c r="J98" s="43">
        <f t="shared" si="12"/>
        <v>1.4138220846058525E-2</v>
      </c>
      <c r="K98" s="124" t="s">
        <v>261</v>
      </c>
      <c r="L98" s="124" t="s">
        <v>261</v>
      </c>
      <c r="M98" s="180"/>
      <c r="N98" s="180"/>
    </row>
    <row r="99" spans="1:14" x14ac:dyDescent="0.25">
      <c r="A99" s="33" t="s">
        <v>605</v>
      </c>
      <c r="B99" s="124">
        <v>0.66867854999999898</v>
      </c>
      <c r="C99" s="43">
        <f t="shared" si="8"/>
        <v>7.6369984431649057E-3</v>
      </c>
      <c r="D99" s="124">
        <v>0.44859009000000005</v>
      </c>
      <c r="E99" s="43">
        <f t="shared" si="9"/>
        <v>3.5726761734530773E-3</v>
      </c>
      <c r="F99" s="124"/>
      <c r="G99" s="124">
        <v>1.07382077</v>
      </c>
      <c r="H99" s="124">
        <f t="shared" si="10"/>
        <v>1.07382077</v>
      </c>
      <c r="I99" s="43">
        <f t="shared" si="11"/>
        <v>0</v>
      </c>
      <c r="J99" s="43">
        <f t="shared" si="12"/>
        <v>1.4014187894039538E-2</v>
      </c>
      <c r="K99" s="124">
        <f>((H99/D99)-1)*100</f>
        <v>139.37683732603182</v>
      </c>
      <c r="L99" s="124">
        <f>((H99/B99)-1)*100</f>
        <v>60.588487547567006</v>
      </c>
      <c r="M99" s="180"/>
      <c r="N99" s="180"/>
    </row>
    <row r="100" spans="1:14" x14ac:dyDescent="0.25">
      <c r="A100" s="33" t="s">
        <v>691</v>
      </c>
      <c r="B100" s="124">
        <v>1.61505E-3</v>
      </c>
      <c r="C100" s="43">
        <f t="shared" si="8"/>
        <v>1.844553610345883E-5</v>
      </c>
      <c r="D100" s="124">
        <v>5.7689219999999902E-2</v>
      </c>
      <c r="E100" s="43">
        <f t="shared" si="9"/>
        <v>4.5945041219945895E-4</v>
      </c>
      <c r="F100" s="124"/>
      <c r="G100" s="124">
        <v>1.06520349</v>
      </c>
      <c r="H100" s="124">
        <f t="shared" si="10"/>
        <v>1.06520349</v>
      </c>
      <c r="I100" s="43">
        <f t="shared" si="11"/>
        <v>0</v>
      </c>
      <c r="J100" s="43">
        <f t="shared" si="12"/>
        <v>1.3901725754705477E-2</v>
      </c>
      <c r="K100" s="124" t="s">
        <v>261</v>
      </c>
      <c r="L100" s="124" t="s">
        <v>261</v>
      </c>
      <c r="M100" s="180"/>
      <c r="N100" s="180"/>
    </row>
    <row r="101" spans="1:14" x14ac:dyDescent="0.25">
      <c r="A101" s="33" t="s">
        <v>721</v>
      </c>
      <c r="B101" s="124">
        <v>4.5288367999999792</v>
      </c>
      <c r="C101" s="43">
        <f t="shared" si="8"/>
        <v>5.1723985450030999E-2</v>
      </c>
      <c r="D101" s="124">
        <v>6.8986300999999957</v>
      </c>
      <c r="E101" s="43">
        <f t="shared" si="9"/>
        <v>5.4942300191553953E-2</v>
      </c>
      <c r="F101" s="124">
        <v>0.25720634999999986</v>
      </c>
      <c r="G101" s="124">
        <v>0.67106426999999769</v>
      </c>
      <c r="H101" s="124">
        <f t="shared" si="10"/>
        <v>0.92827061999999749</v>
      </c>
      <c r="I101" s="43">
        <f t="shared" si="11"/>
        <v>3.3567409172390048E-3</v>
      </c>
      <c r="J101" s="43">
        <f t="shared" si="12"/>
        <v>8.7579054452042743E-3</v>
      </c>
      <c r="K101" s="124">
        <f>((H101/D101)-1)*100</f>
        <v>-86.544131131193751</v>
      </c>
      <c r="L101" s="124">
        <f>((H101/B101)-1)*100</f>
        <v>-79.503111704091395</v>
      </c>
      <c r="M101" s="180"/>
      <c r="N101" s="180"/>
    </row>
    <row r="102" spans="1:14" x14ac:dyDescent="0.25">
      <c r="A102" s="33" t="s">
        <v>626</v>
      </c>
      <c r="B102" s="124">
        <v>33.315320699999994</v>
      </c>
      <c r="C102" s="43">
        <f t="shared" si="8"/>
        <v>0.38049531021959643</v>
      </c>
      <c r="D102" s="124">
        <v>0.46011999999999997</v>
      </c>
      <c r="E102" s="43">
        <f t="shared" si="9"/>
        <v>3.6645030676652479E-3</v>
      </c>
      <c r="F102" s="124">
        <v>0.70407800000000009</v>
      </c>
      <c r="G102" s="124">
        <v>0.19177698999999998</v>
      </c>
      <c r="H102" s="124">
        <f t="shared" si="10"/>
        <v>0.89585499000000013</v>
      </c>
      <c r="I102" s="43">
        <f t="shared" si="11"/>
        <v>9.1887600423854465E-3</v>
      </c>
      <c r="J102" s="43">
        <f t="shared" si="12"/>
        <v>2.5028373884157049E-3</v>
      </c>
      <c r="K102" s="124">
        <f>((H102/D102)-1)*100</f>
        <v>94.700293401721325</v>
      </c>
      <c r="L102" s="124">
        <f>((H102/B102)-1)*100</f>
        <v>-97.310981941110356</v>
      </c>
      <c r="M102" s="180"/>
      <c r="N102" s="180"/>
    </row>
    <row r="103" spans="1:14" x14ac:dyDescent="0.25">
      <c r="A103" s="33" t="s">
        <v>559</v>
      </c>
      <c r="B103" s="124">
        <v>0.92139971999999881</v>
      </c>
      <c r="C103" s="43">
        <f t="shared" si="8"/>
        <v>1.0523334758042683E-2</v>
      </c>
      <c r="D103" s="124">
        <v>1.0063660699999986</v>
      </c>
      <c r="E103" s="43">
        <f t="shared" si="9"/>
        <v>8.0149342578223395E-3</v>
      </c>
      <c r="F103" s="124">
        <v>0.88187771999999953</v>
      </c>
      <c r="G103" s="124"/>
      <c r="H103" s="124">
        <f t="shared" si="10"/>
        <v>0.88187771999999953</v>
      </c>
      <c r="I103" s="43">
        <f t="shared" si="11"/>
        <v>1.1509183294757077E-2</v>
      </c>
      <c r="J103" s="43">
        <f t="shared" si="12"/>
        <v>0</v>
      </c>
      <c r="K103" s="124" t="s">
        <v>261</v>
      </c>
      <c r="L103" s="124" t="s">
        <v>261</v>
      </c>
      <c r="M103" s="180"/>
      <c r="N103" s="180"/>
    </row>
    <row r="104" spans="1:14" x14ac:dyDescent="0.25">
      <c r="A104" s="33" t="s">
        <v>708</v>
      </c>
      <c r="B104" s="124">
        <v>0.41407849999999896</v>
      </c>
      <c r="C104" s="43">
        <f t="shared" si="8"/>
        <v>4.7292033815770768E-3</v>
      </c>
      <c r="D104" s="124">
        <v>0.9778416499999999</v>
      </c>
      <c r="E104" s="43">
        <f t="shared" si="9"/>
        <v>7.7877591196119445E-3</v>
      </c>
      <c r="F104" s="124"/>
      <c r="G104" s="124">
        <v>0.82842339999999881</v>
      </c>
      <c r="H104" s="124">
        <f t="shared" si="10"/>
        <v>0.82842339999999881</v>
      </c>
      <c r="I104" s="43">
        <f t="shared" si="11"/>
        <v>0</v>
      </c>
      <c r="J104" s="43">
        <f t="shared" si="12"/>
        <v>1.0811563258754119E-2</v>
      </c>
      <c r="K104" s="124" t="s">
        <v>261</v>
      </c>
      <c r="L104" s="124" t="s">
        <v>261</v>
      </c>
      <c r="M104" s="180"/>
      <c r="N104" s="180"/>
    </row>
    <row r="105" spans="1:14" x14ac:dyDescent="0.25">
      <c r="A105" s="33" t="s">
        <v>660</v>
      </c>
      <c r="B105" s="124">
        <v>0.75411699999999993</v>
      </c>
      <c r="C105" s="43">
        <f t="shared" si="8"/>
        <v>8.6127936285143245E-3</v>
      </c>
      <c r="D105" s="124">
        <v>0.93040146999999995</v>
      </c>
      <c r="E105" s="43">
        <f t="shared" si="9"/>
        <v>7.4099344540016878E-3</v>
      </c>
      <c r="F105" s="124">
        <v>0.72982959999999975</v>
      </c>
      <c r="G105" s="124">
        <v>3.3411659999999989E-2</v>
      </c>
      <c r="H105" s="124">
        <f t="shared" si="10"/>
        <v>0.7632412599999997</v>
      </c>
      <c r="I105" s="43">
        <f t="shared" si="11"/>
        <v>9.5248382512024936E-3</v>
      </c>
      <c r="J105" s="43">
        <f t="shared" si="12"/>
        <v>4.3604789008855257E-4</v>
      </c>
      <c r="K105" s="124" t="s">
        <v>261</v>
      </c>
      <c r="L105" s="124" t="s">
        <v>261</v>
      </c>
      <c r="M105" s="180"/>
      <c r="N105" s="180"/>
    </row>
    <row r="106" spans="1:14" x14ac:dyDescent="0.25">
      <c r="A106" s="33" t="s">
        <v>703</v>
      </c>
      <c r="B106" s="124">
        <v>2.051020359999999</v>
      </c>
      <c r="C106" s="43">
        <f t="shared" si="8"/>
        <v>2.3424767096566115E-2</v>
      </c>
      <c r="D106" s="124">
        <v>1.1102236699999986</v>
      </c>
      <c r="E106" s="43">
        <f t="shared" si="9"/>
        <v>8.8420804236059389E-3</v>
      </c>
      <c r="F106" s="124">
        <v>0.41981875999999951</v>
      </c>
      <c r="G106" s="124">
        <v>0.33973361999999901</v>
      </c>
      <c r="H106" s="124">
        <f t="shared" si="10"/>
        <v>0.75955237999999858</v>
      </c>
      <c r="I106" s="43">
        <f t="shared" si="11"/>
        <v>5.47895807983178E-3</v>
      </c>
      <c r="J106" s="43">
        <f t="shared" si="12"/>
        <v>4.4337853370094663E-3</v>
      </c>
      <c r="K106" s="124" t="s">
        <v>261</v>
      </c>
      <c r="L106" s="124" t="s">
        <v>261</v>
      </c>
      <c r="M106" s="180"/>
      <c r="N106" s="180"/>
    </row>
    <row r="107" spans="1:14" x14ac:dyDescent="0.25">
      <c r="A107" s="33" t="s">
        <v>662</v>
      </c>
      <c r="B107" s="124">
        <v>1.4734105</v>
      </c>
      <c r="C107" s="43">
        <f t="shared" si="8"/>
        <v>1.6827866984282423E-2</v>
      </c>
      <c r="D107" s="124">
        <v>7.1012359999999997E-2</v>
      </c>
      <c r="E107" s="43">
        <f t="shared" si="9"/>
        <v>5.6555900865458788E-4</v>
      </c>
      <c r="F107" s="124"/>
      <c r="G107" s="124">
        <v>0.70119919999999991</v>
      </c>
      <c r="H107" s="124">
        <f t="shared" si="10"/>
        <v>0.70119919999999991</v>
      </c>
      <c r="I107" s="43">
        <f t="shared" si="11"/>
        <v>0</v>
      </c>
      <c r="J107" s="43">
        <f t="shared" si="12"/>
        <v>9.1511894856999339E-3</v>
      </c>
      <c r="K107" s="124">
        <f t="shared" ref="K107:K114" si="13">((H107/D107)-1)*100</f>
        <v>887.43261032304781</v>
      </c>
      <c r="L107" s="124" t="s">
        <v>261</v>
      </c>
      <c r="M107" s="180"/>
      <c r="N107" s="180"/>
    </row>
    <row r="108" spans="1:14" x14ac:dyDescent="0.25">
      <c r="A108" s="33" t="s">
        <v>723</v>
      </c>
      <c r="B108" s="124">
        <v>68.350718219999905</v>
      </c>
      <c r="C108" s="43">
        <f t="shared" si="8"/>
        <v>0.78063567110885079</v>
      </c>
      <c r="D108" s="124">
        <v>3.0425187899999995</v>
      </c>
      <c r="E108" s="43">
        <f t="shared" si="9"/>
        <v>2.4231329738729369E-2</v>
      </c>
      <c r="F108" s="124">
        <v>0.59328828999999894</v>
      </c>
      <c r="G108" s="124">
        <v>9.2177220000000004E-2</v>
      </c>
      <c r="H108" s="124">
        <f t="shared" si="10"/>
        <v>0.68546550999999889</v>
      </c>
      <c r="I108" s="43">
        <f t="shared" si="11"/>
        <v>7.7428690184428118E-3</v>
      </c>
      <c r="J108" s="43">
        <f t="shared" si="12"/>
        <v>1.2029836977638449E-3</v>
      </c>
      <c r="K108" s="124">
        <f t="shared" si="13"/>
        <v>-77.470459270360038</v>
      </c>
      <c r="L108" s="124">
        <f t="shared" ref="L108:L114" si="14">((H108/B108)-1)*100</f>
        <v>-98.997134883361866</v>
      </c>
      <c r="M108" s="180"/>
      <c r="N108" s="180"/>
    </row>
    <row r="109" spans="1:14" x14ac:dyDescent="0.25">
      <c r="A109" s="33" t="s">
        <v>617</v>
      </c>
      <c r="B109" s="124">
        <v>3.4674338599999999</v>
      </c>
      <c r="C109" s="43">
        <f t="shared" si="8"/>
        <v>3.9601669577403548E-2</v>
      </c>
      <c r="D109" s="124">
        <v>82.94102737</v>
      </c>
      <c r="E109" s="43">
        <f t="shared" si="9"/>
        <v>0.66056169962764566</v>
      </c>
      <c r="F109" s="124">
        <v>0.22464862999999979</v>
      </c>
      <c r="G109" s="124">
        <v>0.44233414999999998</v>
      </c>
      <c r="H109" s="124">
        <f t="shared" si="10"/>
        <v>0.66698277999999978</v>
      </c>
      <c r="I109" s="43">
        <f t="shared" si="11"/>
        <v>2.9318376016870718E-3</v>
      </c>
      <c r="J109" s="43">
        <f t="shared" si="12"/>
        <v>5.7728012562564511E-3</v>
      </c>
      <c r="K109" s="124">
        <f t="shared" si="13"/>
        <v>-99.195834918918251</v>
      </c>
      <c r="L109" s="124">
        <f t="shared" si="14"/>
        <v>-80.764369071483898</v>
      </c>
      <c r="M109" s="180"/>
      <c r="N109" s="180"/>
    </row>
    <row r="110" spans="1:14" x14ac:dyDescent="0.25">
      <c r="A110" s="33" t="s">
        <v>772</v>
      </c>
      <c r="B110" s="124">
        <v>1.0379655899999998</v>
      </c>
      <c r="C110" s="43">
        <f t="shared" si="8"/>
        <v>1.1854637171909812E-2</v>
      </c>
      <c r="D110" s="124">
        <v>6.5620711999999992</v>
      </c>
      <c r="E110" s="43">
        <f t="shared" si="9"/>
        <v>5.2261866562283266E-2</v>
      </c>
      <c r="F110" s="124">
        <v>0.6526504499999991</v>
      </c>
      <c r="G110" s="124">
        <v>8.6049999999999998E-3</v>
      </c>
      <c r="H110" s="124">
        <f t="shared" si="10"/>
        <v>0.66125544999999908</v>
      </c>
      <c r="I110" s="43">
        <f t="shared" si="11"/>
        <v>8.5175909155020772E-3</v>
      </c>
      <c r="J110" s="43">
        <f t="shared" si="12"/>
        <v>1.1230187587842078E-4</v>
      </c>
      <c r="K110" s="124" t="s">
        <v>261</v>
      </c>
      <c r="L110" s="124" t="s">
        <v>261</v>
      </c>
      <c r="M110" s="180"/>
      <c r="N110" s="180"/>
    </row>
    <row r="111" spans="1:14" x14ac:dyDescent="0.25">
      <c r="A111" s="33" t="s">
        <v>560</v>
      </c>
      <c r="B111" s="124">
        <v>1.1113756100000001</v>
      </c>
      <c r="C111" s="43">
        <f t="shared" si="8"/>
        <v>1.2693055285445393E-2</v>
      </c>
      <c r="D111" s="124">
        <v>0.6552</v>
      </c>
      <c r="E111" s="43">
        <f t="shared" si="9"/>
        <v>5.2181657174960247E-3</v>
      </c>
      <c r="F111" s="124">
        <v>0.6552</v>
      </c>
      <c r="G111" s="124"/>
      <c r="H111" s="124">
        <f t="shared" si="10"/>
        <v>0.6552</v>
      </c>
      <c r="I111" s="43">
        <f t="shared" si="11"/>
        <v>8.5508645061640083E-3</v>
      </c>
      <c r="J111" s="43">
        <f t="shared" si="12"/>
        <v>0</v>
      </c>
      <c r="K111" s="124">
        <f t="shared" si="13"/>
        <v>0</v>
      </c>
      <c r="L111" s="124">
        <f t="shared" si="14"/>
        <v>-41.046033932668365</v>
      </c>
      <c r="M111" s="180"/>
      <c r="N111" s="180"/>
    </row>
    <row r="112" spans="1:14" x14ac:dyDescent="0.25">
      <c r="A112" s="33" t="s">
        <v>701</v>
      </c>
      <c r="B112" s="124">
        <v>1.0089901099999987</v>
      </c>
      <c r="C112" s="43">
        <f t="shared" si="8"/>
        <v>1.1523707316824786E-2</v>
      </c>
      <c r="D112" s="124">
        <v>2.3064048399999999</v>
      </c>
      <c r="E112" s="43">
        <f t="shared" si="9"/>
        <v>1.8368746438881107E-2</v>
      </c>
      <c r="F112" s="124">
        <v>3.5866059999999977E-2</v>
      </c>
      <c r="G112" s="124">
        <v>0.58695944999999883</v>
      </c>
      <c r="H112" s="124">
        <f t="shared" si="10"/>
        <v>0.62282550999999886</v>
      </c>
      <c r="I112" s="43">
        <f t="shared" si="11"/>
        <v>4.6807969998465893E-4</v>
      </c>
      <c r="J112" s="43">
        <f t="shared" si="12"/>
        <v>7.6602727832151074E-3</v>
      </c>
      <c r="K112" s="124" t="s">
        <v>261</v>
      </c>
      <c r="L112" s="124" t="s">
        <v>261</v>
      </c>
      <c r="M112" s="180"/>
      <c r="N112" s="180"/>
    </row>
    <row r="113" spans="1:14" x14ac:dyDescent="0.25">
      <c r="A113" s="33" t="s">
        <v>731</v>
      </c>
      <c r="B113" s="124">
        <v>2.1402841199999996</v>
      </c>
      <c r="C113" s="43">
        <f t="shared" si="8"/>
        <v>2.4444251265979135E-2</v>
      </c>
      <c r="D113" s="124">
        <v>2.380938790000001</v>
      </c>
      <c r="E113" s="43">
        <f t="shared" si="9"/>
        <v>1.8962352212201574E-2</v>
      </c>
      <c r="F113" s="124">
        <v>6.104128999999997E-2</v>
      </c>
      <c r="G113" s="124">
        <v>0.56077164999999984</v>
      </c>
      <c r="H113" s="124">
        <f t="shared" si="10"/>
        <v>0.62181293999999987</v>
      </c>
      <c r="I113" s="43">
        <f t="shared" si="11"/>
        <v>7.9663583649490803E-4</v>
      </c>
      <c r="J113" s="43">
        <f t="shared" si="12"/>
        <v>7.3185018285226262E-3</v>
      </c>
      <c r="K113" s="124">
        <f t="shared" si="13"/>
        <v>-73.883707442978846</v>
      </c>
      <c r="L113" s="124">
        <f t="shared" si="14"/>
        <v>-70.94717779805795</v>
      </c>
      <c r="M113" s="180"/>
      <c r="N113" s="180"/>
    </row>
    <row r="114" spans="1:14" x14ac:dyDescent="0.25">
      <c r="A114" s="33" t="s">
        <v>593</v>
      </c>
      <c r="B114" s="124">
        <v>0.65867104999999904</v>
      </c>
      <c r="C114" s="43">
        <f t="shared" si="8"/>
        <v>7.5227024755135244E-3</v>
      </c>
      <c r="D114" s="124">
        <v>0.41801300000000002</v>
      </c>
      <c r="E114" s="43">
        <f t="shared" si="9"/>
        <v>3.3291530922888671E-3</v>
      </c>
      <c r="F114" s="124">
        <v>0.61309211999999791</v>
      </c>
      <c r="G114" s="124"/>
      <c r="H114" s="124">
        <f t="shared" si="10"/>
        <v>0.61309211999999791</v>
      </c>
      <c r="I114" s="43">
        <f t="shared" si="11"/>
        <v>8.0013242489573068E-3</v>
      </c>
      <c r="J114" s="43">
        <f t="shared" si="12"/>
        <v>0</v>
      </c>
      <c r="K114" s="124">
        <f t="shared" si="13"/>
        <v>46.668194529834686</v>
      </c>
      <c r="L114" s="124">
        <f t="shared" si="14"/>
        <v>-6.919831985936109</v>
      </c>
      <c r="M114" s="180"/>
      <c r="N114" s="180"/>
    </row>
    <row r="115" spans="1:14" x14ac:dyDescent="0.25">
      <c r="A115" s="33" t="s">
        <v>671</v>
      </c>
      <c r="B115" s="124">
        <v>3.3324094299999976</v>
      </c>
      <c r="C115" s="43">
        <f t="shared" si="8"/>
        <v>3.8059551377710672E-2</v>
      </c>
      <c r="D115" s="124">
        <v>2.6971267299999986</v>
      </c>
      <c r="E115" s="43">
        <f t="shared" si="9"/>
        <v>2.1480546761642474E-2</v>
      </c>
      <c r="F115" s="124">
        <v>0.32495208999999997</v>
      </c>
      <c r="G115" s="124">
        <v>0.278964409999999</v>
      </c>
      <c r="H115" s="124">
        <f t="shared" si="10"/>
        <v>0.60391649999999897</v>
      </c>
      <c r="I115" s="43">
        <f t="shared" si="11"/>
        <v>4.2408749886825589E-3</v>
      </c>
      <c r="J115" s="43">
        <f t="shared" si="12"/>
        <v>3.6407003540170563E-3</v>
      </c>
      <c r="K115" s="124" t="s">
        <v>261</v>
      </c>
      <c r="L115" s="124" t="s">
        <v>261</v>
      </c>
      <c r="M115" s="180"/>
      <c r="N115" s="180"/>
    </row>
    <row r="116" spans="1:14" x14ac:dyDescent="0.25">
      <c r="A116" s="33" t="s">
        <v>704</v>
      </c>
      <c r="B116" s="124">
        <v>0.56503146999999987</v>
      </c>
      <c r="C116" s="43">
        <f t="shared" si="8"/>
        <v>6.4532419302655722E-3</v>
      </c>
      <c r="D116" s="124">
        <v>1.0623285999999996</v>
      </c>
      <c r="E116" s="43">
        <f t="shared" si="9"/>
        <v>8.4606329078686579E-3</v>
      </c>
      <c r="F116" s="124"/>
      <c r="G116" s="124">
        <v>0.59706495999999887</v>
      </c>
      <c r="H116" s="124">
        <f t="shared" si="10"/>
        <v>0.59706495999999887</v>
      </c>
      <c r="I116" s="43">
        <f t="shared" si="11"/>
        <v>0</v>
      </c>
      <c r="J116" s="43">
        <f t="shared" si="12"/>
        <v>7.7921574699911849E-3</v>
      </c>
      <c r="K116" s="124" t="s">
        <v>261</v>
      </c>
      <c r="L116" s="124">
        <f>((H116/B116)-1)*100</f>
        <v>5.66932847120869</v>
      </c>
      <c r="M116" s="180"/>
      <c r="N116" s="180"/>
    </row>
    <row r="117" spans="1:14" x14ac:dyDescent="0.25">
      <c r="A117" s="33" t="s">
        <v>699</v>
      </c>
      <c r="B117" s="124">
        <v>1.9257226299999988</v>
      </c>
      <c r="C117" s="43">
        <f t="shared" si="8"/>
        <v>2.1993737839022115E-2</v>
      </c>
      <c r="D117" s="124">
        <v>2.13196751</v>
      </c>
      <c r="E117" s="43">
        <f t="shared" si="9"/>
        <v>1.6979486830734677E-2</v>
      </c>
      <c r="F117" s="124">
        <v>5.0000000000000001E-4</v>
      </c>
      <c r="G117" s="124">
        <v>0.56171103999999983</v>
      </c>
      <c r="H117" s="124">
        <f t="shared" si="10"/>
        <v>0.56221103999999977</v>
      </c>
      <c r="I117" s="43">
        <f t="shared" si="11"/>
        <v>6.525385001651411E-6</v>
      </c>
      <c r="J117" s="43">
        <f t="shared" si="12"/>
        <v>7.3307615913560291E-3</v>
      </c>
      <c r="K117" s="124" t="s">
        <v>261</v>
      </c>
      <c r="L117" s="124" t="s">
        <v>261</v>
      </c>
      <c r="M117" s="180"/>
      <c r="N117" s="180"/>
    </row>
    <row r="118" spans="1:14" x14ac:dyDescent="0.25">
      <c r="A118" s="33" t="s">
        <v>736</v>
      </c>
      <c r="B118" s="124">
        <v>0.58070651999999889</v>
      </c>
      <c r="C118" s="43">
        <f t="shared" si="8"/>
        <v>6.632267162115053E-3</v>
      </c>
      <c r="D118" s="124">
        <v>2.753426809999997</v>
      </c>
      <c r="E118" s="43">
        <f t="shared" si="9"/>
        <v>2.1928933738669755E-2</v>
      </c>
      <c r="F118" s="124"/>
      <c r="G118" s="124">
        <v>0.56210010999999971</v>
      </c>
      <c r="H118" s="124">
        <f t="shared" si="10"/>
        <v>0.56210010999999971</v>
      </c>
      <c r="I118" s="43">
        <f t="shared" si="11"/>
        <v>0</v>
      </c>
      <c r="J118" s="43">
        <f t="shared" si="12"/>
        <v>7.3358392544412123E-3</v>
      </c>
      <c r="K118" s="124">
        <f>((H118/D118)-1)*100</f>
        <v>-79.585434849455822</v>
      </c>
      <c r="L118" s="124">
        <f>((H118/B118)-1)*100</f>
        <v>-3.2040986899887436</v>
      </c>
      <c r="M118" s="180"/>
      <c r="N118" s="180"/>
    </row>
    <row r="119" spans="1:14" x14ac:dyDescent="0.25">
      <c r="A119" s="33" t="s">
        <v>628</v>
      </c>
      <c r="B119" s="124">
        <v>0.13370047000000002</v>
      </c>
      <c r="C119" s="43">
        <f t="shared" si="8"/>
        <v>1.5269972115008294E-3</v>
      </c>
      <c r="D119" s="124">
        <v>0.33923238</v>
      </c>
      <c r="E119" s="43">
        <f t="shared" si="9"/>
        <v>2.7017258479557142E-3</v>
      </c>
      <c r="F119" s="124"/>
      <c r="G119" s="124">
        <v>0.55849604000000008</v>
      </c>
      <c r="H119" s="124">
        <f t="shared" si="10"/>
        <v>0.55849604000000008</v>
      </c>
      <c r="I119" s="43">
        <f t="shared" si="11"/>
        <v>0</v>
      </c>
      <c r="J119" s="43">
        <f t="shared" si="12"/>
        <v>7.288803365795413E-3</v>
      </c>
      <c r="K119" s="124" t="s">
        <v>261</v>
      </c>
      <c r="L119" s="124" t="s">
        <v>261</v>
      </c>
      <c r="M119" s="180"/>
      <c r="N119" s="180"/>
    </row>
    <row r="120" spans="1:14" x14ac:dyDescent="0.25">
      <c r="A120" s="33" t="s">
        <v>614</v>
      </c>
      <c r="B120" s="124">
        <v>0</v>
      </c>
      <c r="C120" s="43">
        <f t="shared" si="8"/>
        <v>0</v>
      </c>
      <c r="D120" s="124">
        <v>0</v>
      </c>
      <c r="E120" s="43">
        <f t="shared" si="9"/>
        <v>0</v>
      </c>
      <c r="F120" s="124">
        <v>0.51459999999999995</v>
      </c>
      <c r="G120" s="124">
        <v>4.2171999999999895E-3</v>
      </c>
      <c r="H120" s="124">
        <f t="shared" si="10"/>
        <v>0.51881719999999998</v>
      </c>
      <c r="I120" s="43">
        <f t="shared" si="11"/>
        <v>6.7159262436996313E-3</v>
      </c>
      <c r="J120" s="43">
        <f t="shared" si="12"/>
        <v>5.5037707257928521E-5</v>
      </c>
      <c r="K120" s="124" t="s">
        <v>261</v>
      </c>
      <c r="L120" s="124" t="s">
        <v>261</v>
      </c>
      <c r="M120" s="180"/>
      <c r="N120" s="180"/>
    </row>
    <row r="121" spans="1:14" x14ac:dyDescent="0.25">
      <c r="A121" s="33" t="s">
        <v>678</v>
      </c>
      <c r="B121" s="124">
        <v>0.57769011999999897</v>
      </c>
      <c r="C121" s="43">
        <f t="shared" si="8"/>
        <v>6.597816764231104E-3</v>
      </c>
      <c r="D121" s="124">
        <v>1.2736032199999998</v>
      </c>
      <c r="E121" s="43">
        <f t="shared" si="9"/>
        <v>1.0143273291050893E-2</v>
      </c>
      <c r="F121" s="124"/>
      <c r="G121" s="124">
        <v>0.51622431999999885</v>
      </c>
      <c r="H121" s="124">
        <f t="shared" si="10"/>
        <v>0.51622431999999885</v>
      </c>
      <c r="I121" s="43">
        <f t="shared" si="11"/>
        <v>0</v>
      </c>
      <c r="J121" s="43">
        <f t="shared" si="12"/>
        <v>6.7371248704313821E-3</v>
      </c>
      <c r="K121" s="124" t="s">
        <v>261</v>
      </c>
      <c r="L121" s="124" t="s">
        <v>261</v>
      </c>
      <c r="M121" s="180"/>
      <c r="N121" s="180"/>
    </row>
    <row r="122" spans="1:14" x14ac:dyDescent="0.25">
      <c r="A122" s="33" t="s">
        <v>742</v>
      </c>
      <c r="B122" s="124">
        <v>1.8726307099999999</v>
      </c>
      <c r="C122" s="43">
        <f t="shared" si="8"/>
        <v>2.1387373375282959E-2</v>
      </c>
      <c r="D122" s="124">
        <v>8.3340963800000019</v>
      </c>
      <c r="E122" s="43">
        <f t="shared" si="9"/>
        <v>6.6374688669755377E-2</v>
      </c>
      <c r="F122" s="124"/>
      <c r="G122" s="124">
        <v>0.49995470999999897</v>
      </c>
      <c r="H122" s="124">
        <f t="shared" si="10"/>
        <v>0.49995470999999897</v>
      </c>
      <c r="I122" s="43">
        <f t="shared" si="11"/>
        <v>0</v>
      </c>
      <c r="J122" s="43">
        <f t="shared" si="12"/>
        <v>6.5247939322779476E-3</v>
      </c>
      <c r="K122" s="124">
        <f t="shared" ref="K122:K129" si="15">((H122/D122)-1)*100</f>
        <v>-94.001092773539554</v>
      </c>
      <c r="L122" s="124">
        <f t="shared" ref="L122:L126" si="16">((H122/B122)-1)*100</f>
        <v>-73.302012653632119</v>
      </c>
      <c r="M122" s="180"/>
      <c r="N122" s="180"/>
    </row>
    <row r="123" spans="1:14" x14ac:dyDescent="0.25">
      <c r="A123" s="33" t="s">
        <v>563</v>
      </c>
      <c r="B123" s="124">
        <v>1.3346680599999992</v>
      </c>
      <c r="C123" s="43">
        <f t="shared" si="8"/>
        <v>1.524328527715138E-2</v>
      </c>
      <c r="D123" s="124">
        <v>0.5533915999999991</v>
      </c>
      <c r="E123" s="43">
        <f t="shared" si="9"/>
        <v>4.4073398587763553E-3</v>
      </c>
      <c r="F123" s="124">
        <v>0.49421504999999899</v>
      </c>
      <c r="G123" s="124"/>
      <c r="H123" s="124">
        <f t="shared" si="10"/>
        <v>0.49421504999999899</v>
      </c>
      <c r="I123" s="43">
        <f t="shared" si="11"/>
        <v>6.4498869497207909E-3</v>
      </c>
      <c r="J123" s="43">
        <f t="shared" si="12"/>
        <v>0</v>
      </c>
      <c r="K123" s="124" t="s">
        <v>261</v>
      </c>
      <c r="L123" s="124" t="s">
        <v>261</v>
      </c>
      <c r="M123" s="180"/>
      <c r="N123" s="180"/>
    </row>
    <row r="124" spans="1:14" x14ac:dyDescent="0.25">
      <c r="A124" s="33" t="s">
        <v>688</v>
      </c>
      <c r="B124" s="124">
        <v>0.60513872000000002</v>
      </c>
      <c r="C124" s="43">
        <f t="shared" si="8"/>
        <v>6.9113080755152257E-3</v>
      </c>
      <c r="D124" s="124">
        <v>0.33984995999999984</v>
      </c>
      <c r="E124" s="43">
        <f t="shared" si="9"/>
        <v>2.7066443992130556E-3</v>
      </c>
      <c r="F124" s="124"/>
      <c r="G124" s="124">
        <v>0.47665048999999887</v>
      </c>
      <c r="H124" s="124">
        <f t="shared" si="10"/>
        <v>0.47665048999999887</v>
      </c>
      <c r="I124" s="43">
        <f t="shared" si="11"/>
        <v>0</v>
      </c>
      <c r="J124" s="43">
        <f t="shared" si="12"/>
        <v>6.2206559169515766E-3</v>
      </c>
      <c r="K124" s="124" t="s">
        <v>261</v>
      </c>
      <c r="L124" s="124" t="s">
        <v>261</v>
      </c>
      <c r="M124" s="180"/>
      <c r="N124" s="180"/>
    </row>
    <row r="125" spans="1:14" x14ac:dyDescent="0.25">
      <c r="A125" s="33" t="s">
        <v>598</v>
      </c>
      <c r="B125" s="124">
        <v>1.3003799999999999</v>
      </c>
      <c r="C125" s="43">
        <f t="shared" si="8"/>
        <v>1.485168028123946E-2</v>
      </c>
      <c r="D125" s="124">
        <v>2.3736349999999899E-2</v>
      </c>
      <c r="E125" s="43">
        <f t="shared" si="9"/>
        <v>1.8904183124005835E-4</v>
      </c>
      <c r="F125" s="124">
        <v>0.46099324999999991</v>
      </c>
      <c r="G125" s="124"/>
      <c r="H125" s="124">
        <f t="shared" si="10"/>
        <v>0.46099324999999991</v>
      </c>
      <c r="I125" s="43">
        <f t="shared" si="11"/>
        <v>6.0163168788250768E-3</v>
      </c>
      <c r="J125" s="43">
        <f t="shared" si="12"/>
        <v>0</v>
      </c>
      <c r="K125" s="124" t="s">
        <v>261</v>
      </c>
      <c r="L125" s="124" t="s">
        <v>261</v>
      </c>
      <c r="M125" s="180"/>
      <c r="N125" s="180"/>
    </row>
    <row r="126" spans="1:14" x14ac:dyDescent="0.25">
      <c r="A126" s="33" t="s">
        <v>728</v>
      </c>
      <c r="B126" s="124">
        <v>0.189397489999999</v>
      </c>
      <c r="C126" s="43">
        <f t="shared" si="8"/>
        <v>2.1631146030769723E-3</v>
      </c>
      <c r="D126" s="124">
        <v>0.221966729999999</v>
      </c>
      <c r="E126" s="43">
        <f t="shared" si="9"/>
        <v>1.7677948426597847E-3</v>
      </c>
      <c r="F126" s="124">
        <v>0.42102557000000002</v>
      </c>
      <c r="G126" s="124">
        <v>2.7E-2</v>
      </c>
      <c r="H126" s="124">
        <f t="shared" si="10"/>
        <v>0.44802557000000004</v>
      </c>
      <c r="I126" s="43">
        <f t="shared" si="11"/>
        <v>5.4947078795794723E-3</v>
      </c>
      <c r="J126" s="43">
        <f t="shared" si="12"/>
        <v>3.5237079008917617E-4</v>
      </c>
      <c r="K126" s="124">
        <f t="shared" si="15"/>
        <v>101.8435690790246</v>
      </c>
      <c r="L126" s="124">
        <f t="shared" si="16"/>
        <v>136.55306625235761</v>
      </c>
      <c r="M126" s="180"/>
      <c r="N126" s="180"/>
    </row>
    <row r="127" spans="1:14" x14ac:dyDescent="0.25">
      <c r="A127" s="33" t="s">
        <v>730</v>
      </c>
      <c r="B127" s="124">
        <v>1.2804252399999991</v>
      </c>
      <c r="C127" s="43">
        <f t="shared" si="8"/>
        <v>1.462377634884364E-2</v>
      </c>
      <c r="D127" s="124">
        <v>0.69742311999999906</v>
      </c>
      <c r="E127" s="43">
        <f t="shared" si="9"/>
        <v>5.5544404996537098E-3</v>
      </c>
      <c r="F127" s="124"/>
      <c r="G127" s="124">
        <v>0.43826025999999996</v>
      </c>
      <c r="H127" s="124">
        <f t="shared" si="10"/>
        <v>0.43826025999999996</v>
      </c>
      <c r="I127" s="43">
        <f t="shared" si="11"/>
        <v>0</v>
      </c>
      <c r="J127" s="43">
        <f t="shared" si="12"/>
        <v>5.7196338548476952E-3</v>
      </c>
      <c r="K127" s="124" t="s">
        <v>261</v>
      </c>
      <c r="L127" s="124" t="s">
        <v>261</v>
      </c>
      <c r="M127" s="180"/>
      <c r="N127" s="180"/>
    </row>
    <row r="128" spans="1:14" x14ac:dyDescent="0.25">
      <c r="A128" s="33" t="s">
        <v>707</v>
      </c>
      <c r="B128" s="124">
        <v>0.70349168999999989</v>
      </c>
      <c r="C128" s="43">
        <f t="shared" si="8"/>
        <v>8.0346003940300701E-3</v>
      </c>
      <c r="D128" s="124">
        <v>0.46969369999999999</v>
      </c>
      <c r="E128" s="43">
        <f t="shared" si="9"/>
        <v>3.7407502488764686E-3</v>
      </c>
      <c r="F128" s="124">
        <v>3.4682739999999983E-2</v>
      </c>
      <c r="G128" s="124">
        <v>0.39518465999999991</v>
      </c>
      <c r="H128" s="124">
        <f t="shared" si="10"/>
        <v>0.4298673999999999</v>
      </c>
      <c r="I128" s="43">
        <f t="shared" si="11"/>
        <v>4.526364628243507E-4</v>
      </c>
      <c r="J128" s="43">
        <f t="shared" si="12"/>
        <v>5.1574641064934231E-3</v>
      </c>
      <c r="K128" s="124" t="s">
        <v>261</v>
      </c>
      <c r="L128" s="124" t="s">
        <v>261</v>
      </c>
      <c r="M128" s="180"/>
      <c r="N128" s="180"/>
    </row>
    <row r="129" spans="1:14" x14ac:dyDescent="0.25">
      <c r="A129" s="33" t="s">
        <v>832</v>
      </c>
      <c r="B129" s="124">
        <v>0.37081951999999996</v>
      </c>
      <c r="C129" s="43">
        <f t="shared" si="8"/>
        <v>4.2351412303193543E-3</v>
      </c>
      <c r="D129" s="124">
        <v>0.70922358999999979</v>
      </c>
      <c r="E129" s="43">
        <f t="shared" si="9"/>
        <v>5.6484221968520374E-3</v>
      </c>
      <c r="F129" s="124"/>
      <c r="G129" s="124">
        <v>0.42656984999999986</v>
      </c>
      <c r="H129" s="124">
        <f t="shared" si="10"/>
        <v>0.42656984999999986</v>
      </c>
      <c r="I129" s="43">
        <f t="shared" si="11"/>
        <v>0</v>
      </c>
      <c r="J129" s="43">
        <f t="shared" si="12"/>
        <v>5.5670650026933824E-3</v>
      </c>
      <c r="K129" s="124">
        <f t="shared" si="15"/>
        <v>-39.853967632407716</v>
      </c>
      <c r="L129" s="124">
        <f>((H129/B129)-1)*100</f>
        <v>15.034356875279897</v>
      </c>
      <c r="M129" s="180"/>
      <c r="N129" s="180"/>
    </row>
    <row r="130" spans="1:14" x14ac:dyDescent="0.25">
      <c r="A130" s="33" t="s">
        <v>668</v>
      </c>
      <c r="B130" s="124">
        <v>0.4708894099999999</v>
      </c>
      <c r="C130" s="43">
        <f t="shared" si="8"/>
        <v>5.3780425453648032E-3</v>
      </c>
      <c r="D130" s="124">
        <v>3.0754440000000001</v>
      </c>
      <c r="E130" s="43">
        <f t="shared" si="9"/>
        <v>2.449355379560263E-2</v>
      </c>
      <c r="F130" s="124">
        <v>7.0956000000000005E-2</v>
      </c>
      <c r="G130" s="124">
        <v>0.33567764</v>
      </c>
      <c r="H130" s="124">
        <f t="shared" si="10"/>
        <v>0.40663364000000002</v>
      </c>
      <c r="I130" s="43">
        <f t="shared" si="11"/>
        <v>9.2603043635435499E-4</v>
      </c>
      <c r="J130" s="43">
        <f t="shared" si="12"/>
        <v>4.3808516748914837E-3</v>
      </c>
      <c r="K130" s="124" t="s">
        <v>261</v>
      </c>
      <c r="L130" s="124" t="s">
        <v>261</v>
      </c>
      <c r="M130" s="180"/>
      <c r="N130" s="180"/>
    </row>
    <row r="131" spans="1:14" x14ac:dyDescent="0.25">
      <c r="A131" s="33" t="s">
        <v>697</v>
      </c>
      <c r="B131" s="124">
        <v>0.15924578999999986</v>
      </c>
      <c r="C131" s="43">
        <f t="shared" si="8"/>
        <v>1.818751102918684E-3</v>
      </c>
      <c r="D131" s="124">
        <v>0.41460936999999881</v>
      </c>
      <c r="E131" s="43">
        <f t="shared" si="9"/>
        <v>3.3020457885937398E-3</v>
      </c>
      <c r="F131" s="124">
        <v>0.24738837999999899</v>
      </c>
      <c r="G131" s="124">
        <v>0.14573680999999988</v>
      </c>
      <c r="H131" s="124">
        <f t="shared" si="10"/>
        <v>0.3931251899999989</v>
      </c>
      <c r="I131" s="43">
        <f t="shared" si="11"/>
        <v>3.2286088488696664E-3</v>
      </c>
      <c r="J131" s="43">
        <f t="shared" si="12"/>
        <v>1.901977588325041E-3</v>
      </c>
      <c r="K131" s="124">
        <f>((H131/D131)-1)*100</f>
        <v>-5.1817883421206741</v>
      </c>
      <c r="L131" s="124">
        <f>((H131/B131)-1)*100</f>
        <v>146.86692816180528</v>
      </c>
      <c r="M131" s="180"/>
      <c r="N131" s="180"/>
    </row>
    <row r="132" spans="1:14" x14ac:dyDescent="0.25">
      <c r="A132" s="33" t="s">
        <v>611</v>
      </c>
      <c r="B132" s="124">
        <v>0.29606672999999994</v>
      </c>
      <c r="C132" s="43">
        <f t="shared" ref="C132:C195" si="17">(B132/$B$243)*100</f>
        <v>3.3813872989987906E-3</v>
      </c>
      <c r="D132" s="124">
        <v>1.3405629999999898E-2</v>
      </c>
      <c r="E132" s="43">
        <f t="shared" ref="E132:E195" si="18">(D132/$D$243)*100</f>
        <v>1.067655660675148E-4</v>
      </c>
      <c r="F132" s="124"/>
      <c r="G132" s="124">
        <v>0.389623</v>
      </c>
      <c r="H132" s="124">
        <f t="shared" ref="H132:H195" si="19">F132+G132</f>
        <v>0.389623</v>
      </c>
      <c r="I132" s="43">
        <f t="shared" ref="I132:I195" si="20">(F132/$H$243)*100</f>
        <v>0</v>
      </c>
      <c r="J132" s="43">
        <f t="shared" ref="J132:J195" si="21">(G132/$H$243)*100</f>
        <v>5.0848801609968556E-3</v>
      </c>
      <c r="K132" s="124" t="s">
        <v>261</v>
      </c>
      <c r="L132" s="124">
        <f>((H132/B132)-1)*100</f>
        <v>31.599724156780496</v>
      </c>
      <c r="M132" s="180"/>
      <c r="N132" s="180"/>
    </row>
    <row r="133" spans="1:14" x14ac:dyDescent="0.25">
      <c r="A133" s="33" t="s">
        <v>706</v>
      </c>
      <c r="B133" s="124">
        <v>2.0613441199999998</v>
      </c>
      <c r="C133" s="43">
        <f t="shared" si="17"/>
        <v>2.3542675079479002E-2</v>
      </c>
      <c r="D133" s="124">
        <v>0.59699132999999993</v>
      </c>
      <c r="E133" s="43">
        <f t="shared" si="18"/>
        <v>4.7545782842618369E-3</v>
      </c>
      <c r="F133" s="124">
        <v>0.14582061999999998</v>
      </c>
      <c r="G133" s="124">
        <v>0.22491554999999999</v>
      </c>
      <c r="H133" s="124">
        <f t="shared" si="19"/>
        <v>0.37073616999999998</v>
      </c>
      <c r="I133" s="43">
        <f t="shared" si="20"/>
        <v>1.9030713733590194E-3</v>
      </c>
      <c r="J133" s="43">
        <f t="shared" si="21"/>
        <v>2.9353211132163558E-3</v>
      </c>
      <c r="K133" s="124" t="s">
        <v>261</v>
      </c>
      <c r="L133" s="124" t="s">
        <v>261</v>
      </c>
      <c r="M133" s="180"/>
      <c r="N133" s="180"/>
    </row>
    <row r="134" spans="1:14" x14ac:dyDescent="0.25">
      <c r="A134" s="33" t="s">
        <v>757</v>
      </c>
      <c r="B134" s="124">
        <v>0.234102489999999</v>
      </c>
      <c r="C134" s="43">
        <f t="shared" si="17"/>
        <v>2.6736917935696056E-3</v>
      </c>
      <c r="D134" s="124">
        <v>0.52913093</v>
      </c>
      <c r="E134" s="43">
        <f t="shared" si="18"/>
        <v>4.2141222206849641E-3</v>
      </c>
      <c r="F134" s="124"/>
      <c r="G134" s="124">
        <v>0.36766581999999992</v>
      </c>
      <c r="H134" s="124">
        <f t="shared" si="19"/>
        <v>0.36766581999999992</v>
      </c>
      <c r="I134" s="43">
        <f t="shared" si="20"/>
        <v>0</v>
      </c>
      <c r="J134" s="43">
        <f t="shared" si="21"/>
        <v>4.7983220548957336E-3</v>
      </c>
      <c r="K134" s="124">
        <f>((H134/D134)-1)*100</f>
        <v>-30.515152459524543</v>
      </c>
      <c r="L134" s="124">
        <f>((H134/B134)-1)*100</f>
        <v>57.05335727099763</v>
      </c>
      <c r="M134" s="180"/>
      <c r="N134" s="180"/>
    </row>
    <row r="135" spans="1:14" x14ac:dyDescent="0.25">
      <c r="A135" s="33" t="s">
        <v>696</v>
      </c>
      <c r="B135" s="124">
        <v>0.100991</v>
      </c>
      <c r="C135" s="43">
        <f t="shared" si="17"/>
        <v>1.1534213409023935E-3</v>
      </c>
      <c r="D135" s="124">
        <v>0.25827850999999985</v>
      </c>
      <c r="E135" s="43">
        <f t="shared" si="18"/>
        <v>2.0569903334065219E-3</v>
      </c>
      <c r="F135" s="124">
        <v>0.34892410999999995</v>
      </c>
      <c r="G135" s="124">
        <v>3.2699999999999998E-4</v>
      </c>
      <c r="H135" s="124">
        <f t="shared" si="19"/>
        <v>0.34925110999999998</v>
      </c>
      <c r="I135" s="43">
        <f t="shared" si="20"/>
        <v>4.5537283082171332E-3</v>
      </c>
      <c r="J135" s="43">
        <f t="shared" si="21"/>
        <v>4.2676017910800224E-6</v>
      </c>
      <c r="K135" s="124" t="s">
        <v>261</v>
      </c>
      <c r="L135" s="124" t="s">
        <v>261</v>
      </c>
      <c r="M135" s="180"/>
      <c r="N135" s="180"/>
    </row>
    <row r="136" spans="1:14" x14ac:dyDescent="0.25">
      <c r="A136" s="33" t="s">
        <v>643</v>
      </c>
      <c r="B136" s="124">
        <v>0.19583136000000001</v>
      </c>
      <c r="C136" s="43">
        <f t="shared" si="17"/>
        <v>2.2365960317448025E-3</v>
      </c>
      <c r="D136" s="124">
        <v>0.26247388999999999</v>
      </c>
      <c r="E136" s="43">
        <f t="shared" si="18"/>
        <v>2.090403318888618E-3</v>
      </c>
      <c r="F136" s="124">
        <v>0.33298687999999999</v>
      </c>
      <c r="G136" s="124">
        <v>6.7431999999999995E-3</v>
      </c>
      <c r="H136" s="124">
        <f t="shared" si="19"/>
        <v>0.33973007999999999</v>
      </c>
      <c r="I136" s="43">
        <f t="shared" si="20"/>
        <v>4.3457351849973958E-3</v>
      </c>
      <c r="J136" s="43">
        <f t="shared" si="21"/>
        <v>8.8003952286271585E-5</v>
      </c>
      <c r="K136" s="124" t="s">
        <v>261</v>
      </c>
      <c r="L136" s="124" t="s">
        <v>261</v>
      </c>
      <c r="M136" s="180"/>
      <c r="N136" s="180"/>
    </row>
    <row r="137" spans="1:14" x14ac:dyDescent="0.25">
      <c r="A137" s="33" t="s">
        <v>692</v>
      </c>
      <c r="B137" s="124">
        <v>0.19120937000000002</v>
      </c>
      <c r="C137" s="43">
        <f t="shared" si="17"/>
        <v>2.1838081407105775E-3</v>
      </c>
      <c r="D137" s="124">
        <v>0</v>
      </c>
      <c r="E137" s="43">
        <f t="shared" si="18"/>
        <v>0</v>
      </c>
      <c r="F137" s="124">
        <v>0.29451618000000002</v>
      </c>
      <c r="G137" s="124"/>
      <c r="H137" s="124">
        <f t="shared" si="19"/>
        <v>0.29451618000000002</v>
      </c>
      <c r="I137" s="43">
        <f t="shared" si="20"/>
        <v>3.8436629274313343E-3</v>
      </c>
      <c r="J137" s="43">
        <f t="shared" si="21"/>
        <v>0</v>
      </c>
      <c r="K137" s="124" t="s">
        <v>261</v>
      </c>
      <c r="L137" s="124">
        <f>((H137/B137)-1)*100</f>
        <v>54.028110651690334</v>
      </c>
      <c r="M137" s="180"/>
      <c r="N137" s="180"/>
    </row>
    <row r="138" spans="1:14" x14ac:dyDescent="0.25">
      <c r="A138" s="33" t="s">
        <v>695</v>
      </c>
      <c r="B138" s="124">
        <v>0.2861464199999999</v>
      </c>
      <c r="C138" s="43">
        <f t="shared" si="17"/>
        <v>3.2680871310395909E-3</v>
      </c>
      <c r="D138" s="124">
        <v>1.0624993199999986</v>
      </c>
      <c r="E138" s="43">
        <f t="shared" si="18"/>
        <v>8.4619925617930858E-3</v>
      </c>
      <c r="F138" s="124">
        <v>0.17486845000000001</v>
      </c>
      <c r="G138" s="124">
        <v>9.8951999999999998E-2</v>
      </c>
      <c r="H138" s="124">
        <f t="shared" si="19"/>
        <v>0.27382044999999999</v>
      </c>
      <c r="I138" s="43">
        <f t="shared" si="20"/>
        <v>2.2821679217840595E-3</v>
      </c>
      <c r="J138" s="43">
        <f t="shared" si="21"/>
        <v>1.2913997933668207E-3</v>
      </c>
      <c r="K138" s="124">
        <f>((H138/D138)-1)*100</f>
        <v>-74.228647035745837</v>
      </c>
      <c r="L138" s="124" t="s">
        <v>261</v>
      </c>
      <c r="M138" s="180"/>
      <c r="N138" s="180"/>
    </row>
    <row r="139" spans="1:14" x14ac:dyDescent="0.25">
      <c r="A139" s="33" t="s">
        <v>722</v>
      </c>
      <c r="B139" s="124">
        <v>2.6582649999999979E-2</v>
      </c>
      <c r="C139" s="43">
        <f t="shared" si="17"/>
        <v>3.0360126949667782E-4</v>
      </c>
      <c r="D139" s="124">
        <v>9.7999999999999997E-5</v>
      </c>
      <c r="E139" s="43">
        <f t="shared" si="18"/>
        <v>7.8049487227504622E-7</v>
      </c>
      <c r="F139" s="124">
        <v>3.0000000000000001E-3</v>
      </c>
      <c r="G139" s="124">
        <v>0.24308289999999899</v>
      </c>
      <c r="H139" s="124">
        <f t="shared" si="19"/>
        <v>0.24608289999999899</v>
      </c>
      <c r="I139" s="43">
        <f t="shared" si="20"/>
        <v>3.9152310009908465E-5</v>
      </c>
      <c r="J139" s="43">
        <f t="shared" si="21"/>
        <v>3.1724190196358464E-3</v>
      </c>
      <c r="K139" s="124" t="s">
        <v>261</v>
      </c>
      <c r="L139" s="124" t="s">
        <v>261</v>
      </c>
      <c r="M139" s="180"/>
      <c r="N139" s="180"/>
    </row>
    <row r="140" spans="1:14" x14ac:dyDescent="0.25">
      <c r="A140" s="33" t="s">
        <v>646</v>
      </c>
      <c r="B140" s="124">
        <v>0.16129118999999989</v>
      </c>
      <c r="C140" s="43">
        <f t="shared" si="17"/>
        <v>1.8421116797095048E-3</v>
      </c>
      <c r="D140" s="124">
        <v>2.5868252099999895</v>
      </c>
      <c r="E140" s="43">
        <f t="shared" si="18"/>
        <v>2.060207971302869E-2</v>
      </c>
      <c r="F140" s="124"/>
      <c r="G140" s="124">
        <v>0.23984063</v>
      </c>
      <c r="H140" s="124">
        <f t="shared" si="19"/>
        <v>0.23984063</v>
      </c>
      <c r="I140" s="43">
        <f t="shared" si="20"/>
        <v>0</v>
      </c>
      <c r="J140" s="43">
        <f t="shared" si="21"/>
        <v>3.1301048995772511E-3</v>
      </c>
      <c r="K140" s="124">
        <f>((H140/D140)-1)*100</f>
        <v>-90.728378976946772</v>
      </c>
      <c r="L140" s="124">
        <f>((H140/B140)-1)*100</f>
        <v>48.700390889297893</v>
      </c>
      <c r="M140" s="180"/>
      <c r="N140" s="180"/>
    </row>
    <row r="141" spans="1:14" x14ac:dyDescent="0.25">
      <c r="A141" s="33" t="s">
        <v>743</v>
      </c>
      <c r="B141" s="124">
        <v>0.39934937999999987</v>
      </c>
      <c r="C141" s="43">
        <f t="shared" si="17"/>
        <v>4.5609816455737572E-3</v>
      </c>
      <c r="D141" s="124">
        <v>0.59870535999999985</v>
      </c>
      <c r="E141" s="43">
        <f t="shared" si="18"/>
        <v>4.7682292192202606E-3</v>
      </c>
      <c r="F141" s="124">
        <v>5.993196999999998E-2</v>
      </c>
      <c r="G141" s="124">
        <v>0.14774639000000001</v>
      </c>
      <c r="H141" s="124">
        <f t="shared" si="19"/>
        <v>0.20767835999999998</v>
      </c>
      <c r="I141" s="43">
        <f t="shared" si="20"/>
        <v>7.8215835631484441E-4</v>
      </c>
      <c r="J141" s="43">
        <f t="shared" si="21"/>
        <v>1.92820415470828E-3</v>
      </c>
      <c r="K141" s="124" t="s">
        <v>261</v>
      </c>
      <c r="L141" s="124" t="s">
        <v>261</v>
      </c>
      <c r="M141" s="180"/>
      <c r="N141" s="180"/>
    </row>
    <row r="142" spans="1:14" x14ac:dyDescent="0.25">
      <c r="A142" s="33" t="s">
        <v>684</v>
      </c>
      <c r="B142" s="124">
        <v>0.12016098</v>
      </c>
      <c r="C142" s="43">
        <f t="shared" si="17"/>
        <v>1.3723622765963867E-3</v>
      </c>
      <c r="D142" s="124">
        <v>1.35193E-2</v>
      </c>
      <c r="E142" s="43">
        <f t="shared" si="18"/>
        <v>1.0767086047702075E-4</v>
      </c>
      <c r="F142" s="124">
        <v>0.20439311999999987</v>
      </c>
      <c r="G142" s="124">
        <v>1.6899999999999999E-4</v>
      </c>
      <c r="H142" s="124">
        <f t="shared" si="19"/>
        <v>0.20456211999999988</v>
      </c>
      <c r="I142" s="43">
        <f t="shared" si="20"/>
        <v>2.6674875993774722E-3</v>
      </c>
      <c r="J142" s="43">
        <f t="shared" si="21"/>
        <v>2.2055801305581767E-6</v>
      </c>
      <c r="K142" s="124" t="s">
        <v>261</v>
      </c>
      <c r="L142" s="124" t="s">
        <v>261</v>
      </c>
      <c r="M142" s="180"/>
      <c r="N142" s="180"/>
    </row>
    <row r="143" spans="1:14" x14ac:dyDescent="0.25">
      <c r="A143" s="33" t="s">
        <v>680</v>
      </c>
      <c r="B143" s="124">
        <v>2.5464839999999898E-2</v>
      </c>
      <c r="C143" s="43">
        <f t="shared" si="17"/>
        <v>2.9083472684362756E-4</v>
      </c>
      <c r="D143" s="124">
        <v>0.99926118999999991</v>
      </c>
      <c r="E143" s="43">
        <f t="shared" si="18"/>
        <v>7.9583493352904152E-3</v>
      </c>
      <c r="F143" s="124"/>
      <c r="G143" s="124">
        <v>0.19407251999999997</v>
      </c>
      <c r="H143" s="124">
        <f t="shared" si="19"/>
        <v>0.19407251999999997</v>
      </c>
      <c r="I143" s="43">
        <f t="shared" si="20"/>
        <v>0</v>
      </c>
      <c r="J143" s="43">
        <f t="shared" si="21"/>
        <v>2.5327958224813864E-3</v>
      </c>
      <c r="K143" s="124" t="s">
        <v>261</v>
      </c>
      <c r="L143" s="124">
        <f>((H143/B143)-1)*100</f>
        <v>662.11953422837428</v>
      </c>
      <c r="M143" s="180"/>
      <c r="N143" s="180"/>
    </row>
    <row r="144" spans="1:14" x14ac:dyDescent="0.25">
      <c r="A144" s="33" t="s">
        <v>674</v>
      </c>
      <c r="B144" s="124">
        <v>6.908628E-2</v>
      </c>
      <c r="C144" s="43">
        <f t="shared" si="17"/>
        <v>7.8903654499468481E-4</v>
      </c>
      <c r="D144" s="124">
        <v>0.21398457999999998</v>
      </c>
      <c r="E144" s="43">
        <f t="shared" si="18"/>
        <v>1.7042231371013207E-3</v>
      </c>
      <c r="F144" s="124"/>
      <c r="G144" s="124">
        <v>0.18609671999999999</v>
      </c>
      <c r="H144" s="124">
        <f t="shared" si="19"/>
        <v>0.18609671999999999</v>
      </c>
      <c r="I144" s="43">
        <f t="shared" si="20"/>
        <v>0</v>
      </c>
      <c r="J144" s="43">
        <f t="shared" si="21"/>
        <v>2.4287054910890442E-3</v>
      </c>
      <c r="K144" s="124" t="s">
        <v>261</v>
      </c>
      <c r="L144" s="124" t="s">
        <v>261</v>
      </c>
      <c r="M144" s="180"/>
      <c r="N144" s="180"/>
    </row>
    <row r="145" spans="1:14" x14ac:dyDescent="0.25">
      <c r="A145" s="33" t="s">
        <v>675</v>
      </c>
      <c r="B145" s="124">
        <v>0.19998325000000003</v>
      </c>
      <c r="C145" s="43">
        <f t="shared" si="17"/>
        <v>2.2840148961097389E-3</v>
      </c>
      <c r="D145" s="124">
        <v>3.4858029999999977E-2</v>
      </c>
      <c r="E145" s="43">
        <f t="shared" si="18"/>
        <v>2.7761748645520118E-4</v>
      </c>
      <c r="F145" s="124">
        <v>7.089348999999999E-2</v>
      </c>
      <c r="G145" s="124">
        <v>0.11266669999999997</v>
      </c>
      <c r="H145" s="124">
        <f t="shared" si="19"/>
        <v>0.18356018999999996</v>
      </c>
      <c r="I145" s="43">
        <f t="shared" si="20"/>
        <v>9.2521463272144842E-4</v>
      </c>
      <c r="J145" s="43">
        <f t="shared" si="21"/>
        <v>1.4703871887311176E-3</v>
      </c>
      <c r="K145" s="124" t="s">
        <v>261</v>
      </c>
      <c r="L145" s="124" t="s">
        <v>261</v>
      </c>
      <c r="M145" s="180"/>
      <c r="N145" s="180"/>
    </row>
    <row r="146" spans="1:14" x14ac:dyDescent="0.25">
      <c r="A146" s="33" t="s">
        <v>758</v>
      </c>
      <c r="B146" s="124">
        <v>2.7123448599999995</v>
      </c>
      <c r="C146" s="43">
        <f t="shared" si="17"/>
        <v>3.0977774706765104E-2</v>
      </c>
      <c r="D146" s="124">
        <v>7.2810109099999991</v>
      </c>
      <c r="E146" s="43">
        <f t="shared" si="18"/>
        <v>5.7987670206466002E-2</v>
      </c>
      <c r="F146" s="124"/>
      <c r="G146" s="124">
        <v>0.18100723999999899</v>
      </c>
      <c r="H146" s="124">
        <f t="shared" si="19"/>
        <v>0.18100723999999899</v>
      </c>
      <c r="I146" s="43">
        <f t="shared" si="20"/>
        <v>0</v>
      </c>
      <c r="J146" s="43">
        <f t="shared" si="21"/>
        <v>2.3622838581726213E-3</v>
      </c>
      <c r="K146" s="124">
        <f>((H146/D146)-1)*100</f>
        <v>-97.513982024784539</v>
      </c>
      <c r="L146" s="124">
        <f t="shared" ref="L146:L155" si="22">((H146/B146)-1)*100</f>
        <v>-93.326540342661332</v>
      </c>
      <c r="M146" s="180"/>
      <c r="N146" s="180"/>
    </row>
    <row r="147" spans="1:14" x14ac:dyDescent="0.25">
      <c r="A147" s="33" t="s">
        <v>687</v>
      </c>
      <c r="B147" s="124">
        <v>0.56964068999999773</v>
      </c>
      <c r="C147" s="43">
        <f t="shared" si="17"/>
        <v>6.5058839747340067E-3</v>
      </c>
      <c r="D147" s="124">
        <v>0.26943717999999994</v>
      </c>
      <c r="E147" s="43">
        <f t="shared" si="18"/>
        <v>2.1458605856147818E-3</v>
      </c>
      <c r="F147" s="124">
        <v>7.4543289999999776E-2</v>
      </c>
      <c r="G147" s="124">
        <v>0.10587819999999998</v>
      </c>
      <c r="H147" s="124">
        <f t="shared" si="19"/>
        <v>0.18042148999999974</v>
      </c>
      <c r="I147" s="43">
        <f t="shared" si="20"/>
        <v>9.7284733307950017E-4</v>
      </c>
      <c r="J147" s="43">
        <f t="shared" si="21"/>
        <v>1.3817920365636965E-3</v>
      </c>
      <c r="K147" s="124" t="s">
        <v>261</v>
      </c>
      <c r="L147" s="124">
        <f t="shared" si="22"/>
        <v>-68.327141447707945</v>
      </c>
      <c r="M147" s="180"/>
      <c r="N147" s="180"/>
    </row>
    <row r="148" spans="1:14" x14ac:dyDescent="0.25">
      <c r="A148" s="33" t="s">
        <v>705</v>
      </c>
      <c r="B148" s="124">
        <v>2.1674845399999896</v>
      </c>
      <c r="C148" s="43">
        <f t="shared" si="17"/>
        <v>2.4754908105791559E-2</v>
      </c>
      <c r="D148" s="124">
        <v>0.19177923999999977</v>
      </c>
      <c r="E148" s="43">
        <f t="shared" si="18"/>
        <v>1.5273746268245436E-3</v>
      </c>
      <c r="F148" s="124">
        <v>4.1125329999999877E-2</v>
      </c>
      <c r="G148" s="124">
        <v>0.13840670999999999</v>
      </c>
      <c r="H148" s="124">
        <f t="shared" si="19"/>
        <v>0.17953203999999987</v>
      </c>
      <c r="I148" s="43">
        <f t="shared" si="20"/>
        <v>5.3671722313992801E-4</v>
      </c>
      <c r="J148" s="43">
        <f t="shared" si="21"/>
        <v>1.8063141391238323E-3</v>
      </c>
      <c r="K148" s="124">
        <f t="shared" ref="K148:K155" si="23">((H148/D148)-1)*100</f>
        <v>-6.3860926761415415</v>
      </c>
      <c r="L148" s="124">
        <f t="shared" si="22"/>
        <v>-91.717032500725438</v>
      </c>
      <c r="M148" s="180"/>
      <c r="N148" s="180"/>
    </row>
    <row r="149" spans="1:14" x14ac:dyDescent="0.25">
      <c r="A149" s="33" t="s">
        <v>657</v>
      </c>
      <c r="B149" s="124">
        <v>0.86710033999999969</v>
      </c>
      <c r="C149" s="43">
        <f t="shared" si="17"/>
        <v>9.9031798562220497E-3</v>
      </c>
      <c r="D149" s="124">
        <v>0.84458585999999947</v>
      </c>
      <c r="E149" s="43">
        <f t="shared" si="18"/>
        <v>6.7264789074082633E-3</v>
      </c>
      <c r="F149" s="124">
        <v>0.14769827000000002</v>
      </c>
      <c r="G149" s="124">
        <v>3.08359099999999E-2</v>
      </c>
      <c r="H149" s="124">
        <f t="shared" si="19"/>
        <v>0.17853417999999993</v>
      </c>
      <c r="I149" s="43">
        <f t="shared" si="20"/>
        <v>1.927576151655721E-3</v>
      </c>
      <c r="J149" s="43">
        <f t="shared" si="21"/>
        <v>4.0243236925254422E-4</v>
      </c>
      <c r="K149" s="124" t="s">
        <v>261</v>
      </c>
      <c r="L149" s="124" t="s">
        <v>261</v>
      </c>
      <c r="M149" s="180"/>
      <c r="N149" s="180"/>
    </row>
    <row r="150" spans="1:14" x14ac:dyDescent="0.25">
      <c r="A150" s="33" t="s">
        <v>769</v>
      </c>
      <c r="B150" s="124">
        <v>0.34135932999999974</v>
      </c>
      <c r="C150" s="43">
        <f t="shared" si="17"/>
        <v>3.8986754873022579E-3</v>
      </c>
      <c r="D150" s="124">
        <v>0.32223204999999988</v>
      </c>
      <c r="E150" s="43">
        <f t="shared" si="18"/>
        <v>2.5663312521191457E-3</v>
      </c>
      <c r="F150" s="124">
        <v>8.3930479999999988E-2</v>
      </c>
      <c r="G150" s="124">
        <v>8.6195229999999998E-2</v>
      </c>
      <c r="H150" s="124">
        <f t="shared" si="19"/>
        <v>0.17012570999999999</v>
      </c>
      <c r="I150" s="43">
        <f t="shared" si="20"/>
        <v>1.0953573907468072E-3</v>
      </c>
      <c r="J150" s="43">
        <f t="shared" si="21"/>
        <v>1.1249141221117873E-3</v>
      </c>
      <c r="K150" s="124">
        <f t="shared" si="23"/>
        <v>-47.203976140796655</v>
      </c>
      <c r="L150" s="124">
        <f t="shared" si="22"/>
        <v>-50.162279144384271</v>
      </c>
      <c r="M150" s="180"/>
      <c r="N150" s="180"/>
    </row>
    <row r="151" spans="1:14" x14ac:dyDescent="0.25">
      <c r="A151" s="33" t="s">
        <v>665</v>
      </c>
      <c r="B151" s="124">
        <v>2.0729607799999998</v>
      </c>
      <c r="C151" s="43">
        <f t="shared" si="17"/>
        <v>2.36753493133613E-2</v>
      </c>
      <c r="D151" s="124">
        <v>0.48501047000000003</v>
      </c>
      <c r="E151" s="43">
        <f t="shared" si="18"/>
        <v>3.8627365799460229E-3</v>
      </c>
      <c r="F151" s="124"/>
      <c r="G151" s="124">
        <v>0.15268870999999998</v>
      </c>
      <c r="H151" s="124">
        <f t="shared" si="19"/>
        <v>0.15268870999999998</v>
      </c>
      <c r="I151" s="43">
        <f t="shared" si="20"/>
        <v>0</v>
      </c>
      <c r="J151" s="43">
        <f t="shared" si="21"/>
        <v>1.9927052363110033E-3</v>
      </c>
      <c r="K151" s="124">
        <f t="shared" si="23"/>
        <v>-68.518471364133646</v>
      </c>
      <c r="L151" s="124">
        <f t="shared" si="22"/>
        <v>-92.634269231085014</v>
      </c>
      <c r="M151" s="180"/>
      <c r="N151" s="180"/>
    </row>
    <row r="152" spans="1:14" x14ac:dyDescent="0.25">
      <c r="A152" s="33" t="s">
        <v>720</v>
      </c>
      <c r="B152" s="124">
        <v>0.1603186499999999</v>
      </c>
      <c r="C152" s="43">
        <f t="shared" si="17"/>
        <v>1.8310042702286478E-3</v>
      </c>
      <c r="D152" s="124">
        <v>0.32528678999999888</v>
      </c>
      <c r="E152" s="43">
        <f t="shared" si="18"/>
        <v>2.590659914426622E-3</v>
      </c>
      <c r="F152" s="124">
        <v>4.3196449999999997E-2</v>
      </c>
      <c r="G152" s="124">
        <v>0.10737566999999999</v>
      </c>
      <c r="H152" s="124">
        <f t="shared" si="19"/>
        <v>0.15057211999999998</v>
      </c>
      <c r="I152" s="43">
        <f t="shared" si="20"/>
        <v>5.6374693390917011E-4</v>
      </c>
      <c r="J152" s="43">
        <f t="shared" si="21"/>
        <v>1.4013351731205425E-3</v>
      </c>
      <c r="K152" s="124">
        <f t="shared" si="23"/>
        <v>-53.710963792903939</v>
      </c>
      <c r="L152" s="124">
        <f t="shared" si="22"/>
        <v>-6.0794735983617176</v>
      </c>
      <c r="M152" s="180"/>
      <c r="N152" s="180"/>
    </row>
    <row r="153" spans="1:14" x14ac:dyDescent="0.25">
      <c r="A153" s="33" t="s">
        <v>833</v>
      </c>
      <c r="B153" s="124">
        <v>0.54187431999999891</v>
      </c>
      <c r="C153" s="43">
        <f t="shared" si="17"/>
        <v>6.1887634024316174E-3</v>
      </c>
      <c r="D153" s="124">
        <v>0.1098418699999999</v>
      </c>
      <c r="E153" s="43">
        <f t="shared" si="18"/>
        <v>8.7480628873573627E-4</v>
      </c>
      <c r="F153" s="124">
        <v>6.3460470000000005E-2</v>
      </c>
      <c r="G153" s="124">
        <v>7.9821069999999994E-2</v>
      </c>
      <c r="H153" s="124">
        <f t="shared" si="19"/>
        <v>0.14328153999999999</v>
      </c>
      <c r="I153" s="43">
        <f t="shared" si="20"/>
        <v>8.2820799827149863E-4</v>
      </c>
      <c r="J153" s="43">
        <f t="shared" si="21"/>
        <v>1.0417264259875347E-3</v>
      </c>
      <c r="K153" s="124">
        <f t="shared" si="23"/>
        <v>30.443463863097129</v>
      </c>
      <c r="L153" s="124">
        <f t="shared" si="22"/>
        <v>-73.558160128348533</v>
      </c>
      <c r="M153" s="180"/>
      <c r="N153" s="180"/>
    </row>
    <row r="154" spans="1:14" x14ac:dyDescent="0.25">
      <c r="A154" s="33" t="s">
        <v>718</v>
      </c>
      <c r="B154" s="124">
        <v>0.87408498999999984</v>
      </c>
      <c r="C154" s="43">
        <f t="shared" si="17"/>
        <v>9.982951760339585E-3</v>
      </c>
      <c r="D154" s="124">
        <v>0.62218618999999786</v>
      </c>
      <c r="E154" s="43">
        <f t="shared" si="18"/>
        <v>4.955236029544347E-3</v>
      </c>
      <c r="F154" s="124">
        <v>3.2661119999999905E-2</v>
      </c>
      <c r="G154" s="124">
        <v>0.10431269999999998</v>
      </c>
      <c r="H154" s="124">
        <f t="shared" si="19"/>
        <v>0.13697381999999989</v>
      </c>
      <c r="I154" s="43">
        <f t="shared" si="20"/>
        <v>4.2625276517027264E-4</v>
      </c>
      <c r="J154" s="43">
        <f t="shared" si="21"/>
        <v>1.3613610561235259E-3</v>
      </c>
      <c r="K154" s="124" t="s">
        <v>261</v>
      </c>
      <c r="L154" s="124" t="s">
        <v>261</v>
      </c>
      <c r="M154" s="180"/>
      <c r="N154" s="180"/>
    </row>
    <row r="155" spans="1:14" x14ac:dyDescent="0.25">
      <c r="A155" s="33" t="s">
        <v>609</v>
      </c>
      <c r="B155" s="124">
        <v>0.11852639999999988</v>
      </c>
      <c r="C155" s="43">
        <f t="shared" si="17"/>
        <v>1.3536936877576549E-3</v>
      </c>
      <c r="D155" s="124">
        <v>0.24393977000000003</v>
      </c>
      <c r="E155" s="43">
        <f t="shared" si="18"/>
        <v>1.9427932615199409E-3</v>
      </c>
      <c r="F155" s="124">
        <v>3.2000000000000003E-4</v>
      </c>
      <c r="G155" s="124">
        <v>0.12397330999999999</v>
      </c>
      <c r="H155" s="124">
        <f t="shared" si="19"/>
        <v>0.12429330999999999</v>
      </c>
      <c r="I155" s="43">
        <f t="shared" si="20"/>
        <v>4.1762464010569037E-6</v>
      </c>
      <c r="J155" s="43">
        <f t="shared" si="21"/>
        <v>1.6179471553581615E-3</v>
      </c>
      <c r="K155" s="124">
        <f t="shared" si="23"/>
        <v>-49.047541530435993</v>
      </c>
      <c r="L155" s="124">
        <f t="shared" si="22"/>
        <v>4.865506756300797</v>
      </c>
      <c r="M155" s="180"/>
      <c r="N155" s="180"/>
    </row>
    <row r="156" spans="1:14" x14ac:dyDescent="0.25">
      <c r="A156" s="33" t="s">
        <v>753</v>
      </c>
      <c r="B156" s="124">
        <v>3.6897989999999888E-2</v>
      </c>
      <c r="C156" s="43">
        <f t="shared" si="17"/>
        <v>4.2141308732860332E-4</v>
      </c>
      <c r="D156" s="124">
        <v>9.9576100000000004E-3</v>
      </c>
      <c r="E156" s="43">
        <f t="shared" si="18"/>
        <v>7.9304730052191075E-5</v>
      </c>
      <c r="F156" s="124">
        <v>0.1233326</v>
      </c>
      <c r="G156" s="124">
        <v>1.6694999999999899E-4</v>
      </c>
      <c r="H156" s="124">
        <f t="shared" si="19"/>
        <v>0.12349955</v>
      </c>
      <c r="I156" s="43">
        <f t="shared" si="20"/>
        <v>1.6095853965093455E-3</v>
      </c>
      <c r="J156" s="43">
        <f t="shared" si="21"/>
        <v>2.1788260520513927E-6</v>
      </c>
      <c r="K156" s="124" t="s">
        <v>261</v>
      </c>
      <c r="L156" s="124" t="s">
        <v>261</v>
      </c>
      <c r="M156" s="180"/>
      <c r="N156" s="180"/>
    </row>
    <row r="157" spans="1:14" x14ac:dyDescent="0.25">
      <c r="A157" s="33" t="s">
        <v>834</v>
      </c>
      <c r="B157" s="124">
        <v>0.31970140999999896</v>
      </c>
      <c r="C157" s="43">
        <f t="shared" si="17"/>
        <v>3.6513197117622825E-3</v>
      </c>
      <c r="D157" s="124">
        <v>2.7182849999999998E-2</v>
      </c>
      <c r="E157" s="43">
        <f t="shared" si="18"/>
        <v>2.1649056162063003E-4</v>
      </c>
      <c r="F157" s="124">
        <v>5.4295000000000005E-4</v>
      </c>
      <c r="G157" s="124">
        <v>0.12240000000000001</v>
      </c>
      <c r="H157" s="124">
        <f t="shared" si="19"/>
        <v>0.12294295000000001</v>
      </c>
      <c r="I157" s="43">
        <f t="shared" si="20"/>
        <v>7.0859155732932681E-6</v>
      </c>
      <c r="J157" s="43">
        <f t="shared" si="21"/>
        <v>1.5974142484042654E-3</v>
      </c>
      <c r="K157" s="124" t="s">
        <v>261</v>
      </c>
      <c r="L157" s="124" t="s">
        <v>261</v>
      </c>
      <c r="M157" s="180"/>
      <c r="N157" s="180"/>
    </row>
    <row r="158" spans="1:14" x14ac:dyDescent="0.25">
      <c r="A158" s="33" t="s">
        <v>589</v>
      </c>
      <c r="B158" s="124">
        <v>0.18372549999999999</v>
      </c>
      <c r="C158" s="43">
        <f t="shared" si="17"/>
        <v>2.0983346295012696E-3</v>
      </c>
      <c r="D158" s="124">
        <v>0.217338</v>
      </c>
      <c r="E158" s="43">
        <f t="shared" si="18"/>
        <v>1.7309305566378982E-3</v>
      </c>
      <c r="F158" s="124">
        <v>0.11215</v>
      </c>
      <c r="G158" s="124"/>
      <c r="H158" s="124">
        <f t="shared" si="19"/>
        <v>0.11215</v>
      </c>
      <c r="I158" s="43">
        <f t="shared" si="20"/>
        <v>1.4636438558704114E-3</v>
      </c>
      <c r="J158" s="43">
        <f t="shared" si="21"/>
        <v>0</v>
      </c>
      <c r="K158" s="124" t="s">
        <v>261</v>
      </c>
      <c r="L158" s="124" t="s">
        <v>261</v>
      </c>
      <c r="M158" s="180"/>
      <c r="N158" s="180"/>
    </row>
    <row r="159" spans="1:14" x14ac:dyDescent="0.25">
      <c r="A159" s="33" t="s">
        <v>658</v>
      </c>
      <c r="B159" s="124">
        <v>2.1000000000000002E-5</v>
      </c>
      <c r="C159" s="43">
        <f t="shared" si="17"/>
        <v>2.3984165082977953E-7</v>
      </c>
      <c r="D159" s="124">
        <v>0.11383502</v>
      </c>
      <c r="E159" s="43">
        <f t="shared" si="18"/>
        <v>9.0660866729925854E-4</v>
      </c>
      <c r="F159" s="124">
        <v>0.10762928000000001</v>
      </c>
      <c r="G159" s="124"/>
      <c r="H159" s="124">
        <f t="shared" si="19"/>
        <v>0.10762928000000001</v>
      </c>
      <c r="I159" s="43">
        <f t="shared" si="20"/>
        <v>1.4046449789010805E-3</v>
      </c>
      <c r="J159" s="43">
        <f t="shared" si="21"/>
        <v>0</v>
      </c>
      <c r="K159" s="124">
        <f>((H159/D159)-1)*100</f>
        <v>-5.4515209818560173</v>
      </c>
      <c r="L159" s="124">
        <f>((H159/B159)-1)*100</f>
        <v>512420.38095238095</v>
      </c>
      <c r="M159" s="180"/>
      <c r="N159" s="180"/>
    </row>
    <row r="160" spans="1:14" x14ac:dyDescent="0.25">
      <c r="A160" s="33" t="s">
        <v>641</v>
      </c>
      <c r="B160" s="124">
        <v>4.6061260599999994</v>
      </c>
      <c r="C160" s="43">
        <f t="shared" si="17"/>
        <v>5.260670848383181E-2</v>
      </c>
      <c r="D160" s="124">
        <v>0</v>
      </c>
      <c r="E160" s="43">
        <f t="shared" si="18"/>
        <v>0</v>
      </c>
      <c r="F160" s="124">
        <v>9.8375000000000004E-2</v>
      </c>
      <c r="G160" s="124"/>
      <c r="H160" s="124">
        <f t="shared" si="19"/>
        <v>9.8375000000000004E-2</v>
      </c>
      <c r="I160" s="43">
        <f t="shared" si="20"/>
        <v>1.2838694990749151E-3</v>
      </c>
      <c r="J160" s="43">
        <f t="shared" si="21"/>
        <v>0</v>
      </c>
      <c r="K160" s="124" t="s">
        <v>261</v>
      </c>
      <c r="L160" s="124">
        <f>((H160/B160)-1)*100</f>
        <v>-97.864257323430706</v>
      </c>
      <c r="M160" s="180"/>
      <c r="N160" s="180"/>
    </row>
    <row r="161" spans="1:14" x14ac:dyDescent="0.25">
      <c r="A161" s="33" t="s">
        <v>835</v>
      </c>
      <c r="B161" s="124">
        <v>0.11207063999999987</v>
      </c>
      <c r="C161" s="43">
        <f t="shared" si="17"/>
        <v>1.2799622527214234E-3</v>
      </c>
      <c r="D161" s="124">
        <v>4.5768000000000003E-2</v>
      </c>
      <c r="E161" s="43">
        <f t="shared" si="18"/>
        <v>3.6450703381922783E-4</v>
      </c>
      <c r="F161" s="124">
        <v>9.2912599999999887E-2</v>
      </c>
      <c r="G161" s="124">
        <v>4.0470000000000002E-3</v>
      </c>
      <c r="H161" s="124">
        <f t="shared" si="19"/>
        <v>9.6959599999999882E-2</v>
      </c>
      <c r="I161" s="43">
        <f t="shared" si="20"/>
        <v>1.2125809730088723E-3</v>
      </c>
      <c r="J161" s="43">
        <f t="shared" si="21"/>
        <v>5.2816466203366524E-5</v>
      </c>
      <c r="K161" s="124" t="s">
        <v>261</v>
      </c>
      <c r="L161" s="124" t="s">
        <v>261</v>
      </c>
      <c r="M161" s="180"/>
      <c r="N161" s="180"/>
    </row>
    <row r="162" spans="1:14" x14ac:dyDescent="0.25">
      <c r="A162" s="33" t="s">
        <v>724</v>
      </c>
      <c r="B162" s="124">
        <v>0.13969217999999997</v>
      </c>
      <c r="C162" s="43">
        <f t="shared" si="17"/>
        <v>1.5954287171052715E-3</v>
      </c>
      <c r="D162" s="124">
        <v>0.20507220000000001</v>
      </c>
      <c r="E162" s="43">
        <f t="shared" si="18"/>
        <v>1.6332428627159467E-3</v>
      </c>
      <c r="F162" s="124">
        <v>1.225E-2</v>
      </c>
      <c r="G162" s="124">
        <v>7.1459169999999878E-2</v>
      </c>
      <c r="H162" s="124">
        <f t="shared" si="19"/>
        <v>8.3709169999999875E-2</v>
      </c>
      <c r="I162" s="43">
        <f t="shared" si="20"/>
        <v>1.5987193254045955E-4</v>
      </c>
      <c r="J162" s="43">
        <f t="shared" si="21"/>
        <v>9.3259719229691522E-4</v>
      </c>
      <c r="K162" s="124" t="s">
        <v>261</v>
      </c>
      <c r="L162" s="124" t="s">
        <v>261</v>
      </c>
      <c r="M162" s="180"/>
      <c r="N162" s="180"/>
    </row>
    <row r="163" spans="1:14" x14ac:dyDescent="0.25">
      <c r="A163" s="33" t="s">
        <v>672</v>
      </c>
      <c r="B163" s="124">
        <v>0.37006663999999795</v>
      </c>
      <c r="C163" s="43">
        <f t="shared" si="17"/>
        <v>4.2265425645061534E-3</v>
      </c>
      <c r="D163" s="124">
        <v>0.7068498999999997</v>
      </c>
      <c r="E163" s="43">
        <f t="shared" si="18"/>
        <v>5.6295175756951943E-3</v>
      </c>
      <c r="F163" s="124">
        <v>3.4640499999999889E-3</v>
      </c>
      <c r="G163" s="124">
        <v>7.7701809999999982E-2</v>
      </c>
      <c r="H163" s="124">
        <f t="shared" si="19"/>
        <v>8.1165859999999965E-2</v>
      </c>
      <c r="I163" s="43">
        <f t="shared" si="20"/>
        <v>4.5208519829940999E-5</v>
      </c>
      <c r="J163" s="43">
        <f t="shared" si="21"/>
        <v>1.0140684511503349E-3</v>
      </c>
      <c r="K163" s="124" t="s">
        <v>261</v>
      </c>
      <c r="L163" s="124">
        <f>((H163/B163)-1)*100</f>
        <v>-78.067231350547999</v>
      </c>
      <c r="M163" s="180"/>
      <c r="N163" s="180"/>
    </row>
    <row r="164" spans="1:14" x14ac:dyDescent="0.25">
      <c r="A164" s="33" t="s">
        <v>733</v>
      </c>
      <c r="B164" s="124">
        <v>0.39486886999999898</v>
      </c>
      <c r="C164" s="43">
        <f t="shared" si="17"/>
        <v>4.5098096020042555E-3</v>
      </c>
      <c r="D164" s="124">
        <v>1.20976744</v>
      </c>
      <c r="E164" s="43">
        <f t="shared" si="18"/>
        <v>9.6348702404623465E-3</v>
      </c>
      <c r="F164" s="124">
        <v>7.2428889999999996E-2</v>
      </c>
      <c r="G164" s="124">
        <v>6.4115999999999904E-3</v>
      </c>
      <c r="H164" s="124">
        <f t="shared" si="19"/>
        <v>7.8840489999999985E-2</v>
      </c>
      <c r="I164" s="43">
        <f t="shared" si="20"/>
        <v>9.4525278498451971E-4</v>
      </c>
      <c r="J164" s="43">
        <f t="shared" si="21"/>
        <v>8.3676316953176246E-5</v>
      </c>
      <c r="K164" s="124">
        <f>((H164/D164)-1)*100</f>
        <v>-93.483004469024237</v>
      </c>
      <c r="L164" s="124">
        <f>((H164/B164)-1)*100</f>
        <v>-80.033753990280317</v>
      </c>
      <c r="M164" s="180"/>
      <c r="N164" s="180"/>
    </row>
    <row r="165" spans="1:14" x14ac:dyDescent="0.25">
      <c r="A165" s="33" t="s">
        <v>664</v>
      </c>
      <c r="B165" s="124">
        <v>2.9918289999999976E-2</v>
      </c>
      <c r="C165" s="43">
        <f t="shared" si="17"/>
        <v>3.4169771731447991E-4</v>
      </c>
      <c r="D165" s="124">
        <v>0.39714520999999992</v>
      </c>
      <c r="E165" s="43">
        <f t="shared" si="18"/>
        <v>3.1629571423836367E-3</v>
      </c>
      <c r="F165" s="124">
        <v>1.1934299999999998E-2</v>
      </c>
      <c r="G165" s="124">
        <v>6.5568029999999999E-2</v>
      </c>
      <c r="H165" s="124">
        <f t="shared" si="19"/>
        <v>7.7502329999999994E-2</v>
      </c>
      <c r="I165" s="43">
        <f t="shared" si="20"/>
        <v>1.5575180445041682E-4</v>
      </c>
      <c r="J165" s="43">
        <f t="shared" si="21"/>
        <v>8.5571327909965953E-4</v>
      </c>
      <c r="K165" s="124" t="s">
        <v>261</v>
      </c>
      <c r="L165" s="124" t="s">
        <v>261</v>
      </c>
      <c r="M165" s="180"/>
      <c r="N165" s="180"/>
    </row>
    <row r="166" spans="1:14" x14ac:dyDescent="0.25">
      <c r="A166" s="33" t="s">
        <v>679</v>
      </c>
      <c r="B166" s="124">
        <v>0.48522210999999993</v>
      </c>
      <c r="C166" s="43">
        <f t="shared" si="17"/>
        <v>5.5417367562623264E-3</v>
      </c>
      <c r="D166" s="124">
        <v>0.26940675999999886</v>
      </c>
      <c r="E166" s="43">
        <f t="shared" si="18"/>
        <v>2.1456183136350326E-3</v>
      </c>
      <c r="F166" s="124">
        <v>3.7403199999999998E-2</v>
      </c>
      <c r="G166" s="124">
        <v>3.4379349999999996E-2</v>
      </c>
      <c r="H166" s="124">
        <f t="shared" si="19"/>
        <v>7.1782550000000001E-2</v>
      </c>
      <c r="I166" s="43">
        <f t="shared" si="20"/>
        <v>4.8814056058753605E-4</v>
      </c>
      <c r="J166" s="43">
        <f t="shared" si="21"/>
        <v>4.4867698971304883E-4</v>
      </c>
      <c r="K166" s="124" t="s">
        <v>261</v>
      </c>
      <c r="L166" s="124" t="s">
        <v>261</v>
      </c>
      <c r="M166" s="180"/>
      <c r="N166" s="180"/>
    </row>
    <row r="167" spans="1:14" x14ac:dyDescent="0.25">
      <c r="A167" s="33" t="s">
        <v>597</v>
      </c>
      <c r="B167" s="124">
        <v>0.16492422999999992</v>
      </c>
      <c r="C167" s="43">
        <f t="shared" si="17"/>
        <v>1.8836047421442966E-3</v>
      </c>
      <c r="D167" s="124">
        <v>0.10972464</v>
      </c>
      <c r="E167" s="43">
        <f t="shared" si="18"/>
        <v>8.7387264165536169E-4</v>
      </c>
      <c r="F167" s="124">
        <v>6.6231159999999997E-2</v>
      </c>
      <c r="G167" s="124">
        <v>3.7137799999999999E-3</v>
      </c>
      <c r="H167" s="124">
        <f t="shared" si="19"/>
        <v>6.9944939999999997E-2</v>
      </c>
      <c r="I167" s="43">
        <f t="shared" si="20"/>
        <v>8.6436763621194966E-4</v>
      </c>
      <c r="J167" s="43">
        <f t="shared" si="21"/>
        <v>4.8467688622865953E-5</v>
      </c>
      <c r="K167" s="124" t="s">
        <v>261</v>
      </c>
      <c r="L167" s="124" t="s">
        <v>261</v>
      </c>
      <c r="M167" s="180"/>
      <c r="N167" s="180"/>
    </row>
    <row r="168" spans="1:14" x14ac:dyDescent="0.25">
      <c r="A168" s="33" t="s">
        <v>648</v>
      </c>
      <c r="B168" s="124">
        <v>0.28582388000000003</v>
      </c>
      <c r="C168" s="43">
        <f t="shared" si="17"/>
        <v>3.2644033917034669E-3</v>
      </c>
      <c r="D168" s="124">
        <v>1.201025E-2</v>
      </c>
      <c r="E168" s="43">
        <f t="shared" si="18"/>
        <v>9.5652434078993627E-5</v>
      </c>
      <c r="F168" s="124">
        <v>1.8000000000000001E-4</v>
      </c>
      <c r="G168" s="124">
        <v>6.95339499999999E-2</v>
      </c>
      <c r="H168" s="124">
        <f t="shared" si="19"/>
        <v>6.97139499999999E-2</v>
      </c>
      <c r="I168" s="43">
        <f t="shared" si="20"/>
        <v>2.3491386005945082E-6</v>
      </c>
      <c r="J168" s="43">
        <f t="shared" si="21"/>
        <v>9.0747158887115689E-4</v>
      </c>
      <c r="K168" s="124" t="s">
        <v>261</v>
      </c>
      <c r="L168" s="124" t="s">
        <v>261</v>
      </c>
      <c r="M168" s="180"/>
      <c r="N168" s="180"/>
    </row>
    <row r="169" spans="1:14" x14ac:dyDescent="0.25">
      <c r="A169" s="33" t="s">
        <v>562</v>
      </c>
      <c r="B169" s="124">
        <v>8.0893999999999994E-2</v>
      </c>
      <c r="C169" s="43">
        <f t="shared" si="17"/>
        <v>9.2389288105829452E-4</v>
      </c>
      <c r="D169" s="124">
        <v>0.22672600000000001</v>
      </c>
      <c r="E169" s="43">
        <f t="shared" si="18"/>
        <v>1.8056987797084917E-3</v>
      </c>
      <c r="F169" s="124">
        <v>6.9251949999999993E-2</v>
      </c>
      <c r="G169" s="124"/>
      <c r="H169" s="124">
        <f t="shared" si="19"/>
        <v>6.9251949999999993E-2</v>
      </c>
      <c r="I169" s="43">
        <f t="shared" si="20"/>
        <v>9.0379127173022668E-4</v>
      </c>
      <c r="J169" s="43">
        <f t="shared" si="21"/>
        <v>0</v>
      </c>
      <c r="K169" s="124" t="s">
        <v>261</v>
      </c>
      <c r="L169" s="124" t="s">
        <v>261</v>
      </c>
      <c r="M169" s="180"/>
      <c r="N169" s="180"/>
    </row>
    <row r="170" spans="1:14" x14ac:dyDescent="0.25">
      <c r="A170" s="33" t="s">
        <v>640</v>
      </c>
      <c r="B170" s="124">
        <v>3.2468610000000002E-2</v>
      </c>
      <c r="C170" s="43">
        <f t="shared" si="17"/>
        <v>3.7082500107372799E-4</v>
      </c>
      <c r="D170" s="124">
        <v>1.8186985200000001</v>
      </c>
      <c r="E170" s="43">
        <f t="shared" si="18"/>
        <v>1.4484539480349142E-2</v>
      </c>
      <c r="F170" s="124">
        <v>3.1391000000000002E-2</v>
      </c>
      <c r="G170" s="124">
        <v>3.7302000000000002E-2</v>
      </c>
      <c r="H170" s="124">
        <f t="shared" si="19"/>
        <v>6.8693000000000004E-2</v>
      </c>
      <c r="I170" s="43">
        <f t="shared" si="20"/>
        <v>4.0967672117367892E-4</v>
      </c>
      <c r="J170" s="43">
        <f t="shared" si="21"/>
        <v>4.8681982266320193E-4</v>
      </c>
      <c r="K170" s="124" t="s">
        <v>261</v>
      </c>
      <c r="L170" s="124" t="s">
        <v>261</v>
      </c>
      <c r="M170" s="180"/>
      <c r="N170" s="180"/>
    </row>
    <row r="171" spans="1:14" x14ac:dyDescent="0.25">
      <c r="A171" s="33" t="s">
        <v>739</v>
      </c>
      <c r="B171" s="124">
        <v>0.55182699999999996</v>
      </c>
      <c r="C171" s="43">
        <f t="shared" si="17"/>
        <v>6.3024332691640345E-3</v>
      </c>
      <c r="D171" s="124">
        <v>1.6311350000000002E-2</v>
      </c>
      <c r="E171" s="43">
        <f t="shared" si="18"/>
        <v>1.2990739831513856E-4</v>
      </c>
      <c r="F171" s="124"/>
      <c r="G171" s="124">
        <v>6.7687529999999885E-2</v>
      </c>
      <c r="H171" s="124">
        <f t="shared" si="19"/>
        <v>6.7687529999999885E-2</v>
      </c>
      <c r="I171" s="43">
        <f t="shared" si="20"/>
        <v>0</v>
      </c>
      <c r="J171" s="43">
        <f t="shared" si="21"/>
        <v>8.8337438612165822E-4</v>
      </c>
      <c r="K171" s="124" t="s">
        <v>261</v>
      </c>
      <c r="L171" s="124" t="s">
        <v>261</v>
      </c>
      <c r="M171" s="180"/>
      <c r="N171" s="180"/>
    </row>
    <row r="172" spans="1:14" x14ac:dyDescent="0.25">
      <c r="A172" s="33" t="s">
        <v>655</v>
      </c>
      <c r="B172" s="124">
        <v>0.15821587999999981</v>
      </c>
      <c r="C172" s="43">
        <f t="shared" si="17"/>
        <v>1.8069884688898215E-3</v>
      </c>
      <c r="D172" s="124">
        <v>5.140579999999989E-2</v>
      </c>
      <c r="E172" s="43">
        <f t="shared" si="18"/>
        <v>4.0940778882853567E-4</v>
      </c>
      <c r="F172" s="124">
        <v>5.6512199999999898E-3</v>
      </c>
      <c r="G172" s="124">
        <v>5.7306040000000003E-2</v>
      </c>
      <c r="H172" s="124">
        <f t="shared" si="19"/>
        <v>6.2957259999999987E-2</v>
      </c>
      <c r="I172" s="43">
        <f t="shared" si="20"/>
        <v>7.3752772458064847E-5</v>
      </c>
      <c r="J172" s="43">
        <f t="shared" si="21"/>
        <v>7.4788794784007165E-4</v>
      </c>
      <c r="K172" s="124">
        <f>((H172/D172)-1)*100</f>
        <v>22.471121935657301</v>
      </c>
      <c r="L172" s="124" t="s">
        <v>261</v>
      </c>
      <c r="M172" s="180"/>
      <c r="N172" s="180"/>
    </row>
    <row r="173" spans="1:14" x14ac:dyDescent="0.25">
      <c r="A173" s="33" t="s">
        <v>663</v>
      </c>
      <c r="B173" s="124">
        <v>1.0896127299999983</v>
      </c>
      <c r="C173" s="43">
        <f t="shared" si="17"/>
        <v>1.2444500758492495E-2</v>
      </c>
      <c r="D173" s="124">
        <v>0.40987808999999886</v>
      </c>
      <c r="E173" s="43">
        <f t="shared" si="18"/>
        <v>3.2643647704376434E-3</v>
      </c>
      <c r="F173" s="124"/>
      <c r="G173" s="124">
        <v>5.9933470000000003E-2</v>
      </c>
      <c r="H173" s="124">
        <f t="shared" si="19"/>
        <v>5.9933470000000003E-2</v>
      </c>
      <c r="I173" s="43">
        <f t="shared" si="20"/>
        <v>0</v>
      </c>
      <c r="J173" s="43">
        <f t="shared" si="21"/>
        <v>7.821779324698496E-4</v>
      </c>
      <c r="K173" s="124" t="s">
        <v>261</v>
      </c>
      <c r="L173" s="124" t="s">
        <v>261</v>
      </c>
      <c r="M173" s="180"/>
      <c r="N173" s="180"/>
    </row>
    <row r="174" spans="1:14" x14ac:dyDescent="0.25">
      <c r="A174" s="33" t="s">
        <v>693</v>
      </c>
      <c r="B174" s="124">
        <v>8.732725999999999E-2</v>
      </c>
      <c r="C174" s="43">
        <f t="shared" si="17"/>
        <v>9.9736734289720811E-4</v>
      </c>
      <c r="D174" s="124">
        <v>6.7841399999999913E-2</v>
      </c>
      <c r="E174" s="43">
        <f t="shared" si="18"/>
        <v>5.4030474314245168E-4</v>
      </c>
      <c r="F174" s="124">
        <v>5.6128799999999998E-3</v>
      </c>
      <c r="G174" s="124">
        <v>5.0538130000000001E-2</v>
      </c>
      <c r="H174" s="124">
        <f t="shared" si="19"/>
        <v>5.6151010000000001E-2</v>
      </c>
      <c r="I174" s="43">
        <f t="shared" si="20"/>
        <v>7.3252405936138337E-5</v>
      </c>
      <c r="J174" s="43">
        <f t="shared" si="21"/>
        <v>6.5956151102701836E-4</v>
      </c>
      <c r="K174" s="124" t="s">
        <v>261</v>
      </c>
      <c r="L174" s="124">
        <f t="shared" ref="L174:L180" si="24">((H174/B174)-1)*100</f>
        <v>-35.700478865362307</v>
      </c>
      <c r="M174" s="180"/>
      <c r="N174" s="180"/>
    </row>
    <row r="175" spans="1:14" x14ac:dyDescent="0.25">
      <c r="A175" s="33" t="s">
        <v>633</v>
      </c>
      <c r="B175" s="124">
        <v>0.17825883999999992</v>
      </c>
      <c r="C175" s="43">
        <f t="shared" si="17"/>
        <v>2.0358997362191198E-3</v>
      </c>
      <c r="D175" s="124">
        <v>1.9666990000000002E-2</v>
      </c>
      <c r="E175" s="43">
        <f t="shared" si="18"/>
        <v>1.5663249844984301E-4</v>
      </c>
      <c r="F175" s="124">
        <v>1.7752219999999898E-2</v>
      </c>
      <c r="G175" s="124">
        <v>3.4617709999999989E-2</v>
      </c>
      <c r="H175" s="124">
        <f t="shared" si="19"/>
        <v>5.2369929999999884E-2</v>
      </c>
      <c r="I175" s="43">
        <f t="shared" si="20"/>
        <v>2.3168014026803108E-4</v>
      </c>
      <c r="J175" s="43">
        <f t="shared" si="21"/>
        <v>4.5178777125103595E-4</v>
      </c>
      <c r="K175" s="124">
        <f t="shared" ref="K175:K181" si="25">((H175/D175)-1)*100</f>
        <v>166.28340178135991</v>
      </c>
      <c r="L175" s="124">
        <f t="shared" si="24"/>
        <v>-70.621412099394391</v>
      </c>
      <c r="M175" s="180"/>
      <c r="N175" s="180"/>
    </row>
    <row r="176" spans="1:14" x14ac:dyDescent="0.25">
      <c r="A176" s="33" t="s">
        <v>709</v>
      </c>
      <c r="B176" s="124">
        <v>3.59349E-3</v>
      </c>
      <c r="C176" s="43">
        <f t="shared" si="17"/>
        <v>4.1041360659062113E-5</v>
      </c>
      <c r="D176" s="124">
        <v>0</v>
      </c>
      <c r="E176" s="43">
        <f t="shared" si="18"/>
        <v>0</v>
      </c>
      <c r="F176" s="124">
        <v>5.04E-2</v>
      </c>
      <c r="G176" s="124"/>
      <c r="H176" s="124">
        <f t="shared" si="19"/>
        <v>5.04E-2</v>
      </c>
      <c r="I176" s="43">
        <f t="shared" si="20"/>
        <v>6.5775880816646218E-4</v>
      </c>
      <c r="J176" s="43">
        <f t="shared" si="21"/>
        <v>0</v>
      </c>
      <c r="K176" s="124" t="s">
        <v>261</v>
      </c>
      <c r="L176" s="124">
        <f t="shared" si="24"/>
        <v>1302.5362530576124</v>
      </c>
      <c r="M176" s="180"/>
      <c r="N176" s="180"/>
    </row>
    <row r="177" spans="1:14" x14ac:dyDescent="0.25">
      <c r="A177" s="33" t="s">
        <v>653</v>
      </c>
      <c r="B177" s="124">
        <v>3.8124079999999894E-2</v>
      </c>
      <c r="C177" s="43">
        <f t="shared" si="17"/>
        <v>4.3541629921745501E-4</v>
      </c>
      <c r="D177" s="124">
        <v>6.1477759999999979E-2</v>
      </c>
      <c r="E177" s="43">
        <f t="shared" si="18"/>
        <v>4.8962322896893811E-4</v>
      </c>
      <c r="F177" s="124"/>
      <c r="G177" s="124">
        <v>4.3141269999999989E-2</v>
      </c>
      <c r="H177" s="124">
        <f t="shared" si="19"/>
        <v>4.3141269999999989E-2</v>
      </c>
      <c r="I177" s="43">
        <f t="shared" si="20"/>
        <v>0</v>
      </c>
      <c r="J177" s="43">
        <f t="shared" si="21"/>
        <v>5.6302679242038777E-4</v>
      </c>
      <c r="K177" s="124">
        <f t="shared" si="25"/>
        <v>-29.826216830281382</v>
      </c>
      <c r="L177" s="124">
        <f t="shared" si="24"/>
        <v>13.160160192718372</v>
      </c>
      <c r="M177" s="180"/>
      <c r="N177" s="180"/>
    </row>
    <row r="178" spans="1:14" x14ac:dyDescent="0.25">
      <c r="A178" s="33" t="s">
        <v>644</v>
      </c>
      <c r="B178" s="124">
        <v>0.91115107999999889</v>
      </c>
      <c r="C178" s="43">
        <f t="shared" si="17"/>
        <v>1.0406284722977917E-2</v>
      </c>
      <c r="D178" s="124">
        <v>2.0978460000000001E-2</v>
      </c>
      <c r="E178" s="43">
        <f t="shared" si="18"/>
        <v>1.6707735161456295E-4</v>
      </c>
      <c r="F178" s="124">
        <v>2.7575959999999903E-2</v>
      </c>
      <c r="G178" s="124">
        <v>1.0346340000000001E-2</v>
      </c>
      <c r="H178" s="124">
        <f t="shared" si="19"/>
        <v>3.7922299999999902E-2</v>
      </c>
      <c r="I178" s="43">
        <f t="shared" si="20"/>
        <v>3.598875115802772E-4</v>
      </c>
      <c r="J178" s="43">
        <f t="shared" si="21"/>
        <v>1.3502770371597213E-4</v>
      </c>
      <c r="K178" s="124">
        <f t="shared" si="25"/>
        <v>80.767797064226372</v>
      </c>
      <c r="L178" s="124">
        <f t="shared" si="24"/>
        <v>-95.837978922222206</v>
      </c>
      <c r="M178" s="180"/>
      <c r="N178" s="180"/>
    </row>
    <row r="179" spans="1:14" x14ac:dyDescent="0.25">
      <c r="A179" s="33" t="s">
        <v>642</v>
      </c>
      <c r="B179" s="124">
        <v>2.0258697300000001</v>
      </c>
      <c r="C179" s="43">
        <f t="shared" si="17"/>
        <v>2.3137520971870464E-2</v>
      </c>
      <c r="D179" s="124">
        <v>0.73753614999999895</v>
      </c>
      <c r="E179" s="43">
        <f t="shared" si="18"/>
        <v>5.8739100325763119E-3</v>
      </c>
      <c r="F179" s="124"/>
      <c r="G179" s="124">
        <v>3.4457090000000003E-2</v>
      </c>
      <c r="H179" s="124">
        <f t="shared" si="19"/>
        <v>3.4457090000000003E-2</v>
      </c>
      <c r="I179" s="43">
        <f t="shared" si="20"/>
        <v>0</v>
      </c>
      <c r="J179" s="43">
        <f t="shared" si="21"/>
        <v>4.4969155657310569E-4</v>
      </c>
      <c r="K179" s="124" t="s">
        <v>261</v>
      </c>
      <c r="L179" s="124" t="s">
        <v>261</v>
      </c>
      <c r="M179" s="180"/>
      <c r="N179" s="180"/>
    </row>
    <row r="180" spans="1:14" x14ac:dyDescent="0.25">
      <c r="A180" s="33" t="s">
        <v>637</v>
      </c>
      <c r="B180" s="124">
        <v>3.6837459999999898E-2</v>
      </c>
      <c r="C180" s="43">
        <f t="shared" si="17"/>
        <v>4.2072177232266409E-4</v>
      </c>
      <c r="D180" s="124">
        <v>9.4815000000000003E-3</v>
      </c>
      <c r="E180" s="43">
        <f t="shared" si="18"/>
        <v>7.551287889261074E-5</v>
      </c>
      <c r="F180" s="124"/>
      <c r="G180" s="124">
        <v>3.2954999999999998E-2</v>
      </c>
      <c r="H180" s="124">
        <f t="shared" si="19"/>
        <v>3.2954999999999998E-2</v>
      </c>
      <c r="I180" s="43">
        <f t="shared" si="20"/>
        <v>0</v>
      </c>
      <c r="J180" s="43">
        <f t="shared" si="21"/>
        <v>4.3008812545884445E-4</v>
      </c>
      <c r="K180" s="124">
        <f t="shared" si="25"/>
        <v>247.57158677424457</v>
      </c>
      <c r="L180" s="124">
        <f t="shared" si="24"/>
        <v>-10.539434586423468</v>
      </c>
      <c r="M180" s="180"/>
      <c r="N180" s="180"/>
    </row>
    <row r="181" spans="1:14" x14ac:dyDescent="0.25">
      <c r="A181" s="33" t="s">
        <v>627</v>
      </c>
      <c r="B181" s="124">
        <v>2.7034000000000002E-2</v>
      </c>
      <c r="C181" s="43">
        <f t="shared" si="17"/>
        <v>3.0875615183486953E-4</v>
      </c>
      <c r="D181" s="124">
        <v>2.8010369999999903E-2</v>
      </c>
      <c r="E181" s="43">
        <f t="shared" si="18"/>
        <v>2.2308112403598686E-4</v>
      </c>
      <c r="F181" s="124"/>
      <c r="G181" s="124">
        <v>3.066E-2</v>
      </c>
      <c r="H181" s="124">
        <f t="shared" si="19"/>
        <v>3.066E-2</v>
      </c>
      <c r="I181" s="43">
        <f t="shared" si="20"/>
        <v>0</v>
      </c>
      <c r="J181" s="43">
        <f t="shared" si="21"/>
        <v>4.001366083012645E-4</v>
      </c>
      <c r="K181" s="124">
        <f t="shared" si="25"/>
        <v>9.4594609068002544</v>
      </c>
      <c r="L181" s="124" t="s">
        <v>261</v>
      </c>
      <c r="M181" s="180"/>
      <c r="N181" s="180"/>
    </row>
    <row r="182" spans="1:14" x14ac:dyDescent="0.25">
      <c r="A182" s="33" t="s">
        <v>735</v>
      </c>
      <c r="B182" s="124">
        <v>0.18554477999999988</v>
      </c>
      <c r="C182" s="43">
        <f t="shared" si="17"/>
        <v>2.1191126827642013E-3</v>
      </c>
      <c r="D182" s="124">
        <v>5.2652319999999989E-2</v>
      </c>
      <c r="E182" s="43">
        <f t="shared" si="18"/>
        <v>4.1933536503453933E-4</v>
      </c>
      <c r="F182" s="124">
        <v>2.98E-3</v>
      </c>
      <c r="G182" s="124">
        <v>2.4523000000000003E-2</v>
      </c>
      <c r="H182" s="124">
        <f t="shared" si="19"/>
        <v>2.7503000000000003E-2</v>
      </c>
      <c r="I182" s="43">
        <f t="shared" si="20"/>
        <v>3.8891294609842406E-5</v>
      </c>
      <c r="J182" s="43">
        <f t="shared" si="21"/>
        <v>3.2004403279099514E-4</v>
      </c>
      <c r="K182" s="124" t="s">
        <v>261</v>
      </c>
      <c r="L182" s="124" t="s">
        <v>261</v>
      </c>
      <c r="M182" s="180"/>
      <c r="N182" s="180"/>
    </row>
    <row r="183" spans="1:14" x14ac:dyDescent="0.25">
      <c r="A183" s="33" t="s">
        <v>673</v>
      </c>
      <c r="B183" s="124">
        <v>5.2979399999999996E-2</v>
      </c>
      <c r="C183" s="43">
        <f t="shared" si="17"/>
        <v>6.0507936933196281E-4</v>
      </c>
      <c r="D183" s="124">
        <v>6.6074999999999797E-3</v>
      </c>
      <c r="E183" s="43">
        <f t="shared" si="18"/>
        <v>5.2623672128136257E-5</v>
      </c>
      <c r="F183" s="124"/>
      <c r="G183" s="124">
        <v>2.6517369999999992E-2</v>
      </c>
      <c r="H183" s="124">
        <f t="shared" si="19"/>
        <v>2.6517369999999992E-2</v>
      </c>
      <c r="I183" s="43">
        <f t="shared" si="20"/>
        <v>0</v>
      </c>
      <c r="J183" s="43">
        <f t="shared" si="21"/>
        <v>3.4607209696248199E-4</v>
      </c>
      <c r="K183" s="124" t="s">
        <v>261</v>
      </c>
      <c r="L183" s="124" t="s">
        <v>261</v>
      </c>
      <c r="M183" s="180"/>
      <c r="N183" s="180"/>
    </row>
    <row r="184" spans="1:14" x14ac:dyDescent="0.25">
      <c r="A184" s="33" t="s">
        <v>632</v>
      </c>
      <c r="B184" s="124">
        <v>9.3434699999999891E-3</v>
      </c>
      <c r="C184" s="43">
        <f t="shared" si="17"/>
        <v>1.0671206044183416E-4</v>
      </c>
      <c r="D184" s="124">
        <v>1.0765555</v>
      </c>
      <c r="E184" s="43">
        <f t="shared" si="18"/>
        <v>8.5739392598928443E-3</v>
      </c>
      <c r="F184" s="124"/>
      <c r="G184" s="124">
        <v>2.4379339999999888E-2</v>
      </c>
      <c r="H184" s="124">
        <f t="shared" si="19"/>
        <v>2.4379339999999888E-2</v>
      </c>
      <c r="I184" s="43">
        <f t="shared" si="20"/>
        <v>0</v>
      </c>
      <c r="J184" s="43">
        <f t="shared" si="21"/>
        <v>3.1816915917231919E-4</v>
      </c>
      <c r="K184" s="124" t="s">
        <v>261</v>
      </c>
      <c r="L184" s="124" t="s">
        <v>261</v>
      </c>
      <c r="M184" s="180"/>
      <c r="N184" s="180"/>
    </row>
    <row r="185" spans="1:14" x14ac:dyDescent="0.25">
      <c r="A185" s="33" t="s">
        <v>836</v>
      </c>
      <c r="B185" s="124">
        <v>1.5344259999999998E-2</v>
      </c>
      <c r="C185" s="43">
        <f t="shared" si="17"/>
        <v>1.7524726900768346E-4</v>
      </c>
      <c r="D185" s="124">
        <v>1.9529000000000001E-2</v>
      </c>
      <c r="E185" s="43">
        <f t="shared" si="18"/>
        <v>1.5553351388427938E-4</v>
      </c>
      <c r="F185" s="124">
        <v>9.58E-3</v>
      </c>
      <c r="G185" s="124">
        <v>1.2702E-2</v>
      </c>
      <c r="H185" s="124">
        <f t="shared" si="19"/>
        <v>2.2282E-2</v>
      </c>
      <c r="I185" s="43">
        <f t="shared" si="20"/>
        <v>1.2502637663164103E-4</v>
      </c>
      <c r="J185" s="43">
        <f t="shared" si="21"/>
        <v>1.6577088058195244E-4</v>
      </c>
      <c r="K185" s="124" t="s">
        <v>261</v>
      </c>
      <c r="L185" s="124">
        <f t="shared" ref="L185:L187" si="26">((H185/B185)-1)*100</f>
        <v>45.213910608918262</v>
      </c>
      <c r="M185" s="180"/>
      <c r="N185" s="180"/>
    </row>
    <row r="186" spans="1:14" x14ac:dyDescent="0.25">
      <c r="A186" s="33" t="s">
        <v>618</v>
      </c>
      <c r="B186" s="124">
        <v>2.163E-2</v>
      </c>
      <c r="C186" s="43">
        <f t="shared" si="17"/>
        <v>2.4703690035467294E-4</v>
      </c>
      <c r="D186" s="124">
        <v>3.2954309999999994E-2</v>
      </c>
      <c r="E186" s="43">
        <f t="shared" si="18"/>
        <v>2.6245581606492118E-4</v>
      </c>
      <c r="F186" s="124">
        <v>1.5032999999999999E-2</v>
      </c>
      <c r="G186" s="124">
        <v>3.4000000000000002E-3</v>
      </c>
      <c r="H186" s="124">
        <f t="shared" si="19"/>
        <v>1.8432999999999998E-2</v>
      </c>
      <c r="I186" s="43">
        <f t="shared" si="20"/>
        <v>1.9619222545965131E-4</v>
      </c>
      <c r="J186" s="43">
        <f t="shared" si="21"/>
        <v>4.4372618011229595E-5</v>
      </c>
      <c r="K186" s="124">
        <f>((H186/D186)-1)*100</f>
        <v>-44.064979664268492</v>
      </c>
      <c r="L186" s="124">
        <f t="shared" si="26"/>
        <v>-14.780397595931582</v>
      </c>
      <c r="M186" s="180"/>
      <c r="N186" s="180"/>
    </row>
    <row r="187" spans="1:14" x14ac:dyDescent="0.25">
      <c r="A187" s="33" t="s">
        <v>603</v>
      </c>
      <c r="B187" s="124">
        <v>1.7749009999999992E-2</v>
      </c>
      <c r="C187" s="43">
        <f t="shared" si="17"/>
        <v>2.027119932854411E-4</v>
      </c>
      <c r="D187" s="124">
        <v>1.177809999999999E-3</v>
      </c>
      <c r="E187" s="43">
        <f t="shared" si="18"/>
        <v>9.3803537297374652E-6</v>
      </c>
      <c r="F187" s="124">
        <v>1.3596450000000001E-2</v>
      </c>
      <c r="G187" s="124">
        <v>2.0019999999999999E-3</v>
      </c>
      <c r="H187" s="124">
        <f t="shared" si="19"/>
        <v>1.5598450000000002E-2</v>
      </c>
      <c r="I187" s="43">
        <f t="shared" si="20"/>
        <v>1.7744414181140666E-4</v>
      </c>
      <c r="J187" s="43">
        <f t="shared" si="21"/>
        <v>2.6127641546612247E-5</v>
      </c>
      <c r="K187" s="124">
        <f>((H187/D187)-1)*100</f>
        <v>1224.3604656099044</v>
      </c>
      <c r="L187" s="124">
        <f t="shared" si="26"/>
        <v>-12.116506779814717</v>
      </c>
      <c r="M187" s="180"/>
      <c r="N187" s="180"/>
    </row>
    <row r="188" spans="1:14" x14ac:dyDescent="0.25">
      <c r="A188" s="33" t="s">
        <v>711</v>
      </c>
      <c r="B188" s="124">
        <v>0</v>
      </c>
      <c r="C188" s="43">
        <f t="shared" si="17"/>
        <v>0</v>
      </c>
      <c r="D188" s="124">
        <v>0.20420034000000001</v>
      </c>
      <c r="E188" s="43">
        <f t="shared" si="18"/>
        <v>1.6262991661920515E-3</v>
      </c>
      <c r="F188" s="124">
        <v>1.0679999999999999E-3</v>
      </c>
      <c r="G188" s="124">
        <v>1.4313610000000001E-2</v>
      </c>
      <c r="H188" s="124">
        <f t="shared" si="19"/>
        <v>1.538161E-2</v>
      </c>
      <c r="I188" s="43">
        <f t="shared" si="20"/>
        <v>1.3938222363527412E-5</v>
      </c>
      <c r="J188" s="43">
        <f t="shared" si="21"/>
        <v>1.868036320269753E-4</v>
      </c>
      <c r="K188" s="124">
        <f>((H188/D188)-1)*100</f>
        <v>-92.467392561638235</v>
      </c>
      <c r="L188" s="124" t="s">
        <v>261</v>
      </c>
      <c r="M188" s="180"/>
      <c r="N188" s="180"/>
    </row>
    <row r="189" spans="1:14" x14ac:dyDescent="0.25">
      <c r="A189" s="33" t="s">
        <v>630</v>
      </c>
      <c r="B189" s="124">
        <v>3.8000000000000002E-4</v>
      </c>
      <c r="C189" s="43">
        <f t="shared" si="17"/>
        <v>4.3399917769198208E-6</v>
      </c>
      <c r="D189" s="124">
        <v>0.19255658999999997</v>
      </c>
      <c r="E189" s="43">
        <f t="shared" si="18"/>
        <v>1.5335656236506983E-3</v>
      </c>
      <c r="F189" s="124"/>
      <c r="G189" s="124">
        <v>1.3821999999999999E-2</v>
      </c>
      <c r="H189" s="124">
        <f t="shared" si="19"/>
        <v>1.3821999999999999E-2</v>
      </c>
      <c r="I189" s="43">
        <f t="shared" si="20"/>
        <v>0</v>
      </c>
      <c r="J189" s="43">
        <f t="shared" si="21"/>
        <v>1.8038774298565158E-4</v>
      </c>
      <c r="K189" s="124" t="s">
        <v>261</v>
      </c>
      <c r="L189" s="124" t="s">
        <v>261</v>
      </c>
      <c r="M189" s="180"/>
      <c r="N189" s="180"/>
    </row>
    <row r="190" spans="1:14" x14ac:dyDescent="0.25">
      <c r="A190" s="33" t="s">
        <v>713</v>
      </c>
      <c r="B190" s="124">
        <v>0.12608511999999991</v>
      </c>
      <c r="C190" s="43">
        <f t="shared" si="17"/>
        <v>1.4400220631367062E-3</v>
      </c>
      <c r="D190" s="124">
        <v>6.2490000000000002E-3</v>
      </c>
      <c r="E190" s="43">
        <f t="shared" si="18"/>
        <v>4.9768494457620046E-5</v>
      </c>
      <c r="F190" s="124">
        <v>1.3143999999999999E-2</v>
      </c>
      <c r="G190" s="124"/>
      <c r="H190" s="124">
        <f t="shared" si="19"/>
        <v>1.3143999999999999E-2</v>
      </c>
      <c r="I190" s="43">
        <f t="shared" si="20"/>
        <v>1.7153932092341229E-4</v>
      </c>
      <c r="J190" s="43">
        <f t="shared" si="21"/>
        <v>0</v>
      </c>
      <c r="K190" s="124" t="s">
        <v>261</v>
      </c>
      <c r="L190" s="124" t="s">
        <v>261</v>
      </c>
      <c r="M190" s="180"/>
      <c r="N190" s="180"/>
    </row>
    <row r="191" spans="1:14" x14ac:dyDescent="0.25">
      <c r="A191" s="33" t="s">
        <v>659</v>
      </c>
      <c r="B191" s="124">
        <v>6.8123300000000001E-3</v>
      </c>
      <c r="C191" s="43">
        <f t="shared" si="17"/>
        <v>7.7803832057011046E-5</v>
      </c>
      <c r="D191" s="124">
        <v>1.01487E-3</v>
      </c>
      <c r="E191" s="43">
        <f t="shared" si="18"/>
        <v>8.0826615410793507E-6</v>
      </c>
      <c r="F191" s="124">
        <v>6.2796399999999891E-3</v>
      </c>
      <c r="G191" s="124">
        <v>5.4749999999999998E-3</v>
      </c>
      <c r="H191" s="124">
        <f t="shared" si="19"/>
        <v>1.175463999999999E-2</v>
      </c>
      <c r="I191" s="43">
        <f t="shared" si="20"/>
        <v>8.1954137343540385E-5</v>
      </c>
      <c r="J191" s="43">
        <f t="shared" si="21"/>
        <v>7.1452965768082944E-5</v>
      </c>
      <c r="K191" s="124" t="s">
        <v>261</v>
      </c>
      <c r="L191" s="124" t="s">
        <v>261</v>
      </c>
      <c r="M191" s="180"/>
      <c r="N191" s="180"/>
    </row>
    <row r="192" spans="1:14" x14ac:dyDescent="0.25">
      <c r="A192" s="33" t="s">
        <v>615</v>
      </c>
      <c r="B192" s="124">
        <v>3.6272000000000002E-4</v>
      </c>
      <c r="C192" s="43">
        <f t="shared" si="17"/>
        <v>4.1426363613798875E-6</v>
      </c>
      <c r="D192" s="124">
        <v>0</v>
      </c>
      <c r="E192" s="43">
        <f t="shared" si="18"/>
        <v>0</v>
      </c>
      <c r="F192" s="124"/>
      <c r="G192" s="124">
        <v>1.0206E-2</v>
      </c>
      <c r="H192" s="124">
        <f t="shared" si="19"/>
        <v>1.0206E-2</v>
      </c>
      <c r="I192" s="43">
        <f t="shared" si="20"/>
        <v>0</v>
      </c>
      <c r="J192" s="43">
        <f t="shared" si="21"/>
        <v>1.3319615865370858E-4</v>
      </c>
      <c r="K192" s="124" t="s">
        <v>261</v>
      </c>
      <c r="L192" s="124">
        <f>((H192/B192)-1)*100</f>
        <v>2713.7406263784737</v>
      </c>
      <c r="M192" s="180"/>
      <c r="N192" s="180"/>
    </row>
    <row r="193" spans="1:14" x14ac:dyDescent="0.25">
      <c r="A193" s="33" t="s">
        <v>578</v>
      </c>
      <c r="B193" s="124">
        <v>4.7272199999999895E-3</v>
      </c>
      <c r="C193" s="43">
        <f t="shared" si="17"/>
        <v>5.3989726125502284E-5</v>
      </c>
      <c r="D193" s="124">
        <v>5.116669999999989E-3</v>
      </c>
      <c r="E193" s="43">
        <f t="shared" si="18"/>
        <v>4.075035406248523E-5</v>
      </c>
      <c r="F193" s="124">
        <v>9.8825000000000007E-3</v>
      </c>
      <c r="G193" s="124"/>
      <c r="H193" s="124">
        <f t="shared" si="19"/>
        <v>9.8825000000000007E-3</v>
      </c>
      <c r="I193" s="43">
        <f t="shared" si="20"/>
        <v>1.2897423455764015E-4</v>
      </c>
      <c r="J193" s="43">
        <f t="shared" si="21"/>
        <v>0</v>
      </c>
      <c r="K193" s="124" t="s">
        <v>261</v>
      </c>
      <c r="L193" s="124" t="s">
        <v>261</v>
      </c>
      <c r="M193" s="180"/>
      <c r="N193" s="180"/>
    </row>
    <row r="194" spans="1:14" x14ac:dyDescent="0.25">
      <c r="A194" s="33" t="s">
        <v>607</v>
      </c>
      <c r="B194" s="124">
        <v>6.8699999999999997E-2</v>
      </c>
      <c r="C194" s="43">
        <f t="shared" si="17"/>
        <v>7.8462482914313581E-4</v>
      </c>
      <c r="D194" s="124">
        <v>0</v>
      </c>
      <c r="E194" s="43">
        <f t="shared" si="18"/>
        <v>0</v>
      </c>
      <c r="F194" s="124"/>
      <c r="G194" s="124">
        <v>7.3043500000000003E-3</v>
      </c>
      <c r="H194" s="124">
        <f t="shared" si="19"/>
        <v>7.3043500000000003E-3</v>
      </c>
      <c r="I194" s="43">
        <f t="shared" si="20"/>
        <v>0</v>
      </c>
      <c r="J194" s="43">
        <f t="shared" si="21"/>
        <v>9.5327391873624971E-5</v>
      </c>
      <c r="K194" s="124" t="s">
        <v>261</v>
      </c>
      <c r="L194" s="124" t="s">
        <v>261</v>
      </c>
      <c r="M194" s="180"/>
      <c r="N194" s="180"/>
    </row>
    <row r="195" spans="1:14" x14ac:dyDescent="0.25">
      <c r="A195" s="33" t="s">
        <v>700</v>
      </c>
      <c r="B195" s="124">
        <v>2.563805999999999E-2</v>
      </c>
      <c r="C195" s="43">
        <f t="shared" si="17"/>
        <v>2.9281307783204452E-4</v>
      </c>
      <c r="D195" s="124">
        <v>1.1999999999999999E-3</v>
      </c>
      <c r="E195" s="43">
        <f t="shared" si="18"/>
        <v>9.5570800686740354E-6</v>
      </c>
      <c r="F195" s="124">
        <v>1.4647499999999999E-3</v>
      </c>
      <c r="G195" s="124">
        <v>5.4999999999999997E-3</v>
      </c>
      <c r="H195" s="124">
        <f t="shared" si="19"/>
        <v>6.9647499999999996E-3</v>
      </c>
      <c r="I195" s="43">
        <f t="shared" si="20"/>
        <v>1.9116115362337804E-5</v>
      </c>
      <c r="J195" s="43">
        <f t="shared" si="21"/>
        <v>7.177923501816551E-5</v>
      </c>
      <c r="K195" s="124" t="s">
        <v>261</v>
      </c>
      <c r="L195" s="124" t="s">
        <v>261</v>
      </c>
      <c r="M195" s="180"/>
      <c r="N195" s="180"/>
    </row>
    <row r="196" spans="1:14" x14ac:dyDescent="0.25">
      <c r="A196" s="33" t="s">
        <v>586</v>
      </c>
      <c r="B196" s="124">
        <v>1.8000000000000001E-4</v>
      </c>
      <c r="C196" s="43">
        <f t="shared" ref="C196:C242" si="27">(B196/$B$243)*100</f>
        <v>2.0557855785409672E-6</v>
      </c>
      <c r="D196" s="124">
        <v>7.9631999999999897E-3</v>
      </c>
      <c r="E196" s="43">
        <f t="shared" ref="E196:E242" si="28">(D196/$D$243)*100</f>
        <v>6.3420783335720819E-5</v>
      </c>
      <c r="F196" s="124">
        <v>4.5538899999999988E-3</v>
      </c>
      <c r="G196" s="124"/>
      <c r="H196" s="124">
        <f t="shared" ref="H196:H242" si="29">F196+G196</f>
        <v>4.5538899999999988E-3</v>
      </c>
      <c r="I196" s="43">
        <f t="shared" ref="I196:I242" si="30">(F196/$H$243)*100</f>
        <v>5.9431771010340669E-5</v>
      </c>
      <c r="J196" s="43">
        <f t="shared" ref="J196:J242" si="31">(G196/$H$243)*100</f>
        <v>0</v>
      </c>
      <c r="K196" s="124" t="s">
        <v>261</v>
      </c>
      <c r="L196" s="124" t="s">
        <v>261</v>
      </c>
      <c r="M196" s="180"/>
      <c r="N196" s="180"/>
    </row>
    <row r="197" spans="1:14" x14ac:dyDescent="0.25">
      <c r="A197" s="33" t="s">
        <v>698</v>
      </c>
      <c r="B197" s="124">
        <v>9.3887459999999992E-2</v>
      </c>
      <c r="C197" s="43">
        <f t="shared" si="27"/>
        <v>1.0722915904102328E-3</v>
      </c>
      <c r="D197" s="124">
        <v>4.8957800000000006E-3</v>
      </c>
      <c r="E197" s="43">
        <f t="shared" si="28"/>
        <v>3.8991134548844153E-5</v>
      </c>
      <c r="F197" s="124"/>
      <c r="G197" s="124">
        <v>3.8155000000000003E-3</v>
      </c>
      <c r="H197" s="124">
        <f t="shared" si="29"/>
        <v>3.8155000000000003E-3</v>
      </c>
      <c r="I197" s="43">
        <f t="shared" si="30"/>
        <v>0</v>
      </c>
      <c r="J197" s="43">
        <f t="shared" si="31"/>
        <v>4.9795212947601921E-5</v>
      </c>
      <c r="K197" s="124" t="s">
        <v>261</v>
      </c>
      <c r="L197" s="124" t="s">
        <v>261</v>
      </c>
      <c r="M197" s="180"/>
      <c r="N197" s="180"/>
    </row>
    <row r="198" spans="1:14" x14ac:dyDescent="0.25">
      <c r="A198" s="33" t="s">
        <v>612</v>
      </c>
      <c r="B198" s="124">
        <v>1.6147000000000002E-2</v>
      </c>
      <c r="C198" s="43">
        <f t="shared" si="27"/>
        <v>1.8441538742611669E-4</v>
      </c>
      <c r="D198" s="124">
        <v>0.30770400000000003</v>
      </c>
      <c r="E198" s="43">
        <f t="shared" si="28"/>
        <v>2.450626471209397E-3</v>
      </c>
      <c r="F198" s="124"/>
      <c r="G198" s="124">
        <v>3.5245199999999989E-3</v>
      </c>
      <c r="H198" s="124">
        <f t="shared" si="29"/>
        <v>3.5245199999999989E-3</v>
      </c>
      <c r="I198" s="43">
        <f t="shared" si="30"/>
        <v>0</v>
      </c>
      <c r="J198" s="43">
        <f t="shared" si="31"/>
        <v>4.5997699892040841E-5</v>
      </c>
      <c r="K198" s="124" t="s">
        <v>261</v>
      </c>
      <c r="L198" s="124" t="s">
        <v>261</v>
      </c>
      <c r="M198" s="180"/>
      <c r="N198" s="180"/>
    </row>
    <row r="199" spans="1:14" x14ac:dyDescent="0.25">
      <c r="A199" s="33" t="s">
        <v>624</v>
      </c>
      <c r="B199" s="124">
        <v>5.16606999999999E-2</v>
      </c>
      <c r="C199" s="43">
        <f t="shared" si="27"/>
        <v>5.900184557629508E-4</v>
      </c>
      <c r="D199" s="124">
        <v>8.0854620000000016E-2</v>
      </c>
      <c r="E199" s="43">
        <f t="shared" si="28"/>
        <v>6.4394506438517779E-4</v>
      </c>
      <c r="F199" s="124">
        <v>3.8499999999999998E-4</v>
      </c>
      <c r="G199" s="124">
        <v>3.0415999999999898E-3</v>
      </c>
      <c r="H199" s="124">
        <f t="shared" si="29"/>
        <v>3.4265999999999897E-3</v>
      </c>
      <c r="I199" s="43">
        <f t="shared" si="30"/>
        <v>5.0245464512715858E-6</v>
      </c>
      <c r="J199" s="43">
        <f t="shared" si="31"/>
        <v>3.9695222042045725E-5</v>
      </c>
      <c r="K199" s="124" t="s">
        <v>261</v>
      </c>
      <c r="L199" s="124" t="s">
        <v>261</v>
      </c>
      <c r="M199" s="180"/>
      <c r="N199" s="180"/>
    </row>
    <row r="200" spans="1:14" x14ac:dyDescent="0.25">
      <c r="A200" s="33" t="s">
        <v>623</v>
      </c>
      <c r="B200" s="124">
        <v>1.6218182900000002</v>
      </c>
      <c r="C200" s="43">
        <f t="shared" si="27"/>
        <v>1.8522836953310962E-2</v>
      </c>
      <c r="D200" s="124">
        <v>8.5067029999999988E-2</v>
      </c>
      <c r="E200" s="43">
        <f t="shared" si="28"/>
        <v>6.7749368076191357E-4</v>
      </c>
      <c r="F200" s="124"/>
      <c r="G200" s="124">
        <v>3.1079200000000001E-3</v>
      </c>
      <c r="H200" s="124">
        <f t="shared" si="29"/>
        <v>3.1079200000000001E-3</v>
      </c>
      <c r="I200" s="43">
        <f t="shared" si="30"/>
        <v>0</v>
      </c>
      <c r="J200" s="43">
        <f t="shared" si="31"/>
        <v>4.0560749108664908E-5</v>
      </c>
      <c r="K200" s="124" t="s">
        <v>261</v>
      </c>
      <c r="L200" s="124" t="s">
        <v>261</v>
      </c>
      <c r="M200" s="180"/>
      <c r="N200" s="180"/>
    </row>
    <row r="201" spans="1:14" x14ac:dyDescent="0.25">
      <c r="A201" s="33" t="s">
        <v>567</v>
      </c>
      <c r="B201" s="124">
        <v>0</v>
      </c>
      <c r="C201" s="43">
        <f t="shared" si="27"/>
        <v>0</v>
      </c>
      <c r="D201" s="124">
        <v>0</v>
      </c>
      <c r="E201" s="43">
        <f t="shared" si="28"/>
        <v>0</v>
      </c>
      <c r="F201" s="124"/>
      <c r="G201" s="124">
        <v>2.232E-3</v>
      </c>
      <c r="H201" s="124">
        <f t="shared" si="29"/>
        <v>2.232E-3</v>
      </c>
      <c r="I201" s="43">
        <f t="shared" si="30"/>
        <v>0</v>
      </c>
      <c r="J201" s="43">
        <f t="shared" si="31"/>
        <v>2.9129318647371898E-5</v>
      </c>
      <c r="K201" s="124" t="s">
        <v>261</v>
      </c>
      <c r="L201" s="124" t="s">
        <v>261</v>
      </c>
      <c r="M201" s="180"/>
      <c r="N201" s="180"/>
    </row>
    <row r="202" spans="1:14" x14ac:dyDescent="0.25">
      <c r="A202" s="33" t="s">
        <v>587</v>
      </c>
      <c r="B202" s="124">
        <v>0</v>
      </c>
      <c r="C202" s="43">
        <f t="shared" si="27"/>
        <v>0</v>
      </c>
      <c r="D202" s="124">
        <v>0</v>
      </c>
      <c r="E202" s="43">
        <f t="shared" si="28"/>
        <v>0</v>
      </c>
      <c r="F202" s="124"/>
      <c r="G202" s="124">
        <v>2.1735999999999899E-3</v>
      </c>
      <c r="H202" s="124">
        <f t="shared" si="29"/>
        <v>2.1735999999999899E-3</v>
      </c>
      <c r="I202" s="43">
        <f t="shared" si="30"/>
        <v>0</v>
      </c>
      <c r="J202" s="43">
        <f t="shared" si="31"/>
        <v>2.8367153679178884E-5</v>
      </c>
      <c r="K202" s="124" t="s">
        <v>261</v>
      </c>
      <c r="L202" s="124" t="s">
        <v>261</v>
      </c>
      <c r="M202" s="180"/>
      <c r="N202" s="180"/>
    </row>
    <row r="203" spans="1:14" x14ac:dyDescent="0.25">
      <c r="A203" s="33" t="s">
        <v>592</v>
      </c>
      <c r="B203" s="124">
        <v>0</v>
      </c>
      <c r="C203" s="43">
        <f t="shared" si="27"/>
        <v>0</v>
      </c>
      <c r="D203" s="124">
        <v>6.3188019999999998E-2</v>
      </c>
      <c r="E203" s="43">
        <f t="shared" si="28"/>
        <v>5.0324413876748028E-4</v>
      </c>
      <c r="F203" s="124">
        <v>1E-4</v>
      </c>
      <c r="G203" s="124">
        <v>1.8E-3</v>
      </c>
      <c r="H203" s="124">
        <f t="shared" si="29"/>
        <v>1.9E-3</v>
      </c>
      <c r="I203" s="43">
        <f t="shared" si="30"/>
        <v>1.3050770003302821E-6</v>
      </c>
      <c r="J203" s="43">
        <f t="shared" si="31"/>
        <v>2.3491386005945079E-5</v>
      </c>
      <c r="K203" s="124">
        <f t="shared" ref="K203:K209" si="32">((H203/D203)-1)*100</f>
        <v>-96.993100907418835</v>
      </c>
      <c r="L203" s="124" t="s">
        <v>261</v>
      </c>
      <c r="M203" s="180"/>
      <c r="N203" s="180"/>
    </row>
    <row r="204" spans="1:14" x14ac:dyDescent="0.25">
      <c r="A204" s="33" t="s">
        <v>583</v>
      </c>
      <c r="B204" s="124">
        <v>0</v>
      </c>
      <c r="C204" s="43">
        <f t="shared" si="27"/>
        <v>0</v>
      </c>
      <c r="D204" s="124">
        <v>5.5000000000000003E-4</v>
      </c>
      <c r="E204" s="43">
        <f t="shared" si="28"/>
        <v>4.3803283648089336E-6</v>
      </c>
      <c r="F204" s="124">
        <v>7.1000000000000002E-4</v>
      </c>
      <c r="G204" s="124"/>
      <c r="H204" s="124">
        <f t="shared" si="29"/>
        <v>7.1000000000000002E-4</v>
      </c>
      <c r="I204" s="43">
        <f t="shared" si="30"/>
        <v>9.2660467023450034E-6</v>
      </c>
      <c r="J204" s="43">
        <f t="shared" si="31"/>
        <v>0</v>
      </c>
      <c r="K204" s="124">
        <f t="shared" si="32"/>
        <v>29.090909090909079</v>
      </c>
      <c r="L204" s="124" t="s">
        <v>261</v>
      </c>
      <c r="M204" s="180"/>
      <c r="N204" s="180"/>
    </row>
    <row r="205" spans="1:14" x14ac:dyDescent="0.25">
      <c r="A205" s="33" t="s">
        <v>737</v>
      </c>
      <c r="B205" s="124">
        <v>9.0399999999999996E-4</v>
      </c>
      <c r="C205" s="43">
        <f t="shared" si="27"/>
        <v>1.0324612016672414E-5</v>
      </c>
      <c r="D205" s="124">
        <v>0</v>
      </c>
      <c r="E205" s="43">
        <f t="shared" si="28"/>
        <v>0</v>
      </c>
      <c r="F205" s="124"/>
      <c r="G205" s="124">
        <v>1.5799999999999999E-4</v>
      </c>
      <c r="H205" s="124">
        <f t="shared" si="29"/>
        <v>1.5799999999999999E-4</v>
      </c>
      <c r="I205" s="43">
        <f t="shared" si="30"/>
        <v>0</v>
      </c>
      <c r="J205" s="43">
        <f t="shared" si="31"/>
        <v>2.0620216605218457E-6</v>
      </c>
      <c r="K205" s="124" t="s">
        <v>261</v>
      </c>
      <c r="L205" s="124" t="s">
        <v>261</v>
      </c>
      <c r="M205" s="180"/>
      <c r="N205" s="180"/>
    </row>
    <row r="206" spans="1:14" x14ac:dyDescent="0.25">
      <c r="A206" s="33" t="s">
        <v>582</v>
      </c>
      <c r="B206" s="124">
        <v>1.5000000000000001E-4</v>
      </c>
      <c r="C206" s="43">
        <f t="shared" si="27"/>
        <v>1.7131546487841395E-6</v>
      </c>
      <c r="D206" s="124">
        <v>1E-4</v>
      </c>
      <c r="E206" s="43">
        <f t="shared" si="28"/>
        <v>7.9642333905616979E-7</v>
      </c>
      <c r="F206" s="124">
        <v>1E-4</v>
      </c>
      <c r="G206" s="124"/>
      <c r="H206" s="124">
        <f t="shared" si="29"/>
        <v>1E-4</v>
      </c>
      <c r="I206" s="43">
        <f t="shared" si="30"/>
        <v>1.3050770003302821E-6</v>
      </c>
      <c r="J206" s="43">
        <f t="shared" si="31"/>
        <v>0</v>
      </c>
      <c r="K206" s="124" t="s">
        <v>261</v>
      </c>
      <c r="L206" s="124" t="s">
        <v>261</v>
      </c>
      <c r="M206" s="180"/>
      <c r="N206" s="180"/>
    </row>
    <row r="207" spans="1:14" x14ac:dyDescent="0.25">
      <c r="A207" s="33" t="s">
        <v>629</v>
      </c>
      <c r="B207" s="124">
        <v>1.6893929500000002</v>
      </c>
      <c r="C207" s="43">
        <f t="shared" si="27"/>
        <v>1.9294609239437679E-2</v>
      </c>
      <c r="D207" s="124">
        <v>1.2692499999999898E-3</v>
      </c>
      <c r="E207" s="43">
        <f t="shared" si="28"/>
        <v>1.0108603230970353E-5</v>
      </c>
      <c r="F207" s="124">
        <v>6.4999999999999994E-5</v>
      </c>
      <c r="G207" s="124"/>
      <c r="H207" s="124">
        <f t="shared" si="29"/>
        <v>6.4999999999999994E-5</v>
      </c>
      <c r="I207" s="43">
        <f t="shared" si="30"/>
        <v>8.4830005021468343E-7</v>
      </c>
      <c r="J207" s="43">
        <f t="shared" si="31"/>
        <v>0</v>
      </c>
      <c r="K207" s="124" t="s">
        <v>261</v>
      </c>
      <c r="L207" s="124" t="s">
        <v>261</v>
      </c>
      <c r="M207" s="180"/>
      <c r="N207" s="180"/>
    </row>
    <row r="208" spans="1:14" x14ac:dyDescent="0.25">
      <c r="A208" s="33" t="s">
        <v>616</v>
      </c>
      <c r="B208" s="124">
        <v>3.0720000000000001E-3</v>
      </c>
      <c r="C208" s="43">
        <f t="shared" si="27"/>
        <v>3.5085407207099176E-5</v>
      </c>
      <c r="D208" s="124">
        <v>0</v>
      </c>
      <c r="E208" s="43">
        <f t="shared" si="28"/>
        <v>0</v>
      </c>
      <c r="F208" s="124">
        <v>6.5099999999999902E-6</v>
      </c>
      <c r="G208" s="124"/>
      <c r="H208" s="124">
        <f t="shared" si="29"/>
        <v>6.5099999999999902E-6</v>
      </c>
      <c r="I208" s="43">
        <f t="shared" si="30"/>
        <v>8.4960512721501241E-8</v>
      </c>
      <c r="J208" s="43">
        <f t="shared" si="31"/>
        <v>0</v>
      </c>
      <c r="K208" s="124" t="s">
        <v>261</v>
      </c>
      <c r="L208" s="124">
        <f>((H208/B208)-1)*100</f>
        <v>-99.7880859375</v>
      </c>
      <c r="M208" s="180"/>
      <c r="N208" s="180"/>
    </row>
    <row r="209" spans="1:14" x14ac:dyDescent="0.25">
      <c r="A209" s="33" t="s">
        <v>702</v>
      </c>
      <c r="B209" s="124">
        <v>3.5493589999999992E-2</v>
      </c>
      <c r="C209" s="43">
        <f t="shared" si="27"/>
        <v>4.0537339140358819E-4</v>
      </c>
      <c r="D209" s="124">
        <v>4.651E-5</v>
      </c>
      <c r="E209" s="43">
        <f t="shared" si="28"/>
        <v>3.7041649499502458E-7</v>
      </c>
      <c r="F209" s="124"/>
      <c r="G209" s="124"/>
      <c r="H209" s="124">
        <f t="shared" si="29"/>
        <v>0</v>
      </c>
      <c r="I209" s="43">
        <f t="shared" si="30"/>
        <v>0</v>
      </c>
      <c r="J209" s="43">
        <f t="shared" si="31"/>
        <v>0</v>
      </c>
      <c r="K209" s="124">
        <f t="shared" si="32"/>
        <v>-100</v>
      </c>
      <c r="L209" s="124">
        <f>((H209/B209)-1)*100</f>
        <v>-100</v>
      </c>
      <c r="M209" s="180"/>
      <c r="N209" s="180"/>
    </row>
    <row r="210" spans="1:14" x14ac:dyDescent="0.25">
      <c r="A210" s="33" t="s">
        <v>685</v>
      </c>
      <c r="B210" s="124">
        <v>2.8460999999999797E-4</v>
      </c>
      <c r="C210" s="43">
        <f t="shared" si="27"/>
        <v>3.2505396306030032E-6</v>
      </c>
      <c r="D210" s="124">
        <v>0</v>
      </c>
      <c r="E210" s="43">
        <f t="shared" si="28"/>
        <v>0</v>
      </c>
      <c r="F210" s="124"/>
      <c r="G210" s="124"/>
      <c r="H210" s="124">
        <f t="shared" si="29"/>
        <v>0</v>
      </c>
      <c r="I210" s="43">
        <f t="shared" si="30"/>
        <v>0</v>
      </c>
      <c r="J210" s="43">
        <f t="shared" si="31"/>
        <v>0</v>
      </c>
      <c r="K210" s="124" t="s">
        <v>261</v>
      </c>
      <c r="L210" s="124">
        <f>((H210/B210)-1)*100</f>
        <v>-100</v>
      </c>
      <c r="M210" s="180"/>
      <c r="N210" s="180"/>
    </row>
    <row r="211" spans="1:14" x14ac:dyDescent="0.25">
      <c r="A211" s="33" t="s">
        <v>595</v>
      </c>
      <c r="B211" s="124">
        <v>1.76658999999999E-3</v>
      </c>
      <c r="C211" s="43">
        <f t="shared" si="27"/>
        <v>2.0176279139970373E-5</v>
      </c>
      <c r="D211" s="124">
        <v>0</v>
      </c>
      <c r="E211" s="43">
        <f t="shared" si="28"/>
        <v>0</v>
      </c>
      <c r="F211" s="124"/>
      <c r="G211" s="124"/>
      <c r="H211" s="124">
        <f t="shared" si="29"/>
        <v>0</v>
      </c>
      <c r="I211" s="43">
        <f t="shared" si="30"/>
        <v>0</v>
      </c>
      <c r="J211" s="43">
        <f t="shared" si="31"/>
        <v>0</v>
      </c>
      <c r="K211" s="124" t="s">
        <v>261</v>
      </c>
      <c r="L211" s="124">
        <f>((H211/B211)-1)*100</f>
        <v>-100</v>
      </c>
      <c r="M211" s="180"/>
      <c r="N211" s="180"/>
    </row>
    <row r="212" spans="1:14" x14ac:dyDescent="0.25">
      <c r="A212" s="33" t="s">
        <v>568</v>
      </c>
      <c r="B212" s="124">
        <v>5.0084999999999999E-3</v>
      </c>
      <c r="C212" s="43">
        <f t="shared" si="27"/>
        <v>5.720223372290242E-5</v>
      </c>
      <c r="D212" s="124">
        <v>1.4706969999999901E-2</v>
      </c>
      <c r="E212" s="43">
        <f t="shared" si="28"/>
        <v>1.1712974154798838E-4</v>
      </c>
      <c r="F212" s="124"/>
      <c r="G212" s="124"/>
      <c r="H212" s="124">
        <f t="shared" si="29"/>
        <v>0</v>
      </c>
      <c r="I212" s="43">
        <f t="shared" si="30"/>
        <v>0</v>
      </c>
      <c r="J212" s="43">
        <f t="shared" si="31"/>
        <v>0</v>
      </c>
      <c r="K212" s="124" t="s">
        <v>261</v>
      </c>
      <c r="L212" s="124" t="s">
        <v>261</v>
      </c>
      <c r="M212" s="180"/>
      <c r="N212" s="180"/>
    </row>
    <row r="213" spans="1:14" x14ac:dyDescent="0.25">
      <c r="A213" s="33" t="s">
        <v>599</v>
      </c>
      <c r="B213" s="124">
        <v>6.0555899999999996E-3</v>
      </c>
      <c r="C213" s="43">
        <f t="shared" si="27"/>
        <v>6.9161081064204974E-5</v>
      </c>
      <c r="D213" s="124">
        <v>1.27911E-3</v>
      </c>
      <c r="E213" s="43">
        <f t="shared" si="28"/>
        <v>1.0187130572201373E-5</v>
      </c>
      <c r="F213" s="124"/>
      <c r="G213" s="124"/>
      <c r="H213" s="124">
        <f t="shared" si="29"/>
        <v>0</v>
      </c>
      <c r="I213" s="43">
        <f t="shared" si="30"/>
        <v>0</v>
      </c>
      <c r="J213" s="43">
        <f t="shared" si="31"/>
        <v>0</v>
      </c>
      <c r="K213" s="124" t="s">
        <v>261</v>
      </c>
      <c r="L213" s="124" t="s">
        <v>261</v>
      </c>
      <c r="M213" s="180"/>
      <c r="N213" s="180"/>
    </row>
    <row r="214" spans="1:14" x14ac:dyDescent="0.25">
      <c r="A214" s="33" t="s">
        <v>580</v>
      </c>
      <c r="B214" s="124">
        <v>8.0000000000000007E-5</v>
      </c>
      <c r="C214" s="43">
        <f t="shared" si="27"/>
        <v>9.1368247935154113E-7</v>
      </c>
      <c r="D214" s="124">
        <v>5.5999000000000001E-4</v>
      </c>
      <c r="E214" s="43">
        <f t="shared" si="28"/>
        <v>4.4598910563806448E-6</v>
      </c>
      <c r="F214" s="124"/>
      <c r="G214" s="124"/>
      <c r="H214" s="124">
        <f t="shared" si="29"/>
        <v>0</v>
      </c>
      <c r="I214" s="43">
        <f t="shared" si="30"/>
        <v>0</v>
      </c>
      <c r="J214" s="43">
        <f t="shared" si="31"/>
        <v>0</v>
      </c>
      <c r="K214" s="124">
        <f>((H214/D214)-1)*100</f>
        <v>-100</v>
      </c>
      <c r="L214" s="124" t="s">
        <v>261</v>
      </c>
      <c r="M214" s="180"/>
      <c r="N214" s="180"/>
    </row>
    <row r="215" spans="1:14" x14ac:dyDescent="0.25">
      <c r="A215" s="33" t="s">
        <v>566</v>
      </c>
      <c r="B215" s="124">
        <v>2.5000000000000001E-3</v>
      </c>
      <c r="C215" s="43">
        <f t="shared" si="27"/>
        <v>2.8552577479735658E-5</v>
      </c>
      <c r="D215" s="124">
        <v>1E-4</v>
      </c>
      <c r="E215" s="43">
        <f t="shared" si="28"/>
        <v>7.9642333905616979E-7</v>
      </c>
      <c r="F215" s="124"/>
      <c r="G215" s="124"/>
      <c r="H215" s="124">
        <f t="shared" si="29"/>
        <v>0</v>
      </c>
      <c r="I215" s="43">
        <f t="shared" si="30"/>
        <v>0</v>
      </c>
      <c r="J215" s="43">
        <f t="shared" si="31"/>
        <v>0</v>
      </c>
      <c r="K215" s="124" t="s">
        <v>261</v>
      </c>
      <c r="L215" s="124" t="s">
        <v>261</v>
      </c>
      <c r="M215" s="180"/>
      <c r="N215" s="180"/>
    </row>
    <row r="216" spans="1:14" x14ac:dyDescent="0.25">
      <c r="A216" s="33" t="s">
        <v>651</v>
      </c>
      <c r="B216" s="124">
        <v>0</v>
      </c>
      <c r="C216" s="43">
        <f t="shared" si="27"/>
        <v>0</v>
      </c>
      <c r="D216" s="124">
        <v>9.8424999999999999E-2</v>
      </c>
      <c r="E216" s="43">
        <f t="shared" si="28"/>
        <v>7.8387967146603503E-4</v>
      </c>
      <c r="F216" s="124"/>
      <c r="G216" s="124"/>
      <c r="H216" s="124">
        <f t="shared" si="29"/>
        <v>0</v>
      </c>
      <c r="I216" s="43">
        <f t="shared" si="30"/>
        <v>0</v>
      </c>
      <c r="J216" s="43">
        <f t="shared" si="31"/>
        <v>0</v>
      </c>
      <c r="K216" s="124">
        <f>((H216/D216)-1)*100</f>
        <v>-100</v>
      </c>
      <c r="L216" s="124" t="s">
        <v>261</v>
      </c>
      <c r="M216" s="180"/>
      <c r="N216" s="180"/>
    </row>
    <row r="217" spans="1:14" x14ac:dyDescent="0.25">
      <c r="A217" s="33" t="s">
        <v>565</v>
      </c>
      <c r="B217" s="124">
        <v>0</v>
      </c>
      <c r="C217" s="43">
        <f t="shared" si="27"/>
        <v>0</v>
      </c>
      <c r="D217" s="124">
        <v>6.642000000000001E-4</v>
      </c>
      <c r="E217" s="43">
        <f t="shared" si="28"/>
        <v>5.2898438180110801E-6</v>
      </c>
      <c r="F217" s="124"/>
      <c r="G217" s="124"/>
      <c r="H217" s="124">
        <f t="shared" si="29"/>
        <v>0</v>
      </c>
      <c r="I217" s="43">
        <f t="shared" si="30"/>
        <v>0</v>
      </c>
      <c r="J217" s="43">
        <f t="shared" si="31"/>
        <v>0</v>
      </c>
      <c r="K217" s="124" t="s">
        <v>261</v>
      </c>
      <c r="L217" s="124" t="s">
        <v>261</v>
      </c>
      <c r="M217" s="180"/>
      <c r="N217" s="180"/>
    </row>
    <row r="218" spans="1:14" x14ac:dyDescent="0.25">
      <c r="A218" s="33" t="s">
        <v>661</v>
      </c>
      <c r="B218" s="124">
        <v>1.5156400000000002E-3</v>
      </c>
      <c r="C218" s="43">
        <f t="shared" si="27"/>
        <v>1.7310171412554624E-5</v>
      </c>
      <c r="D218" s="124">
        <v>0</v>
      </c>
      <c r="E218" s="43">
        <f t="shared" si="28"/>
        <v>0</v>
      </c>
      <c r="F218" s="124"/>
      <c r="G218" s="124"/>
      <c r="H218" s="124">
        <f t="shared" si="29"/>
        <v>0</v>
      </c>
      <c r="I218" s="43">
        <f t="shared" si="30"/>
        <v>0</v>
      </c>
      <c r="J218" s="43">
        <f t="shared" si="31"/>
        <v>0</v>
      </c>
      <c r="K218" s="124" t="s">
        <v>261</v>
      </c>
      <c r="L218" s="124" t="s">
        <v>261</v>
      </c>
      <c r="M218" s="180"/>
      <c r="N218" s="180"/>
    </row>
    <row r="219" spans="1:14" x14ac:dyDescent="0.25">
      <c r="A219" s="33" t="s">
        <v>622</v>
      </c>
      <c r="B219" s="124">
        <v>5.0642999999999999E-4</v>
      </c>
      <c r="C219" s="43">
        <f t="shared" si="27"/>
        <v>5.7839527252250113E-6</v>
      </c>
      <c r="D219" s="124">
        <v>0</v>
      </c>
      <c r="E219" s="43">
        <f t="shared" si="28"/>
        <v>0</v>
      </c>
      <c r="F219" s="124"/>
      <c r="G219" s="124"/>
      <c r="H219" s="124">
        <f t="shared" si="29"/>
        <v>0</v>
      </c>
      <c r="I219" s="43">
        <f t="shared" si="30"/>
        <v>0</v>
      </c>
      <c r="J219" s="43">
        <f t="shared" si="31"/>
        <v>0</v>
      </c>
      <c r="K219" s="124" t="s">
        <v>261</v>
      </c>
      <c r="L219" s="124" t="s">
        <v>261</v>
      </c>
      <c r="M219" s="180"/>
      <c r="N219" s="180"/>
    </row>
    <row r="220" spans="1:14" x14ac:dyDescent="0.25">
      <c r="A220" s="33" t="s">
        <v>667</v>
      </c>
      <c r="B220" s="124">
        <v>0</v>
      </c>
      <c r="C220" s="43">
        <f t="shared" si="27"/>
        <v>0</v>
      </c>
      <c r="D220" s="124">
        <v>1.2500000000000001E-2</v>
      </c>
      <c r="E220" s="43">
        <f t="shared" si="28"/>
        <v>9.9552917382021217E-5</v>
      </c>
      <c r="F220" s="124"/>
      <c r="G220" s="124"/>
      <c r="H220" s="124">
        <f t="shared" si="29"/>
        <v>0</v>
      </c>
      <c r="I220" s="43">
        <f t="shared" si="30"/>
        <v>0</v>
      </c>
      <c r="J220" s="43">
        <f t="shared" si="31"/>
        <v>0</v>
      </c>
      <c r="K220" s="124" t="s">
        <v>261</v>
      </c>
      <c r="L220" s="124" t="s">
        <v>261</v>
      </c>
      <c r="M220" s="180"/>
      <c r="N220" s="180"/>
    </row>
    <row r="221" spans="1:14" x14ac:dyDescent="0.25">
      <c r="A221" s="33" t="s">
        <v>558</v>
      </c>
      <c r="B221" s="124">
        <v>5.7732550899999904</v>
      </c>
      <c r="C221" s="43">
        <f t="shared" si="27"/>
        <v>6.5936525307001198E-2</v>
      </c>
      <c r="D221" s="124">
        <v>1.6830442699999999</v>
      </c>
      <c r="E221" s="43">
        <f t="shared" si="28"/>
        <v>1.3404157372927536E-2</v>
      </c>
      <c r="F221" s="124"/>
      <c r="G221" s="124"/>
      <c r="H221" s="124">
        <f t="shared" si="29"/>
        <v>0</v>
      </c>
      <c r="I221" s="43">
        <f t="shared" si="30"/>
        <v>0</v>
      </c>
      <c r="J221" s="43">
        <f t="shared" si="31"/>
        <v>0</v>
      </c>
      <c r="K221" s="124" t="s">
        <v>261</v>
      </c>
      <c r="L221" s="124" t="s">
        <v>261</v>
      </c>
      <c r="M221" s="180"/>
      <c r="N221" s="180"/>
    </row>
    <row r="222" spans="1:14" x14ac:dyDescent="0.25">
      <c r="A222" s="33" t="s">
        <v>608</v>
      </c>
      <c r="B222" s="124">
        <v>1.2279209999999999E-2</v>
      </c>
      <c r="C222" s="43">
        <f t="shared" si="27"/>
        <v>1.4024123796597794E-4</v>
      </c>
      <c r="D222" s="124">
        <v>4.6731699999999991E-3</v>
      </c>
      <c r="E222" s="43">
        <f t="shared" si="28"/>
        <v>3.7218216553771201E-5</v>
      </c>
      <c r="F222" s="124"/>
      <c r="G222" s="124"/>
      <c r="H222" s="124">
        <f t="shared" si="29"/>
        <v>0</v>
      </c>
      <c r="I222" s="43">
        <f t="shared" si="30"/>
        <v>0</v>
      </c>
      <c r="J222" s="43">
        <f t="shared" si="31"/>
        <v>0</v>
      </c>
      <c r="K222" s="124">
        <f>((H222/D222)-1)*100</f>
        <v>-100</v>
      </c>
      <c r="L222" s="124" t="s">
        <v>261</v>
      </c>
      <c r="M222" s="180"/>
      <c r="N222" s="180"/>
    </row>
    <row r="223" spans="1:14" x14ac:dyDescent="0.25">
      <c r="A223" s="33" t="s">
        <v>610</v>
      </c>
      <c r="B223" s="124">
        <v>9.8959999999999998E-4</v>
      </c>
      <c r="C223" s="43">
        <f t="shared" si="27"/>
        <v>1.1302252269578563E-5</v>
      </c>
      <c r="D223" s="124">
        <v>0</v>
      </c>
      <c r="E223" s="43">
        <f t="shared" si="28"/>
        <v>0</v>
      </c>
      <c r="F223" s="124"/>
      <c r="G223" s="124"/>
      <c r="H223" s="124">
        <f t="shared" si="29"/>
        <v>0</v>
      </c>
      <c r="I223" s="43">
        <f t="shared" si="30"/>
        <v>0</v>
      </c>
      <c r="J223" s="43">
        <f t="shared" si="31"/>
        <v>0</v>
      </c>
      <c r="K223" s="124" t="s">
        <v>261</v>
      </c>
      <c r="L223" s="124" t="s">
        <v>261</v>
      </c>
      <c r="M223" s="180"/>
      <c r="N223" s="180"/>
    </row>
    <row r="224" spans="1:14" x14ac:dyDescent="0.25">
      <c r="A224" s="33" t="s">
        <v>585</v>
      </c>
      <c r="B224" s="124">
        <v>9.8587999999999905E-3</v>
      </c>
      <c r="C224" s="43">
        <f t="shared" si="27"/>
        <v>1.1259766034288707E-4</v>
      </c>
      <c r="D224" s="124">
        <v>2.42E-4</v>
      </c>
      <c r="E224" s="43">
        <f t="shared" si="28"/>
        <v>1.9273444805159309E-6</v>
      </c>
      <c r="F224" s="124"/>
      <c r="G224" s="124"/>
      <c r="H224" s="124">
        <f t="shared" si="29"/>
        <v>0</v>
      </c>
      <c r="I224" s="43">
        <f t="shared" si="30"/>
        <v>0</v>
      </c>
      <c r="J224" s="43">
        <f t="shared" si="31"/>
        <v>0</v>
      </c>
      <c r="K224" s="124" t="s">
        <v>261</v>
      </c>
      <c r="L224" s="124" t="s">
        <v>261</v>
      </c>
      <c r="M224" s="180"/>
      <c r="N224" s="180"/>
    </row>
    <row r="225" spans="1:14" x14ac:dyDescent="0.25">
      <c r="A225" s="33" t="s">
        <v>625</v>
      </c>
      <c r="B225" s="124">
        <v>6.4800000000000003E-4</v>
      </c>
      <c r="C225" s="43">
        <f t="shared" si="27"/>
        <v>7.4008280827474832E-6</v>
      </c>
      <c r="D225" s="124">
        <v>0</v>
      </c>
      <c r="E225" s="43">
        <f t="shared" si="28"/>
        <v>0</v>
      </c>
      <c r="F225" s="124"/>
      <c r="G225" s="124"/>
      <c r="H225" s="124">
        <f t="shared" si="29"/>
        <v>0</v>
      </c>
      <c r="I225" s="43">
        <f t="shared" si="30"/>
        <v>0</v>
      </c>
      <c r="J225" s="43">
        <f t="shared" si="31"/>
        <v>0</v>
      </c>
      <c r="K225" s="124" t="s">
        <v>261</v>
      </c>
      <c r="L225" s="124" t="s">
        <v>261</v>
      </c>
      <c r="M225" s="180"/>
      <c r="N225" s="180"/>
    </row>
    <row r="226" spans="1:14" x14ac:dyDescent="0.25">
      <c r="A226" s="33" t="s">
        <v>602</v>
      </c>
      <c r="B226" s="124">
        <v>2.5263600000000001E-3</v>
      </c>
      <c r="C226" s="43">
        <f t="shared" si="27"/>
        <v>2.8853635856681994E-5</v>
      </c>
      <c r="D226" s="124">
        <v>2.2301999999999899E-3</v>
      </c>
      <c r="E226" s="43">
        <f t="shared" si="28"/>
        <v>1.7761833307630617E-5</v>
      </c>
      <c r="F226" s="124"/>
      <c r="G226" s="124"/>
      <c r="H226" s="124">
        <f t="shared" si="29"/>
        <v>0</v>
      </c>
      <c r="I226" s="43">
        <f t="shared" si="30"/>
        <v>0</v>
      </c>
      <c r="J226" s="43">
        <f t="shared" si="31"/>
        <v>0</v>
      </c>
      <c r="K226" s="124" t="s">
        <v>261</v>
      </c>
      <c r="L226" s="124" t="s">
        <v>261</v>
      </c>
      <c r="M226" s="180"/>
      <c r="N226" s="180"/>
    </row>
    <row r="227" spans="1:14" x14ac:dyDescent="0.25">
      <c r="A227" s="33" t="s">
        <v>601</v>
      </c>
      <c r="B227" s="124">
        <v>1.9340000000000002E-3</v>
      </c>
      <c r="C227" s="43">
        <f t="shared" si="27"/>
        <v>2.2088273938323508E-5</v>
      </c>
      <c r="D227" s="124">
        <v>3.0057999999999902E-4</v>
      </c>
      <c r="E227" s="43">
        <f t="shared" si="28"/>
        <v>2.3938892725350272E-6</v>
      </c>
      <c r="F227" s="124"/>
      <c r="G227" s="124"/>
      <c r="H227" s="124">
        <f t="shared" si="29"/>
        <v>0</v>
      </c>
      <c r="I227" s="43">
        <f t="shared" si="30"/>
        <v>0</v>
      </c>
      <c r="J227" s="43">
        <f t="shared" si="31"/>
        <v>0</v>
      </c>
      <c r="K227" s="124" t="s">
        <v>261</v>
      </c>
      <c r="L227" s="124" t="s">
        <v>261</v>
      </c>
      <c r="M227" s="180"/>
      <c r="N227" s="180"/>
    </row>
    <row r="228" spans="1:14" x14ac:dyDescent="0.25">
      <c r="A228" s="33" t="s">
        <v>621</v>
      </c>
      <c r="B228" s="124">
        <v>3.4000000000000002E-4</v>
      </c>
      <c r="C228" s="43">
        <f t="shared" si="27"/>
        <v>3.8831505372440497E-6</v>
      </c>
      <c r="D228" s="124">
        <v>1.5373230000000002E-2</v>
      </c>
      <c r="E228" s="43">
        <f t="shared" si="28"/>
        <v>1.224359916867848E-4</v>
      </c>
      <c r="F228" s="124"/>
      <c r="G228" s="124"/>
      <c r="H228" s="124">
        <f t="shared" si="29"/>
        <v>0</v>
      </c>
      <c r="I228" s="43">
        <f t="shared" si="30"/>
        <v>0</v>
      </c>
      <c r="J228" s="43">
        <f t="shared" si="31"/>
        <v>0</v>
      </c>
      <c r="K228" s="124" t="s">
        <v>261</v>
      </c>
      <c r="L228" s="124" t="s">
        <v>261</v>
      </c>
      <c r="M228" s="180"/>
      <c r="N228" s="180"/>
    </row>
    <row r="229" spans="1:14" x14ac:dyDescent="0.25">
      <c r="A229" s="33" t="s">
        <v>639</v>
      </c>
      <c r="B229" s="124">
        <v>7.2301000000000004E-2</v>
      </c>
      <c r="C229" s="43">
        <f t="shared" si="27"/>
        <v>8.2575196174494714E-4</v>
      </c>
      <c r="D229" s="124">
        <v>1.1778959999999901E-2</v>
      </c>
      <c r="E229" s="43">
        <f t="shared" si="28"/>
        <v>9.3810386538089823E-5</v>
      </c>
      <c r="F229" s="124"/>
      <c r="G229" s="124"/>
      <c r="H229" s="124">
        <f t="shared" si="29"/>
        <v>0</v>
      </c>
      <c r="I229" s="43">
        <f t="shared" si="30"/>
        <v>0</v>
      </c>
      <c r="J229" s="43">
        <f t="shared" si="31"/>
        <v>0</v>
      </c>
      <c r="K229" s="124" t="s">
        <v>261</v>
      </c>
      <c r="L229" s="124" t="s">
        <v>261</v>
      </c>
      <c r="M229" s="180"/>
      <c r="N229" s="180"/>
    </row>
    <row r="230" spans="1:14" x14ac:dyDescent="0.25">
      <c r="A230" s="33" t="s">
        <v>596</v>
      </c>
      <c r="B230" s="124">
        <v>0</v>
      </c>
      <c r="C230" s="43">
        <f t="shared" si="27"/>
        <v>0</v>
      </c>
      <c r="D230" s="124">
        <v>8.7734759999999898E-2</v>
      </c>
      <c r="E230" s="43">
        <f t="shared" si="28"/>
        <v>6.9874010510491598E-4</v>
      </c>
      <c r="F230" s="124"/>
      <c r="G230" s="124"/>
      <c r="H230" s="124">
        <f t="shared" si="29"/>
        <v>0</v>
      </c>
      <c r="I230" s="43">
        <f t="shared" si="30"/>
        <v>0</v>
      </c>
      <c r="J230" s="43">
        <f t="shared" si="31"/>
        <v>0</v>
      </c>
      <c r="K230" s="124" t="s">
        <v>261</v>
      </c>
      <c r="L230" s="124" t="s">
        <v>261</v>
      </c>
      <c r="M230" s="180"/>
      <c r="N230" s="180"/>
    </row>
    <row r="231" spans="1:14" x14ac:dyDescent="0.25">
      <c r="A231" s="33" t="s">
        <v>620</v>
      </c>
      <c r="B231" s="124">
        <v>1.82705E-3</v>
      </c>
      <c r="C231" s="43">
        <f t="shared" si="27"/>
        <v>2.0866794673740413E-5</v>
      </c>
      <c r="D231" s="124">
        <v>0</v>
      </c>
      <c r="E231" s="43">
        <f t="shared" si="28"/>
        <v>0</v>
      </c>
      <c r="F231" s="124"/>
      <c r="G231" s="124"/>
      <c r="H231" s="124">
        <f t="shared" si="29"/>
        <v>0</v>
      </c>
      <c r="I231" s="43">
        <f t="shared" si="30"/>
        <v>0</v>
      </c>
      <c r="J231" s="43">
        <f t="shared" si="31"/>
        <v>0</v>
      </c>
      <c r="K231" s="124" t="s">
        <v>261</v>
      </c>
      <c r="L231" s="124" t="s">
        <v>261</v>
      </c>
      <c r="M231" s="180"/>
      <c r="N231" s="180"/>
    </row>
    <row r="232" spans="1:14" x14ac:dyDescent="0.25">
      <c r="A232" s="33" t="s">
        <v>570</v>
      </c>
      <c r="B232" s="124">
        <v>1.8697399999999999E-3</v>
      </c>
      <c r="C232" s="43">
        <f t="shared" si="27"/>
        <v>2.1354358486784378E-5</v>
      </c>
      <c r="D232" s="124">
        <v>4.1752040000000004E-2</v>
      </c>
      <c r="E232" s="43">
        <f t="shared" si="28"/>
        <v>3.3252299109206765E-4</v>
      </c>
      <c r="F232" s="124"/>
      <c r="G232" s="124"/>
      <c r="H232" s="124">
        <f t="shared" si="29"/>
        <v>0</v>
      </c>
      <c r="I232" s="43">
        <f t="shared" si="30"/>
        <v>0</v>
      </c>
      <c r="J232" s="43">
        <f t="shared" si="31"/>
        <v>0</v>
      </c>
      <c r="K232" s="124" t="s">
        <v>261</v>
      </c>
      <c r="L232" s="124" t="s">
        <v>261</v>
      </c>
      <c r="M232" s="180"/>
      <c r="N232" s="180"/>
    </row>
    <row r="233" spans="1:14" x14ac:dyDescent="0.25">
      <c r="A233" s="33" t="s">
        <v>581</v>
      </c>
      <c r="B233" s="124">
        <v>1.9519999999999999E-2</v>
      </c>
      <c r="C233" s="43">
        <f t="shared" si="27"/>
        <v>2.2293852496177601E-4</v>
      </c>
      <c r="D233" s="124">
        <v>0</v>
      </c>
      <c r="E233" s="43">
        <f t="shared" si="28"/>
        <v>0</v>
      </c>
      <c r="F233" s="124"/>
      <c r="G233" s="124"/>
      <c r="H233" s="124">
        <f t="shared" si="29"/>
        <v>0</v>
      </c>
      <c r="I233" s="43">
        <f t="shared" si="30"/>
        <v>0</v>
      </c>
      <c r="J233" s="43">
        <f t="shared" si="31"/>
        <v>0</v>
      </c>
      <c r="K233" s="124" t="s">
        <v>261</v>
      </c>
      <c r="L233" s="124" t="s">
        <v>261</v>
      </c>
      <c r="M233" s="180"/>
      <c r="N233" s="180"/>
    </row>
    <row r="234" spans="1:14" x14ac:dyDescent="0.25">
      <c r="A234" s="33" t="s">
        <v>557</v>
      </c>
      <c r="B234" s="124">
        <v>1.3229040000000001</v>
      </c>
      <c r="C234" s="43">
        <f t="shared" si="27"/>
        <v>1.510892758330089E-2</v>
      </c>
      <c r="D234" s="124">
        <v>1.3645034</v>
      </c>
      <c r="E234" s="43">
        <f t="shared" si="28"/>
        <v>1.0867223539814964E-2</v>
      </c>
      <c r="F234" s="124"/>
      <c r="G234" s="124"/>
      <c r="H234" s="124">
        <f t="shared" si="29"/>
        <v>0</v>
      </c>
      <c r="I234" s="43">
        <f t="shared" si="30"/>
        <v>0</v>
      </c>
      <c r="J234" s="43">
        <f t="shared" si="31"/>
        <v>0</v>
      </c>
      <c r="K234" s="124" t="s">
        <v>261</v>
      </c>
      <c r="L234" s="124" t="s">
        <v>261</v>
      </c>
      <c r="M234" s="180"/>
      <c r="N234" s="180"/>
    </row>
    <row r="235" spans="1:14" x14ac:dyDescent="0.25">
      <c r="A235" s="33" t="s">
        <v>600</v>
      </c>
      <c r="B235" s="124">
        <v>5.3239429999999997E-2</v>
      </c>
      <c r="C235" s="43">
        <f t="shared" si="27"/>
        <v>6.0804918002078511E-4</v>
      </c>
      <c r="D235" s="124">
        <v>0</v>
      </c>
      <c r="E235" s="43">
        <f t="shared" si="28"/>
        <v>0</v>
      </c>
      <c r="F235" s="124"/>
      <c r="G235" s="124"/>
      <c r="H235" s="124">
        <f t="shared" si="29"/>
        <v>0</v>
      </c>
      <c r="I235" s="43">
        <f t="shared" si="30"/>
        <v>0</v>
      </c>
      <c r="J235" s="43">
        <f t="shared" si="31"/>
        <v>0</v>
      </c>
      <c r="K235" s="124" t="s">
        <v>261</v>
      </c>
      <c r="L235" s="124" t="s">
        <v>261</v>
      </c>
      <c r="M235" s="180"/>
      <c r="N235" s="180"/>
    </row>
    <row r="236" spans="1:14" x14ac:dyDescent="0.25">
      <c r="A236" s="33" t="s">
        <v>591</v>
      </c>
      <c r="B236" s="124">
        <v>0.68961525000000001</v>
      </c>
      <c r="C236" s="43">
        <f t="shared" si="27"/>
        <v>7.8761171427329107E-3</v>
      </c>
      <c r="D236" s="124">
        <v>8.0000000000000004E-4</v>
      </c>
      <c r="E236" s="43">
        <f t="shared" si="28"/>
        <v>6.3713867124493584E-6</v>
      </c>
      <c r="F236" s="124"/>
      <c r="G236" s="124"/>
      <c r="H236" s="124">
        <f t="shared" si="29"/>
        <v>0</v>
      </c>
      <c r="I236" s="43">
        <f t="shared" si="30"/>
        <v>0</v>
      </c>
      <c r="J236" s="43">
        <f t="shared" si="31"/>
        <v>0</v>
      </c>
      <c r="K236" s="124" t="s">
        <v>261</v>
      </c>
      <c r="L236" s="124" t="s">
        <v>261</v>
      </c>
      <c r="M236" s="180"/>
      <c r="N236" s="180"/>
    </row>
    <row r="237" spans="1:14" x14ac:dyDescent="0.25">
      <c r="A237" s="33" t="s">
        <v>619</v>
      </c>
      <c r="B237" s="124">
        <v>3.0937830000000003E-2</v>
      </c>
      <c r="C237" s="43">
        <f t="shared" si="27"/>
        <v>3.5334191525195611E-4</v>
      </c>
      <c r="D237" s="124">
        <v>1.6920610000000003E-2</v>
      </c>
      <c r="E237" s="43">
        <f t="shared" si="28"/>
        <v>1.3475968715067217E-4</v>
      </c>
      <c r="F237" s="124"/>
      <c r="G237" s="124"/>
      <c r="H237" s="124">
        <f t="shared" si="29"/>
        <v>0</v>
      </c>
      <c r="I237" s="43">
        <f t="shared" si="30"/>
        <v>0</v>
      </c>
      <c r="J237" s="43">
        <f t="shared" si="31"/>
        <v>0</v>
      </c>
      <c r="K237" s="124" t="s">
        <v>261</v>
      </c>
      <c r="L237" s="124" t="s">
        <v>261</v>
      </c>
      <c r="M237" s="180"/>
      <c r="N237" s="180"/>
    </row>
    <row r="238" spans="1:14" x14ac:dyDescent="0.25">
      <c r="A238" s="33" t="s">
        <v>837</v>
      </c>
      <c r="B238" s="124">
        <v>0</v>
      </c>
      <c r="C238" s="43">
        <f t="shared" si="27"/>
        <v>0</v>
      </c>
      <c r="D238" s="124">
        <v>0.70950800000000003</v>
      </c>
      <c r="E238" s="43">
        <f t="shared" si="28"/>
        <v>5.6506873044706489E-3</v>
      </c>
      <c r="F238" s="124"/>
      <c r="G238" s="124"/>
      <c r="H238" s="124">
        <f t="shared" si="29"/>
        <v>0</v>
      </c>
      <c r="I238" s="43">
        <f t="shared" si="30"/>
        <v>0</v>
      </c>
      <c r="J238" s="43">
        <f t="shared" si="31"/>
        <v>0</v>
      </c>
      <c r="K238" s="124" t="s">
        <v>261</v>
      </c>
      <c r="L238" s="124" t="s">
        <v>261</v>
      </c>
      <c r="M238" s="180"/>
      <c r="N238" s="180"/>
    </row>
    <row r="239" spans="1:14" x14ac:dyDescent="0.25">
      <c r="A239" s="33" t="s">
        <v>715</v>
      </c>
      <c r="B239" s="124">
        <v>0.46086231</v>
      </c>
      <c r="C239" s="43">
        <f t="shared" si="27"/>
        <v>5.2635227255059813E-3</v>
      </c>
      <c r="D239" s="124">
        <v>0</v>
      </c>
      <c r="E239" s="43">
        <f t="shared" si="28"/>
        <v>0</v>
      </c>
      <c r="F239" s="124"/>
      <c r="G239" s="124"/>
      <c r="H239" s="124">
        <f t="shared" si="29"/>
        <v>0</v>
      </c>
      <c r="I239" s="43">
        <f t="shared" si="30"/>
        <v>0</v>
      </c>
      <c r="J239" s="43">
        <f t="shared" si="31"/>
        <v>0</v>
      </c>
      <c r="K239" s="124" t="s">
        <v>261</v>
      </c>
      <c r="L239" s="124" t="s">
        <v>261</v>
      </c>
      <c r="M239" s="180"/>
      <c r="N239" s="180"/>
    </row>
    <row r="240" spans="1:14" x14ac:dyDescent="0.25">
      <c r="A240" s="33" t="s">
        <v>590</v>
      </c>
      <c r="B240" s="124">
        <v>1.4312640000000001E-2</v>
      </c>
      <c r="C240" s="43">
        <f t="shared" si="27"/>
        <v>1.6346510501582552E-4</v>
      </c>
      <c r="D240" s="124">
        <v>9.4999999999999998E-3</v>
      </c>
      <c r="E240" s="43">
        <f t="shared" si="28"/>
        <v>7.566021721033612E-5</v>
      </c>
      <c r="F240" s="124"/>
      <c r="G240" s="124"/>
      <c r="H240" s="124">
        <f t="shared" si="29"/>
        <v>0</v>
      </c>
      <c r="I240" s="43">
        <f t="shared" si="30"/>
        <v>0</v>
      </c>
      <c r="J240" s="43">
        <f t="shared" si="31"/>
        <v>0</v>
      </c>
      <c r="K240" s="124" t="s">
        <v>261</v>
      </c>
      <c r="L240" s="124" t="s">
        <v>261</v>
      </c>
      <c r="M240" s="180"/>
      <c r="N240" s="180"/>
    </row>
    <row r="241" spans="1:14" x14ac:dyDescent="0.25">
      <c r="A241" s="33" t="s">
        <v>606</v>
      </c>
      <c r="B241" s="124">
        <v>2.8614000000000001E-3</v>
      </c>
      <c r="C241" s="43">
        <f t="shared" si="27"/>
        <v>3.2680138080206244E-5</v>
      </c>
      <c r="D241" s="124">
        <v>0.77066579000000002</v>
      </c>
      <c r="E241" s="43">
        <f t="shared" si="28"/>
        <v>6.1377622176816094E-3</v>
      </c>
      <c r="F241" s="124"/>
      <c r="G241" s="124"/>
      <c r="H241" s="124">
        <f t="shared" si="29"/>
        <v>0</v>
      </c>
      <c r="I241" s="43">
        <f t="shared" si="30"/>
        <v>0</v>
      </c>
      <c r="J241" s="43">
        <f t="shared" si="31"/>
        <v>0</v>
      </c>
      <c r="K241" s="124" t="s">
        <v>261</v>
      </c>
      <c r="L241" s="124">
        <f>((H241/B241)-1)*100</f>
        <v>-100</v>
      </c>
      <c r="M241" s="180"/>
      <c r="N241" s="180"/>
    </row>
    <row r="242" spans="1:14" x14ac:dyDescent="0.25">
      <c r="A242" s="162" t="s">
        <v>670</v>
      </c>
      <c r="B242" s="151">
        <v>0.16744000000000001</v>
      </c>
      <c r="C242" s="219">
        <f t="shared" si="27"/>
        <v>1.9123374292827756E-3</v>
      </c>
      <c r="D242" s="151">
        <v>0.94007300000000005</v>
      </c>
      <c r="E242" s="219">
        <f t="shared" si="28"/>
        <v>7.4869607761655068E-3</v>
      </c>
      <c r="F242" s="151"/>
      <c r="G242" s="151"/>
      <c r="H242" s="151">
        <f t="shared" si="29"/>
        <v>0</v>
      </c>
      <c r="I242" s="219">
        <f t="shared" si="30"/>
        <v>0</v>
      </c>
      <c r="J242" s="219">
        <f t="shared" si="31"/>
        <v>0</v>
      </c>
      <c r="K242" s="151" t="s">
        <v>261</v>
      </c>
      <c r="L242" s="151" t="s">
        <v>261</v>
      </c>
      <c r="M242" s="180"/>
      <c r="N242" s="180"/>
    </row>
    <row r="243" spans="1:14" ht="13" x14ac:dyDescent="0.3">
      <c r="A243" s="195" t="s">
        <v>218</v>
      </c>
      <c r="B243" s="196">
        <f t="shared" ref="B243:J243" si="33">SUM(B4:B242)</f>
        <v>8755.7769583999925</v>
      </c>
      <c r="C243" s="197">
        <f t="shared" si="33"/>
        <v>99.999999999999929</v>
      </c>
      <c r="D243" s="196">
        <f t="shared" si="33"/>
        <v>12556.136302899989</v>
      </c>
      <c r="E243" s="197">
        <f t="shared" si="33"/>
        <v>99.999999999999886</v>
      </c>
      <c r="F243" s="196">
        <f t="shared" si="33"/>
        <v>4972.2982753999931</v>
      </c>
      <c r="G243" s="196">
        <f t="shared" si="33"/>
        <v>2690.0848617399943</v>
      </c>
      <c r="H243" s="196">
        <f t="shared" si="33"/>
        <v>7662.3831371399938</v>
      </c>
      <c r="I243" s="197">
        <f t="shared" si="33"/>
        <v>64.892321180064698</v>
      </c>
      <c r="J243" s="197">
        <f t="shared" si="33"/>
        <v>35.107678819935316</v>
      </c>
      <c r="K243" s="197">
        <f>((H243/D243)-1)*100</f>
        <v>-38.974992367912776</v>
      </c>
      <c r="L243" s="197">
        <f>((H243/B243)-1)*100</f>
        <v>-12.487684718956139</v>
      </c>
    </row>
    <row r="245" spans="1:14" x14ac:dyDescent="0.25">
      <c r="D245" s="2">
        <f>D243+'Tab15 Re-exports by Product'!D219</f>
        <v>16114.290607219984</v>
      </c>
    </row>
  </sheetData>
  <sortState xmlns:xlrd2="http://schemas.microsoft.com/office/spreadsheetml/2017/richdata2" ref="N4:N242">
    <sortCondition descending="1" ref="N4:N242"/>
  </sortState>
  <mergeCells count="8">
    <mergeCell ref="A2:A3"/>
    <mergeCell ref="O8:P8"/>
    <mergeCell ref="B2:C2"/>
    <mergeCell ref="D2:E2"/>
    <mergeCell ref="N1:O1"/>
    <mergeCell ref="F2:J2"/>
    <mergeCell ref="K2:K3"/>
    <mergeCell ref="L2:L3"/>
  </mergeCells>
  <phoneticPr fontId="4" type="noConversion"/>
  <hyperlinks>
    <hyperlink ref="N1" location="'Table of Content'!A1" display="Table of Content" xr:uid="{FF22D293-5CF3-4B77-82FB-A9275A1FA612}"/>
  </hyperlink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6"/>
  <dimension ref="A1:L219"/>
  <sheetViews>
    <sheetView zoomScaleNormal="100" workbookViewId="0">
      <selection activeCell="G4" sqref="G4:G218"/>
    </sheetView>
  </sheetViews>
  <sheetFormatPr defaultColWidth="9.1796875" defaultRowHeight="12.5" x14ac:dyDescent="0.25"/>
  <cols>
    <col min="1" max="1" width="46.54296875" style="32" customWidth="1"/>
    <col min="2" max="2" width="15" style="27" bestFit="1" customWidth="1"/>
    <col min="3" max="3" width="11.54296875" style="32" customWidth="1"/>
    <col min="4" max="4" width="13.54296875" style="27" bestFit="1" customWidth="1"/>
    <col min="5" max="5" width="11.54296875" style="32" customWidth="1"/>
    <col min="6" max="6" width="13.54296875" style="27" bestFit="1" customWidth="1"/>
    <col min="7" max="7" width="11.54296875" style="32" customWidth="1"/>
    <col min="8" max="8" width="13.453125" style="32" customWidth="1"/>
    <col min="9" max="9" width="15.54296875" style="32" customWidth="1"/>
    <col min="10" max="10" width="11" style="32" customWidth="1"/>
    <col min="11" max="16384" width="9.1796875" style="32"/>
  </cols>
  <sheetData>
    <row r="1" spans="1:12" ht="13" x14ac:dyDescent="0.3">
      <c r="A1" s="13" t="s">
        <v>429</v>
      </c>
      <c r="K1" s="595" t="s">
        <v>260</v>
      </c>
      <c r="L1" s="595"/>
    </row>
    <row r="2" spans="1:12" ht="13" x14ac:dyDescent="0.3">
      <c r="A2" s="568" t="s">
        <v>393</v>
      </c>
      <c r="B2" s="581">
        <v>45505</v>
      </c>
      <c r="C2" s="581"/>
      <c r="D2" s="581">
        <v>45842</v>
      </c>
      <c r="E2" s="581"/>
      <c r="F2" s="581">
        <v>45870</v>
      </c>
      <c r="G2" s="581"/>
      <c r="H2" s="568" t="s">
        <v>244</v>
      </c>
      <c r="I2" s="568" t="s">
        <v>436</v>
      </c>
      <c r="J2" s="45"/>
    </row>
    <row r="3" spans="1:12" ht="13" x14ac:dyDescent="0.3">
      <c r="A3" s="569"/>
      <c r="B3" s="39" t="s">
        <v>245</v>
      </c>
      <c r="C3" s="40" t="s">
        <v>246</v>
      </c>
      <c r="D3" s="39" t="s">
        <v>245</v>
      </c>
      <c r="E3" s="40" t="s">
        <v>246</v>
      </c>
      <c r="F3" s="40" t="s">
        <v>245</v>
      </c>
      <c r="G3" s="40" t="s">
        <v>246</v>
      </c>
      <c r="H3" s="569"/>
      <c r="I3" s="569"/>
      <c r="J3" s="45"/>
    </row>
    <row r="4" spans="1:12" x14ac:dyDescent="0.25">
      <c r="A4" s="178" t="s">
        <v>805</v>
      </c>
      <c r="B4" s="120">
        <v>1.101155999999999E-2</v>
      </c>
      <c r="C4" s="198">
        <f t="shared" ref="C4:C67" si="0">(B4/$B$219)*100</f>
        <v>3.732256936640216E-4</v>
      </c>
      <c r="D4" s="120">
        <v>998.58684872999993</v>
      </c>
      <c r="E4" s="198">
        <f t="shared" ref="E4:E67" si="1">(D4/$D$219)*100</f>
        <v>28.064742653729336</v>
      </c>
      <c r="F4" s="120">
        <v>398.82012567999902</v>
      </c>
      <c r="G4" s="198">
        <f t="shared" ref="G4:G67" si="2">(F4/$F$219)*100</f>
        <v>14.825559273324751</v>
      </c>
      <c r="H4" s="198">
        <f>((F4/D4)-1)*100</f>
        <v>-60.061548358340858</v>
      </c>
      <c r="I4" s="199">
        <f>((F4/B4)-1)*100</f>
        <v>3621731.2907526218</v>
      </c>
      <c r="J4" s="45"/>
    </row>
    <row r="5" spans="1:12" x14ac:dyDescent="0.25">
      <c r="A5" s="33" t="s">
        <v>823</v>
      </c>
      <c r="B5" s="121">
        <v>482.98917499999982</v>
      </c>
      <c r="C5" s="198">
        <f t="shared" si="0"/>
        <v>16.370429791200213</v>
      </c>
      <c r="D5" s="121">
        <v>323.01171089999968</v>
      </c>
      <c r="E5" s="198">
        <f t="shared" si="1"/>
        <v>9.0780692256046223</v>
      </c>
      <c r="F5" s="121">
        <v>383.69340115999961</v>
      </c>
      <c r="G5" s="198">
        <f t="shared" si="2"/>
        <v>14.263245246167438</v>
      </c>
      <c r="H5" s="198" t="s">
        <v>261</v>
      </c>
      <c r="I5" s="199">
        <f>((F5/B5)-1)*100</f>
        <v>-20.558591989147633</v>
      </c>
      <c r="J5" s="45"/>
    </row>
    <row r="6" spans="1:12" x14ac:dyDescent="0.25">
      <c r="A6" s="33" t="s">
        <v>535</v>
      </c>
      <c r="B6" s="121">
        <v>417.44363847999944</v>
      </c>
      <c r="C6" s="198">
        <f t="shared" si="0"/>
        <v>14.14883009649232</v>
      </c>
      <c r="D6" s="121">
        <v>664.33994978999749</v>
      </c>
      <c r="E6" s="198">
        <f t="shared" si="1"/>
        <v>18.670914552059052</v>
      </c>
      <c r="F6" s="121">
        <v>346.79881545999956</v>
      </c>
      <c r="G6" s="198">
        <f t="shared" si="2"/>
        <v>12.891742576317238</v>
      </c>
      <c r="H6" s="198">
        <f t="shared" ref="H6:H67" si="3">((F6/D6)-1)*100</f>
        <v>-47.797988730073349</v>
      </c>
      <c r="I6" s="199" t="s">
        <v>261</v>
      </c>
      <c r="J6" s="45"/>
    </row>
    <row r="7" spans="1:12" x14ac:dyDescent="0.25">
      <c r="A7" s="33" t="s">
        <v>539</v>
      </c>
      <c r="B7" s="121">
        <v>4.5199999999999997E-3</v>
      </c>
      <c r="C7" s="198">
        <f t="shared" si="0"/>
        <v>1.5320083034205681E-4</v>
      </c>
      <c r="D7" s="121">
        <v>417.53919148</v>
      </c>
      <c r="E7" s="198">
        <f t="shared" si="1"/>
        <v>11.734712881143491</v>
      </c>
      <c r="F7" s="121">
        <v>268.57905264999891</v>
      </c>
      <c r="G7" s="198">
        <f t="shared" si="2"/>
        <v>9.9840364320803339</v>
      </c>
      <c r="H7" s="198">
        <f t="shared" si="3"/>
        <v>-35.67572622392651</v>
      </c>
      <c r="I7" s="199">
        <f t="shared" ref="I7:I68" si="4">((F7/B7)-1)*100</f>
        <v>5941914.4391592685</v>
      </c>
      <c r="J7" s="45"/>
    </row>
    <row r="8" spans="1:12" x14ac:dyDescent="0.25">
      <c r="A8" s="33" t="s">
        <v>771</v>
      </c>
      <c r="B8" s="121">
        <v>550.17768434999914</v>
      </c>
      <c r="C8" s="198">
        <f t="shared" si="0"/>
        <v>18.647716388957942</v>
      </c>
      <c r="D8" s="121">
        <v>80.262467959999881</v>
      </c>
      <c r="E8" s="198">
        <f t="shared" si="1"/>
        <v>2.2557332002873602</v>
      </c>
      <c r="F8" s="121">
        <v>219.18395363999988</v>
      </c>
      <c r="G8" s="198">
        <f t="shared" si="2"/>
        <v>8.1478453247838374</v>
      </c>
      <c r="H8" s="198">
        <f t="shared" si="3"/>
        <v>173.08399456298028</v>
      </c>
      <c r="I8" s="199">
        <f t="shared" si="4"/>
        <v>-60.161242472247459</v>
      </c>
      <c r="J8" s="45"/>
    </row>
    <row r="9" spans="1:12" x14ac:dyDescent="0.25">
      <c r="A9" s="33" t="s">
        <v>779</v>
      </c>
      <c r="B9" s="121">
        <v>85.915319049999667</v>
      </c>
      <c r="C9" s="198">
        <f t="shared" si="0"/>
        <v>2.9120128799917437</v>
      </c>
      <c r="D9" s="121">
        <v>34.059651839999887</v>
      </c>
      <c r="E9" s="198">
        <f t="shared" si="1"/>
        <v>0.95722807183060277</v>
      </c>
      <c r="F9" s="121">
        <v>215.37789509999982</v>
      </c>
      <c r="G9" s="198">
        <f t="shared" si="2"/>
        <v>8.0063606231622586</v>
      </c>
      <c r="H9" s="198">
        <f t="shared" si="3"/>
        <v>532.35495216383435</v>
      </c>
      <c r="I9" s="199">
        <f t="shared" si="4"/>
        <v>150.68625418786786</v>
      </c>
      <c r="J9" s="45"/>
    </row>
    <row r="10" spans="1:12" x14ac:dyDescent="0.25">
      <c r="A10" s="33" t="s">
        <v>545</v>
      </c>
      <c r="B10" s="121">
        <v>29.890305999999988</v>
      </c>
      <c r="C10" s="198">
        <f t="shared" si="0"/>
        <v>1.013101703181009</v>
      </c>
      <c r="D10" s="121">
        <v>80.747456759999977</v>
      </c>
      <c r="E10" s="198">
        <f t="shared" si="1"/>
        <v>2.2693635478923326</v>
      </c>
      <c r="F10" s="121">
        <v>113.71163256999898</v>
      </c>
      <c r="G10" s="198">
        <f t="shared" si="2"/>
        <v>4.2270648850998818</v>
      </c>
      <c r="H10" s="198">
        <f t="shared" si="3"/>
        <v>40.823794497919749</v>
      </c>
      <c r="I10" s="199">
        <f t="shared" si="4"/>
        <v>280.42980413114213</v>
      </c>
      <c r="J10" s="45"/>
    </row>
    <row r="11" spans="1:12" x14ac:dyDescent="0.25">
      <c r="A11" s="33" t="s">
        <v>824</v>
      </c>
      <c r="B11" s="121">
        <v>100.0102794699998</v>
      </c>
      <c r="C11" s="198">
        <f t="shared" si="0"/>
        <v>3.3897473136161786</v>
      </c>
      <c r="D11" s="121">
        <v>42.860909719999889</v>
      </c>
      <c r="E11" s="198">
        <f t="shared" si="1"/>
        <v>1.2045826587105</v>
      </c>
      <c r="F11" s="121">
        <v>91.865065529999796</v>
      </c>
      <c r="G11" s="198">
        <f t="shared" si="2"/>
        <v>3.4149504663053589</v>
      </c>
      <c r="H11" s="198">
        <f t="shared" si="3"/>
        <v>114.33298110127011</v>
      </c>
      <c r="I11" s="199" t="s">
        <v>261</v>
      </c>
      <c r="J11" s="45"/>
    </row>
    <row r="12" spans="1:12" x14ac:dyDescent="0.25">
      <c r="A12" s="33" t="s">
        <v>825</v>
      </c>
      <c r="B12" s="121">
        <v>48.474068239999887</v>
      </c>
      <c r="C12" s="198">
        <f t="shared" si="0"/>
        <v>1.6429795363773245</v>
      </c>
      <c r="D12" s="121">
        <v>0.37164019000000004</v>
      </c>
      <c r="E12" s="198">
        <f t="shared" si="1"/>
        <v>1.0444746298629813E-2</v>
      </c>
      <c r="F12" s="121">
        <v>79.040335569999996</v>
      </c>
      <c r="G12" s="198">
        <f t="shared" si="2"/>
        <v>2.9382097455050289</v>
      </c>
      <c r="H12" s="198">
        <f t="shared" si="3"/>
        <v>21167.973081705721</v>
      </c>
      <c r="I12" s="199">
        <f t="shared" si="4"/>
        <v>63.056946610429954</v>
      </c>
      <c r="J12" s="45"/>
    </row>
    <row r="13" spans="1:12" x14ac:dyDescent="0.25">
      <c r="A13" s="33" t="s">
        <v>781</v>
      </c>
      <c r="B13" s="121">
        <v>29.310564439999983</v>
      </c>
      <c r="C13" s="198">
        <f t="shared" si="0"/>
        <v>0.99345194911556656</v>
      </c>
      <c r="D13" s="121">
        <v>25.201480069999988</v>
      </c>
      <c r="E13" s="198">
        <f t="shared" si="1"/>
        <v>0.70827395089084777</v>
      </c>
      <c r="F13" s="121">
        <v>69.230271769999888</v>
      </c>
      <c r="G13" s="198">
        <f t="shared" si="2"/>
        <v>2.5735348633284576</v>
      </c>
      <c r="H13" s="198">
        <f t="shared" si="3"/>
        <v>174.70716631604532</v>
      </c>
      <c r="I13" s="199">
        <f t="shared" si="4"/>
        <v>136.19562807027245</v>
      </c>
      <c r="J13" s="45"/>
    </row>
    <row r="14" spans="1:12" x14ac:dyDescent="0.25">
      <c r="A14" s="33" t="s">
        <v>750</v>
      </c>
      <c r="B14" s="121">
        <v>69.463138069999985</v>
      </c>
      <c r="C14" s="198">
        <f t="shared" si="0"/>
        <v>2.3543828386037466</v>
      </c>
      <c r="D14" s="121">
        <v>133.0933737199999</v>
      </c>
      <c r="E14" s="198">
        <f t="shared" si="1"/>
        <v>3.7405171989986421</v>
      </c>
      <c r="F14" s="121">
        <v>55.28449895</v>
      </c>
      <c r="G14" s="198">
        <f t="shared" si="2"/>
        <v>2.0551210014334274</v>
      </c>
      <c r="H14" s="198">
        <f t="shared" si="3"/>
        <v>-58.461869734922487</v>
      </c>
      <c r="I14" s="199">
        <f t="shared" si="4"/>
        <v>-20.411745731544361</v>
      </c>
      <c r="J14" s="45"/>
    </row>
    <row r="15" spans="1:12" x14ac:dyDescent="0.25">
      <c r="A15" s="33" t="s">
        <v>652</v>
      </c>
      <c r="B15" s="121">
        <v>14.660128939999899</v>
      </c>
      <c r="C15" s="198">
        <f t="shared" si="0"/>
        <v>0.49689024923221276</v>
      </c>
      <c r="D15" s="121">
        <v>49.62991006</v>
      </c>
      <c r="E15" s="198">
        <f t="shared" si="1"/>
        <v>1.3948217478860816</v>
      </c>
      <c r="F15" s="121">
        <v>49.624472969999999</v>
      </c>
      <c r="G15" s="198">
        <f t="shared" si="2"/>
        <v>1.8447177513166637</v>
      </c>
      <c r="H15" s="198">
        <f t="shared" si="3"/>
        <v>-1.0955268694678999E-2</v>
      </c>
      <c r="I15" s="199">
        <f t="shared" si="4"/>
        <v>238.49956690763148</v>
      </c>
      <c r="J15" s="45"/>
    </row>
    <row r="16" spans="1:12" x14ac:dyDescent="0.25">
      <c r="A16" s="33" t="s">
        <v>748</v>
      </c>
      <c r="B16" s="121">
        <v>40.322100979999981</v>
      </c>
      <c r="C16" s="198">
        <f t="shared" si="0"/>
        <v>1.366676847626606</v>
      </c>
      <c r="D16" s="121">
        <v>94.984108599999857</v>
      </c>
      <c r="E16" s="198">
        <f t="shared" si="1"/>
        <v>2.6694769387791468</v>
      </c>
      <c r="F16" s="121">
        <v>38.920110499999971</v>
      </c>
      <c r="G16" s="198">
        <f t="shared" si="2"/>
        <v>1.4467986141829652</v>
      </c>
      <c r="H16" s="198" t="s">
        <v>261</v>
      </c>
      <c r="I16" s="199" t="s">
        <v>261</v>
      </c>
      <c r="J16" s="45"/>
    </row>
    <row r="17" spans="1:10" x14ac:dyDescent="0.25">
      <c r="A17" s="33" t="s">
        <v>649</v>
      </c>
      <c r="B17" s="121">
        <v>10.35898827999997</v>
      </c>
      <c r="C17" s="198">
        <f t="shared" si="0"/>
        <v>0.35110743495567043</v>
      </c>
      <c r="D17" s="121">
        <v>42.930424319999993</v>
      </c>
      <c r="E17" s="198">
        <f t="shared" si="1"/>
        <v>1.2065363289016917</v>
      </c>
      <c r="F17" s="121">
        <v>36.483314569999877</v>
      </c>
      <c r="G17" s="198">
        <f t="shared" si="2"/>
        <v>1.3562142625642608</v>
      </c>
      <c r="H17" s="198">
        <f t="shared" si="3"/>
        <v>-15.017577515525748</v>
      </c>
      <c r="I17" s="199">
        <f t="shared" si="4"/>
        <v>252.18993963375721</v>
      </c>
      <c r="J17" s="45"/>
    </row>
    <row r="18" spans="1:10" x14ac:dyDescent="0.25">
      <c r="A18" s="33" t="s">
        <v>828</v>
      </c>
      <c r="B18" s="121">
        <v>35.41372822999989</v>
      </c>
      <c r="C18" s="198">
        <f t="shared" si="0"/>
        <v>1.2003125155628145</v>
      </c>
      <c r="D18" s="121">
        <v>36.19396746999999</v>
      </c>
      <c r="E18" s="198">
        <f t="shared" si="1"/>
        <v>1.0172118568904245</v>
      </c>
      <c r="F18" s="121">
        <v>36.323715479999912</v>
      </c>
      <c r="G18" s="198">
        <f t="shared" si="2"/>
        <v>1.3502813980561599</v>
      </c>
      <c r="H18" s="198">
        <f t="shared" si="3"/>
        <v>0.3584796557809522</v>
      </c>
      <c r="I18" s="199">
        <f t="shared" si="4"/>
        <v>2.5695889573951858</v>
      </c>
      <c r="J18" s="45"/>
    </row>
    <row r="19" spans="1:10" x14ac:dyDescent="0.25">
      <c r="A19" s="33" t="s">
        <v>774</v>
      </c>
      <c r="B19" s="121">
        <v>32.665133769999997</v>
      </c>
      <c r="C19" s="198">
        <f t="shared" si="0"/>
        <v>1.1071516851323806</v>
      </c>
      <c r="D19" s="121">
        <v>38.257382259999986</v>
      </c>
      <c r="E19" s="198">
        <f t="shared" si="1"/>
        <v>1.0752030122344967</v>
      </c>
      <c r="F19" s="121">
        <v>27.51873806</v>
      </c>
      <c r="G19" s="198">
        <f t="shared" si="2"/>
        <v>1.0229691431444432</v>
      </c>
      <c r="H19" s="198">
        <f t="shared" si="3"/>
        <v>-28.069469382456358</v>
      </c>
      <c r="I19" s="199">
        <f t="shared" si="4"/>
        <v>-15.755011891996295</v>
      </c>
      <c r="J19" s="45"/>
    </row>
    <row r="20" spans="1:10" x14ac:dyDescent="0.25">
      <c r="A20" s="33" t="s">
        <v>747</v>
      </c>
      <c r="B20" s="121">
        <v>29.35937217</v>
      </c>
      <c r="C20" s="198">
        <f t="shared" si="0"/>
        <v>0.9951062377799722</v>
      </c>
      <c r="D20" s="121">
        <v>29.929246519999978</v>
      </c>
      <c r="E20" s="198">
        <f t="shared" si="1"/>
        <v>0.84114526690600644</v>
      </c>
      <c r="F20" s="121">
        <v>26.679798440000003</v>
      </c>
      <c r="G20" s="198">
        <f t="shared" si="2"/>
        <v>0.99178278051581747</v>
      </c>
      <c r="H20" s="198">
        <f t="shared" si="3"/>
        <v>-10.857099519122738</v>
      </c>
      <c r="I20" s="199">
        <f t="shared" si="4"/>
        <v>-9.1268086881573058</v>
      </c>
      <c r="J20" s="45"/>
    </row>
    <row r="21" spans="1:10" x14ac:dyDescent="0.25">
      <c r="A21" s="33" t="s">
        <v>773</v>
      </c>
      <c r="B21" s="121">
        <v>53.183424879999912</v>
      </c>
      <c r="C21" s="198">
        <f t="shared" si="0"/>
        <v>1.8025984185952189</v>
      </c>
      <c r="D21" s="121">
        <v>19.182766819999959</v>
      </c>
      <c r="E21" s="198">
        <f t="shared" si="1"/>
        <v>0.53912127410297939</v>
      </c>
      <c r="F21" s="121">
        <v>23.205009060000005</v>
      </c>
      <c r="G21" s="198">
        <f t="shared" si="2"/>
        <v>0.86261252907057351</v>
      </c>
      <c r="H21" s="198">
        <f t="shared" si="3"/>
        <v>20.967998400556365</v>
      </c>
      <c r="I21" s="199">
        <f t="shared" si="4"/>
        <v>-56.367967816366694</v>
      </c>
      <c r="J21" s="45"/>
    </row>
    <row r="22" spans="1:10" x14ac:dyDescent="0.25">
      <c r="A22" s="33" t="s">
        <v>762</v>
      </c>
      <c r="B22" s="121">
        <v>121.96804675999898</v>
      </c>
      <c r="C22" s="198">
        <f t="shared" si="0"/>
        <v>4.1339836369094369</v>
      </c>
      <c r="D22" s="121">
        <v>29.208377399999893</v>
      </c>
      <c r="E22" s="198">
        <f t="shared" si="1"/>
        <v>0.82088563063545827</v>
      </c>
      <c r="F22" s="121">
        <v>15.429250400000001</v>
      </c>
      <c r="G22" s="198">
        <f t="shared" si="2"/>
        <v>0.5735599876213604</v>
      </c>
      <c r="H22" s="198" t="s">
        <v>261</v>
      </c>
      <c r="I22" s="199" t="s">
        <v>261</v>
      </c>
      <c r="J22" s="45"/>
    </row>
    <row r="23" spans="1:10" x14ac:dyDescent="0.25">
      <c r="A23" s="33" t="s">
        <v>755</v>
      </c>
      <c r="B23" s="121">
        <v>20.24445351</v>
      </c>
      <c r="C23" s="198">
        <f t="shared" si="0"/>
        <v>0.68616528485689521</v>
      </c>
      <c r="D23" s="121">
        <v>14.269719049999978</v>
      </c>
      <c r="E23" s="198">
        <f t="shared" si="1"/>
        <v>0.40104272691813714</v>
      </c>
      <c r="F23" s="121">
        <v>14.023066649999986</v>
      </c>
      <c r="G23" s="198">
        <f t="shared" si="2"/>
        <v>0.52128714783107699</v>
      </c>
      <c r="H23" s="198">
        <f t="shared" si="3"/>
        <v>-1.728502145947941</v>
      </c>
      <c r="I23" s="199">
        <f t="shared" si="4"/>
        <v>-30.731315404127269</v>
      </c>
      <c r="J23" s="45"/>
    </row>
    <row r="24" spans="1:10" x14ac:dyDescent="0.25">
      <c r="A24" s="33" t="s">
        <v>776</v>
      </c>
      <c r="B24" s="121">
        <v>3.0262761099999986</v>
      </c>
      <c r="C24" s="198">
        <f t="shared" si="0"/>
        <v>0.10257256922485164</v>
      </c>
      <c r="D24" s="121">
        <v>3.0130976999999959</v>
      </c>
      <c r="E24" s="198">
        <f t="shared" si="1"/>
        <v>8.4681479281035116E-2</v>
      </c>
      <c r="F24" s="121">
        <v>12.925167309999987</v>
      </c>
      <c r="G24" s="198">
        <f t="shared" si="2"/>
        <v>0.48047433349889795</v>
      </c>
      <c r="H24" s="198">
        <f t="shared" si="3"/>
        <v>328.96608729282173</v>
      </c>
      <c r="I24" s="199">
        <f t="shared" si="4"/>
        <v>327.09808491334229</v>
      </c>
      <c r="J24" s="45"/>
    </row>
    <row r="25" spans="1:10" x14ac:dyDescent="0.25">
      <c r="A25" s="33" t="s">
        <v>710</v>
      </c>
      <c r="B25" s="121">
        <v>43.484993179999989</v>
      </c>
      <c r="C25" s="198">
        <f t="shared" si="0"/>
        <v>1.4738798811050169</v>
      </c>
      <c r="D25" s="121">
        <v>13.378084809999997</v>
      </c>
      <c r="E25" s="198">
        <f t="shared" si="1"/>
        <v>0.37598382941845759</v>
      </c>
      <c r="F25" s="121">
        <v>9.247552080000002</v>
      </c>
      <c r="G25" s="198">
        <f t="shared" si="2"/>
        <v>0.34376432548743174</v>
      </c>
      <c r="H25" s="198">
        <f t="shared" si="3"/>
        <v>-30.875366606380449</v>
      </c>
      <c r="I25" s="199">
        <f t="shared" si="4"/>
        <v>-78.733923122119236</v>
      </c>
      <c r="J25" s="45"/>
    </row>
    <row r="26" spans="1:10" x14ac:dyDescent="0.25">
      <c r="A26" s="33" t="s">
        <v>782</v>
      </c>
      <c r="B26" s="121">
        <v>4.668173849999997</v>
      </c>
      <c r="C26" s="198">
        <f t="shared" si="0"/>
        <v>0.15822303318607869</v>
      </c>
      <c r="D26" s="121">
        <v>75.257447220000003</v>
      </c>
      <c r="E26" s="198">
        <f t="shared" si="1"/>
        <v>2.1150698025835779</v>
      </c>
      <c r="F26" s="121">
        <v>8.6929536599999899</v>
      </c>
      <c r="G26" s="198">
        <f t="shared" si="2"/>
        <v>0.32314793423941413</v>
      </c>
      <c r="H26" s="198">
        <f t="shared" si="3"/>
        <v>-88.449045269117505</v>
      </c>
      <c r="I26" s="199" t="s">
        <v>261</v>
      </c>
      <c r="J26" s="45"/>
    </row>
    <row r="27" spans="1:10" x14ac:dyDescent="0.25">
      <c r="A27" s="33" t="s">
        <v>767</v>
      </c>
      <c r="B27" s="121">
        <v>17.072891669999994</v>
      </c>
      <c r="C27" s="198">
        <f t="shared" si="0"/>
        <v>0.57866840269557163</v>
      </c>
      <c r="D27" s="121">
        <v>8.9745240099999908</v>
      </c>
      <c r="E27" s="198">
        <f t="shared" si="1"/>
        <v>0.25222413764079654</v>
      </c>
      <c r="F27" s="121">
        <v>8.1439544399999804</v>
      </c>
      <c r="G27" s="198">
        <f t="shared" si="2"/>
        <v>0.3027396851239974</v>
      </c>
      <c r="H27" s="198">
        <f t="shared" si="3"/>
        <v>-9.2547478738096434</v>
      </c>
      <c r="I27" s="199">
        <f t="shared" si="4"/>
        <v>-52.298915746590779</v>
      </c>
      <c r="J27" s="45"/>
    </row>
    <row r="28" spans="1:10" x14ac:dyDescent="0.25">
      <c r="A28" s="33" t="s">
        <v>544</v>
      </c>
      <c r="B28" s="121">
        <v>63.917237919999891</v>
      </c>
      <c r="C28" s="198">
        <f t="shared" si="0"/>
        <v>2.1664101598484033</v>
      </c>
      <c r="D28" s="121">
        <v>26.150737619999997</v>
      </c>
      <c r="E28" s="198">
        <f t="shared" si="1"/>
        <v>0.73495232031534141</v>
      </c>
      <c r="F28" s="121">
        <v>7.5674607299999783</v>
      </c>
      <c r="G28" s="198">
        <f t="shared" si="2"/>
        <v>0.28130936825187036</v>
      </c>
      <c r="H28" s="198">
        <f t="shared" si="3"/>
        <v>-71.0621518981078</v>
      </c>
      <c r="I28" s="199">
        <f t="shared" si="4"/>
        <v>-88.160532312939495</v>
      </c>
      <c r="J28" s="45"/>
    </row>
    <row r="29" spans="1:10" x14ac:dyDescent="0.25">
      <c r="A29" s="33" t="s">
        <v>770</v>
      </c>
      <c r="B29" s="121">
        <v>10.065788499999998</v>
      </c>
      <c r="C29" s="198">
        <f t="shared" si="0"/>
        <v>0.34116972483352354</v>
      </c>
      <c r="D29" s="121">
        <v>7.5747921599999959</v>
      </c>
      <c r="E29" s="198">
        <f t="shared" si="1"/>
        <v>0.21288543194440318</v>
      </c>
      <c r="F29" s="121">
        <v>6.8357777999999776</v>
      </c>
      <c r="G29" s="198">
        <f t="shared" si="2"/>
        <v>0.25411011738783867</v>
      </c>
      <c r="H29" s="198">
        <f t="shared" si="3"/>
        <v>-9.7562328363610007</v>
      </c>
      <c r="I29" s="199">
        <f t="shared" si="4"/>
        <v>-32.088998293576523</v>
      </c>
      <c r="J29" s="45"/>
    </row>
    <row r="30" spans="1:10" x14ac:dyDescent="0.25">
      <c r="A30" s="33" t="s">
        <v>690</v>
      </c>
      <c r="B30" s="121">
        <v>16.743960519999998</v>
      </c>
      <c r="C30" s="198">
        <f t="shared" si="0"/>
        <v>0.56751961391119843</v>
      </c>
      <c r="D30" s="121">
        <v>3.4315547899999976</v>
      </c>
      <c r="E30" s="198">
        <f t="shared" si="1"/>
        <v>9.6441989203045766E-2</v>
      </c>
      <c r="F30" s="121">
        <v>6.1496572399999998</v>
      </c>
      <c r="G30" s="198">
        <f t="shared" si="2"/>
        <v>0.22860458149347351</v>
      </c>
      <c r="H30" s="198">
        <f t="shared" si="3"/>
        <v>79.209064588474902</v>
      </c>
      <c r="I30" s="199">
        <f t="shared" si="4"/>
        <v>-63.272385690025502</v>
      </c>
      <c r="J30" s="45"/>
    </row>
    <row r="31" spans="1:10" x14ac:dyDescent="0.25">
      <c r="A31" s="33" t="s">
        <v>754</v>
      </c>
      <c r="B31" s="121">
        <v>2.4740870300000002</v>
      </c>
      <c r="C31" s="198">
        <f t="shared" si="0"/>
        <v>8.3856678613830365E-2</v>
      </c>
      <c r="D31" s="121">
        <v>4.2780757999999999</v>
      </c>
      <c r="E31" s="198">
        <f t="shared" si="1"/>
        <v>0.1202330038021662</v>
      </c>
      <c r="F31" s="121">
        <v>5.7600828000000011</v>
      </c>
      <c r="G31" s="198">
        <f t="shared" si="2"/>
        <v>0.21412271716492534</v>
      </c>
      <c r="H31" s="198">
        <f t="shared" si="3"/>
        <v>34.641906064404026</v>
      </c>
      <c r="I31" s="199">
        <f t="shared" si="4"/>
        <v>132.81649877934973</v>
      </c>
      <c r="J31" s="45"/>
    </row>
    <row r="32" spans="1:10" x14ac:dyDescent="0.25">
      <c r="A32" s="33" t="s">
        <v>647</v>
      </c>
      <c r="B32" s="121">
        <v>1.02859999999999E-3</v>
      </c>
      <c r="C32" s="198">
        <f t="shared" si="0"/>
        <v>3.48633570995217E-5</v>
      </c>
      <c r="D32" s="121">
        <v>2.8707090000000002</v>
      </c>
      <c r="E32" s="198">
        <f t="shared" si="1"/>
        <v>8.0679721970310286E-2</v>
      </c>
      <c r="F32" s="121">
        <v>5.67401</v>
      </c>
      <c r="G32" s="198">
        <f t="shared" si="2"/>
        <v>0.21092308576205845</v>
      </c>
      <c r="H32" s="198">
        <f t="shared" si="3"/>
        <v>97.65186927689291</v>
      </c>
      <c r="I32" s="199">
        <f t="shared" si="4"/>
        <v>551524.53820727742</v>
      </c>
      <c r="J32" s="45"/>
    </row>
    <row r="33" spans="1:10" x14ac:dyDescent="0.25">
      <c r="A33" s="33" t="s">
        <v>765</v>
      </c>
      <c r="B33" s="121">
        <v>11.964560459999991</v>
      </c>
      <c r="C33" s="198">
        <f t="shared" si="0"/>
        <v>0.40552668078534065</v>
      </c>
      <c r="D33" s="121">
        <v>3.3285200899999965</v>
      </c>
      <c r="E33" s="198">
        <f t="shared" si="1"/>
        <v>9.3546254752324906E-2</v>
      </c>
      <c r="F33" s="121">
        <v>5.6477732299999897</v>
      </c>
      <c r="G33" s="198">
        <f t="shared" si="2"/>
        <v>0.2099477719207308</v>
      </c>
      <c r="H33" s="198">
        <f t="shared" si="3"/>
        <v>69.678207650535626</v>
      </c>
      <c r="I33" s="199">
        <f t="shared" si="4"/>
        <v>-52.795815200385611</v>
      </c>
      <c r="J33" s="45"/>
    </row>
    <row r="34" spans="1:10" x14ac:dyDescent="0.25">
      <c r="A34" s="33" t="s">
        <v>727</v>
      </c>
      <c r="B34" s="121">
        <v>6.3296284299999979</v>
      </c>
      <c r="C34" s="198">
        <f t="shared" si="0"/>
        <v>0.2145363564674091</v>
      </c>
      <c r="D34" s="121">
        <v>31.221137149999993</v>
      </c>
      <c r="E34" s="198">
        <f t="shared" si="1"/>
        <v>0.87745315350978625</v>
      </c>
      <c r="F34" s="121">
        <v>5.4611603199999985</v>
      </c>
      <c r="G34" s="198">
        <f t="shared" si="2"/>
        <v>0.20301070786546202</v>
      </c>
      <c r="H34" s="198">
        <f t="shared" si="3"/>
        <v>-82.508131290150658</v>
      </c>
      <c r="I34" s="199">
        <f t="shared" si="4"/>
        <v>-13.72068075724312</v>
      </c>
      <c r="J34" s="45"/>
    </row>
    <row r="35" spans="1:10" x14ac:dyDescent="0.25">
      <c r="A35" s="33" t="s">
        <v>683</v>
      </c>
      <c r="B35" s="121">
        <v>3.7522590500000002</v>
      </c>
      <c r="C35" s="198">
        <f t="shared" si="0"/>
        <v>0.12717902701736666</v>
      </c>
      <c r="D35" s="121">
        <v>2.9343107599999998</v>
      </c>
      <c r="E35" s="198">
        <f t="shared" si="1"/>
        <v>8.2467214995072591E-2</v>
      </c>
      <c r="F35" s="121">
        <v>5.1177745599999902</v>
      </c>
      <c r="G35" s="198">
        <f t="shared" si="2"/>
        <v>0.19024584067172229</v>
      </c>
      <c r="H35" s="198">
        <f t="shared" si="3"/>
        <v>74.411470992254095</v>
      </c>
      <c r="I35" s="199">
        <f t="shared" si="4"/>
        <v>36.391824013323124</v>
      </c>
      <c r="J35" s="45"/>
    </row>
    <row r="36" spans="1:10" x14ac:dyDescent="0.25">
      <c r="A36" s="33" t="s">
        <v>738</v>
      </c>
      <c r="B36" s="121">
        <v>1.6785433200000002</v>
      </c>
      <c r="C36" s="198">
        <f t="shared" si="0"/>
        <v>5.6892528847148849E-2</v>
      </c>
      <c r="D36" s="121">
        <v>1.2282399199999998</v>
      </c>
      <c r="E36" s="198">
        <f t="shared" si="1"/>
        <v>3.4519017865773279E-2</v>
      </c>
      <c r="F36" s="121">
        <v>4.7235288599999992</v>
      </c>
      <c r="G36" s="198">
        <f t="shared" si="2"/>
        <v>0.17559032903314201</v>
      </c>
      <c r="H36" s="198">
        <f t="shared" si="3"/>
        <v>284.57705071172086</v>
      </c>
      <c r="I36" s="199">
        <f t="shared" si="4"/>
        <v>181.40643161953059</v>
      </c>
      <c r="J36" s="45"/>
    </row>
    <row r="37" spans="1:10" x14ac:dyDescent="0.25">
      <c r="A37" s="33" t="s">
        <v>741</v>
      </c>
      <c r="B37" s="121">
        <v>7.1516201799999877</v>
      </c>
      <c r="C37" s="198">
        <f t="shared" si="0"/>
        <v>0.24239693581128494</v>
      </c>
      <c r="D37" s="121">
        <v>4.4671659099999976</v>
      </c>
      <c r="E37" s="198">
        <f t="shared" si="1"/>
        <v>0.12554727895235915</v>
      </c>
      <c r="F37" s="121">
        <v>4.5784298100000012</v>
      </c>
      <c r="G37" s="198">
        <f t="shared" si="2"/>
        <v>0.17019648246481681</v>
      </c>
      <c r="H37" s="198" t="s">
        <v>261</v>
      </c>
      <c r="I37" s="199">
        <f t="shared" si="4"/>
        <v>-35.980523367223768</v>
      </c>
      <c r="J37" s="45"/>
    </row>
    <row r="38" spans="1:10" x14ac:dyDescent="0.25">
      <c r="A38" s="33" t="s">
        <v>829</v>
      </c>
      <c r="B38" s="121">
        <v>2.5777170499999968</v>
      </c>
      <c r="C38" s="198">
        <f t="shared" si="0"/>
        <v>8.73691133732028E-2</v>
      </c>
      <c r="D38" s="121">
        <v>8.1912733599999896</v>
      </c>
      <c r="E38" s="198">
        <f t="shared" si="1"/>
        <v>0.23021130224888989</v>
      </c>
      <c r="F38" s="121">
        <v>4.4832172899999989</v>
      </c>
      <c r="G38" s="198">
        <f t="shared" si="2"/>
        <v>0.1666570952375151</v>
      </c>
      <c r="H38" s="198">
        <f t="shared" si="3"/>
        <v>-45.268371680859097</v>
      </c>
      <c r="I38" s="199">
        <f t="shared" si="4"/>
        <v>73.922009399751772</v>
      </c>
      <c r="J38" s="45"/>
    </row>
    <row r="39" spans="1:10" x14ac:dyDescent="0.25">
      <c r="A39" s="33" t="s">
        <v>756</v>
      </c>
      <c r="B39" s="121">
        <v>31.900257109999888</v>
      </c>
      <c r="C39" s="198">
        <f t="shared" si="0"/>
        <v>1.0812269640214789</v>
      </c>
      <c r="D39" s="121">
        <v>4.1434651999999978</v>
      </c>
      <c r="E39" s="198">
        <f t="shared" si="1"/>
        <v>0.11644984578013862</v>
      </c>
      <c r="F39" s="121">
        <v>4.1279573399999974</v>
      </c>
      <c r="G39" s="198">
        <f t="shared" si="2"/>
        <v>0.15345082226625228</v>
      </c>
      <c r="H39" s="198">
        <f t="shared" si="3"/>
        <v>-0.37427272226155939</v>
      </c>
      <c r="I39" s="199">
        <f t="shared" si="4"/>
        <v>-87.059799155330339</v>
      </c>
      <c r="J39" s="45"/>
    </row>
    <row r="40" spans="1:10" x14ac:dyDescent="0.25">
      <c r="A40" s="33" t="s">
        <v>759</v>
      </c>
      <c r="B40" s="121">
        <v>3.9738206499999937</v>
      </c>
      <c r="C40" s="198">
        <f t="shared" si="0"/>
        <v>0.13468863345363075</v>
      </c>
      <c r="D40" s="121">
        <v>2.300337719999999</v>
      </c>
      <c r="E40" s="198">
        <f t="shared" si="1"/>
        <v>6.4649745999130315E-2</v>
      </c>
      <c r="F40" s="121">
        <v>3.6689047199999965</v>
      </c>
      <c r="G40" s="198">
        <f t="shared" si="2"/>
        <v>0.13638620744577121</v>
      </c>
      <c r="H40" s="198">
        <f t="shared" si="3"/>
        <v>59.494177228898295</v>
      </c>
      <c r="I40" s="199">
        <f t="shared" si="4"/>
        <v>-7.673117557532394</v>
      </c>
      <c r="J40" s="45"/>
    </row>
    <row r="41" spans="1:10" x14ac:dyDescent="0.25">
      <c r="A41" s="33" t="s">
        <v>760</v>
      </c>
      <c r="B41" s="121">
        <v>9.0527226499999998</v>
      </c>
      <c r="C41" s="198">
        <f t="shared" si="0"/>
        <v>0.30683288204343911</v>
      </c>
      <c r="D41" s="121">
        <v>35.967316389999979</v>
      </c>
      <c r="E41" s="198">
        <f t="shared" si="1"/>
        <v>1.0108419510174602</v>
      </c>
      <c r="F41" s="121">
        <v>3.6408789499999994</v>
      </c>
      <c r="G41" s="198">
        <f t="shared" si="2"/>
        <v>0.13534439012622876</v>
      </c>
      <c r="H41" s="198" t="s">
        <v>261</v>
      </c>
      <c r="I41" s="199">
        <f t="shared" si="4"/>
        <v>-59.781392949225065</v>
      </c>
      <c r="J41" s="45"/>
    </row>
    <row r="42" spans="1:10" x14ac:dyDescent="0.25">
      <c r="A42" s="33" t="s">
        <v>689</v>
      </c>
      <c r="B42" s="121">
        <v>5.4753893499999995</v>
      </c>
      <c r="C42" s="198">
        <f t="shared" si="0"/>
        <v>0.18558278647479085</v>
      </c>
      <c r="D42" s="121">
        <v>0.88312879999999905</v>
      </c>
      <c r="E42" s="198">
        <f t="shared" si="1"/>
        <v>2.4819856714133573E-2</v>
      </c>
      <c r="F42" s="121">
        <v>3.39798014</v>
      </c>
      <c r="G42" s="198">
        <f t="shared" si="2"/>
        <v>0.12631497943905481</v>
      </c>
      <c r="H42" s="198">
        <f t="shared" si="3"/>
        <v>284.76608847995936</v>
      </c>
      <c r="I42" s="199">
        <f t="shared" si="4"/>
        <v>-37.940849083179806</v>
      </c>
      <c r="J42" s="45"/>
    </row>
    <row r="43" spans="1:10" x14ac:dyDescent="0.25">
      <c r="A43" s="33" t="s">
        <v>636</v>
      </c>
      <c r="B43" s="121"/>
      <c r="C43" s="198">
        <f t="shared" si="0"/>
        <v>0</v>
      </c>
      <c r="D43" s="121">
        <v>5.1870299999999901E-3</v>
      </c>
      <c r="E43" s="198">
        <f t="shared" si="1"/>
        <v>1.4577866939897348E-4</v>
      </c>
      <c r="F43" s="121">
        <v>2.9187384399999901</v>
      </c>
      <c r="G43" s="198">
        <f t="shared" si="2"/>
        <v>0.10849986487460096</v>
      </c>
      <c r="H43" s="198">
        <f t="shared" si="3"/>
        <v>56169.935589344881</v>
      </c>
      <c r="I43" s="199" t="s">
        <v>261</v>
      </c>
      <c r="J43" s="45"/>
    </row>
    <row r="44" spans="1:10" x14ac:dyDescent="0.25">
      <c r="A44" s="33" t="s">
        <v>749</v>
      </c>
      <c r="B44" s="121">
        <v>6.0589902399999973</v>
      </c>
      <c r="C44" s="198">
        <f t="shared" si="0"/>
        <v>0.20536334862885347</v>
      </c>
      <c r="D44" s="121">
        <v>4.2869838999999939</v>
      </c>
      <c r="E44" s="198">
        <f t="shared" si="1"/>
        <v>0.12048336112897406</v>
      </c>
      <c r="F44" s="121">
        <v>2.8340629699999869</v>
      </c>
      <c r="G44" s="198">
        <f t="shared" si="2"/>
        <v>0.1053521771862195</v>
      </c>
      <c r="H44" s="198">
        <f t="shared" si="3"/>
        <v>-33.891448251065491</v>
      </c>
      <c r="I44" s="199" t="s">
        <v>261</v>
      </c>
      <c r="J44" s="45"/>
    </row>
    <row r="45" spans="1:10" x14ac:dyDescent="0.25">
      <c r="A45" s="33" t="s">
        <v>775</v>
      </c>
      <c r="B45" s="121">
        <v>6.1743222099999979</v>
      </c>
      <c r="C45" s="198">
        <f t="shared" si="0"/>
        <v>0.20927240915296524</v>
      </c>
      <c r="D45" s="121">
        <v>5.698522099999999</v>
      </c>
      <c r="E45" s="198">
        <f t="shared" si="1"/>
        <v>0.16015387789903771</v>
      </c>
      <c r="F45" s="121">
        <v>2.7185454799999982</v>
      </c>
      <c r="G45" s="198">
        <f t="shared" si="2"/>
        <v>0.1010579821724135</v>
      </c>
      <c r="H45" s="198">
        <f t="shared" si="3"/>
        <v>-52.293850365167515</v>
      </c>
      <c r="I45" s="199">
        <f t="shared" si="4"/>
        <v>-55.970139109406801</v>
      </c>
      <c r="J45" s="45"/>
    </row>
    <row r="46" spans="1:10" x14ac:dyDescent="0.25">
      <c r="A46" s="33" t="s">
        <v>669</v>
      </c>
      <c r="B46" s="121">
        <v>1.30323E-2</v>
      </c>
      <c r="C46" s="198">
        <f t="shared" si="0"/>
        <v>4.4171663302362547E-4</v>
      </c>
      <c r="D46" s="121">
        <v>5.7586632699999996</v>
      </c>
      <c r="E46" s="198">
        <f t="shared" si="1"/>
        <v>0.16184411291574236</v>
      </c>
      <c r="F46" s="121">
        <v>2.63171205</v>
      </c>
      <c r="G46" s="198">
        <f t="shared" si="2"/>
        <v>9.7830075453372967E-2</v>
      </c>
      <c r="H46" s="198">
        <f t="shared" si="3"/>
        <v>-54.299949022718252</v>
      </c>
      <c r="I46" s="199">
        <f t="shared" si="4"/>
        <v>20093.765106696439</v>
      </c>
      <c r="J46" s="45"/>
    </row>
    <row r="47" spans="1:10" x14ac:dyDescent="0.25">
      <c r="A47" s="33" t="s">
        <v>537</v>
      </c>
      <c r="B47" s="121">
        <v>6.7573395599999886</v>
      </c>
      <c r="C47" s="198">
        <f t="shared" si="0"/>
        <v>0.22903319280867854</v>
      </c>
      <c r="D47" s="121">
        <v>0.27099662000000002</v>
      </c>
      <c r="E47" s="198">
        <f t="shared" si="1"/>
        <v>7.6162132617739482E-3</v>
      </c>
      <c r="F47" s="121">
        <v>2.6024984199999901</v>
      </c>
      <c r="G47" s="198">
        <f t="shared" si="2"/>
        <v>9.6744101162542812E-2</v>
      </c>
      <c r="H47" s="198">
        <f t="shared" si="3"/>
        <v>860.34349801115229</v>
      </c>
      <c r="I47" s="199">
        <f t="shared" si="4"/>
        <v>-61.486345374658157</v>
      </c>
      <c r="J47" s="45"/>
    </row>
    <row r="48" spans="1:10" x14ac:dyDescent="0.25">
      <c r="A48" s="33" t="s">
        <v>548</v>
      </c>
      <c r="B48" s="121">
        <v>2.6186949999999998</v>
      </c>
      <c r="C48" s="198">
        <f t="shared" si="0"/>
        <v>8.8758019560308057E-2</v>
      </c>
      <c r="D48" s="121">
        <v>1.5004520000000001</v>
      </c>
      <c r="E48" s="198">
        <f t="shared" si="1"/>
        <v>4.2169390972681665E-2</v>
      </c>
      <c r="F48" s="121">
        <v>2.281727099999999</v>
      </c>
      <c r="G48" s="198">
        <f t="shared" si="2"/>
        <v>8.4819892950296655E-2</v>
      </c>
      <c r="H48" s="198">
        <f t="shared" si="3"/>
        <v>52.069316445977542</v>
      </c>
      <c r="I48" s="199">
        <f t="shared" si="4"/>
        <v>-12.867779561957416</v>
      </c>
      <c r="J48" s="45"/>
    </row>
    <row r="49" spans="1:10" x14ac:dyDescent="0.25">
      <c r="A49" s="33" t="s">
        <v>746</v>
      </c>
      <c r="B49" s="121">
        <v>0.66245026999999845</v>
      </c>
      <c r="C49" s="198">
        <f t="shared" si="0"/>
        <v>2.2453082173522012E-2</v>
      </c>
      <c r="D49" s="121">
        <v>0.5643408099999988</v>
      </c>
      <c r="E49" s="198">
        <f t="shared" si="1"/>
        <v>1.5860492877299515E-2</v>
      </c>
      <c r="F49" s="121">
        <v>2.1885157399999988</v>
      </c>
      <c r="G49" s="198">
        <f t="shared" si="2"/>
        <v>8.1354895941254002E-2</v>
      </c>
      <c r="H49" s="198">
        <f t="shared" si="3"/>
        <v>287.80036836251543</v>
      </c>
      <c r="I49" s="199">
        <f t="shared" si="4"/>
        <v>230.36679719369789</v>
      </c>
      <c r="J49" s="45"/>
    </row>
    <row r="50" spans="1:10" x14ac:dyDescent="0.25">
      <c r="A50" s="33" t="s">
        <v>732</v>
      </c>
      <c r="B50" s="121">
        <v>7.3245651499999997</v>
      </c>
      <c r="C50" s="198">
        <f t="shared" si="0"/>
        <v>0.2482587307244451</v>
      </c>
      <c r="D50" s="121">
        <v>4.8170049999999991</v>
      </c>
      <c r="E50" s="198">
        <f t="shared" si="1"/>
        <v>0.13537931714067652</v>
      </c>
      <c r="F50" s="121">
        <v>2.1139866300000003</v>
      </c>
      <c r="G50" s="198">
        <f t="shared" si="2"/>
        <v>7.8584384458140727E-2</v>
      </c>
      <c r="H50" s="198">
        <f t="shared" si="3"/>
        <v>-56.114086865178656</v>
      </c>
      <c r="I50" s="199">
        <f t="shared" si="4"/>
        <v>-71.138400891962846</v>
      </c>
      <c r="J50" s="45"/>
    </row>
    <row r="51" spans="1:10" x14ac:dyDescent="0.25">
      <c r="A51" s="33" t="s">
        <v>761</v>
      </c>
      <c r="B51" s="121">
        <v>0.47659280999999992</v>
      </c>
      <c r="C51" s="198">
        <f t="shared" si="0"/>
        <v>1.6153631466162412E-2</v>
      </c>
      <c r="D51" s="121">
        <v>1.9637841299999992</v>
      </c>
      <c r="E51" s="198">
        <f t="shared" si="1"/>
        <v>5.5191089594280582E-2</v>
      </c>
      <c r="F51" s="121">
        <v>1.9928698599999901</v>
      </c>
      <c r="G51" s="198">
        <f t="shared" si="2"/>
        <v>7.4082044337849137E-2</v>
      </c>
      <c r="H51" s="198">
        <f t="shared" si="3"/>
        <v>1.4811062761766358</v>
      </c>
      <c r="I51" s="199">
        <f t="shared" si="4"/>
        <v>318.14937577425695</v>
      </c>
      <c r="J51" s="45"/>
    </row>
    <row r="52" spans="1:10" x14ac:dyDescent="0.25">
      <c r="A52" s="33" t="s">
        <v>752</v>
      </c>
      <c r="B52" s="121">
        <v>0.79974140999999777</v>
      </c>
      <c r="C52" s="198">
        <f t="shared" si="0"/>
        <v>2.7106426564364371E-2</v>
      </c>
      <c r="D52" s="121">
        <v>0.17780104999999988</v>
      </c>
      <c r="E52" s="198">
        <f t="shared" si="1"/>
        <v>4.9970022318630092E-3</v>
      </c>
      <c r="F52" s="121">
        <v>1.9853853099999981</v>
      </c>
      <c r="G52" s="198">
        <f t="shared" si="2"/>
        <v>7.3803817055638016E-2</v>
      </c>
      <c r="H52" s="198">
        <f t="shared" si="3"/>
        <v>1016.633062628145</v>
      </c>
      <c r="I52" s="199">
        <f t="shared" si="4"/>
        <v>148.25340856115025</v>
      </c>
      <c r="J52" s="45"/>
    </row>
    <row r="53" spans="1:10" x14ac:dyDescent="0.25">
      <c r="A53" s="33" t="s">
        <v>712</v>
      </c>
      <c r="B53" s="121">
        <v>0.22525057999999987</v>
      </c>
      <c r="C53" s="198">
        <f t="shared" si="0"/>
        <v>7.6346406838561677E-3</v>
      </c>
      <c r="D53" s="121">
        <v>9.8885541299999993</v>
      </c>
      <c r="E53" s="198">
        <f t="shared" si="1"/>
        <v>0.2779124592206188</v>
      </c>
      <c r="F53" s="121">
        <v>1.8869591999999984</v>
      </c>
      <c r="G53" s="198">
        <f t="shared" si="2"/>
        <v>7.0144969284704276E-2</v>
      </c>
      <c r="H53" s="198">
        <f t="shared" si="3"/>
        <v>-80.917744139405357</v>
      </c>
      <c r="I53" s="199">
        <f t="shared" si="4"/>
        <v>737.71557880117302</v>
      </c>
      <c r="J53" s="45"/>
    </row>
    <row r="54" spans="1:10" x14ac:dyDescent="0.25">
      <c r="A54" s="33" t="s">
        <v>744</v>
      </c>
      <c r="B54" s="121">
        <v>5.5856913899999965</v>
      </c>
      <c r="C54" s="198">
        <f t="shared" si="0"/>
        <v>0.1893213626067427</v>
      </c>
      <c r="D54" s="121">
        <v>4.6053104699999965</v>
      </c>
      <c r="E54" s="198">
        <f t="shared" si="1"/>
        <v>0.12942975700656481</v>
      </c>
      <c r="F54" s="121">
        <v>1.8784716599999984</v>
      </c>
      <c r="G54" s="198">
        <f t="shared" si="2"/>
        <v>6.9829457305111545E-2</v>
      </c>
      <c r="H54" s="198">
        <f t="shared" si="3"/>
        <v>-59.210748716361785</v>
      </c>
      <c r="I54" s="199" t="s">
        <v>261</v>
      </c>
      <c r="J54" s="45"/>
    </row>
    <row r="55" spans="1:10" x14ac:dyDescent="0.25">
      <c r="A55" s="33" t="s">
        <v>676</v>
      </c>
      <c r="B55" s="121">
        <v>15.827119959999999</v>
      </c>
      <c r="C55" s="198">
        <f t="shared" si="0"/>
        <v>0.53644423004321706</v>
      </c>
      <c r="D55" s="121">
        <v>9.1344747000000002</v>
      </c>
      <c r="E55" s="198">
        <f t="shared" si="1"/>
        <v>0.25671946517074123</v>
      </c>
      <c r="F55" s="121">
        <v>1.7462606799999989</v>
      </c>
      <c r="G55" s="198">
        <f t="shared" si="2"/>
        <v>6.4914706031633768E-2</v>
      </c>
      <c r="H55" s="198">
        <f t="shared" si="3"/>
        <v>-80.88274654699083</v>
      </c>
      <c r="I55" s="199">
        <f t="shared" si="4"/>
        <v>-88.966655434385174</v>
      </c>
      <c r="J55" s="45"/>
    </row>
    <row r="56" spans="1:10" x14ac:dyDescent="0.25">
      <c r="A56" s="33" t="s">
        <v>745</v>
      </c>
      <c r="B56" s="121">
        <v>1.1423438700000002</v>
      </c>
      <c r="C56" s="198">
        <f t="shared" si="0"/>
        <v>3.8718590579681113E-2</v>
      </c>
      <c r="D56" s="121">
        <v>6.4966039999999996</v>
      </c>
      <c r="E56" s="198">
        <f t="shared" si="1"/>
        <v>0.18258353754114598</v>
      </c>
      <c r="F56" s="121">
        <v>1.7112177900000001</v>
      </c>
      <c r="G56" s="198">
        <f t="shared" si="2"/>
        <v>6.3612037461641791E-2</v>
      </c>
      <c r="H56" s="198">
        <f t="shared" si="3"/>
        <v>-73.659810725726842</v>
      </c>
      <c r="I56" s="199" t="s">
        <v>261</v>
      </c>
      <c r="J56" s="45"/>
    </row>
    <row r="57" spans="1:10" x14ac:dyDescent="0.25">
      <c r="A57" s="33" t="s">
        <v>778</v>
      </c>
      <c r="B57" s="121">
        <v>7.8934099999999896E-2</v>
      </c>
      <c r="C57" s="198">
        <f t="shared" si="0"/>
        <v>2.6753915182086128E-3</v>
      </c>
      <c r="D57" s="121">
        <v>3.5797892900000003</v>
      </c>
      <c r="E57" s="198">
        <f t="shared" si="1"/>
        <v>0.10060803955729908</v>
      </c>
      <c r="F57" s="121">
        <v>1.5548587800000002</v>
      </c>
      <c r="G57" s="198">
        <f t="shared" si="2"/>
        <v>5.7799618224470814E-2</v>
      </c>
      <c r="H57" s="198">
        <f t="shared" si="3"/>
        <v>-56.565634062780269</v>
      </c>
      <c r="I57" s="199">
        <f t="shared" si="4"/>
        <v>1869.8188488878727</v>
      </c>
      <c r="J57" s="45"/>
    </row>
    <row r="58" spans="1:10" x14ac:dyDescent="0.25">
      <c r="A58" s="33" t="s">
        <v>666</v>
      </c>
      <c r="B58" s="121">
        <v>0.58073795999999878</v>
      </c>
      <c r="C58" s="198">
        <f t="shared" si="0"/>
        <v>1.9683526036095571E-2</v>
      </c>
      <c r="D58" s="121">
        <v>0.23821435999999988</v>
      </c>
      <c r="E58" s="198">
        <f t="shared" si="1"/>
        <v>6.69488559590519E-3</v>
      </c>
      <c r="F58" s="121">
        <v>1.47792491</v>
      </c>
      <c r="G58" s="198">
        <f t="shared" si="2"/>
        <v>5.4939713278935459E-2</v>
      </c>
      <c r="H58" s="198" t="s">
        <v>261</v>
      </c>
      <c r="I58" s="199" t="s">
        <v>261</v>
      </c>
      <c r="J58" s="45"/>
    </row>
    <row r="59" spans="1:10" x14ac:dyDescent="0.25">
      <c r="A59" s="33" t="s">
        <v>677</v>
      </c>
      <c r="B59" s="121">
        <v>0.27995410999999959</v>
      </c>
      <c r="C59" s="198">
        <f t="shared" si="0"/>
        <v>9.4887615286883744E-3</v>
      </c>
      <c r="D59" s="121">
        <v>5.3940969599999988</v>
      </c>
      <c r="E59" s="198">
        <f t="shared" si="1"/>
        <v>0.15159817418404156</v>
      </c>
      <c r="F59" s="121">
        <v>1.33437736</v>
      </c>
      <c r="G59" s="198">
        <f t="shared" si="2"/>
        <v>4.9603541471063523E-2</v>
      </c>
      <c r="H59" s="198">
        <f t="shared" si="3"/>
        <v>-75.262265956746901</v>
      </c>
      <c r="I59" s="199">
        <f t="shared" si="4"/>
        <v>376.64146098801757</v>
      </c>
      <c r="J59" s="45"/>
    </row>
    <row r="60" spans="1:10" x14ac:dyDescent="0.25">
      <c r="A60" s="33" t="s">
        <v>729</v>
      </c>
      <c r="B60" s="121">
        <v>2.2302562099999999</v>
      </c>
      <c r="C60" s="198">
        <f t="shared" si="0"/>
        <v>7.5592279479541738E-2</v>
      </c>
      <c r="D60" s="121">
        <v>1.2079455199999989</v>
      </c>
      <c r="E60" s="198">
        <f t="shared" si="1"/>
        <v>3.3948654743090223E-2</v>
      </c>
      <c r="F60" s="121">
        <v>1.31098092</v>
      </c>
      <c r="G60" s="198">
        <f t="shared" si="2"/>
        <v>4.8733812774665944E-2</v>
      </c>
      <c r="H60" s="198">
        <f t="shared" si="3"/>
        <v>8.529805218367903</v>
      </c>
      <c r="I60" s="199" t="s">
        <v>261</v>
      </c>
      <c r="J60" s="45"/>
    </row>
    <row r="61" spans="1:10" x14ac:dyDescent="0.25">
      <c r="A61" s="33" t="s">
        <v>831</v>
      </c>
      <c r="B61" s="121">
        <v>6.7672762899999954</v>
      </c>
      <c r="C61" s="198">
        <f t="shared" si="0"/>
        <v>0.22936998822613119</v>
      </c>
      <c r="D61" s="121">
        <v>3.7269694799999971</v>
      </c>
      <c r="E61" s="198">
        <f t="shared" si="1"/>
        <v>0.10474445909990585</v>
      </c>
      <c r="F61" s="121">
        <v>1.0833246499999998</v>
      </c>
      <c r="G61" s="198">
        <f t="shared" si="2"/>
        <v>4.0271021387008825E-2</v>
      </c>
      <c r="H61" s="198" t="s">
        <v>261</v>
      </c>
      <c r="I61" s="199">
        <f t="shared" si="4"/>
        <v>-83.991718328379335</v>
      </c>
      <c r="J61" s="45"/>
    </row>
    <row r="62" spans="1:10" x14ac:dyDescent="0.25">
      <c r="A62" s="33" t="s">
        <v>605</v>
      </c>
      <c r="B62" s="121">
        <v>0.66867854999999898</v>
      </c>
      <c r="C62" s="198">
        <f t="shared" si="0"/>
        <v>2.2664183427416461E-2</v>
      </c>
      <c r="D62" s="121">
        <v>0.44859009000000005</v>
      </c>
      <c r="E62" s="198">
        <f t="shared" si="1"/>
        <v>1.2607381570140503E-2</v>
      </c>
      <c r="F62" s="121">
        <v>1.07382077</v>
      </c>
      <c r="G62" s="198">
        <f t="shared" si="2"/>
        <v>3.9917728443162707E-2</v>
      </c>
      <c r="H62" s="198">
        <f t="shared" si="3"/>
        <v>139.37683732603182</v>
      </c>
      <c r="I62" s="199">
        <f t="shared" si="4"/>
        <v>60.588487547567006</v>
      </c>
      <c r="J62" s="45"/>
    </row>
    <row r="63" spans="1:10" x14ac:dyDescent="0.25">
      <c r="A63" s="33" t="s">
        <v>691</v>
      </c>
      <c r="B63" s="121">
        <v>1.61505E-3</v>
      </c>
      <c r="C63" s="198">
        <f t="shared" si="0"/>
        <v>5.4740486956623646E-5</v>
      </c>
      <c r="D63" s="121">
        <v>1.4766440000000002E-2</v>
      </c>
      <c r="E63" s="198">
        <f t="shared" si="1"/>
        <v>4.1500280024595623E-4</v>
      </c>
      <c r="F63" s="121">
        <v>1.06520349</v>
      </c>
      <c r="G63" s="198">
        <f t="shared" si="2"/>
        <v>3.9597393567391316E-2</v>
      </c>
      <c r="H63" s="198" t="s">
        <v>261</v>
      </c>
      <c r="I63" s="199">
        <f t="shared" si="4"/>
        <v>65854.830500603697</v>
      </c>
      <c r="J63" s="45"/>
    </row>
    <row r="64" spans="1:10" x14ac:dyDescent="0.25">
      <c r="A64" s="33" t="s">
        <v>654</v>
      </c>
      <c r="B64" s="121">
        <v>2.9567538899999901</v>
      </c>
      <c r="C64" s="198">
        <f t="shared" si="0"/>
        <v>0.10021618386396128</v>
      </c>
      <c r="D64" s="121">
        <v>1.23310041999999</v>
      </c>
      <c r="E64" s="198">
        <f t="shared" si="1"/>
        <v>3.4655619586336346E-2</v>
      </c>
      <c r="F64" s="121">
        <v>1.0097778799999999</v>
      </c>
      <c r="G64" s="198">
        <f t="shared" si="2"/>
        <v>3.7537026967500858E-2</v>
      </c>
      <c r="H64" s="198" t="s">
        <v>261</v>
      </c>
      <c r="I64" s="199">
        <f t="shared" si="4"/>
        <v>-65.848429813006746</v>
      </c>
      <c r="J64" s="45"/>
    </row>
    <row r="65" spans="1:10" x14ac:dyDescent="0.25">
      <c r="A65" s="33" t="s">
        <v>830</v>
      </c>
      <c r="B65" s="121">
        <v>9.7387999999999999E-4</v>
      </c>
      <c r="C65" s="198">
        <f t="shared" si="0"/>
        <v>3.3008678020690773E-5</v>
      </c>
      <c r="D65" s="121"/>
      <c r="E65" s="198">
        <f t="shared" si="1"/>
        <v>0</v>
      </c>
      <c r="F65" s="121">
        <v>0.98065634999999995</v>
      </c>
      <c r="G65" s="198">
        <f t="shared" si="2"/>
        <v>3.6454476360485301E-2</v>
      </c>
      <c r="H65" s="198" t="s">
        <v>261</v>
      </c>
      <c r="I65" s="199">
        <f t="shared" si="4"/>
        <v>100595.80954532386</v>
      </c>
      <c r="J65" s="45"/>
    </row>
    <row r="66" spans="1:10" x14ac:dyDescent="0.25">
      <c r="A66" s="33" t="s">
        <v>734</v>
      </c>
      <c r="B66" s="121">
        <v>1.266032099999999</v>
      </c>
      <c r="C66" s="198">
        <f t="shared" si="0"/>
        <v>4.2910878088428708E-2</v>
      </c>
      <c r="D66" s="121">
        <v>1.2762993699999989</v>
      </c>
      <c r="E66" s="198">
        <f t="shared" si="1"/>
        <v>3.5869702684069367E-2</v>
      </c>
      <c r="F66" s="121">
        <v>0.94482164999999907</v>
      </c>
      <c r="G66" s="198">
        <f t="shared" si="2"/>
        <v>3.5122373403078139E-2</v>
      </c>
      <c r="H66" s="198">
        <f t="shared" si="3"/>
        <v>-25.971784347115999</v>
      </c>
      <c r="I66" s="199" t="s">
        <v>261</v>
      </c>
      <c r="J66" s="45"/>
    </row>
    <row r="67" spans="1:10" x14ac:dyDescent="0.25">
      <c r="A67" s="33" t="s">
        <v>726</v>
      </c>
      <c r="B67" s="121">
        <v>7.4310486499999975</v>
      </c>
      <c r="C67" s="198">
        <f t="shared" si="0"/>
        <v>0.25186788130358845</v>
      </c>
      <c r="D67" s="121">
        <v>6.5648776699999969</v>
      </c>
      <c r="E67" s="198">
        <f t="shared" si="1"/>
        <v>0.18450233206664213</v>
      </c>
      <c r="F67" s="121">
        <v>0.92610587999999971</v>
      </c>
      <c r="G67" s="198">
        <f t="shared" si="2"/>
        <v>3.4426641819804087E-2</v>
      </c>
      <c r="H67" s="198">
        <f t="shared" si="3"/>
        <v>-85.893021522212152</v>
      </c>
      <c r="I67" s="199">
        <f t="shared" si="4"/>
        <v>-87.537346024507585</v>
      </c>
      <c r="J67" s="45"/>
    </row>
    <row r="68" spans="1:10" x14ac:dyDescent="0.25">
      <c r="A68" s="33" t="s">
        <v>708</v>
      </c>
      <c r="B68" s="121">
        <v>0.41381957999999897</v>
      </c>
      <c r="C68" s="198">
        <f t="shared" ref="C68:C131" si="5">(B68/$B$219)*100</f>
        <v>1.4025996298186074E-2</v>
      </c>
      <c r="D68" s="121">
        <v>0.9778416499999999</v>
      </c>
      <c r="E68" s="198">
        <f t="shared" ref="E68:E131" si="6">(D68/$D$219)*100</f>
        <v>2.7481710076844936E-2</v>
      </c>
      <c r="F68" s="121">
        <v>0.82842339999999881</v>
      </c>
      <c r="G68" s="198">
        <f t="shared" ref="G68:G131" si="7">(F68/$F$219)*100</f>
        <v>3.0795437414720066E-2</v>
      </c>
      <c r="H68" s="198" t="s">
        <v>261</v>
      </c>
      <c r="I68" s="199">
        <f t="shared" si="4"/>
        <v>100.18951254070699</v>
      </c>
      <c r="J68" s="45"/>
    </row>
    <row r="69" spans="1:10" x14ac:dyDescent="0.25">
      <c r="A69" s="33" t="s">
        <v>766</v>
      </c>
      <c r="B69" s="121">
        <v>1.305820239999999</v>
      </c>
      <c r="C69" s="198">
        <f t="shared" si="5"/>
        <v>4.4259456868465434E-2</v>
      </c>
      <c r="D69" s="121">
        <v>2.45570523</v>
      </c>
      <c r="E69" s="198">
        <f t="shared" si="6"/>
        <v>6.9016265736944041E-2</v>
      </c>
      <c r="F69" s="121">
        <v>0.79783460999999889</v>
      </c>
      <c r="G69" s="198">
        <f t="shared" si="7"/>
        <v>2.9658343546974403E-2</v>
      </c>
      <c r="H69" s="198" t="s">
        <v>261</v>
      </c>
      <c r="I69" s="199" t="s">
        <v>261</v>
      </c>
      <c r="J69" s="45"/>
    </row>
    <row r="70" spans="1:10" x14ac:dyDescent="0.25">
      <c r="A70" s="33" t="s">
        <v>656</v>
      </c>
      <c r="B70" s="121">
        <v>0.34174273999999982</v>
      </c>
      <c r="C70" s="198">
        <f t="shared" si="5"/>
        <v>1.1583024675081771E-2</v>
      </c>
      <c r="D70" s="121">
        <v>0.85965941999999962</v>
      </c>
      <c r="E70" s="198">
        <f t="shared" si="6"/>
        <v>2.4160262497786491E-2</v>
      </c>
      <c r="F70" s="121">
        <v>0.71593563999999976</v>
      </c>
      <c r="G70" s="198">
        <f t="shared" si="7"/>
        <v>2.6613868215923861E-2</v>
      </c>
      <c r="H70" s="198">
        <f t="shared" ref="H70:H128" si="8">((F70/D70)-1)*100</f>
        <v>-16.718688431285955</v>
      </c>
      <c r="I70" s="199">
        <f t="shared" ref="I70:I132" si="9">((F70/B70)-1)*100</f>
        <v>109.49549359848878</v>
      </c>
      <c r="J70" s="45"/>
    </row>
    <row r="71" spans="1:10" x14ac:dyDescent="0.25">
      <c r="A71" s="33" t="s">
        <v>662</v>
      </c>
      <c r="B71" s="121">
        <v>1.4734105</v>
      </c>
      <c r="C71" s="198">
        <f t="shared" si="5"/>
        <v>4.9939759299713518E-2</v>
      </c>
      <c r="D71" s="121">
        <v>7.1012359999999997E-2</v>
      </c>
      <c r="E71" s="198">
        <f t="shared" si="6"/>
        <v>1.995763924959159E-3</v>
      </c>
      <c r="F71" s="121">
        <v>0.70119919999999991</v>
      </c>
      <c r="G71" s="198">
        <f t="shared" si="7"/>
        <v>2.6066062449288378E-2</v>
      </c>
      <c r="H71" s="198">
        <f t="shared" si="8"/>
        <v>887.43261032304781</v>
      </c>
      <c r="I71" s="199" t="s">
        <v>261</v>
      </c>
      <c r="J71" s="45"/>
    </row>
    <row r="72" spans="1:10" x14ac:dyDescent="0.25">
      <c r="A72" s="33" t="s">
        <v>721</v>
      </c>
      <c r="B72" s="121">
        <v>4.2481640299999794</v>
      </c>
      <c r="C72" s="198">
        <f t="shared" si="5"/>
        <v>0.14398722496133964</v>
      </c>
      <c r="D72" s="121">
        <v>6.5847091599999956</v>
      </c>
      <c r="E72" s="198">
        <f t="shared" si="6"/>
        <v>0.18505968535443856</v>
      </c>
      <c r="F72" s="121">
        <v>0.67106426999999769</v>
      </c>
      <c r="G72" s="198">
        <f t="shared" si="7"/>
        <v>2.494584016825185E-2</v>
      </c>
      <c r="H72" s="198">
        <f t="shared" si="8"/>
        <v>-89.808748515781105</v>
      </c>
      <c r="I72" s="199">
        <f t="shared" si="9"/>
        <v>-84.203428463189525</v>
      </c>
      <c r="J72" s="45"/>
    </row>
    <row r="73" spans="1:10" x14ac:dyDescent="0.25">
      <c r="A73" s="33" t="s">
        <v>634</v>
      </c>
      <c r="B73" s="121"/>
      <c r="C73" s="198">
        <f t="shared" si="5"/>
        <v>0</v>
      </c>
      <c r="D73" s="121"/>
      <c r="E73" s="198">
        <f t="shared" si="6"/>
        <v>0</v>
      </c>
      <c r="F73" s="121">
        <v>0.66630106999999905</v>
      </c>
      <c r="G73" s="198">
        <f t="shared" si="7"/>
        <v>2.4768775122173049E-2</v>
      </c>
      <c r="H73" s="198" t="s">
        <v>261</v>
      </c>
      <c r="I73" s="199" t="s">
        <v>261</v>
      </c>
      <c r="J73" s="45"/>
    </row>
    <row r="74" spans="1:10" x14ac:dyDescent="0.25">
      <c r="A74" s="33" t="s">
        <v>704</v>
      </c>
      <c r="B74" s="121">
        <v>0.56503146999999987</v>
      </c>
      <c r="C74" s="198">
        <f t="shared" si="5"/>
        <v>1.9151170436591359E-2</v>
      </c>
      <c r="D74" s="121">
        <v>1.0623285999999996</v>
      </c>
      <c r="E74" s="198">
        <f t="shared" si="6"/>
        <v>2.9856170057330416E-2</v>
      </c>
      <c r="F74" s="121">
        <v>0.59706495999999887</v>
      </c>
      <c r="G74" s="198">
        <f t="shared" si="7"/>
        <v>2.2195023231118691E-2</v>
      </c>
      <c r="H74" s="198">
        <f t="shared" si="8"/>
        <v>-43.796584220739319</v>
      </c>
      <c r="I74" s="199">
        <f t="shared" si="9"/>
        <v>5.66932847120869</v>
      </c>
      <c r="J74" s="45"/>
    </row>
    <row r="75" spans="1:10" x14ac:dyDescent="0.25">
      <c r="A75" s="33" t="s">
        <v>701</v>
      </c>
      <c r="B75" s="121">
        <v>0.97474455999999865</v>
      </c>
      <c r="C75" s="198">
        <f t="shared" si="5"/>
        <v>3.3037981407832435E-2</v>
      </c>
      <c r="D75" s="121">
        <v>2.2512387399999998</v>
      </c>
      <c r="E75" s="198">
        <f t="shared" si="6"/>
        <v>6.3269845753084558E-2</v>
      </c>
      <c r="F75" s="121">
        <v>0.58695944999999883</v>
      </c>
      <c r="G75" s="198">
        <f t="shared" si="7"/>
        <v>2.181936556530574E-2</v>
      </c>
      <c r="H75" s="198">
        <f t="shared" si="8"/>
        <v>-73.927267705068061</v>
      </c>
      <c r="I75" s="199">
        <f t="shared" si="9"/>
        <v>-39.783254599543525</v>
      </c>
      <c r="J75" s="45"/>
    </row>
    <row r="76" spans="1:10" x14ac:dyDescent="0.25">
      <c r="A76" s="33" t="s">
        <v>736</v>
      </c>
      <c r="B76" s="121">
        <v>0.58070651999999889</v>
      </c>
      <c r="C76" s="198">
        <f t="shared" si="5"/>
        <v>1.9682460409080987E-2</v>
      </c>
      <c r="D76" s="121">
        <v>2.753426809999997</v>
      </c>
      <c r="E76" s="198">
        <f t="shared" si="6"/>
        <v>7.7383569528084561E-2</v>
      </c>
      <c r="F76" s="121">
        <v>0.56210010999999971</v>
      </c>
      <c r="G76" s="198">
        <f t="shared" si="7"/>
        <v>2.0895255684849418E-2</v>
      </c>
      <c r="H76" s="198">
        <f t="shared" si="8"/>
        <v>-79.585434849455822</v>
      </c>
      <c r="I76" s="199">
        <f t="shared" si="9"/>
        <v>-3.2040986899887436</v>
      </c>
      <c r="J76" s="45"/>
    </row>
    <row r="77" spans="1:10" x14ac:dyDescent="0.25">
      <c r="A77" s="33" t="s">
        <v>699</v>
      </c>
      <c r="B77" s="121">
        <v>0.9137838399999999</v>
      </c>
      <c r="C77" s="198">
        <f t="shared" si="5"/>
        <v>3.0971779433883444E-2</v>
      </c>
      <c r="D77" s="121">
        <v>1.7165520000000003</v>
      </c>
      <c r="E77" s="198">
        <f t="shared" si="6"/>
        <v>4.8242764455603153E-2</v>
      </c>
      <c r="F77" s="121">
        <v>0.56171103999999983</v>
      </c>
      <c r="G77" s="198">
        <f t="shared" si="7"/>
        <v>2.0880792572345663E-2</v>
      </c>
      <c r="H77" s="198">
        <f t="shared" si="8"/>
        <v>-67.27678275985815</v>
      </c>
      <c r="I77" s="199">
        <f t="shared" si="9"/>
        <v>-38.529112092855577</v>
      </c>
      <c r="J77" s="45"/>
    </row>
    <row r="78" spans="1:10" x14ac:dyDescent="0.25">
      <c r="A78" s="33" t="s">
        <v>731</v>
      </c>
      <c r="B78" s="121">
        <v>2.0974058499999995</v>
      </c>
      <c r="C78" s="198">
        <f t="shared" si="5"/>
        <v>7.1089450837231727E-2</v>
      </c>
      <c r="D78" s="121">
        <v>2.159531840000001</v>
      </c>
      <c r="E78" s="198">
        <f t="shared" si="6"/>
        <v>6.0692472987416229E-2</v>
      </c>
      <c r="F78" s="121">
        <v>0.56077164999999984</v>
      </c>
      <c r="G78" s="198">
        <f t="shared" si="7"/>
        <v>2.084587211264714E-2</v>
      </c>
      <c r="H78" s="198">
        <f t="shared" si="8"/>
        <v>-74.032721369831734</v>
      </c>
      <c r="I78" s="199" t="s">
        <v>261</v>
      </c>
      <c r="J78" s="45"/>
    </row>
    <row r="79" spans="1:10" x14ac:dyDescent="0.25">
      <c r="A79" s="33" t="s">
        <v>628</v>
      </c>
      <c r="B79" s="121">
        <v>0.13370047000000002</v>
      </c>
      <c r="C79" s="198">
        <f t="shared" si="5"/>
        <v>4.5316422613104557E-3</v>
      </c>
      <c r="D79" s="121">
        <v>0.33743761999999999</v>
      </c>
      <c r="E79" s="198">
        <f t="shared" si="6"/>
        <v>9.4835015893018799E-3</v>
      </c>
      <c r="F79" s="121">
        <v>0.55849604000000008</v>
      </c>
      <c r="G79" s="198">
        <f t="shared" si="7"/>
        <v>2.0761279614010208E-2</v>
      </c>
      <c r="H79" s="198" t="s">
        <v>261</v>
      </c>
      <c r="I79" s="199" t="s">
        <v>261</v>
      </c>
      <c r="J79" s="45"/>
    </row>
    <row r="80" spans="1:10" x14ac:dyDescent="0.25">
      <c r="A80" s="33" t="s">
        <v>650</v>
      </c>
      <c r="B80" s="121">
        <v>0.70847621999999899</v>
      </c>
      <c r="C80" s="198">
        <f t="shared" si="5"/>
        <v>2.4013085217168488E-2</v>
      </c>
      <c r="D80" s="121">
        <v>0.54270199999999991</v>
      </c>
      <c r="E80" s="198">
        <f t="shared" si="6"/>
        <v>1.5252345839557866E-2</v>
      </c>
      <c r="F80" s="121">
        <v>0.52158435000000003</v>
      </c>
      <c r="G80" s="198">
        <f t="shared" si="7"/>
        <v>1.9389141116634891E-2</v>
      </c>
      <c r="H80" s="198">
        <f t="shared" si="8"/>
        <v>-3.8912054866206303</v>
      </c>
      <c r="I80" s="199" t="s">
        <v>261</v>
      </c>
      <c r="J80" s="45"/>
    </row>
    <row r="81" spans="1:10" x14ac:dyDescent="0.25">
      <c r="A81" s="33" t="s">
        <v>678</v>
      </c>
      <c r="B81" s="121">
        <v>0.57769011999999897</v>
      </c>
      <c r="C81" s="198">
        <f t="shared" si="5"/>
        <v>1.9580222580619974E-2</v>
      </c>
      <c r="D81" s="121">
        <v>1.2736032199999998</v>
      </c>
      <c r="E81" s="198">
        <f t="shared" si="6"/>
        <v>3.5793928848271248E-2</v>
      </c>
      <c r="F81" s="121">
        <v>0.51622431999999885</v>
      </c>
      <c r="G81" s="198">
        <f t="shared" si="7"/>
        <v>1.9189889781621828E-2</v>
      </c>
      <c r="H81" s="198">
        <f t="shared" si="8"/>
        <v>-59.46741403496145</v>
      </c>
      <c r="I81" s="199" t="s">
        <v>261</v>
      </c>
      <c r="J81" s="45"/>
    </row>
    <row r="82" spans="1:10" x14ac:dyDescent="0.25">
      <c r="A82" s="33" t="s">
        <v>742</v>
      </c>
      <c r="B82" s="121">
        <v>1.8726307099999999</v>
      </c>
      <c r="C82" s="198">
        <f t="shared" si="5"/>
        <v>6.347092471151225E-2</v>
      </c>
      <c r="D82" s="121">
        <v>8.3340963800000019</v>
      </c>
      <c r="E82" s="198">
        <f t="shared" si="6"/>
        <v>0.23422526588803308</v>
      </c>
      <c r="F82" s="121">
        <v>0.49995470999999897</v>
      </c>
      <c r="G82" s="198">
        <f t="shared" si="7"/>
        <v>1.858509064567649E-2</v>
      </c>
      <c r="H82" s="198" t="s">
        <v>261</v>
      </c>
      <c r="I82" s="199">
        <f t="shared" si="9"/>
        <v>-73.302012653632119</v>
      </c>
      <c r="J82" s="45"/>
    </row>
    <row r="83" spans="1:10" x14ac:dyDescent="0.25">
      <c r="A83" s="33" t="s">
        <v>777</v>
      </c>
      <c r="B83" s="121">
        <v>0.98074198999999984</v>
      </c>
      <c r="C83" s="198">
        <f t="shared" si="5"/>
        <v>3.3241258234363087E-2</v>
      </c>
      <c r="D83" s="121">
        <v>1.5269681099999994</v>
      </c>
      <c r="E83" s="198">
        <f t="shared" si="6"/>
        <v>4.2914611885889561E-2</v>
      </c>
      <c r="F83" s="121">
        <v>0.4982553099999999</v>
      </c>
      <c r="G83" s="198">
        <f t="shared" si="7"/>
        <v>1.8521917917404269E-2</v>
      </c>
      <c r="H83" s="198">
        <f t="shared" si="8"/>
        <v>-67.369632231546731</v>
      </c>
      <c r="I83" s="199">
        <f t="shared" si="9"/>
        <v>-49.196086730211277</v>
      </c>
      <c r="J83" s="45"/>
    </row>
    <row r="84" spans="1:10" x14ac:dyDescent="0.25">
      <c r="A84" s="33" t="s">
        <v>688</v>
      </c>
      <c r="B84" s="121">
        <v>0.60513872000000002</v>
      </c>
      <c r="C84" s="198">
        <f t="shared" si="5"/>
        <v>2.0510565127462264E-2</v>
      </c>
      <c r="D84" s="121">
        <v>0.33984995999999984</v>
      </c>
      <c r="E84" s="198">
        <f t="shared" si="6"/>
        <v>9.5512990987317269E-3</v>
      </c>
      <c r="F84" s="121">
        <v>0.47665048999999887</v>
      </c>
      <c r="G84" s="198">
        <f t="shared" si="7"/>
        <v>1.771879009391893E-2</v>
      </c>
      <c r="H84" s="198" t="s">
        <v>261</v>
      </c>
      <c r="I84" s="199">
        <f t="shared" si="9"/>
        <v>-21.232855501297475</v>
      </c>
      <c r="J84" s="45"/>
    </row>
    <row r="85" spans="1:10" x14ac:dyDescent="0.25">
      <c r="A85" s="33" t="s">
        <v>617</v>
      </c>
      <c r="B85" s="121">
        <v>3.0831915899999998</v>
      </c>
      <c r="C85" s="198">
        <f t="shared" si="5"/>
        <v>0.10450166187868282</v>
      </c>
      <c r="D85" s="121">
        <v>1.2170766599999974</v>
      </c>
      <c r="E85" s="198">
        <f t="shared" si="6"/>
        <v>3.4205280488323143E-2</v>
      </c>
      <c r="F85" s="121">
        <v>0.44233414999999998</v>
      </c>
      <c r="G85" s="198">
        <f t="shared" si="7"/>
        <v>1.6443129965568834E-2</v>
      </c>
      <c r="H85" s="198" t="s">
        <v>261</v>
      </c>
      <c r="I85" s="199">
        <f t="shared" si="9"/>
        <v>-85.653368041264017</v>
      </c>
      <c r="J85" s="45"/>
    </row>
    <row r="86" spans="1:10" x14ac:dyDescent="0.25">
      <c r="A86" s="33" t="s">
        <v>730</v>
      </c>
      <c r="B86" s="121">
        <v>1.2804252399999991</v>
      </c>
      <c r="C86" s="198">
        <f t="shared" si="5"/>
        <v>4.3398719017461777E-2</v>
      </c>
      <c r="D86" s="121">
        <v>0.69742311999999906</v>
      </c>
      <c r="E86" s="198">
        <f t="shared" si="6"/>
        <v>1.9600699136438516E-2</v>
      </c>
      <c r="F86" s="121">
        <v>0.43826025999999996</v>
      </c>
      <c r="G86" s="198">
        <f t="shared" si="7"/>
        <v>1.629168901818679E-2</v>
      </c>
      <c r="H86" s="198">
        <f t="shared" si="8"/>
        <v>-37.160061455949354</v>
      </c>
      <c r="I86" s="199">
        <f t="shared" si="9"/>
        <v>-65.772288275104586</v>
      </c>
      <c r="J86" s="45"/>
    </row>
    <row r="87" spans="1:10" x14ac:dyDescent="0.25">
      <c r="A87" s="33" t="s">
        <v>832</v>
      </c>
      <c r="B87" s="121">
        <v>0.37081951999999996</v>
      </c>
      <c r="C87" s="198">
        <f t="shared" si="5"/>
        <v>1.2568552736956401E-2</v>
      </c>
      <c r="D87" s="121">
        <v>0.70922358999999979</v>
      </c>
      <c r="E87" s="198">
        <f t="shared" si="6"/>
        <v>1.993234495589254E-2</v>
      </c>
      <c r="F87" s="121">
        <v>0.42656984999999986</v>
      </c>
      <c r="G87" s="198">
        <f t="shared" si="7"/>
        <v>1.5857114995401558E-2</v>
      </c>
      <c r="H87" s="198" t="s">
        <v>261</v>
      </c>
      <c r="I87" s="199" t="s">
        <v>261</v>
      </c>
      <c r="J87" s="45"/>
    </row>
    <row r="88" spans="1:10" x14ac:dyDescent="0.25">
      <c r="A88" s="33" t="s">
        <v>827</v>
      </c>
      <c r="B88" s="121">
        <v>0.37636646000000001</v>
      </c>
      <c r="C88" s="198">
        <f t="shared" si="5"/>
        <v>1.2756560660376221E-2</v>
      </c>
      <c r="D88" s="121">
        <v>9.5E-4</v>
      </c>
      <c r="E88" s="198">
        <f t="shared" si="6"/>
        <v>2.6699235579710368E-5</v>
      </c>
      <c r="F88" s="121">
        <v>0.41249999999999998</v>
      </c>
      <c r="G88" s="198">
        <f t="shared" si="7"/>
        <v>1.5334088744441605E-2</v>
      </c>
      <c r="H88" s="198">
        <f t="shared" si="8"/>
        <v>43321.052631578939</v>
      </c>
      <c r="I88" s="199">
        <f t="shared" si="9"/>
        <v>9.6006270059239451</v>
      </c>
      <c r="J88" s="45"/>
    </row>
    <row r="89" spans="1:10" x14ac:dyDescent="0.25">
      <c r="A89" s="33" t="s">
        <v>707</v>
      </c>
      <c r="B89" s="121">
        <v>0.51958265999999997</v>
      </c>
      <c r="C89" s="198">
        <f t="shared" si="5"/>
        <v>1.7610728969764289E-2</v>
      </c>
      <c r="D89" s="121">
        <v>0.46167692999999999</v>
      </c>
      <c r="E89" s="198">
        <f t="shared" si="6"/>
        <v>1.2975180121881529E-2</v>
      </c>
      <c r="F89" s="121">
        <v>0.39518465999999991</v>
      </c>
      <c r="G89" s="198">
        <f t="shared" si="7"/>
        <v>1.4690416113653288E-2</v>
      </c>
      <c r="H89" s="198">
        <f t="shared" si="8"/>
        <v>-14.40233758269015</v>
      </c>
      <c r="I89" s="199">
        <f t="shared" si="9"/>
        <v>-23.941907530170482</v>
      </c>
      <c r="J89" s="45"/>
    </row>
    <row r="90" spans="1:10" x14ac:dyDescent="0.25">
      <c r="A90" s="33" t="s">
        <v>611</v>
      </c>
      <c r="B90" s="121">
        <v>0.29606672999999994</v>
      </c>
      <c r="C90" s="198">
        <f t="shared" si="5"/>
        <v>1.0034882493950781E-2</v>
      </c>
      <c r="D90" s="121">
        <v>1.3405629999999898E-2</v>
      </c>
      <c r="E90" s="198">
        <f t="shared" si="6"/>
        <v>3.7675797206782101E-4</v>
      </c>
      <c r="F90" s="121">
        <v>0.389623</v>
      </c>
      <c r="G90" s="198">
        <f t="shared" si="7"/>
        <v>1.4483669476061993E-2</v>
      </c>
      <c r="H90" s="198">
        <f t="shared" si="8"/>
        <v>2806.4132010207873</v>
      </c>
      <c r="I90" s="199">
        <f t="shared" si="9"/>
        <v>31.599724156780496</v>
      </c>
      <c r="J90" s="45"/>
    </row>
    <row r="91" spans="1:10" x14ac:dyDescent="0.25">
      <c r="A91" s="33" t="s">
        <v>542</v>
      </c>
      <c r="B91" s="121">
        <v>6.0000000000000001E-3</v>
      </c>
      <c r="C91" s="198">
        <f t="shared" si="5"/>
        <v>2.033639340823763E-4</v>
      </c>
      <c r="D91" s="121">
        <v>0.152</v>
      </c>
      <c r="E91" s="198">
        <f t="shared" si="6"/>
        <v>4.2718776927536586E-3</v>
      </c>
      <c r="F91" s="121">
        <v>0.38300000000000001</v>
      </c>
      <c r="G91" s="198">
        <f t="shared" si="7"/>
        <v>1.4237469064536086E-2</v>
      </c>
      <c r="H91" s="198">
        <f t="shared" si="8"/>
        <v>151.97368421052633</v>
      </c>
      <c r="I91" s="199">
        <f t="shared" si="9"/>
        <v>6283.3333333333339</v>
      </c>
      <c r="J91" s="45"/>
    </row>
    <row r="92" spans="1:10" x14ac:dyDescent="0.25">
      <c r="A92" s="33" t="s">
        <v>757</v>
      </c>
      <c r="B92" s="121">
        <v>0.234102489999999</v>
      </c>
      <c r="C92" s="198">
        <f t="shared" si="5"/>
        <v>7.934667224146659E-3</v>
      </c>
      <c r="D92" s="121">
        <v>0.52913093</v>
      </c>
      <c r="E92" s="198">
        <f t="shared" si="6"/>
        <v>1.4870938265874985E-2</v>
      </c>
      <c r="F92" s="121">
        <v>0.36766581999999992</v>
      </c>
      <c r="G92" s="198">
        <f t="shared" si="7"/>
        <v>1.3667443181037315E-2</v>
      </c>
      <c r="H92" s="198">
        <f t="shared" si="8"/>
        <v>-30.515152459524543</v>
      </c>
      <c r="I92" s="199" t="s">
        <v>261</v>
      </c>
      <c r="J92" s="45"/>
    </row>
    <row r="93" spans="1:10" x14ac:dyDescent="0.25">
      <c r="A93" s="33" t="s">
        <v>547</v>
      </c>
      <c r="B93" s="121">
        <v>0.36861299999999997</v>
      </c>
      <c r="C93" s="198">
        <f t="shared" si="5"/>
        <v>1.249376497231783E-2</v>
      </c>
      <c r="D93" s="121"/>
      <c r="E93" s="198">
        <f t="shared" si="6"/>
        <v>0</v>
      </c>
      <c r="F93" s="121">
        <v>0.35865539000000002</v>
      </c>
      <c r="G93" s="198">
        <f t="shared" si="7"/>
        <v>1.3332493524684399E-2</v>
      </c>
      <c r="H93" s="198" t="s">
        <v>261</v>
      </c>
      <c r="I93" s="199" t="s">
        <v>261</v>
      </c>
      <c r="J93" s="45"/>
    </row>
    <row r="94" spans="1:10" x14ac:dyDescent="0.25">
      <c r="A94" s="33" t="s">
        <v>703</v>
      </c>
      <c r="B94" s="121">
        <v>0.51427020000000012</v>
      </c>
      <c r="C94" s="198">
        <f t="shared" si="5"/>
        <v>1.7430668508888417E-2</v>
      </c>
      <c r="D94" s="121">
        <v>0.40519807999999957</v>
      </c>
      <c r="E94" s="198">
        <f t="shared" si="6"/>
        <v>1.1387872625648755E-2</v>
      </c>
      <c r="F94" s="121">
        <v>0.33973361999999901</v>
      </c>
      <c r="G94" s="198">
        <f t="shared" si="7"/>
        <v>1.2629104190425179E-2</v>
      </c>
      <c r="H94" s="198">
        <f t="shared" si="8"/>
        <v>-16.156162437887321</v>
      </c>
      <c r="I94" s="199">
        <f t="shared" si="9"/>
        <v>-33.938692150546743</v>
      </c>
      <c r="J94" s="45"/>
    </row>
    <row r="95" spans="1:10" x14ac:dyDescent="0.25">
      <c r="A95" s="33" t="s">
        <v>668</v>
      </c>
      <c r="B95" s="121">
        <v>3.6698129999999898E-2</v>
      </c>
      <c r="C95" s="198">
        <f t="shared" si="5"/>
        <v>1.2438460150444091E-3</v>
      </c>
      <c r="D95" s="121">
        <v>0.10470000000000002</v>
      </c>
      <c r="E95" s="198">
        <f t="shared" si="6"/>
        <v>2.9425368054691327E-3</v>
      </c>
      <c r="F95" s="121">
        <v>0.33567764</v>
      </c>
      <c r="G95" s="198">
        <f t="shared" si="7"/>
        <v>1.2478329021296296E-2</v>
      </c>
      <c r="H95" s="198">
        <f t="shared" si="8"/>
        <v>220.60901623686721</v>
      </c>
      <c r="I95" s="199">
        <f t="shared" si="9"/>
        <v>814.69957733541435</v>
      </c>
      <c r="J95" s="45"/>
    </row>
    <row r="96" spans="1:10" x14ac:dyDescent="0.25">
      <c r="A96" s="33" t="s">
        <v>751</v>
      </c>
      <c r="B96" s="121">
        <v>3.2687570699999999</v>
      </c>
      <c r="C96" s="198">
        <f t="shared" si="5"/>
        <v>0.11079121621913024</v>
      </c>
      <c r="D96" s="121">
        <v>1.85520206999999</v>
      </c>
      <c r="E96" s="198">
        <f t="shared" si="6"/>
        <v>5.2139449594627428E-2</v>
      </c>
      <c r="F96" s="121">
        <v>0.31716085999999888</v>
      </c>
      <c r="G96" s="198">
        <f t="shared" si="7"/>
        <v>1.1789994602432493E-2</v>
      </c>
      <c r="H96" s="198" t="s">
        <v>261</v>
      </c>
      <c r="I96" s="199">
        <f t="shared" si="9"/>
        <v>-90.297203089491177</v>
      </c>
      <c r="J96" s="45"/>
    </row>
    <row r="97" spans="1:10" x14ac:dyDescent="0.25">
      <c r="A97" s="33" t="s">
        <v>671</v>
      </c>
      <c r="B97" s="121">
        <v>1.9445676299999981</v>
      </c>
      <c r="C97" s="198">
        <f t="shared" si="5"/>
        <v>6.590915388767371E-2</v>
      </c>
      <c r="D97" s="121">
        <v>2.1226480499999987</v>
      </c>
      <c r="E97" s="198">
        <f t="shared" si="6"/>
        <v>5.9655874041855572E-2</v>
      </c>
      <c r="F97" s="121">
        <v>0.278964409999999</v>
      </c>
      <c r="G97" s="198">
        <f t="shared" si="7"/>
        <v>1.0370097016923098E-2</v>
      </c>
      <c r="H97" s="198" t="s">
        <v>261</v>
      </c>
      <c r="I97" s="199">
        <f t="shared" si="9"/>
        <v>-85.654167759647464</v>
      </c>
      <c r="J97" s="45"/>
    </row>
    <row r="98" spans="1:10" x14ac:dyDescent="0.25">
      <c r="A98" s="33" t="s">
        <v>550</v>
      </c>
      <c r="B98" s="121">
        <v>1.030997E-2</v>
      </c>
      <c r="C98" s="198">
        <f t="shared" si="5"/>
        <v>3.4944600991187953E-4</v>
      </c>
      <c r="D98" s="121">
        <v>2.0649999999999998E-2</v>
      </c>
      <c r="E98" s="198">
        <f t="shared" si="6"/>
        <v>5.8035706812738848E-4</v>
      </c>
      <c r="F98" s="121">
        <v>0.25703999999999999</v>
      </c>
      <c r="G98" s="198">
        <f t="shared" si="7"/>
        <v>9.555088899081866E-3</v>
      </c>
      <c r="H98" s="198" t="s">
        <v>261</v>
      </c>
      <c r="I98" s="199">
        <f t="shared" si="9"/>
        <v>2393.120736529786</v>
      </c>
      <c r="J98" s="45"/>
    </row>
    <row r="99" spans="1:10" x14ac:dyDescent="0.25">
      <c r="A99" s="33" t="s">
        <v>722</v>
      </c>
      <c r="B99" s="121">
        <v>1.724516999999999E-2</v>
      </c>
      <c r="C99" s="198">
        <f t="shared" si="5"/>
        <v>5.8450760251989515E-4</v>
      </c>
      <c r="D99" s="121">
        <v>9.7999999999999997E-5</v>
      </c>
      <c r="E99" s="198">
        <f t="shared" si="6"/>
        <v>2.7542369334859113E-6</v>
      </c>
      <c r="F99" s="121">
        <v>0.24308289999999899</v>
      </c>
      <c r="G99" s="198">
        <f t="shared" si="7"/>
        <v>9.0362539657120218E-3</v>
      </c>
      <c r="H99" s="198">
        <f t="shared" si="8"/>
        <v>247943.77551020306</v>
      </c>
      <c r="I99" s="199">
        <f t="shared" si="9"/>
        <v>1309.5709117393399</v>
      </c>
      <c r="J99" s="45"/>
    </row>
    <row r="100" spans="1:10" x14ac:dyDescent="0.25">
      <c r="A100" s="33" t="s">
        <v>646</v>
      </c>
      <c r="B100" s="121">
        <v>0.16129118999999989</v>
      </c>
      <c r="C100" s="198">
        <f t="shared" si="5"/>
        <v>5.4668018218713352E-3</v>
      </c>
      <c r="D100" s="121">
        <v>2.5868252099999895</v>
      </c>
      <c r="E100" s="198">
        <f t="shared" si="6"/>
        <v>7.2701321774024705E-2</v>
      </c>
      <c r="F100" s="121">
        <v>0.23984063</v>
      </c>
      <c r="G100" s="198">
        <f t="shared" si="7"/>
        <v>8.9157272847097801E-3</v>
      </c>
      <c r="H100" s="198">
        <f t="shared" si="8"/>
        <v>-90.728378976946772</v>
      </c>
      <c r="I100" s="199">
        <f t="shared" si="9"/>
        <v>48.700390889297893</v>
      </c>
      <c r="J100" s="45"/>
    </row>
    <row r="101" spans="1:10" x14ac:dyDescent="0.25">
      <c r="A101" s="33" t="s">
        <v>706</v>
      </c>
      <c r="B101" s="121">
        <v>1.0263175499999999</v>
      </c>
      <c r="C101" s="198">
        <f t="shared" si="5"/>
        <v>3.4785995764297653E-2</v>
      </c>
      <c r="D101" s="121">
        <v>0.35278886999999998</v>
      </c>
      <c r="E101" s="198">
        <f t="shared" si="6"/>
        <v>9.9149401579261207E-3</v>
      </c>
      <c r="F101" s="121">
        <v>0.22491554999999999</v>
      </c>
      <c r="G101" s="198">
        <f t="shared" si="7"/>
        <v>8.3609090998906493E-3</v>
      </c>
      <c r="H101" s="198">
        <f t="shared" si="8"/>
        <v>-36.246415596954627</v>
      </c>
      <c r="I101" s="199">
        <f t="shared" si="9"/>
        <v>-78.085189130790951</v>
      </c>
      <c r="J101" s="45"/>
    </row>
    <row r="102" spans="1:10" x14ac:dyDescent="0.25">
      <c r="A102" s="33" t="s">
        <v>631</v>
      </c>
      <c r="B102" s="121">
        <v>0.39331326</v>
      </c>
      <c r="C102" s="198">
        <f t="shared" si="5"/>
        <v>1.3330955313394089E-2</v>
      </c>
      <c r="D102" s="121">
        <v>0.46209267000000004</v>
      </c>
      <c r="E102" s="198">
        <f t="shared" si="6"/>
        <v>1.298686426946038E-2</v>
      </c>
      <c r="F102" s="121">
        <v>0.20899959000000001</v>
      </c>
      <c r="G102" s="198">
        <f t="shared" si="7"/>
        <v>7.7692563893622078E-3</v>
      </c>
      <c r="H102" s="198" t="s">
        <v>261</v>
      </c>
      <c r="I102" s="199" t="s">
        <v>261</v>
      </c>
      <c r="J102" s="45"/>
    </row>
    <row r="103" spans="1:10" x14ac:dyDescent="0.25">
      <c r="A103" s="33" t="s">
        <v>719</v>
      </c>
      <c r="B103" s="121">
        <v>7.2475694099999899</v>
      </c>
      <c r="C103" s="198">
        <f t="shared" si="5"/>
        <v>0.24564903795878082</v>
      </c>
      <c r="D103" s="121">
        <v>1.1556074299999899</v>
      </c>
      <c r="E103" s="198">
        <f t="shared" si="6"/>
        <v>3.2477721064456198E-2</v>
      </c>
      <c r="F103" s="121">
        <v>0.20867473</v>
      </c>
      <c r="G103" s="198">
        <f t="shared" si="7"/>
        <v>7.7571801904057977E-3</v>
      </c>
      <c r="H103" s="198">
        <f t="shared" si="8"/>
        <v>-81.942420532896548</v>
      </c>
      <c r="I103" s="199">
        <f t="shared" si="9"/>
        <v>-97.120762586804943</v>
      </c>
      <c r="J103" s="45"/>
    </row>
    <row r="104" spans="1:10" x14ac:dyDescent="0.25">
      <c r="A104" s="33" t="s">
        <v>680</v>
      </c>
      <c r="B104" s="121">
        <v>2.5464839999999898E-2</v>
      </c>
      <c r="C104" s="198">
        <f t="shared" si="5"/>
        <v>8.6310500719637303E-4</v>
      </c>
      <c r="D104" s="121">
        <v>0.99926118999999991</v>
      </c>
      <c r="E104" s="198">
        <f t="shared" si="6"/>
        <v>2.808369464997023E-2</v>
      </c>
      <c r="F104" s="121">
        <v>0.19407251999999997</v>
      </c>
      <c r="G104" s="198">
        <f t="shared" si="7"/>
        <v>7.2143642291816199E-3</v>
      </c>
      <c r="H104" s="198">
        <f t="shared" si="8"/>
        <v>-80.578399127059058</v>
      </c>
      <c r="I104" s="199" t="s">
        <v>261</v>
      </c>
      <c r="J104" s="45"/>
    </row>
    <row r="105" spans="1:10" x14ac:dyDescent="0.25">
      <c r="A105" s="33" t="s">
        <v>626</v>
      </c>
      <c r="B105" s="121">
        <v>26.999113310000002</v>
      </c>
      <c r="C105" s="198">
        <f t="shared" si="5"/>
        <v>0.91510764990957483</v>
      </c>
      <c r="D105" s="121"/>
      <c r="E105" s="198">
        <f t="shared" si="6"/>
        <v>0</v>
      </c>
      <c r="F105" s="121">
        <v>0.19177698999999998</v>
      </c>
      <c r="G105" s="198">
        <f t="shared" si="7"/>
        <v>7.1290312334591271E-3</v>
      </c>
      <c r="H105" s="198" t="s">
        <v>261</v>
      </c>
      <c r="I105" s="199" t="s">
        <v>261</v>
      </c>
      <c r="J105" s="45"/>
    </row>
    <row r="106" spans="1:10" x14ac:dyDescent="0.25">
      <c r="A106" s="33" t="s">
        <v>674</v>
      </c>
      <c r="B106" s="121">
        <v>6.908628E-2</v>
      </c>
      <c r="C106" s="198">
        <f t="shared" si="5"/>
        <v>2.3416096153194323E-3</v>
      </c>
      <c r="D106" s="121">
        <v>0.21398457999999998</v>
      </c>
      <c r="E106" s="198">
        <f t="shared" si="6"/>
        <v>6.0139207493109248E-3</v>
      </c>
      <c r="F106" s="121">
        <v>0.18609671999999999</v>
      </c>
      <c r="G106" s="198">
        <f t="shared" si="7"/>
        <v>6.9178754412836394E-3</v>
      </c>
      <c r="H106" s="198" t="s">
        <v>261</v>
      </c>
      <c r="I106" s="199" t="s">
        <v>261</v>
      </c>
      <c r="J106" s="45"/>
    </row>
    <row r="107" spans="1:10" x14ac:dyDescent="0.25">
      <c r="A107" s="33" t="s">
        <v>758</v>
      </c>
      <c r="B107" s="121">
        <v>2.7123448599999995</v>
      </c>
      <c r="C107" s="198">
        <f t="shared" si="5"/>
        <v>9.193218688628535E-2</v>
      </c>
      <c r="D107" s="121">
        <v>7.2810109099999991</v>
      </c>
      <c r="E107" s="198">
        <f t="shared" si="6"/>
        <v>0.20462886899424351</v>
      </c>
      <c r="F107" s="121">
        <v>0.18100723999999899</v>
      </c>
      <c r="G107" s="198">
        <f t="shared" si="7"/>
        <v>6.7286814098095147E-3</v>
      </c>
      <c r="H107" s="198">
        <f t="shared" si="8"/>
        <v>-97.513982024784539</v>
      </c>
      <c r="I107" s="199">
        <f t="shared" si="9"/>
        <v>-93.326540342661332</v>
      </c>
      <c r="J107" s="45"/>
    </row>
    <row r="108" spans="1:10" x14ac:dyDescent="0.25">
      <c r="A108" s="33" t="s">
        <v>665</v>
      </c>
      <c r="B108" s="121">
        <v>2.0729607799999998</v>
      </c>
      <c r="C108" s="198">
        <f t="shared" si="5"/>
        <v>7.0260909903211891E-2</v>
      </c>
      <c r="D108" s="121">
        <v>0.48501047000000003</v>
      </c>
      <c r="E108" s="198">
        <f t="shared" si="6"/>
        <v>1.3630956628585315E-2</v>
      </c>
      <c r="F108" s="121">
        <v>0.15268870999999998</v>
      </c>
      <c r="G108" s="198">
        <f t="shared" si="7"/>
        <v>5.6759811622165051E-3</v>
      </c>
      <c r="H108" s="198" t="s">
        <v>261</v>
      </c>
      <c r="I108" s="199">
        <f t="shared" si="9"/>
        <v>-92.634269231085014</v>
      </c>
      <c r="J108" s="45"/>
    </row>
    <row r="109" spans="1:10" x14ac:dyDescent="0.25">
      <c r="A109" s="33" t="s">
        <v>743</v>
      </c>
      <c r="B109" s="121">
        <v>0.34005948999999991</v>
      </c>
      <c r="C109" s="198">
        <f t="shared" si="5"/>
        <v>1.1525972618074413E-2</v>
      </c>
      <c r="D109" s="121">
        <v>0.24596066999999999</v>
      </c>
      <c r="E109" s="198">
        <f t="shared" si="6"/>
        <v>6.9125914438667368E-3</v>
      </c>
      <c r="F109" s="121">
        <v>0.14774639000000001</v>
      </c>
      <c r="G109" s="198">
        <f t="shared" si="7"/>
        <v>5.4922575901354669E-3</v>
      </c>
      <c r="H109" s="198">
        <f t="shared" si="8"/>
        <v>-39.930888137522146</v>
      </c>
      <c r="I109" s="199" t="s">
        <v>261</v>
      </c>
      <c r="J109" s="45"/>
    </row>
    <row r="110" spans="1:10" x14ac:dyDescent="0.25">
      <c r="A110" s="33" t="s">
        <v>697</v>
      </c>
      <c r="B110" s="121">
        <v>7.8275889999999848E-2</v>
      </c>
      <c r="C110" s="198">
        <f t="shared" si="5"/>
        <v>2.6530821556998846E-3</v>
      </c>
      <c r="D110" s="121">
        <v>0.40912936999999883</v>
      </c>
      <c r="E110" s="198">
        <f t="shared" si="6"/>
        <v>1.1498359402324691E-2</v>
      </c>
      <c r="F110" s="121">
        <v>0.14573680999999988</v>
      </c>
      <c r="G110" s="198">
        <f t="shared" si="7"/>
        <v>5.4175543705983591E-3</v>
      </c>
      <c r="H110" s="198" t="s">
        <v>261</v>
      </c>
      <c r="I110" s="199" t="s">
        <v>261</v>
      </c>
      <c r="J110" s="45"/>
    </row>
    <row r="111" spans="1:10" x14ac:dyDescent="0.25">
      <c r="A111" s="33" t="s">
        <v>705</v>
      </c>
      <c r="B111" s="121">
        <v>2.1615290399999898</v>
      </c>
      <c r="C111" s="198">
        <f t="shared" si="5"/>
        <v>7.3262841534616679E-2</v>
      </c>
      <c r="D111" s="121">
        <v>0.14381503999999978</v>
      </c>
      <c r="E111" s="198">
        <f t="shared" si="6"/>
        <v>4.0418438240689093E-3</v>
      </c>
      <c r="F111" s="121">
        <v>0.13840670999999999</v>
      </c>
      <c r="G111" s="198">
        <f t="shared" si="7"/>
        <v>5.1450685429483469E-3</v>
      </c>
      <c r="H111" s="198">
        <f t="shared" si="8"/>
        <v>-3.7606150232964541</v>
      </c>
      <c r="I111" s="199">
        <f t="shared" si="9"/>
        <v>-93.596814688180146</v>
      </c>
      <c r="J111" s="45"/>
    </row>
    <row r="112" spans="1:10" x14ac:dyDescent="0.25">
      <c r="A112" s="33" t="s">
        <v>609</v>
      </c>
      <c r="B112" s="121">
        <v>0.10436894999999988</v>
      </c>
      <c r="C112" s="198">
        <f t="shared" si="5"/>
        <v>3.5374800446744672E-3</v>
      </c>
      <c r="D112" s="121">
        <v>0.24393977000000003</v>
      </c>
      <c r="E112" s="198">
        <f t="shared" si="6"/>
        <v>6.855795143674067E-3</v>
      </c>
      <c r="F112" s="121">
        <v>0.12397330999999999</v>
      </c>
      <c r="G112" s="198">
        <f t="shared" si="7"/>
        <v>4.6085278484416237E-3</v>
      </c>
      <c r="H112" s="198">
        <f t="shared" si="8"/>
        <v>-49.178721452430665</v>
      </c>
      <c r="I112" s="199">
        <f t="shared" si="9"/>
        <v>18.783709139547856</v>
      </c>
      <c r="J112" s="45"/>
    </row>
    <row r="113" spans="1:10" x14ac:dyDescent="0.25">
      <c r="A113" s="33" t="s">
        <v>834</v>
      </c>
      <c r="B113" s="121">
        <v>0.31803160999999897</v>
      </c>
      <c r="C113" s="198">
        <f t="shared" si="5"/>
        <v>1.0779359895358633E-2</v>
      </c>
      <c r="D113" s="121">
        <v>2.5419099999999997E-2</v>
      </c>
      <c r="E113" s="198">
        <f t="shared" si="6"/>
        <v>7.1439004118338501E-4</v>
      </c>
      <c r="F113" s="121">
        <v>0.12240000000000001</v>
      </c>
      <c r="G113" s="198">
        <f t="shared" si="7"/>
        <v>4.550042332896128E-3</v>
      </c>
      <c r="H113" s="198" t="s">
        <v>261</v>
      </c>
      <c r="I113" s="199" t="s">
        <v>261</v>
      </c>
      <c r="J113" s="45"/>
    </row>
    <row r="114" spans="1:10" x14ac:dyDescent="0.25">
      <c r="A114" s="33" t="s">
        <v>675</v>
      </c>
      <c r="B114" s="121">
        <v>0.17775807000000005</v>
      </c>
      <c r="C114" s="198">
        <f t="shared" si="5"/>
        <v>6.0249300716817399E-3</v>
      </c>
      <c r="D114" s="121">
        <v>2.5844949999999978E-2</v>
      </c>
      <c r="E114" s="198">
        <f t="shared" si="6"/>
        <v>7.2635832483772082E-4</v>
      </c>
      <c r="F114" s="121">
        <v>0.11266669999999997</v>
      </c>
      <c r="G114" s="198">
        <f t="shared" si="7"/>
        <v>4.1882210335597051E-3</v>
      </c>
      <c r="H114" s="198" t="s">
        <v>261</v>
      </c>
      <c r="I114" s="199">
        <f t="shared" si="9"/>
        <v>-36.617954954168916</v>
      </c>
      <c r="J114" s="45"/>
    </row>
    <row r="115" spans="1:10" x14ac:dyDescent="0.25">
      <c r="A115" s="33" t="s">
        <v>720</v>
      </c>
      <c r="B115" s="121">
        <v>0.11920918999999998</v>
      </c>
      <c r="C115" s="198">
        <f t="shared" si="5"/>
        <v>4.040474976195578E-3</v>
      </c>
      <c r="D115" s="121">
        <v>9.2157689999999889E-2</v>
      </c>
      <c r="E115" s="198">
        <f t="shared" si="6"/>
        <v>2.5900419745178058E-3</v>
      </c>
      <c r="F115" s="121">
        <v>0.10737566999999999</v>
      </c>
      <c r="G115" s="198">
        <f t="shared" si="7"/>
        <v>3.9915346733912149E-3</v>
      </c>
      <c r="H115" s="198">
        <f t="shared" si="8"/>
        <v>16.512979003705631</v>
      </c>
      <c r="I115" s="199" t="s">
        <v>261</v>
      </c>
      <c r="J115" s="45"/>
    </row>
    <row r="116" spans="1:10" x14ac:dyDescent="0.25">
      <c r="A116" s="33" t="s">
        <v>687</v>
      </c>
      <c r="B116" s="121">
        <v>0.3691913699999988</v>
      </c>
      <c r="C116" s="198">
        <f t="shared" si="5"/>
        <v>1.2513368238743657E-2</v>
      </c>
      <c r="D116" s="121">
        <v>0.13376246</v>
      </c>
      <c r="E116" s="198">
        <f t="shared" si="6"/>
        <v>3.7593215065911422E-3</v>
      </c>
      <c r="F116" s="121">
        <v>0.10587819999999998</v>
      </c>
      <c r="G116" s="198">
        <f t="shared" si="7"/>
        <v>3.9358683997617865E-3</v>
      </c>
      <c r="H116" s="198">
        <f t="shared" si="8"/>
        <v>-20.846102860249449</v>
      </c>
      <c r="I116" s="199">
        <f t="shared" si="9"/>
        <v>-71.321594001506512</v>
      </c>
      <c r="J116" s="45"/>
    </row>
    <row r="117" spans="1:10" x14ac:dyDescent="0.25">
      <c r="A117" s="33" t="s">
        <v>718</v>
      </c>
      <c r="B117" s="121">
        <v>0.7963461599999998</v>
      </c>
      <c r="C117" s="198">
        <f t="shared" si="5"/>
        <v>2.6991347998165577E-2</v>
      </c>
      <c r="D117" s="121">
        <v>0.60445130999999785</v>
      </c>
      <c r="E117" s="198">
        <f t="shared" si="6"/>
        <v>1.6987776760162613E-2</v>
      </c>
      <c r="F117" s="121">
        <v>0.10431269999999998</v>
      </c>
      <c r="G117" s="198">
        <f t="shared" si="7"/>
        <v>3.8776732096298511E-3</v>
      </c>
      <c r="H117" s="198" t="s">
        <v>261</v>
      </c>
      <c r="I117" s="199">
        <f t="shared" si="9"/>
        <v>-86.901085829308201</v>
      </c>
      <c r="J117" s="45"/>
    </row>
    <row r="118" spans="1:10" x14ac:dyDescent="0.25">
      <c r="A118" s="33" t="s">
        <v>695</v>
      </c>
      <c r="B118" s="121">
        <v>0.27725641999999989</v>
      </c>
      <c r="C118" s="198">
        <f t="shared" si="5"/>
        <v>9.3973260534659358E-3</v>
      </c>
      <c r="D118" s="121">
        <v>0.62091885999999885</v>
      </c>
      <c r="E118" s="198">
        <f t="shared" si="6"/>
        <v>1.7450588335815968E-2</v>
      </c>
      <c r="F118" s="121">
        <v>9.8951999999999998E-2</v>
      </c>
      <c r="G118" s="198">
        <f t="shared" si="7"/>
        <v>3.6783969683393597E-3</v>
      </c>
      <c r="H118" s="198">
        <f t="shared" si="8"/>
        <v>-84.063618231857191</v>
      </c>
      <c r="I118" s="199">
        <f t="shared" si="9"/>
        <v>-64.310294419873117</v>
      </c>
      <c r="J118" s="45"/>
    </row>
    <row r="119" spans="1:10" x14ac:dyDescent="0.25">
      <c r="A119" s="33" t="s">
        <v>723</v>
      </c>
      <c r="B119" s="121">
        <v>67.360476199999908</v>
      </c>
      <c r="C119" s="198">
        <f t="shared" si="5"/>
        <v>2.2831152402823762</v>
      </c>
      <c r="D119" s="121">
        <v>2.9332302899999996</v>
      </c>
      <c r="E119" s="198">
        <f t="shared" si="6"/>
        <v>8.2436848970791732E-2</v>
      </c>
      <c r="F119" s="121">
        <v>9.2177220000000004E-2</v>
      </c>
      <c r="G119" s="198">
        <f t="shared" si="7"/>
        <v>3.4265543556264671E-3</v>
      </c>
      <c r="H119" s="198" t="s">
        <v>261</v>
      </c>
      <c r="I119" s="199" t="s">
        <v>261</v>
      </c>
      <c r="J119" s="45"/>
    </row>
    <row r="120" spans="1:10" x14ac:dyDescent="0.25">
      <c r="A120" s="33" t="s">
        <v>769</v>
      </c>
      <c r="B120" s="121">
        <v>0.27971813999999973</v>
      </c>
      <c r="C120" s="198">
        <f t="shared" si="5"/>
        <v>9.4807635641008074E-3</v>
      </c>
      <c r="D120" s="121">
        <v>0.11408479999999999</v>
      </c>
      <c r="E120" s="198">
        <f t="shared" si="6"/>
        <v>3.2062915276464643E-3</v>
      </c>
      <c r="F120" s="121">
        <v>8.6195229999999998E-2</v>
      </c>
      <c r="G120" s="198">
        <f t="shared" si="7"/>
        <v>3.2041825604061948E-3</v>
      </c>
      <c r="H120" s="198" t="s">
        <v>261</v>
      </c>
      <c r="I120" s="199" t="s">
        <v>261</v>
      </c>
      <c r="J120" s="45"/>
    </row>
    <row r="121" spans="1:10" x14ac:dyDescent="0.25">
      <c r="A121" s="33" t="s">
        <v>833</v>
      </c>
      <c r="B121" s="121">
        <v>0.23920521999999886</v>
      </c>
      <c r="C121" s="198">
        <f t="shared" si="5"/>
        <v>8.1076190987066817E-3</v>
      </c>
      <c r="D121" s="121">
        <v>8.577191999999989E-2</v>
      </c>
      <c r="E121" s="198">
        <f t="shared" si="6"/>
        <v>2.410573366530598E-3</v>
      </c>
      <c r="F121" s="121">
        <v>7.9821069999999994E-2</v>
      </c>
      <c r="G121" s="198">
        <f t="shared" si="7"/>
        <v>2.9672324146819045E-3</v>
      </c>
      <c r="H121" s="198">
        <f t="shared" si="8"/>
        <v>-6.9379932266875999</v>
      </c>
      <c r="I121" s="199">
        <f t="shared" si="9"/>
        <v>-66.630715667492396</v>
      </c>
      <c r="J121" s="45"/>
    </row>
    <row r="122" spans="1:10" x14ac:dyDescent="0.25">
      <c r="A122" s="33" t="s">
        <v>672</v>
      </c>
      <c r="B122" s="121">
        <v>0.35584424999999797</v>
      </c>
      <c r="C122" s="198">
        <f t="shared" si="5"/>
        <v>1.2060981100098704E-2</v>
      </c>
      <c r="D122" s="121">
        <v>0.1705247899999997</v>
      </c>
      <c r="E122" s="198">
        <f t="shared" si="6"/>
        <v>4.7925068846217164E-3</v>
      </c>
      <c r="F122" s="121">
        <v>7.7701809999999982E-2</v>
      </c>
      <c r="G122" s="198">
        <f t="shared" si="7"/>
        <v>2.8884520003484605E-3</v>
      </c>
      <c r="H122" s="198" t="s">
        <v>261</v>
      </c>
      <c r="I122" s="199" t="s">
        <v>261</v>
      </c>
      <c r="J122" s="45"/>
    </row>
    <row r="123" spans="1:10" x14ac:dyDescent="0.25">
      <c r="A123" s="33" t="s">
        <v>724</v>
      </c>
      <c r="B123" s="121">
        <v>0.13969217999999997</v>
      </c>
      <c r="C123" s="198">
        <f t="shared" si="5"/>
        <v>4.7347252142239064E-3</v>
      </c>
      <c r="D123" s="121">
        <v>0.20477220000000002</v>
      </c>
      <c r="E123" s="198">
        <f t="shared" si="6"/>
        <v>5.7550117978690191E-3</v>
      </c>
      <c r="F123" s="121">
        <v>7.1459169999999878E-2</v>
      </c>
      <c r="G123" s="198">
        <f t="shared" si="7"/>
        <v>2.656390919719121E-3</v>
      </c>
      <c r="H123" s="198">
        <f t="shared" si="8"/>
        <v>-65.103090165559635</v>
      </c>
      <c r="I123" s="199">
        <f t="shared" si="9"/>
        <v>-48.845261058994218</v>
      </c>
      <c r="J123" s="45"/>
    </row>
    <row r="124" spans="1:10" x14ac:dyDescent="0.25">
      <c r="A124" s="33" t="s">
        <v>648</v>
      </c>
      <c r="B124" s="121">
        <v>7.9232610000000009E-2</v>
      </c>
      <c r="C124" s="198">
        <f t="shared" si="5"/>
        <v>2.6855092128691051E-3</v>
      </c>
      <c r="D124" s="121">
        <v>1.201025E-2</v>
      </c>
      <c r="E124" s="198">
        <f t="shared" si="6"/>
        <v>3.3754157275917517E-4</v>
      </c>
      <c r="F124" s="121">
        <v>6.95339499999999E-2</v>
      </c>
      <c r="G124" s="198">
        <f t="shared" si="7"/>
        <v>2.584823660731064E-3</v>
      </c>
      <c r="H124" s="198" t="s">
        <v>261</v>
      </c>
      <c r="I124" s="199">
        <f t="shared" si="9"/>
        <v>-12.240742795169957</v>
      </c>
      <c r="J124" s="45"/>
    </row>
    <row r="125" spans="1:10" x14ac:dyDescent="0.25">
      <c r="A125" s="33" t="s">
        <v>739</v>
      </c>
      <c r="B125" s="121">
        <v>0.55182699999999996</v>
      </c>
      <c r="C125" s="198">
        <f t="shared" si="5"/>
        <v>1.8703618275479242E-2</v>
      </c>
      <c r="D125" s="121">
        <v>1.6311350000000002E-2</v>
      </c>
      <c r="E125" s="198">
        <f t="shared" si="6"/>
        <v>4.5842165923485137E-4</v>
      </c>
      <c r="F125" s="121">
        <v>6.7687529999999885E-2</v>
      </c>
      <c r="G125" s="198">
        <f t="shared" si="7"/>
        <v>2.5161856773625499E-3</v>
      </c>
      <c r="H125" s="198" t="s">
        <v>261</v>
      </c>
      <c r="I125" s="199" t="s">
        <v>261</v>
      </c>
      <c r="J125" s="45"/>
    </row>
    <row r="126" spans="1:10" x14ac:dyDescent="0.25">
      <c r="A126" s="33" t="s">
        <v>664</v>
      </c>
      <c r="B126" s="121">
        <v>1.9562699999999978E-2</v>
      </c>
      <c r="C126" s="198">
        <f t="shared" si="5"/>
        <v>6.6305793887888305E-4</v>
      </c>
      <c r="D126" s="121">
        <v>0.31290569999999995</v>
      </c>
      <c r="E126" s="198">
        <f t="shared" si="6"/>
        <v>8.7940452616149228E-3</v>
      </c>
      <c r="F126" s="121">
        <v>6.5568029999999999E-2</v>
      </c>
      <c r="G126" s="198">
        <f t="shared" si="7"/>
        <v>2.4373963413774776E-3</v>
      </c>
      <c r="H126" s="198" t="s">
        <v>261</v>
      </c>
      <c r="I126" s="199" t="s">
        <v>261</v>
      </c>
      <c r="J126" s="45"/>
    </row>
    <row r="127" spans="1:10" x14ac:dyDescent="0.25">
      <c r="A127" s="33" t="s">
        <v>663</v>
      </c>
      <c r="B127" s="121">
        <v>1.0896127299999983</v>
      </c>
      <c r="C127" s="198">
        <f t="shared" si="5"/>
        <v>3.6931321899839623E-2</v>
      </c>
      <c r="D127" s="121">
        <v>0.40987808999999886</v>
      </c>
      <c r="E127" s="198">
        <f t="shared" si="6"/>
        <v>1.1519401772496524E-2</v>
      </c>
      <c r="F127" s="121">
        <v>5.9933470000000003E-2</v>
      </c>
      <c r="G127" s="198">
        <f t="shared" si="7"/>
        <v>2.227939752102615E-3</v>
      </c>
      <c r="H127" s="198">
        <f t="shared" si="8"/>
        <v>-85.377732681441898</v>
      </c>
      <c r="I127" s="199" t="s">
        <v>261</v>
      </c>
      <c r="J127" s="45"/>
    </row>
    <row r="128" spans="1:10" x14ac:dyDescent="0.25">
      <c r="A128" s="33" t="s">
        <v>655</v>
      </c>
      <c r="B128" s="121">
        <v>0.14100795999999985</v>
      </c>
      <c r="C128" s="198">
        <f t="shared" si="5"/>
        <v>4.779322247088387E-3</v>
      </c>
      <c r="D128" s="121">
        <v>2.8937809999999897E-2</v>
      </c>
      <c r="E128" s="198">
        <f t="shared" si="6"/>
        <v>8.1328148036936387E-4</v>
      </c>
      <c r="F128" s="121">
        <v>5.7306040000000003E-2</v>
      </c>
      <c r="G128" s="198">
        <f t="shared" si="7"/>
        <v>2.1302688556424738E-3</v>
      </c>
      <c r="H128" s="198">
        <f t="shared" si="8"/>
        <v>98.031710070666051</v>
      </c>
      <c r="I128" s="199">
        <f t="shared" si="9"/>
        <v>-59.359712742457901</v>
      </c>
      <c r="J128" s="45"/>
    </row>
    <row r="129" spans="1:10" x14ac:dyDescent="0.25">
      <c r="A129" s="33" t="s">
        <v>693</v>
      </c>
      <c r="B129" s="121">
        <v>3.27691999999999E-3</v>
      </c>
      <c r="C129" s="198">
        <f t="shared" si="5"/>
        <v>1.1106789047886974E-4</v>
      </c>
      <c r="D129" s="121"/>
      <c r="E129" s="198">
        <f t="shared" si="6"/>
        <v>0</v>
      </c>
      <c r="F129" s="121">
        <v>5.0538130000000001E-2</v>
      </c>
      <c r="G129" s="198">
        <f t="shared" si="7"/>
        <v>1.8786816252075798E-3</v>
      </c>
      <c r="H129" s="198" t="s">
        <v>261</v>
      </c>
      <c r="I129" s="199">
        <f t="shared" si="9"/>
        <v>1442.2448518731051</v>
      </c>
      <c r="J129" s="45"/>
    </row>
    <row r="130" spans="1:10" x14ac:dyDescent="0.25">
      <c r="A130" s="33" t="s">
        <v>768</v>
      </c>
      <c r="B130" s="121">
        <v>8.4913899999999765E-2</v>
      </c>
      <c r="C130" s="198">
        <f t="shared" si="5"/>
        <v>2.8780707937129078E-3</v>
      </c>
      <c r="D130" s="121">
        <v>0.12842923999999989</v>
      </c>
      <c r="E130" s="198">
        <f t="shared" si="6"/>
        <v>3.6094342464033252E-3</v>
      </c>
      <c r="F130" s="121">
        <v>4.6700729999999899E-2</v>
      </c>
      <c r="G130" s="198">
        <f t="shared" si="7"/>
        <v>1.7360318503035269E-3</v>
      </c>
      <c r="H130" s="198" t="s">
        <v>261</v>
      </c>
      <c r="I130" s="199">
        <f t="shared" si="9"/>
        <v>-45.002255225587298</v>
      </c>
      <c r="J130" s="45"/>
    </row>
    <row r="131" spans="1:10" x14ac:dyDescent="0.25">
      <c r="A131" s="33" t="s">
        <v>694</v>
      </c>
      <c r="B131" s="121">
        <v>0.15258670999999999</v>
      </c>
      <c r="C131" s="198">
        <f t="shared" si="5"/>
        <v>5.1717722723811105E-3</v>
      </c>
      <c r="D131" s="121">
        <v>4.81158544</v>
      </c>
      <c r="E131" s="198">
        <f t="shared" si="6"/>
        <v>0.13522700334154145</v>
      </c>
      <c r="F131" s="121">
        <v>4.4136639999999901E-2</v>
      </c>
      <c r="G131" s="198">
        <f t="shared" si="7"/>
        <v>1.6407155264035627E-3</v>
      </c>
      <c r="H131" s="198" t="s">
        <v>261</v>
      </c>
      <c r="I131" s="199">
        <f t="shared" si="9"/>
        <v>-71.07438780218807</v>
      </c>
      <c r="J131" s="45"/>
    </row>
    <row r="132" spans="1:10" x14ac:dyDescent="0.25">
      <c r="A132" s="33" t="s">
        <v>653</v>
      </c>
      <c r="B132" s="121">
        <v>3.8124079999999894E-2</v>
      </c>
      <c r="C132" s="198">
        <f t="shared" ref="C132:C195" si="10">(B132/$B$219)*100</f>
        <v>1.2921771486785365E-3</v>
      </c>
      <c r="D132" s="121">
        <v>6.1477759999999979E-2</v>
      </c>
      <c r="E132" s="198">
        <f t="shared" ref="E132:E195" si="11">(D132/$D$219)*100</f>
        <v>1.7277991548977833E-3</v>
      </c>
      <c r="F132" s="121">
        <v>4.3141269999999989E-2</v>
      </c>
      <c r="G132" s="198">
        <f t="shared" ref="G132:G195" si="12">(F132/$F$219)*100</f>
        <v>1.603714091461615E-3</v>
      </c>
      <c r="H132" s="198" t="s">
        <v>261</v>
      </c>
      <c r="I132" s="199">
        <f t="shared" si="9"/>
        <v>13.160160192718372</v>
      </c>
      <c r="J132" s="45"/>
    </row>
    <row r="133" spans="1:10" x14ac:dyDescent="0.25">
      <c r="A133" s="33" t="s">
        <v>640</v>
      </c>
      <c r="B133" s="121">
        <v>1.1510000000000001E-3</v>
      </c>
      <c r="C133" s="198">
        <f t="shared" si="10"/>
        <v>3.9011981354802525E-5</v>
      </c>
      <c r="D133" s="121">
        <v>1.7895842400000002</v>
      </c>
      <c r="E133" s="198">
        <f t="shared" si="11"/>
        <v>5.0295296014207305E-2</v>
      </c>
      <c r="F133" s="121">
        <v>3.7302000000000002E-2</v>
      </c>
      <c r="G133" s="198">
        <f t="shared" si="12"/>
        <v>1.3866477050791777E-3</v>
      </c>
      <c r="H133" s="198" t="s">
        <v>261</v>
      </c>
      <c r="I133" s="199" t="s">
        <v>261</v>
      </c>
      <c r="J133" s="45"/>
    </row>
    <row r="134" spans="1:10" x14ac:dyDescent="0.25">
      <c r="A134" s="33" t="s">
        <v>633</v>
      </c>
      <c r="B134" s="121">
        <v>0.17825883999999992</v>
      </c>
      <c r="C134" s="198">
        <f t="shared" si="10"/>
        <v>6.0419031645601411E-3</v>
      </c>
      <c r="D134" s="121">
        <v>1.34044E-2</v>
      </c>
      <c r="E134" s="198">
        <f t="shared" si="11"/>
        <v>3.7672340358386276E-4</v>
      </c>
      <c r="F134" s="121">
        <v>3.4617709999999989E-2</v>
      </c>
      <c r="G134" s="198">
        <f t="shared" si="12"/>
        <v>1.2868631206529538E-3</v>
      </c>
      <c r="H134" s="198">
        <f t="shared" ref="H134:H160" si="13">((F134/D134)-1)*100</f>
        <v>158.25631882068566</v>
      </c>
      <c r="I134" s="199">
        <f t="shared" ref="I134:I165" si="14">((F134/B134)-1)*100</f>
        <v>-80.580087921586383</v>
      </c>
      <c r="J134" s="45"/>
    </row>
    <row r="135" spans="1:10" x14ac:dyDescent="0.25">
      <c r="A135" s="33" t="s">
        <v>642</v>
      </c>
      <c r="B135" s="121">
        <v>2.0258697300000001</v>
      </c>
      <c r="C135" s="198">
        <f t="shared" si="10"/>
        <v>6.8664806371866921E-2</v>
      </c>
      <c r="D135" s="121">
        <v>0.73753614999999895</v>
      </c>
      <c r="E135" s="198">
        <f t="shared" si="11"/>
        <v>2.0728054123581655E-2</v>
      </c>
      <c r="F135" s="121">
        <v>3.4457090000000003E-2</v>
      </c>
      <c r="G135" s="198">
        <f t="shared" si="12"/>
        <v>1.2808923052974822E-3</v>
      </c>
      <c r="H135" s="198" t="s">
        <v>261</v>
      </c>
      <c r="I135" s="199">
        <f t="shared" si="14"/>
        <v>-98.299145819213166</v>
      </c>
      <c r="J135" s="45"/>
    </row>
    <row r="136" spans="1:10" x14ac:dyDescent="0.25">
      <c r="A136" s="33" t="s">
        <v>679</v>
      </c>
      <c r="B136" s="121">
        <v>0.41970843999999996</v>
      </c>
      <c r="C136" s="198">
        <f t="shared" si="10"/>
        <v>1.4225593254329497E-2</v>
      </c>
      <c r="D136" s="121">
        <v>0.18696795999999885</v>
      </c>
      <c r="E136" s="198">
        <f t="shared" si="11"/>
        <v>5.2546332735766673E-3</v>
      </c>
      <c r="F136" s="121">
        <v>3.4379349999999996E-2</v>
      </c>
      <c r="G136" s="198">
        <f t="shared" si="12"/>
        <v>1.2780024336393175E-3</v>
      </c>
      <c r="H136" s="198" t="s">
        <v>261</v>
      </c>
      <c r="I136" s="199" t="s">
        <v>261</v>
      </c>
      <c r="J136" s="45"/>
    </row>
    <row r="137" spans="1:10" x14ac:dyDescent="0.25">
      <c r="A137" s="33" t="s">
        <v>660</v>
      </c>
      <c r="B137" s="121">
        <v>0.15558100000000002</v>
      </c>
      <c r="C137" s="198">
        <f t="shared" si="10"/>
        <v>5.2732607047450324E-3</v>
      </c>
      <c r="D137" s="121">
        <v>0.15601956999999997</v>
      </c>
      <c r="E137" s="198">
        <f t="shared" si="11"/>
        <v>4.384845531026433E-3</v>
      </c>
      <c r="F137" s="121">
        <v>3.3411659999999989E-2</v>
      </c>
      <c r="G137" s="198">
        <f t="shared" si="12"/>
        <v>1.2420299625190536E-3</v>
      </c>
      <c r="H137" s="198" t="s">
        <v>261</v>
      </c>
      <c r="I137" s="199" t="s">
        <v>261</v>
      </c>
      <c r="J137" s="45"/>
    </row>
    <row r="138" spans="1:10" x14ac:dyDescent="0.25">
      <c r="A138" s="33" t="s">
        <v>637</v>
      </c>
      <c r="B138" s="121">
        <v>3.6837459999999898E-2</v>
      </c>
      <c r="C138" s="198">
        <f t="shared" si="10"/>
        <v>1.2485684645336921E-3</v>
      </c>
      <c r="D138" s="121">
        <v>9.4815000000000003E-3</v>
      </c>
      <c r="E138" s="198">
        <f t="shared" si="11"/>
        <v>2.6647242331476195E-4</v>
      </c>
      <c r="F138" s="121">
        <v>3.2954999999999998E-2</v>
      </c>
      <c r="G138" s="198">
        <f t="shared" si="12"/>
        <v>1.2250542898741166E-3</v>
      </c>
      <c r="H138" s="198" t="s">
        <v>261</v>
      </c>
      <c r="I138" s="199">
        <f t="shared" si="14"/>
        <v>-10.539434586423468</v>
      </c>
      <c r="J138" s="45"/>
    </row>
    <row r="139" spans="1:10" x14ac:dyDescent="0.25">
      <c r="A139" s="33" t="s">
        <v>657</v>
      </c>
      <c r="B139" s="121">
        <v>0.79689048999999978</v>
      </c>
      <c r="C139" s="198">
        <f t="shared" si="10"/>
        <v>2.7009797513205418E-2</v>
      </c>
      <c r="D139" s="121">
        <v>0.25414175999999955</v>
      </c>
      <c r="E139" s="198">
        <f t="shared" si="11"/>
        <v>7.1425165482970534E-3</v>
      </c>
      <c r="F139" s="121">
        <v>3.08359099999999E-2</v>
      </c>
      <c r="G139" s="198">
        <f t="shared" si="12"/>
        <v>1.14628019504391E-3</v>
      </c>
      <c r="H139" s="198" t="s">
        <v>261</v>
      </c>
      <c r="I139" s="199" t="s">
        <v>261</v>
      </c>
      <c r="J139" s="45"/>
    </row>
    <row r="140" spans="1:10" x14ac:dyDescent="0.25">
      <c r="A140" s="33" t="s">
        <v>627</v>
      </c>
      <c r="B140" s="121">
        <v>2.7034000000000002E-2</v>
      </c>
      <c r="C140" s="198">
        <f t="shared" si="10"/>
        <v>9.1629009899716024E-4</v>
      </c>
      <c r="D140" s="121">
        <v>2.8010369999999903E-2</v>
      </c>
      <c r="E140" s="198">
        <f t="shared" si="11"/>
        <v>7.8721628137352559E-4</v>
      </c>
      <c r="F140" s="121">
        <v>3.066E-2</v>
      </c>
      <c r="G140" s="198">
        <f t="shared" si="12"/>
        <v>1.1397409961323144E-3</v>
      </c>
      <c r="H140" s="198" t="s">
        <v>261</v>
      </c>
      <c r="I140" s="199" t="s">
        <v>261</v>
      </c>
      <c r="J140" s="45"/>
    </row>
    <row r="141" spans="1:10" x14ac:dyDescent="0.25">
      <c r="A141" s="33" t="s">
        <v>728</v>
      </c>
      <c r="B141" s="121">
        <v>0.184770199999999</v>
      </c>
      <c r="C141" s="198">
        <f t="shared" si="10"/>
        <v>6.2625991288645464E-3</v>
      </c>
      <c r="D141" s="121">
        <v>0.21103672999999901</v>
      </c>
      <c r="E141" s="198">
        <f t="shared" si="11"/>
        <v>5.9310730213070562E-3</v>
      </c>
      <c r="F141" s="121">
        <v>2.7E-2</v>
      </c>
      <c r="G141" s="198">
        <f t="shared" si="12"/>
        <v>1.0036858087270869E-3</v>
      </c>
      <c r="H141" s="198">
        <f t="shared" si="13"/>
        <v>-87.206018592118951</v>
      </c>
      <c r="I141" s="199">
        <f t="shared" si="14"/>
        <v>-85.387254005245367</v>
      </c>
      <c r="J141" s="45"/>
    </row>
    <row r="142" spans="1:10" x14ac:dyDescent="0.25">
      <c r="A142" s="33" t="s">
        <v>673</v>
      </c>
      <c r="B142" s="121">
        <v>5.2979399999999996E-2</v>
      </c>
      <c r="C142" s="198">
        <f t="shared" si="10"/>
        <v>1.7956832015539742E-3</v>
      </c>
      <c r="D142" s="121">
        <v>6.6074999999999797E-3</v>
      </c>
      <c r="E142" s="198">
        <f t="shared" si="11"/>
        <v>1.8570020957151128E-4</v>
      </c>
      <c r="F142" s="121">
        <v>2.6517369999999992E-2</v>
      </c>
      <c r="G142" s="198">
        <f t="shared" si="12"/>
        <v>9.8574473902834762E-4</v>
      </c>
      <c r="H142" s="198">
        <f t="shared" si="13"/>
        <v>301.32228528187773</v>
      </c>
      <c r="I142" s="199" t="s">
        <v>261</v>
      </c>
      <c r="J142" s="45"/>
    </row>
    <row r="143" spans="1:10" x14ac:dyDescent="0.25">
      <c r="A143" s="33" t="s">
        <v>546</v>
      </c>
      <c r="B143" s="121">
        <v>6.9477959999999894E-2</v>
      </c>
      <c r="C143" s="198">
        <f t="shared" si="10"/>
        <v>2.3548852129363258E-3</v>
      </c>
      <c r="D143" s="121">
        <v>9.0067499999999991E-3</v>
      </c>
      <c r="E143" s="198">
        <f t="shared" si="11"/>
        <v>2.53129831639533E-4</v>
      </c>
      <c r="F143" s="121">
        <v>2.6079999999999999E-2</v>
      </c>
      <c r="G143" s="198">
        <f t="shared" si="12"/>
        <v>9.6948614413342328E-4</v>
      </c>
      <c r="H143" s="198" t="s">
        <v>261</v>
      </c>
      <c r="I143" s="199" t="s">
        <v>261</v>
      </c>
      <c r="J143" s="45"/>
    </row>
    <row r="144" spans="1:10" x14ac:dyDescent="0.25">
      <c r="A144" s="33" t="s">
        <v>735</v>
      </c>
      <c r="B144" s="121">
        <v>0.1666973799999999</v>
      </c>
      <c r="C144" s="198">
        <f t="shared" si="10"/>
        <v>5.650039166337468E-3</v>
      </c>
      <c r="D144" s="121">
        <v>1.7465999999999999E-2</v>
      </c>
      <c r="E144" s="198">
        <f t="shared" si="11"/>
        <v>4.9087247224760132E-4</v>
      </c>
      <c r="F144" s="121">
        <v>2.4523000000000003E-2</v>
      </c>
      <c r="G144" s="198">
        <f t="shared" si="12"/>
        <v>9.1160692916349476E-4</v>
      </c>
      <c r="H144" s="198">
        <f t="shared" si="13"/>
        <v>40.404213901293964</v>
      </c>
      <c r="I144" s="199">
        <f t="shared" si="14"/>
        <v>-85.288910959488376</v>
      </c>
      <c r="J144" s="45"/>
    </row>
    <row r="145" spans="1:10" x14ac:dyDescent="0.25">
      <c r="A145" s="33" t="s">
        <v>632</v>
      </c>
      <c r="B145" s="121">
        <v>9.3434699999999891E-3</v>
      </c>
      <c r="C145" s="198">
        <f t="shared" si="10"/>
        <v>3.1668746953010974E-4</v>
      </c>
      <c r="D145" s="121">
        <v>1.0765555</v>
      </c>
      <c r="E145" s="198">
        <f t="shared" si="11"/>
        <v>3.0256009378034618E-2</v>
      </c>
      <c r="F145" s="121">
        <v>2.4379339999999888E-2</v>
      </c>
      <c r="G145" s="198">
        <f t="shared" si="12"/>
        <v>9.0626657719009279E-4</v>
      </c>
      <c r="H145" s="198" t="s">
        <v>261</v>
      </c>
      <c r="I145" s="199" t="s">
        <v>261</v>
      </c>
      <c r="J145" s="45"/>
    </row>
    <row r="146" spans="1:10" x14ac:dyDescent="0.25">
      <c r="A146" s="33" t="s">
        <v>780</v>
      </c>
      <c r="B146" s="121">
        <v>284.45050310999892</v>
      </c>
      <c r="C146" s="198">
        <f t="shared" si="10"/>
        <v>9.6411622273600983</v>
      </c>
      <c r="D146" s="121">
        <v>0.28699069999999899</v>
      </c>
      <c r="E146" s="198">
        <f t="shared" si="11"/>
        <v>8.0657182194589037E-3</v>
      </c>
      <c r="F146" s="121">
        <v>1.4454199999999902E-2</v>
      </c>
      <c r="G146" s="198">
        <f t="shared" si="12"/>
        <v>5.3731390431492458E-4</v>
      </c>
      <c r="H146" s="198" t="s">
        <v>261</v>
      </c>
      <c r="I146" s="199" t="s">
        <v>261</v>
      </c>
      <c r="J146" s="45"/>
    </row>
    <row r="147" spans="1:10" x14ac:dyDescent="0.25">
      <c r="A147" s="33" t="s">
        <v>711</v>
      </c>
      <c r="B147" s="121"/>
      <c r="C147" s="198">
        <f t="shared" si="10"/>
        <v>0</v>
      </c>
      <c r="D147" s="121">
        <v>0.202017</v>
      </c>
      <c r="E147" s="198">
        <f t="shared" si="11"/>
        <v>5.6775783937961571E-3</v>
      </c>
      <c r="F147" s="121">
        <v>1.4313610000000001E-2</v>
      </c>
      <c r="G147" s="198">
        <f t="shared" si="12"/>
        <v>5.3208767513533782E-4</v>
      </c>
      <c r="H147" s="198" t="s">
        <v>261</v>
      </c>
      <c r="I147" s="199" t="s">
        <v>261</v>
      </c>
      <c r="J147" s="45"/>
    </row>
    <row r="148" spans="1:10" x14ac:dyDescent="0.25">
      <c r="A148" s="33" t="s">
        <v>725</v>
      </c>
      <c r="B148" s="121">
        <v>4.4421339999999983E-2</v>
      </c>
      <c r="C148" s="198">
        <f t="shared" si="10"/>
        <v>1.505616409935137E-3</v>
      </c>
      <c r="D148" s="121">
        <v>6.7200000000000003E-3</v>
      </c>
      <c r="E148" s="198">
        <f t="shared" si="11"/>
        <v>1.8886196115331966E-4</v>
      </c>
      <c r="F148" s="121">
        <v>1.406965E-2</v>
      </c>
      <c r="G148" s="198">
        <f t="shared" si="12"/>
        <v>5.2301881625026149E-4</v>
      </c>
      <c r="H148" s="198" t="s">
        <v>261</v>
      </c>
      <c r="I148" s="199" t="s">
        <v>261</v>
      </c>
      <c r="J148" s="45"/>
    </row>
    <row r="149" spans="1:10" x14ac:dyDescent="0.25">
      <c r="A149" s="33" t="s">
        <v>630</v>
      </c>
      <c r="B149" s="121">
        <v>3.8000000000000002E-4</v>
      </c>
      <c r="C149" s="198">
        <f t="shared" si="10"/>
        <v>1.2879715825217166E-5</v>
      </c>
      <c r="D149" s="121">
        <v>0.19255658999999997</v>
      </c>
      <c r="E149" s="198">
        <f t="shared" si="11"/>
        <v>5.4116986935112644E-3</v>
      </c>
      <c r="F149" s="121">
        <v>1.3821999999999999E-2</v>
      </c>
      <c r="G149" s="198">
        <f t="shared" si="12"/>
        <v>5.1381278697132566E-4</v>
      </c>
      <c r="H149" s="198" t="s">
        <v>261</v>
      </c>
      <c r="I149" s="199" t="s">
        <v>261</v>
      </c>
      <c r="J149" s="45"/>
    </row>
    <row r="150" spans="1:10" x14ac:dyDescent="0.25">
      <c r="A150" s="33" t="s">
        <v>836</v>
      </c>
      <c r="B150" s="121">
        <v>1.1238479999999997E-2</v>
      </c>
      <c r="C150" s="198">
        <f t="shared" si="10"/>
        <v>3.8091691765101726E-4</v>
      </c>
      <c r="D150" s="121">
        <v>6.5469999999999999E-3</v>
      </c>
      <c r="E150" s="198">
        <f t="shared" si="11"/>
        <v>1.8399988983196187E-4</v>
      </c>
      <c r="F150" s="121">
        <v>1.2702E-2</v>
      </c>
      <c r="G150" s="198">
        <f t="shared" si="12"/>
        <v>4.7217841268338732E-4</v>
      </c>
      <c r="H150" s="198" t="s">
        <v>261</v>
      </c>
      <c r="I150" s="199">
        <f t="shared" si="14"/>
        <v>13.022401605911149</v>
      </c>
      <c r="J150" s="45"/>
    </row>
    <row r="151" spans="1:10" x14ac:dyDescent="0.25">
      <c r="A151" s="33" t="s">
        <v>644</v>
      </c>
      <c r="B151" s="121">
        <v>6.7151179999999894E-2</v>
      </c>
      <c r="C151" s="198">
        <f t="shared" si="10"/>
        <v>2.2760213571789605E-3</v>
      </c>
      <c r="D151" s="121">
        <v>1.931946E-2</v>
      </c>
      <c r="E151" s="198">
        <f t="shared" si="11"/>
        <v>5.4296296190820134E-4</v>
      </c>
      <c r="F151" s="121">
        <v>1.0346340000000001E-2</v>
      </c>
      <c r="G151" s="198">
        <f t="shared" si="12"/>
        <v>3.8461017149131146E-4</v>
      </c>
      <c r="H151" s="198" t="s">
        <v>261</v>
      </c>
      <c r="I151" s="199" t="s">
        <v>261</v>
      </c>
      <c r="J151" s="45"/>
    </row>
    <row r="152" spans="1:10" x14ac:dyDescent="0.25">
      <c r="A152" s="33" t="s">
        <v>615</v>
      </c>
      <c r="B152" s="121">
        <v>3.6272000000000002E-4</v>
      </c>
      <c r="C152" s="198">
        <f t="shared" si="10"/>
        <v>1.2294027695059922E-5</v>
      </c>
      <c r="D152" s="121"/>
      <c r="E152" s="198">
        <f t="shared" si="11"/>
        <v>0</v>
      </c>
      <c r="F152" s="121">
        <v>1.0206E-2</v>
      </c>
      <c r="G152" s="198">
        <f t="shared" si="12"/>
        <v>3.7939323569883887E-4</v>
      </c>
      <c r="H152" s="198" t="s">
        <v>261</v>
      </c>
      <c r="I152" s="199" t="s">
        <v>261</v>
      </c>
      <c r="J152" s="45"/>
    </row>
    <row r="153" spans="1:10" x14ac:dyDescent="0.25">
      <c r="A153" s="33" t="s">
        <v>682</v>
      </c>
      <c r="B153" s="121">
        <v>2.6984099999999896E-3</v>
      </c>
      <c r="C153" s="198">
        <f t="shared" si="10"/>
        <v>9.1459878894537152E-5</v>
      </c>
      <c r="D153" s="121"/>
      <c r="E153" s="198">
        <f t="shared" si="11"/>
        <v>0</v>
      </c>
      <c r="F153" s="121">
        <v>9.3919999999999993E-3</v>
      </c>
      <c r="G153" s="198">
        <f t="shared" si="12"/>
        <v>3.4913396724314073E-4</v>
      </c>
      <c r="H153" s="198" t="s">
        <v>261</v>
      </c>
      <c r="I153" s="199" t="s">
        <v>261</v>
      </c>
      <c r="J153" s="45"/>
    </row>
    <row r="154" spans="1:10" x14ac:dyDescent="0.25">
      <c r="A154" s="33" t="s">
        <v>772</v>
      </c>
      <c r="B154" s="121">
        <v>0.33269512999999995</v>
      </c>
      <c r="C154" s="198">
        <f t="shared" si="10"/>
        <v>1.1276365081141267E-2</v>
      </c>
      <c r="D154" s="121">
        <v>5.5190515799999993</v>
      </c>
      <c r="E154" s="198">
        <f t="shared" si="11"/>
        <v>0.15510995611683442</v>
      </c>
      <c r="F154" s="121">
        <v>8.6049999999999998E-3</v>
      </c>
      <c r="G154" s="198">
        <f t="shared" si="12"/>
        <v>3.1987838459616975E-4</v>
      </c>
      <c r="H154" s="198" t="s">
        <v>261</v>
      </c>
      <c r="I154" s="199" t="s">
        <v>261</v>
      </c>
      <c r="J154" s="45"/>
    </row>
    <row r="155" spans="1:10" x14ac:dyDescent="0.25">
      <c r="A155" s="33" t="s">
        <v>607</v>
      </c>
      <c r="B155" s="121">
        <v>6.8699999999999997E-2</v>
      </c>
      <c r="C155" s="198">
        <f t="shared" si="10"/>
        <v>2.3285170452432085E-3</v>
      </c>
      <c r="D155" s="121"/>
      <c r="E155" s="198">
        <f t="shared" si="11"/>
        <v>0</v>
      </c>
      <c r="F155" s="121">
        <v>7.3043500000000003E-3</v>
      </c>
      <c r="G155" s="198">
        <f t="shared" si="12"/>
        <v>2.715286087768777E-4</v>
      </c>
      <c r="H155" s="198" t="s">
        <v>261</v>
      </c>
      <c r="I155" s="199">
        <f t="shared" si="14"/>
        <v>-89.367758369723433</v>
      </c>
      <c r="J155" s="45"/>
    </row>
    <row r="156" spans="1:10" x14ac:dyDescent="0.25">
      <c r="A156" s="33" t="s">
        <v>556</v>
      </c>
      <c r="B156" s="121">
        <v>8.2551999999999994E-4</v>
      </c>
      <c r="C156" s="198">
        <f t="shared" si="10"/>
        <v>2.7980165810613876E-5</v>
      </c>
      <c r="D156" s="121">
        <v>1.75E-3</v>
      </c>
      <c r="E156" s="198">
        <f t="shared" si="11"/>
        <v>4.9182802383676995E-5</v>
      </c>
      <c r="F156" s="121">
        <v>7.1202399999999904E-3</v>
      </c>
      <c r="G156" s="198">
        <f t="shared" si="12"/>
        <v>2.6468458676781273E-4</v>
      </c>
      <c r="H156" s="198" t="s">
        <v>261</v>
      </c>
      <c r="I156" s="199" t="s">
        <v>261</v>
      </c>
      <c r="J156" s="45"/>
    </row>
    <row r="157" spans="1:10" x14ac:dyDescent="0.25">
      <c r="A157" s="33" t="s">
        <v>643</v>
      </c>
      <c r="B157" s="121">
        <v>4.1859409999999972E-2</v>
      </c>
      <c r="C157" s="198">
        <f t="shared" si="10"/>
        <v>1.418782382661193E-3</v>
      </c>
      <c r="D157" s="121">
        <v>4.0495670000000004E-2</v>
      </c>
      <c r="E157" s="198">
        <f t="shared" si="11"/>
        <v>1.1381088771454842E-3</v>
      </c>
      <c r="F157" s="121">
        <v>6.7431999999999995E-3</v>
      </c>
      <c r="G157" s="198">
        <f t="shared" si="12"/>
        <v>2.5066867205216636E-4</v>
      </c>
      <c r="H157" s="198" t="s">
        <v>261</v>
      </c>
      <c r="I157" s="199">
        <f t="shared" si="14"/>
        <v>-83.890838404076874</v>
      </c>
      <c r="J157" s="45"/>
    </row>
    <row r="158" spans="1:10" x14ac:dyDescent="0.25">
      <c r="A158" s="33" t="s">
        <v>733</v>
      </c>
      <c r="B158" s="121">
        <v>6.2640580000000001E-2</v>
      </c>
      <c r="C158" s="198">
        <f t="shared" si="10"/>
        <v>2.1231391303336367E-3</v>
      </c>
      <c r="D158" s="121">
        <v>1.16537</v>
      </c>
      <c r="E158" s="198">
        <f t="shared" si="11"/>
        <v>3.2752092807923232E-2</v>
      </c>
      <c r="F158" s="121">
        <v>6.4115999999999904E-3</v>
      </c>
      <c r="G158" s="198">
        <f t="shared" si="12"/>
        <v>2.3834192337905856E-4</v>
      </c>
      <c r="H158" s="198" t="s">
        <v>261</v>
      </c>
      <c r="I158" s="199" t="s">
        <v>261</v>
      </c>
      <c r="J158" s="45"/>
    </row>
    <row r="159" spans="1:10" x14ac:dyDescent="0.25">
      <c r="A159" s="33" t="s">
        <v>700</v>
      </c>
      <c r="B159" s="121">
        <v>2.4111379999999991E-2</v>
      </c>
      <c r="C159" s="198">
        <f t="shared" si="10"/>
        <v>8.1723084882585407E-4</v>
      </c>
      <c r="D159" s="121">
        <v>1.1999999999999999E-3</v>
      </c>
      <c r="E159" s="198">
        <f t="shared" si="11"/>
        <v>3.3725350205949933E-5</v>
      </c>
      <c r="F159" s="121">
        <v>5.4999999999999997E-3</v>
      </c>
      <c r="G159" s="198">
        <f t="shared" si="12"/>
        <v>2.0445451659255472E-4</v>
      </c>
      <c r="H159" s="198" t="s">
        <v>261</v>
      </c>
      <c r="I159" s="199">
        <f t="shared" si="14"/>
        <v>-77.189194479950956</v>
      </c>
      <c r="J159" s="45"/>
    </row>
    <row r="160" spans="1:10" x14ac:dyDescent="0.25">
      <c r="A160" s="33" t="s">
        <v>659</v>
      </c>
      <c r="B160" s="121">
        <v>6.6173300000000003E-3</v>
      </c>
      <c r="C160" s="198">
        <f t="shared" si="10"/>
        <v>2.2428771032022187E-4</v>
      </c>
      <c r="D160" s="121">
        <v>2.5086999999999999E-4</v>
      </c>
      <c r="E160" s="198">
        <f t="shared" si="11"/>
        <v>7.0505655051388842E-6</v>
      </c>
      <c r="F160" s="121">
        <v>5.4749999999999998E-3</v>
      </c>
      <c r="G160" s="198">
        <f t="shared" si="12"/>
        <v>2.0352517788077039E-4</v>
      </c>
      <c r="H160" s="198">
        <f t="shared" si="13"/>
        <v>2082.4052298002948</v>
      </c>
      <c r="I160" s="199" t="s">
        <v>261</v>
      </c>
      <c r="J160" s="45"/>
    </row>
    <row r="161" spans="1:10" x14ac:dyDescent="0.25">
      <c r="A161" s="33" t="s">
        <v>614</v>
      </c>
      <c r="B161" s="121"/>
      <c r="C161" s="198">
        <f t="shared" si="10"/>
        <v>0</v>
      </c>
      <c r="D161" s="121"/>
      <c r="E161" s="198">
        <f t="shared" si="11"/>
        <v>0</v>
      </c>
      <c r="F161" s="121">
        <v>4.2171999999999895E-3</v>
      </c>
      <c r="G161" s="198">
        <f t="shared" si="12"/>
        <v>1.5676828861347633E-4</v>
      </c>
      <c r="H161" s="198" t="s">
        <v>261</v>
      </c>
      <c r="I161" s="199" t="s">
        <v>261</v>
      </c>
      <c r="J161" s="45"/>
    </row>
    <row r="162" spans="1:10" x14ac:dyDescent="0.25">
      <c r="A162" s="33" t="s">
        <v>835</v>
      </c>
      <c r="B162" s="121">
        <v>8.5442109999999905E-2</v>
      </c>
      <c r="C162" s="198">
        <f t="shared" si="10"/>
        <v>2.8959739376498541E-3</v>
      </c>
      <c r="D162" s="121">
        <v>1.1279000000000001E-2</v>
      </c>
      <c r="E162" s="198">
        <f t="shared" si="11"/>
        <v>3.1699018747742449E-4</v>
      </c>
      <c r="F162" s="121">
        <v>4.0470000000000002E-3</v>
      </c>
      <c r="G162" s="198">
        <f t="shared" si="12"/>
        <v>1.5044135066364893E-4</v>
      </c>
      <c r="H162" s="198" t="s">
        <v>261</v>
      </c>
      <c r="I162" s="199" t="s">
        <v>261</v>
      </c>
      <c r="J162" s="45"/>
    </row>
    <row r="163" spans="1:10" x14ac:dyDescent="0.25">
      <c r="A163" s="33" t="s">
        <v>698</v>
      </c>
      <c r="B163" s="121">
        <v>9.4849699999999901E-3</v>
      </c>
      <c r="C163" s="198">
        <f t="shared" si="10"/>
        <v>3.2148346897555247E-4</v>
      </c>
      <c r="D163" s="121">
        <v>1.96978E-3</v>
      </c>
      <c r="E163" s="198">
        <f t="shared" si="11"/>
        <v>5.5359600273896721E-5</v>
      </c>
      <c r="F163" s="121">
        <v>3.8155000000000003E-3</v>
      </c>
      <c r="G163" s="198">
        <f t="shared" si="12"/>
        <v>1.4183567419252596E-4</v>
      </c>
      <c r="H163" s="198" t="s">
        <v>261</v>
      </c>
      <c r="I163" s="199" t="s">
        <v>261</v>
      </c>
      <c r="J163" s="45"/>
    </row>
    <row r="164" spans="1:10" x14ac:dyDescent="0.25">
      <c r="A164" s="33" t="s">
        <v>597</v>
      </c>
      <c r="B164" s="121">
        <v>7.2715800000000011E-2</v>
      </c>
      <c r="C164" s="198">
        <f t="shared" si="10"/>
        <v>2.4646285263245434E-3</v>
      </c>
      <c r="D164" s="121"/>
      <c r="E164" s="198">
        <f t="shared" si="11"/>
        <v>0</v>
      </c>
      <c r="F164" s="121">
        <v>3.7137799999999999E-3</v>
      </c>
      <c r="G164" s="198">
        <f t="shared" si="12"/>
        <v>1.3805438084201781E-4</v>
      </c>
      <c r="H164" s="198" t="s">
        <v>261</v>
      </c>
      <c r="I164" s="199" t="s">
        <v>261</v>
      </c>
      <c r="J164" s="45"/>
    </row>
    <row r="165" spans="1:10" x14ac:dyDescent="0.25">
      <c r="A165" s="33" t="s">
        <v>612</v>
      </c>
      <c r="B165" s="121">
        <v>1.6147000000000002E-2</v>
      </c>
      <c r="C165" s="198">
        <f t="shared" si="10"/>
        <v>5.4728624060468843E-4</v>
      </c>
      <c r="D165" s="121">
        <v>0.30770400000000003</v>
      </c>
      <c r="E165" s="198">
        <f t="shared" si="11"/>
        <v>8.647854299809684E-3</v>
      </c>
      <c r="F165" s="121">
        <v>3.5245199999999989E-3</v>
      </c>
      <c r="G165" s="198">
        <f t="shared" si="12"/>
        <v>1.3101891505832561E-4</v>
      </c>
      <c r="H165" s="198" t="s">
        <v>261</v>
      </c>
      <c r="I165" s="199">
        <f t="shared" si="14"/>
        <v>-78.172292066637766</v>
      </c>
      <c r="J165" s="45"/>
    </row>
    <row r="166" spans="1:10" x14ac:dyDescent="0.25">
      <c r="A166" s="33" t="s">
        <v>618</v>
      </c>
      <c r="B166" s="121">
        <v>2.163E-2</v>
      </c>
      <c r="C166" s="198">
        <f t="shared" si="10"/>
        <v>7.331269823669666E-4</v>
      </c>
      <c r="D166" s="121">
        <v>3.2788899999999996E-2</v>
      </c>
      <c r="E166" s="198">
        <f t="shared" si="11"/>
        <v>9.2151427947322648E-4</v>
      </c>
      <c r="F166" s="121">
        <v>3.4000000000000002E-3</v>
      </c>
      <c r="G166" s="198">
        <f t="shared" si="12"/>
        <v>1.2639006480267022E-4</v>
      </c>
      <c r="H166" s="198" t="s">
        <v>261</v>
      </c>
      <c r="I166" s="199" t="s">
        <v>261</v>
      </c>
      <c r="J166" s="45"/>
    </row>
    <row r="167" spans="1:10" x14ac:dyDescent="0.25">
      <c r="A167" s="33" t="s">
        <v>623</v>
      </c>
      <c r="B167" s="121">
        <v>1.6218182900000002</v>
      </c>
      <c r="C167" s="198">
        <f t="shared" si="10"/>
        <v>5.4969891303525378E-2</v>
      </c>
      <c r="D167" s="121">
        <v>8.5067029999999988E-2</v>
      </c>
      <c r="E167" s="198">
        <f t="shared" si="11"/>
        <v>2.3907628147750411E-3</v>
      </c>
      <c r="F167" s="121">
        <v>3.1079200000000001E-3</v>
      </c>
      <c r="G167" s="198">
        <f t="shared" si="12"/>
        <v>1.155324147651514E-4</v>
      </c>
      <c r="H167" s="198" t="s">
        <v>261</v>
      </c>
      <c r="I167" s="199" t="s">
        <v>261</v>
      </c>
      <c r="J167" s="45"/>
    </row>
    <row r="168" spans="1:10" x14ac:dyDescent="0.25">
      <c r="A168" s="33" t="s">
        <v>624</v>
      </c>
      <c r="B168" s="121">
        <v>5.16606999999999E-2</v>
      </c>
      <c r="C168" s="198">
        <f t="shared" si="10"/>
        <v>1.750987198241566E-3</v>
      </c>
      <c r="D168" s="121">
        <v>8.083462000000001E-2</v>
      </c>
      <c r="E168" s="198">
        <f t="shared" si="11"/>
        <v>2.2718132235540712E-3</v>
      </c>
      <c r="F168" s="121">
        <v>3.0415999999999898E-3</v>
      </c>
      <c r="G168" s="198">
        <f t="shared" si="12"/>
        <v>1.1306706503052953E-4</v>
      </c>
      <c r="H168" s="198" t="s">
        <v>261</v>
      </c>
      <c r="I168" s="199" t="s">
        <v>261</v>
      </c>
      <c r="J168" s="45"/>
    </row>
    <row r="169" spans="1:10" x14ac:dyDescent="0.25">
      <c r="A169" s="33" t="s">
        <v>567</v>
      </c>
      <c r="B169" s="121"/>
      <c r="C169" s="198">
        <f t="shared" si="10"/>
        <v>0</v>
      </c>
      <c r="D169" s="121"/>
      <c r="E169" s="198">
        <f t="shared" si="11"/>
        <v>0</v>
      </c>
      <c r="F169" s="121">
        <v>2.232E-3</v>
      </c>
      <c r="G169" s="198">
        <f t="shared" si="12"/>
        <v>8.2971360188105852E-5</v>
      </c>
      <c r="H169" s="198" t="s">
        <v>261</v>
      </c>
      <c r="I169" s="199" t="s">
        <v>261</v>
      </c>
      <c r="J169" s="45"/>
    </row>
    <row r="170" spans="1:10" x14ac:dyDescent="0.25">
      <c r="A170" s="33" t="s">
        <v>587</v>
      </c>
      <c r="B170" s="121"/>
      <c r="C170" s="198">
        <f t="shared" si="10"/>
        <v>0</v>
      </c>
      <c r="D170" s="121"/>
      <c r="E170" s="198">
        <f t="shared" si="11"/>
        <v>0</v>
      </c>
      <c r="F170" s="121">
        <v>2.1735999999999899E-3</v>
      </c>
      <c r="G170" s="198">
        <f t="shared" si="12"/>
        <v>8.0800424957377256E-5</v>
      </c>
      <c r="H170" s="198" t="s">
        <v>261</v>
      </c>
      <c r="I170" s="199" t="s">
        <v>261</v>
      </c>
      <c r="J170" s="45"/>
    </row>
    <row r="171" spans="1:10" x14ac:dyDescent="0.25">
      <c r="A171" s="33" t="s">
        <v>603</v>
      </c>
      <c r="B171" s="121">
        <v>1.7327099999999991E-2</v>
      </c>
      <c r="C171" s="198">
        <f t="shared" si="10"/>
        <v>5.8728453703979012E-4</v>
      </c>
      <c r="D171" s="121">
        <v>1.093819999999999E-3</v>
      </c>
      <c r="E171" s="198">
        <f t="shared" si="11"/>
        <v>3.0741218801893436E-5</v>
      </c>
      <c r="F171" s="121">
        <v>2.0019999999999999E-3</v>
      </c>
      <c r="G171" s="198">
        <f t="shared" si="12"/>
        <v>7.4421444039689917E-5</v>
      </c>
      <c r="H171" s="198" t="s">
        <v>261</v>
      </c>
      <c r="I171" s="199" t="s">
        <v>261</v>
      </c>
      <c r="J171" s="45"/>
    </row>
    <row r="172" spans="1:10" x14ac:dyDescent="0.25">
      <c r="A172" s="33" t="s">
        <v>592</v>
      </c>
      <c r="B172" s="121"/>
      <c r="C172" s="198">
        <f t="shared" si="10"/>
        <v>0</v>
      </c>
      <c r="D172" s="121">
        <v>4.5188019999999995E-2</v>
      </c>
      <c r="E172" s="198">
        <f t="shared" si="11"/>
        <v>1.2699848330112247E-3</v>
      </c>
      <c r="F172" s="121">
        <v>1.8E-3</v>
      </c>
      <c r="G172" s="198">
        <f t="shared" si="12"/>
        <v>6.6912387248472464E-5</v>
      </c>
      <c r="H172" s="198" t="s">
        <v>261</v>
      </c>
      <c r="I172" s="199" t="s">
        <v>261</v>
      </c>
      <c r="J172" s="45"/>
    </row>
    <row r="173" spans="1:10" x14ac:dyDescent="0.25">
      <c r="A173" s="33" t="s">
        <v>696</v>
      </c>
      <c r="B173" s="121"/>
      <c r="C173" s="198">
        <f t="shared" si="10"/>
        <v>0</v>
      </c>
      <c r="D173" s="121">
        <v>1.9795899999999898E-3</v>
      </c>
      <c r="E173" s="198">
        <f t="shared" si="11"/>
        <v>5.5635305011830075E-5</v>
      </c>
      <c r="F173" s="121">
        <v>3.2699999999999998E-4</v>
      </c>
      <c r="G173" s="198">
        <f t="shared" si="12"/>
        <v>1.2155750350139163E-5</v>
      </c>
      <c r="H173" s="198" t="s">
        <v>261</v>
      </c>
      <c r="I173" s="199" t="s">
        <v>261</v>
      </c>
      <c r="J173" s="45"/>
    </row>
    <row r="174" spans="1:10" x14ac:dyDescent="0.25">
      <c r="A174" s="33" t="s">
        <v>604</v>
      </c>
      <c r="B174" s="121">
        <v>7.1950000000000009E-4</v>
      </c>
      <c r="C174" s="198">
        <f t="shared" si="10"/>
        <v>2.4386725095378292E-5</v>
      </c>
      <c r="D174" s="121"/>
      <c r="E174" s="198">
        <f t="shared" si="11"/>
        <v>0</v>
      </c>
      <c r="F174" s="121">
        <v>2.2794999999999898E-4</v>
      </c>
      <c r="G174" s="198">
        <f t="shared" si="12"/>
        <v>8.4737103740495722E-6</v>
      </c>
      <c r="H174" s="198" t="s">
        <v>261</v>
      </c>
      <c r="I174" s="199" t="s">
        <v>261</v>
      </c>
      <c r="J174" s="45"/>
    </row>
    <row r="175" spans="1:10" x14ac:dyDescent="0.25">
      <c r="A175" s="33" t="s">
        <v>543</v>
      </c>
      <c r="B175" s="121">
        <v>3.5E-4</v>
      </c>
      <c r="C175" s="198">
        <f t="shared" si="10"/>
        <v>1.1862896154805285E-5</v>
      </c>
      <c r="D175" s="121">
        <v>1.3116299999999998E-3</v>
      </c>
      <c r="E175" s="198">
        <f t="shared" si="11"/>
        <v>3.6862650908858429E-5</v>
      </c>
      <c r="F175" s="121">
        <v>2.0000000000000001E-4</v>
      </c>
      <c r="G175" s="198">
        <f t="shared" si="12"/>
        <v>7.4347096942747182E-6</v>
      </c>
      <c r="H175" s="198" t="s">
        <v>261</v>
      </c>
      <c r="I175" s="199" t="s">
        <v>261</v>
      </c>
      <c r="J175" s="45"/>
    </row>
    <row r="176" spans="1:10" x14ac:dyDescent="0.25">
      <c r="A176" s="33" t="s">
        <v>684</v>
      </c>
      <c r="B176" s="121">
        <v>2.4120000000000001E-3</v>
      </c>
      <c r="C176" s="198">
        <f t="shared" si="10"/>
        <v>8.1752301501115279E-5</v>
      </c>
      <c r="D176" s="121">
        <v>1.35193E-2</v>
      </c>
      <c r="E176" s="198">
        <f t="shared" si="11"/>
        <v>3.7995260586608253E-4</v>
      </c>
      <c r="F176" s="121">
        <v>1.6899999999999999E-4</v>
      </c>
      <c r="G176" s="198">
        <f t="shared" si="12"/>
        <v>6.282329691662136E-6</v>
      </c>
      <c r="H176" s="198" t="s">
        <v>261</v>
      </c>
      <c r="I176" s="199" t="s">
        <v>261</v>
      </c>
      <c r="J176" s="45"/>
    </row>
    <row r="177" spans="1:10" x14ac:dyDescent="0.25">
      <c r="A177" s="33" t="s">
        <v>753</v>
      </c>
      <c r="B177" s="121">
        <v>9.9929199999999989E-3</v>
      </c>
      <c r="C177" s="198">
        <f t="shared" si="10"/>
        <v>3.3869992069507658E-4</v>
      </c>
      <c r="D177" s="121"/>
      <c r="E177" s="198">
        <f t="shared" si="11"/>
        <v>0</v>
      </c>
      <c r="F177" s="121">
        <v>1.6694999999999899E-4</v>
      </c>
      <c r="G177" s="198">
        <f t="shared" si="12"/>
        <v>6.2061239172957839E-6</v>
      </c>
      <c r="H177" s="198" t="s">
        <v>261</v>
      </c>
      <c r="I177" s="199" t="s">
        <v>261</v>
      </c>
      <c r="J177" s="45"/>
    </row>
    <row r="178" spans="1:10" x14ac:dyDescent="0.25">
      <c r="A178" s="33" t="s">
        <v>737</v>
      </c>
      <c r="B178" s="121"/>
      <c r="C178" s="198">
        <f t="shared" si="10"/>
        <v>0</v>
      </c>
      <c r="D178" s="121"/>
      <c r="E178" s="198">
        <f t="shared" si="11"/>
        <v>0</v>
      </c>
      <c r="F178" s="121">
        <v>1.5799999999999999E-4</v>
      </c>
      <c r="G178" s="198">
        <f t="shared" si="12"/>
        <v>5.8734206584770275E-6</v>
      </c>
      <c r="H178" s="198" t="s">
        <v>261</v>
      </c>
      <c r="I178" s="199" t="s">
        <v>261</v>
      </c>
      <c r="J178" s="45"/>
    </row>
    <row r="179" spans="1:10" x14ac:dyDescent="0.25">
      <c r="A179" s="33" t="s">
        <v>538</v>
      </c>
      <c r="B179" s="121">
        <v>0.44489919999999999</v>
      </c>
      <c r="C179" s="198">
        <f t="shared" si="10"/>
        <v>1.5079408597016992E-2</v>
      </c>
      <c r="D179" s="121"/>
      <c r="E179" s="198">
        <f t="shared" si="11"/>
        <v>0</v>
      </c>
      <c r="F179" s="121"/>
      <c r="G179" s="198">
        <f t="shared" si="12"/>
        <v>0</v>
      </c>
      <c r="H179" s="198" t="s">
        <v>261</v>
      </c>
      <c r="I179" s="199" t="s">
        <v>261</v>
      </c>
      <c r="J179" s="45"/>
    </row>
    <row r="180" spans="1:10" x14ac:dyDescent="0.25">
      <c r="A180" s="33" t="s">
        <v>560</v>
      </c>
      <c r="B180" s="121">
        <v>1.9558699999999898E-3</v>
      </c>
      <c r="C180" s="198">
        <f t="shared" si="10"/>
        <v>6.6292236292282543E-5</v>
      </c>
      <c r="D180" s="121"/>
      <c r="E180" s="198">
        <f t="shared" si="11"/>
        <v>0</v>
      </c>
      <c r="F180" s="121"/>
      <c r="G180" s="198">
        <f t="shared" si="12"/>
        <v>0</v>
      </c>
      <c r="H180" s="198" t="s">
        <v>261</v>
      </c>
      <c r="I180" s="199" t="s">
        <v>261</v>
      </c>
      <c r="J180" s="45"/>
    </row>
    <row r="181" spans="1:10" x14ac:dyDescent="0.25">
      <c r="A181" s="33" t="s">
        <v>552</v>
      </c>
      <c r="B181" s="121">
        <v>6.7254900000000006E-3</v>
      </c>
      <c r="C181" s="198">
        <f t="shared" si="10"/>
        <v>2.2795368417194686E-4</v>
      </c>
      <c r="D181" s="121"/>
      <c r="E181" s="198">
        <f t="shared" si="11"/>
        <v>0</v>
      </c>
      <c r="F181" s="121"/>
      <c r="G181" s="198">
        <f t="shared" si="12"/>
        <v>0</v>
      </c>
      <c r="H181" s="198" t="s">
        <v>261</v>
      </c>
      <c r="I181" s="199" t="s">
        <v>261</v>
      </c>
      <c r="J181" s="45"/>
    </row>
    <row r="182" spans="1:10" x14ac:dyDescent="0.25">
      <c r="A182" s="33" t="s">
        <v>826</v>
      </c>
      <c r="B182" s="121">
        <v>4.3468272999999904</v>
      </c>
      <c r="C182" s="198">
        <f t="shared" si="10"/>
        <v>0.14733131675077862</v>
      </c>
      <c r="D182" s="121"/>
      <c r="E182" s="198">
        <f t="shared" si="11"/>
        <v>0</v>
      </c>
      <c r="F182" s="121"/>
      <c r="G182" s="198">
        <f t="shared" si="12"/>
        <v>0</v>
      </c>
      <c r="H182" s="198" t="s">
        <v>261</v>
      </c>
      <c r="I182" s="199" t="s">
        <v>261</v>
      </c>
      <c r="J182" s="45"/>
    </row>
    <row r="183" spans="1:10" x14ac:dyDescent="0.25">
      <c r="A183" s="33" t="s">
        <v>702</v>
      </c>
      <c r="B183" s="121">
        <v>6.5744799999999893E-3</v>
      </c>
      <c r="C183" s="198">
        <f t="shared" si="10"/>
        <v>2.228353528909832E-4</v>
      </c>
      <c r="D183" s="121">
        <v>1.6510000000000003E-5</v>
      </c>
      <c r="E183" s="198">
        <f t="shared" si="11"/>
        <v>4.6400460991686135E-7</v>
      </c>
      <c r="F183" s="121"/>
      <c r="G183" s="198">
        <f t="shared" si="12"/>
        <v>0</v>
      </c>
      <c r="H183" s="198" t="s">
        <v>261</v>
      </c>
      <c r="I183" s="199" t="s">
        <v>261</v>
      </c>
      <c r="J183" s="45"/>
    </row>
    <row r="184" spans="1:10" x14ac:dyDescent="0.25">
      <c r="A184" s="33" t="s">
        <v>586</v>
      </c>
      <c r="B184" s="121">
        <v>1.8000000000000001E-4</v>
      </c>
      <c r="C184" s="198">
        <f t="shared" si="10"/>
        <v>6.1009180224712898E-6</v>
      </c>
      <c r="D184" s="121"/>
      <c r="E184" s="198">
        <f t="shared" si="11"/>
        <v>0</v>
      </c>
      <c r="F184" s="121"/>
      <c r="G184" s="198">
        <f t="shared" si="12"/>
        <v>0</v>
      </c>
      <c r="H184" s="198" t="s">
        <v>261</v>
      </c>
      <c r="I184" s="199" t="s">
        <v>261</v>
      </c>
      <c r="J184" s="45"/>
    </row>
    <row r="185" spans="1:10" x14ac:dyDescent="0.25">
      <c r="A185" s="33" t="s">
        <v>595</v>
      </c>
      <c r="B185" s="121">
        <v>1.76658999999999E-3</v>
      </c>
      <c r="C185" s="198">
        <f t="shared" si="10"/>
        <v>5.987678205176385E-5</v>
      </c>
      <c r="D185" s="121"/>
      <c r="E185" s="198">
        <f t="shared" si="11"/>
        <v>0</v>
      </c>
      <c r="F185" s="121"/>
      <c r="G185" s="198">
        <f t="shared" si="12"/>
        <v>0</v>
      </c>
      <c r="H185" s="198" t="s">
        <v>261</v>
      </c>
      <c r="I185" s="199" t="s">
        <v>261</v>
      </c>
      <c r="J185" s="45"/>
    </row>
    <row r="186" spans="1:10" x14ac:dyDescent="0.25">
      <c r="A186" s="33" t="s">
        <v>568</v>
      </c>
      <c r="B186" s="121"/>
      <c r="C186" s="198">
        <f t="shared" si="10"/>
        <v>0</v>
      </c>
      <c r="D186" s="121">
        <v>1.4706969999999901E-2</v>
      </c>
      <c r="E186" s="198">
        <f t="shared" si="11"/>
        <v>4.1333142809866352E-4</v>
      </c>
      <c r="F186" s="121"/>
      <c r="G186" s="198">
        <f t="shared" si="12"/>
        <v>0</v>
      </c>
      <c r="H186" s="198" t="s">
        <v>261</v>
      </c>
      <c r="I186" s="199" t="s">
        <v>261</v>
      </c>
      <c r="J186" s="45"/>
    </row>
    <row r="187" spans="1:10" x14ac:dyDescent="0.25">
      <c r="A187" s="33" t="s">
        <v>599</v>
      </c>
      <c r="B187" s="121">
        <v>4.30059E-3</v>
      </c>
      <c r="C187" s="198">
        <f t="shared" si="10"/>
        <v>1.4576415021255444E-4</v>
      </c>
      <c r="D187" s="121">
        <v>2.0999999999999999E-5</v>
      </c>
      <c r="E187" s="198">
        <f t="shared" si="11"/>
        <v>5.9019362860412385E-7</v>
      </c>
      <c r="F187" s="121"/>
      <c r="G187" s="198">
        <f t="shared" si="12"/>
        <v>0</v>
      </c>
      <c r="H187" s="198" t="s">
        <v>261</v>
      </c>
      <c r="I187" s="199" t="s">
        <v>261</v>
      </c>
      <c r="J187" s="45"/>
    </row>
    <row r="188" spans="1:10" x14ac:dyDescent="0.25">
      <c r="A188" s="33" t="s">
        <v>541</v>
      </c>
      <c r="B188" s="121">
        <v>1.22E-4</v>
      </c>
      <c r="C188" s="198">
        <f t="shared" si="10"/>
        <v>4.1350666596749852E-6</v>
      </c>
      <c r="D188" s="121"/>
      <c r="E188" s="198">
        <f t="shared" si="11"/>
        <v>0</v>
      </c>
      <c r="F188" s="121"/>
      <c r="G188" s="198">
        <f t="shared" si="12"/>
        <v>0</v>
      </c>
      <c r="H188" s="198" t="s">
        <v>261</v>
      </c>
      <c r="I188" s="199" t="s">
        <v>261</v>
      </c>
      <c r="J188" s="45"/>
    </row>
    <row r="189" spans="1:10" x14ac:dyDescent="0.25">
      <c r="A189" s="33" t="s">
        <v>589</v>
      </c>
      <c r="B189" s="121"/>
      <c r="C189" s="198">
        <f t="shared" si="10"/>
        <v>0</v>
      </c>
      <c r="D189" s="121">
        <v>1.178E-3</v>
      </c>
      <c r="E189" s="198">
        <f t="shared" si="11"/>
        <v>3.3107052118840853E-5</v>
      </c>
      <c r="F189" s="121"/>
      <c r="G189" s="198">
        <f t="shared" si="12"/>
        <v>0</v>
      </c>
      <c r="H189" s="198" t="s">
        <v>261</v>
      </c>
      <c r="I189" s="199" t="s">
        <v>261</v>
      </c>
      <c r="J189" s="45"/>
    </row>
    <row r="190" spans="1:10" x14ac:dyDescent="0.25">
      <c r="A190" s="33" t="s">
        <v>554</v>
      </c>
      <c r="B190" s="121">
        <v>0.115232</v>
      </c>
      <c r="C190" s="198">
        <f t="shared" si="10"/>
        <v>3.9056721420300641E-3</v>
      </c>
      <c r="D190" s="121"/>
      <c r="E190" s="198">
        <f t="shared" si="11"/>
        <v>0</v>
      </c>
      <c r="F190" s="121"/>
      <c r="G190" s="198">
        <f t="shared" si="12"/>
        <v>0</v>
      </c>
      <c r="H190" s="198" t="s">
        <v>261</v>
      </c>
      <c r="I190" s="199" t="s">
        <v>261</v>
      </c>
      <c r="J190" s="45"/>
    </row>
    <row r="191" spans="1:10" x14ac:dyDescent="0.25">
      <c r="A191" s="33" t="s">
        <v>580</v>
      </c>
      <c r="B191" s="121"/>
      <c r="C191" s="198">
        <f t="shared" si="10"/>
        <v>0</v>
      </c>
      <c r="D191" s="121">
        <v>5.5999000000000001E-4</v>
      </c>
      <c r="E191" s="198">
        <f t="shared" si="11"/>
        <v>1.5738215718191588E-5</v>
      </c>
      <c r="F191" s="121"/>
      <c r="G191" s="198">
        <f t="shared" si="12"/>
        <v>0</v>
      </c>
      <c r="H191" s="198" t="s">
        <v>261</v>
      </c>
      <c r="I191" s="199" t="s">
        <v>261</v>
      </c>
      <c r="J191" s="45"/>
    </row>
    <row r="192" spans="1:10" x14ac:dyDescent="0.25">
      <c r="A192" s="33" t="s">
        <v>578</v>
      </c>
      <c r="B192" s="121"/>
      <c r="C192" s="198">
        <f t="shared" si="10"/>
        <v>0</v>
      </c>
      <c r="D192" s="121">
        <v>8.8829999999999909E-4</v>
      </c>
      <c r="E192" s="198">
        <f t="shared" si="11"/>
        <v>2.4965190489954416E-5</v>
      </c>
      <c r="F192" s="121"/>
      <c r="G192" s="198">
        <f t="shared" si="12"/>
        <v>0</v>
      </c>
      <c r="H192" s="198" t="s">
        <v>261</v>
      </c>
      <c r="I192" s="199" t="s">
        <v>261</v>
      </c>
      <c r="J192" s="45"/>
    </row>
    <row r="193" spans="1:10" x14ac:dyDescent="0.25">
      <c r="A193" s="33" t="s">
        <v>562</v>
      </c>
      <c r="B193" s="121"/>
      <c r="C193" s="198">
        <f t="shared" si="10"/>
        <v>0</v>
      </c>
      <c r="D193" s="121">
        <v>1.4999999999999999E-4</v>
      </c>
      <c r="E193" s="198">
        <f t="shared" si="11"/>
        <v>4.2156687757437416E-6</v>
      </c>
      <c r="F193" s="121"/>
      <c r="G193" s="198">
        <f t="shared" si="12"/>
        <v>0</v>
      </c>
      <c r="H193" s="198" t="s">
        <v>261</v>
      </c>
      <c r="I193" s="199" t="s">
        <v>261</v>
      </c>
      <c r="J193" s="45"/>
    </row>
    <row r="194" spans="1:10" x14ac:dyDescent="0.25">
      <c r="A194" s="33" t="s">
        <v>565</v>
      </c>
      <c r="B194" s="121"/>
      <c r="C194" s="198">
        <f t="shared" si="10"/>
        <v>0</v>
      </c>
      <c r="D194" s="121">
        <v>1E-4</v>
      </c>
      <c r="E194" s="198">
        <f t="shared" si="11"/>
        <v>2.8104458504958284E-6</v>
      </c>
      <c r="F194" s="121"/>
      <c r="G194" s="198">
        <f t="shared" si="12"/>
        <v>0</v>
      </c>
      <c r="H194" s="198" t="s">
        <v>261</v>
      </c>
      <c r="I194" s="199" t="s">
        <v>261</v>
      </c>
      <c r="J194" s="45"/>
    </row>
    <row r="195" spans="1:10" x14ac:dyDescent="0.25">
      <c r="A195" s="33" t="s">
        <v>598</v>
      </c>
      <c r="B195" s="121">
        <v>0.1096</v>
      </c>
      <c r="C195" s="198">
        <f t="shared" si="10"/>
        <v>3.7147811959047402E-3</v>
      </c>
      <c r="D195" s="121"/>
      <c r="E195" s="198">
        <f t="shared" si="11"/>
        <v>0</v>
      </c>
      <c r="F195" s="121"/>
      <c r="G195" s="198">
        <f t="shared" si="12"/>
        <v>0</v>
      </c>
      <c r="H195" s="198" t="s">
        <v>261</v>
      </c>
      <c r="I195" s="199" t="s">
        <v>261</v>
      </c>
      <c r="J195" s="45"/>
    </row>
    <row r="196" spans="1:10" x14ac:dyDescent="0.25">
      <c r="A196" s="33" t="s">
        <v>635</v>
      </c>
      <c r="B196" s="121">
        <v>2.4072199999999899E-3</v>
      </c>
      <c r="C196" s="198">
        <f t="shared" ref="C196:C218" si="15">(B196/$B$219)*100</f>
        <v>8.1590288233629303E-5</v>
      </c>
      <c r="D196" s="121"/>
      <c r="E196" s="198">
        <f t="shared" ref="E196:E218" si="16">(D196/$D$219)*100</f>
        <v>0</v>
      </c>
      <c r="F196" s="121"/>
      <c r="G196" s="198">
        <f t="shared" ref="G196:G218" si="17">(F196/$F$219)*100</f>
        <v>0</v>
      </c>
      <c r="H196" s="198" t="s">
        <v>261</v>
      </c>
      <c r="I196" s="199" t="s">
        <v>261</v>
      </c>
      <c r="J196" s="45"/>
    </row>
    <row r="197" spans="1:10" x14ac:dyDescent="0.25">
      <c r="A197" s="33" t="s">
        <v>558</v>
      </c>
      <c r="B197" s="121">
        <v>5.7728094899999904</v>
      </c>
      <c r="C197" s="198">
        <f t="shared" si="15"/>
        <v>0.19566354143241241</v>
      </c>
      <c r="D197" s="121">
        <v>1.6812302699999999</v>
      </c>
      <c r="E197" s="198">
        <f t="shared" si="16"/>
        <v>4.7250066360494808E-2</v>
      </c>
      <c r="F197" s="121"/>
      <c r="G197" s="198">
        <f t="shared" si="17"/>
        <v>0</v>
      </c>
      <c r="H197" s="198" t="s">
        <v>261</v>
      </c>
      <c r="I197" s="199" t="s">
        <v>261</v>
      </c>
      <c r="J197" s="45"/>
    </row>
    <row r="198" spans="1:10" x14ac:dyDescent="0.25">
      <c r="A198" s="33" t="s">
        <v>608</v>
      </c>
      <c r="B198" s="121"/>
      <c r="C198" s="198">
        <f t="shared" si="15"/>
        <v>0</v>
      </c>
      <c r="D198" s="121">
        <v>4.6731699999999991E-3</v>
      </c>
      <c r="E198" s="198">
        <f t="shared" si="16"/>
        <v>1.3133691235161588E-4</v>
      </c>
      <c r="F198" s="121"/>
      <c r="G198" s="198">
        <f t="shared" si="17"/>
        <v>0</v>
      </c>
      <c r="H198" s="198" t="s">
        <v>261</v>
      </c>
      <c r="I198" s="199" t="s">
        <v>261</v>
      </c>
      <c r="J198" s="45"/>
    </row>
    <row r="199" spans="1:10" x14ac:dyDescent="0.25">
      <c r="A199" s="33" t="s">
        <v>658</v>
      </c>
      <c r="B199" s="121"/>
      <c r="C199" s="198">
        <f t="shared" si="15"/>
        <v>0</v>
      </c>
      <c r="D199" s="121">
        <v>3.8501839999999996E-2</v>
      </c>
      <c r="E199" s="198">
        <f t="shared" si="16"/>
        <v>1.0820733646445429E-3</v>
      </c>
      <c r="F199" s="121"/>
      <c r="G199" s="198">
        <f t="shared" si="17"/>
        <v>0</v>
      </c>
      <c r="H199" s="198" t="s">
        <v>261</v>
      </c>
      <c r="I199" s="199" t="s">
        <v>261</v>
      </c>
      <c r="J199" s="45"/>
    </row>
    <row r="200" spans="1:10" x14ac:dyDescent="0.25">
      <c r="A200" s="33" t="s">
        <v>629</v>
      </c>
      <c r="B200" s="121">
        <v>1.6891490500000002</v>
      </c>
      <c r="C200" s="198">
        <f t="shared" si="15"/>
        <v>5.7251999343251425E-2</v>
      </c>
      <c r="D200" s="121">
        <v>1.2692499999999898E-3</v>
      </c>
      <c r="E200" s="198">
        <f t="shared" si="16"/>
        <v>3.5671583957418009E-5</v>
      </c>
      <c r="F200" s="121"/>
      <c r="G200" s="198">
        <f t="shared" si="17"/>
        <v>0</v>
      </c>
      <c r="H200" s="198" t="s">
        <v>261</v>
      </c>
      <c r="I200" s="199" t="s">
        <v>261</v>
      </c>
      <c r="J200" s="45"/>
    </row>
    <row r="201" spans="1:10" x14ac:dyDescent="0.25">
      <c r="A201" s="33" t="s">
        <v>610</v>
      </c>
      <c r="B201" s="121">
        <v>9.8959999999999998E-4</v>
      </c>
      <c r="C201" s="198">
        <f t="shared" si="15"/>
        <v>3.3541491527986596E-5</v>
      </c>
      <c r="D201" s="121"/>
      <c r="E201" s="198">
        <f t="shared" si="16"/>
        <v>0</v>
      </c>
      <c r="F201" s="121"/>
      <c r="G201" s="198">
        <f t="shared" si="17"/>
        <v>0</v>
      </c>
      <c r="H201" s="198" t="s">
        <v>261</v>
      </c>
      <c r="I201" s="199" t="s">
        <v>261</v>
      </c>
      <c r="J201" s="45"/>
    </row>
    <row r="202" spans="1:10" x14ac:dyDescent="0.25">
      <c r="A202" s="33" t="s">
        <v>585</v>
      </c>
      <c r="B202" s="121">
        <v>9.8587999999999905E-3</v>
      </c>
      <c r="C202" s="198">
        <f t="shared" si="15"/>
        <v>3.3415405888855492E-4</v>
      </c>
      <c r="D202" s="121"/>
      <c r="E202" s="198">
        <f t="shared" si="16"/>
        <v>0</v>
      </c>
      <c r="F202" s="121"/>
      <c r="G202" s="198">
        <f t="shared" si="17"/>
        <v>0</v>
      </c>
      <c r="H202" s="198" t="s">
        <v>261</v>
      </c>
      <c r="I202" s="199" t="s">
        <v>261</v>
      </c>
      <c r="J202" s="45"/>
    </row>
    <row r="203" spans="1:10" x14ac:dyDescent="0.25">
      <c r="A203" s="33" t="s">
        <v>601</v>
      </c>
      <c r="B203" s="121">
        <v>1.8340000000000001E-3</v>
      </c>
      <c r="C203" s="198">
        <f t="shared" si="15"/>
        <v>6.2161575851179691E-5</v>
      </c>
      <c r="D203" s="121"/>
      <c r="E203" s="198">
        <f t="shared" si="16"/>
        <v>0</v>
      </c>
      <c r="F203" s="121"/>
      <c r="G203" s="198">
        <f t="shared" si="17"/>
        <v>0</v>
      </c>
      <c r="H203" s="198" t="s">
        <v>261</v>
      </c>
      <c r="I203" s="199" t="s">
        <v>261</v>
      </c>
      <c r="J203" s="45"/>
    </row>
    <row r="204" spans="1:10" x14ac:dyDescent="0.25">
      <c r="A204" s="33" t="s">
        <v>621</v>
      </c>
      <c r="B204" s="121"/>
      <c r="C204" s="198">
        <f t="shared" si="15"/>
        <v>0</v>
      </c>
      <c r="D204" s="121">
        <v>2.7499999999999998E-3</v>
      </c>
      <c r="E204" s="198">
        <f t="shared" si="16"/>
        <v>7.7287260888635274E-5</v>
      </c>
      <c r="F204" s="121"/>
      <c r="G204" s="198">
        <f t="shared" si="17"/>
        <v>0</v>
      </c>
      <c r="H204" s="198" t="s">
        <v>261</v>
      </c>
      <c r="I204" s="199" t="s">
        <v>261</v>
      </c>
      <c r="J204" s="45"/>
    </row>
    <row r="205" spans="1:10" x14ac:dyDescent="0.25">
      <c r="A205" s="33" t="s">
        <v>639</v>
      </c>
      <c r="B205" s="121">
        <v>7.2261000000000006E-2</v>
      </c>
      <c r="C205" s="198">
        <f t="shared" si="15"/>
        <v>2.4492135401210989E-3</v>
      </c>
      <c r="D205" s="121">
        <v>1.1686959999999901E-2</v>
      </c>
      <c r="E205" s="198">
        <f t="shared" si="16"/>
        <v>3.2845568236910448E-4</v>
      </c>
      <c r="F205" s="121"/>
      <c r="G205" s="198">
        <f t="shared" si="17"/>
        <v>0</v>
      </c>
      <c r="H205" s="198" t="s">
        <v>261</v>
      </c>
      <c r="I205" s="199" t="s">
        <v>261</v>
      </c>
      <c r="J205" s="45"/>
    </row>
    <row r="206" spans="1:10" x14ac:dyDescent="0.25">
      <c r="A206" s="33" t="s">
        <v>616</v>
      </c>
      <c r="B206" s="121">
        <v>1.0000000000000001E-5</v>
      </c>
      <c r="C206" s="198">
        <f t="shared" si="15"/>
        <v>3.3893989013729384E-7</v>
      </c>
      <c r="D206" s="121"/>
      <c r="E206" s="198">
        <f t="shared" si="16"/>
        <v>0</v>
      </c>
      <c r="F206" s="121"/>
      <c r="G206" s="198">
        <f t="shared" si="17"/>
        <v>0</v>
      </c>
      <c r="H206" s="198" t="s">
        <v>261</v>
      </c>
      <c r="I206" s="199" t="s">
        <v>261</v>
      </c>
      <c r="J206" s="45"/>
    </row>
    <row r="207" spans="1:10" x14ac:dyDescent="0.25">
      <c r="A207" s="33" t="s">
        <v>713</v>
      </c>
      <c r="B207" s="121">
        <v>8.0453180000000013E-2</v>
      </c>
      <c r="C207" s="198">
        <f t="shared" si="15"/>
        <v>2.7268791990395932E-3</v>
      </c>
      <c r="D207" s="121">
        <v>6.2490000000000002E-3</v>
      </c>
      <c r="E207" s="198">
        <f t="shared" si="16"/>
        <v>1.7562476119748431E-4</v>
      </c>
      <c r="F207" s="121"/>
      <c r="G207" s="198">
        <f t="shared" si="17"/>
        <v>0</v>
      </c>
      <c r="H207" s="198" t="s">
        <v>261</v>
      </c>
      <c r="I207" s="199" t="s">
        <v>261</v>
      </c>
      <c r="J207" s="45"/>
    </row>
    <row r="208" spans="1:10" x14ac:dyDescent="0.25">
      <c r="A208" s="33" t="s">
        <v>641</v>
      </c>
      <c r="B208" s="121">
        <v>4.6061260599999994</v>
      </c>
      <c r="C208" s="198">
        <f t="shared" si="15"/>
        <v>0.15611998607349259</v>
      </c>
      <c r="D208" s="121"/>
      <c r="E208" s="198">
        <f t="shared" si="16"/>
        <v>0</v>
      </c>
      <c r="F208" s="121"/>
      <c r="G208" s="198">
        <f t="shared" si="17"/>
        <v>0</v>
      </c>
      <c r="H208" s="198" t="s">
        <v>261</v>
      </c>
      <c r="I208" s="199" t="s">
        <v>261</v>
      </c>
      <c r="J208" s="45"/>
    </row>
    <row r="209" spans="1:10" x14ac:dyDescent="0.25">
      <c r="A209" s="33" t="s">
        <v>570</v>
      </c>
      <c r="B209" s="121">
        <v>1.8697399999999999E-3</v>
      </c>
      <c r="C209" s="198">
        <f t="shared" si="15"/>
        <v>6.337294701853037E-5</v>
      </c>
      <c r="D209" s="121">
        <v>4.1752040000000004E-2</v>
      </c>
      <c r="E209" s="198">
        <f t="shared" si="16"/>
        <v>1.1734184756773585E-3</v>
      </c>
      <c r="F209" s="121"/>
      <c r="G209" s="198">
        <f t="shared" si="17"/>
        <v>0</v>
      </c>
      <c r="H209" s="198" t="s">
        <v>261</v>
      </c>
      <c r="I209" s="199" t="s">
        <v>261</v>
      </c>
      <c r="J209" s="45"/>
    </row>
    <row r="210" spans="1:10" x14ac:dyDescent="0.25">
      <c r="A210" s="33" t="s">
        <v>557</v>
      </c>
      <c r="B210" s="121">
        <v>1.3229040000000001</v>
      </c>
      <c r="C210" s="198">
        <f t="shared" si="15"/>
        <v>4.483849364221866E-2</v>
      </c>
      <c r="D210" s="121">
        <v>1.3645034</v>
      </c>
      <c r="E210" s="198">
        <f t="shared" si="16"/>
        <v>3.8348629185174489E-2</v>
      </c>
      <c r="F210" s="121"/>
      <c r="G210" s="198">
        <f t="shared" si="17"/>
        <v>0</v>
      </c>
      <c r="H210" s="198" t="s">
        <v>261</v>
      </c>
      <c r="I210" s="199" t="s">
        <v>261</v>
      </c>
      <c r="J210" s="45"/>
    </row>
    <row r="211" spans="1:10" x14ac:dyDescent="0.25">
      <c r="A211" s="33" t="s">
        <v>600</v>
      </c>
      <c r="B211" s="121">
        <v>5.3239429999999997E-2</v>
      </c>
      <c r="C211" s="198">
        <f t="shared" si="15"/>
        <v>1.8044966555172143E-3</v>
      </c>
      <c r="D211" s="121"/>
      <c r="E211" s="198">
        <f t="shared" si="16"/>
        <v>0</v>
      </c>
      <c r="F211" s="121"/>
      <c r="G211" s="198">
        <f t="shared" si="17"/>
        <v>0</v>
      </c>
      <c r="H211" s="198" t="s">
        <v>261</v>
      </c>
      <c r="I211" s="199" t="s">
        <v>261</v>
      </c>
      <c r="J211" s="45"/>
    </row>
    <row r="212" spans="1:10" x14ac:dyDescent="0.25">
      <c r="A212" s="33" t="s">
        <v>591</v>
      </c>
      <c r="B212" s="121">
        <v>0.68961525000000001</v>
      </c>
      <c r="C212" s="198">
        <f t="shared" si="15"/>
        <v>2.3373811707200241E-2</v>
      </c>
      <c r="D212" s="121">
        <v>8.0000000000000004E-4</v>
      </c>
      <c r="E212" s="198">
        <f t="shared" si="16"/>
        <v>2.2483566803966627E-5</v>
      </c>
      <c r="F212" s="121"/>
      <c r="G212" s="198">
        <f t="shared" si="17"/>
        <v>0</v>
      </c>
      <c r="H212" s="198" t="s">
        <v>261</v>
      </c>
      <c r="I212" s="199" t="s">
        <v>261</v>
      </c>
      <c r="J212" s="45"/>
    </row>
    <row r="213" spans="1:10" x14ac:dyDescent="0.25">
      <c r="A213" s="33" t="s">
        <v>619</v>
      </c>
      <c r="B213" s="121">
        <v>3.0937830000000003E-2</v>
      </c>
      <c r="C213" s="198">
        <f t="shared" si="15"/>
        <v>1.0486064701286275E-3</v>
      </c>
      <c r="D213" s="121">
        <v>1.6920610000000003E-2</v>
      </c>
      <c r="E213" s="198">
        <f t="shared" si="16"/>
        <v>4.755445816235822E-4</v>
      </c>
      <c r="F213" s="121"/>
      <c r="G213" s="198">
        <f t="shared" si="17"/>
        <v>0</v>
      </c>
      <c r="H213" s="198" t="s">
        <v>261</v>
      </c>
      <c r="I213" s="199" t="s">
        <v>261</v>
      </c>
      <c r="J213" s="45"/>
    </row>
    <row r="214" spans="1:10" x14ac:dyDescent="0.25">
      <c r="A214" s="33" t="s">
        <v>837</v>
      </c>
      <c r="B214" s="121"/>
      <c r="C214" s="198">
        <f t="shared" si="15"/>
        <v>0</v>
      </c>
      <c r="D214" s="121">
        <v>0.70950800000000003</v>
      </c>
      <c r="E214" s="198">
        <f t="shared" si="16"/>
        <v>1.994033814493594E-2</v>
      </c>
      <c r="F214" s="121"/>
      <c r="G214" s="198">
        <f t="shared" si="17"/>
        <v>0</v>
      </c>
      <c r="H214" s="198" t="s">
        <v>261</v>
      </c>
      <c r="I214" s="199" t="s">
        <v>261</v>
      </c>
      <c r="J214" s="45"/>
    </row>
    <row r="215" spans="1:10" x14ac:dyDescent="0.25">
      <c r="A215" s="33" t="s">
        <v>715</v>
      </c>
      <c r="B215" s="121">
        <v>0.46086231</v>
      </c>
      <c r="C215" s="198">
        <f t="shared" si="15"/>
        <v>1.5620462071981945E-2</v>
      </c>
      <c r="D215" s="121"/>
      <c r="E215" s="198">
        <f t="shared" si="16"/>
        <v>0</v>
      </c>
      <c r="F215" s="121"/>
      <c r="G215" s="198">
        <f t="shared" si="17"/>
        <v>0</v>
      </c>
      <c r="H215" s="198" t="s">
        <v>261</v>
      </c>
      <c r="I215" s="199" t="s">
        <v>261</v>
      </c>
      <c r="J215" s="45"/>
    </row>
    <row r="216" spans="1:10" x14ac:dyDescent="0.25">
      <c r="A216" s="33" t="s">
        <v>590</v>
      </c>
      <c r="B216" s="121">
        <v>1.4312640000000001E-2</v>
      </c>
      <c r="C216" s="198">
        <f t="shared" si="15"/>
        <v>4.8511246291746375E-4</v>
      </c>
      <c r="D216" s="121">
        <v>9.4999999999999998E-3</v>
      </c>
      <c r="E216" s="198">
        <f t="shared" si="16"/>
        <v>2.6699235579710366E-4</v>
      </c>
      <c r="F216" s="121"/>
      <c r="G216" s="198">
        <f t="shared" si="17"/>
        <v>0</v>
      </c>
      <c r="H216" s="198" t="s">
        <v>261</v>
      </c>
      <c r="I216" s="199" t="s">
        <v>261</v>
      </c>
    </row>
    <row r="217" spans="1:10" x14ac:dyDescent="0.25">
      <c r="A217" s="33" t="s">
        <v>606</v>
      </c>
      <c r="B217" s="121">
        <v>2.8614000000000001E-3</v>
      </c>
      <c r="C217" s="198">
        <f t="shared" si="15"/>
        <v>9.6984260163885259E-5</v>
      </c>
      <c r="D217" s="121">
        <v>0.77066579000000002</v>
      </c>
      <c r="E217" s="198">
        <f t="shared" si="16"/>
        <v>2.1659144716245894E-2</v>
      </c>
      <c r="F217" s="121"/>
      <c r="G217" s="198">
        <f t="shared" si="17"/>
        <v>0</v>
      </c>
      <c r="H217" s="198" t="s">
        <v>261</v>
      </c>
      <c r="I217" s="199" t="s">
        <v>261</v>
      </c>
    </row>
    <row r="218" spans="1:10" s="82" customFormat="1" ht="13" x14ac:dyDescent="0.3">
      <c r="A218" s="33" t="s">
        <v>670</v>
      </c>
      <c r="B218" s="121">
        <v>0.16744000000000001</v>
      </c>
      <c r="C218" s="198">
        <f t="shared" si="15"/>
        <v>5.6752095204588484E-3</v>
      </c>
      <c r="D218" s="121">
        <v>0.94007300000000005</v>
      </c>
      <c r="E218" s="198">
        <f t="shared" si="16"/>
        <v>2.6420242620131647E-2</v>
      </c>
      <c r="F218" s="121"/>
      <c r="G218" s="198">
        <f t="shared" si="17"/>
        <v>0</v>
      </c>
      <c r="H218" s="198" t="s">
        <v>261</v>
      </c>
      <c r="I218" s="199" t="s">
        <v>261</v>
      </c>
    </row>
    <row r="219" spans="1:10" ht="13" x14ac:dyDescent="0.3">
      <c r="A219" s="88" t="s">
        <v>218</v>
      </c>
      <c r="B219" s="140">
        <f t="shared" ref="B219:G219" si="18">SUM(B4:B218)</f>
        <v>2950.3756539099945</v>
      </c>
      <c r="C219" s="140">
        <f t="shared" si="18"/>
        <v>99.999999999999929</v>
      </c>
      <c r="D219" s="140">
        <f t="shared" si="18"/>
        <v>3558.1543043199949</v>
      </c>
      <c r="E219" s="140">
        <f t="shared" si="18"/>
        <v>99.999999999999972</v>
      </c>
      <c r="F219" s="140">
        <f t="shared" si="18"/>
        <v>2690.0848617399943</v>
      </c>
      <c r="G219" s="140">
        <f t="shared" si="18"/>
        <v>100.00000000000007</v>
      </c>
      <c r="H219" s="48">
        <f>((F219/D219)-1)*100</f>
        <v>-24.396621628411896</v>
      </c>
      <c r="I219" s="48">
        <f>((F219/B219)-1)*100</f>
        <v>-8.8222932501849094</v>
      </c>
    </row>
  </sheetData>
  <mergeCells count="7">
    <mergeCell ref="K1:L1"/>
    <mergeCell ref="B2:C2"/>
    <mergeCell ref="D2:E2"/>
    <mergeCell ref="F2:G2"/>
    <mergeCell ref="A2:A3"/>
    <mergeCell ref="H2:H3"/>
    <mergeCell ref="I2:I3"/>
  </mergeCells>
  <hyperlinks>
    <hyperlink ref="K1" location="'Table of Content'!A1" display="Table of Content" xr:uid="{082A910C-46EA-474A-B553-1C6493256668}"/>
  </hyperlinks>
  <pageMargins left="0.7" right="0.7" top="0.75" bottom="0.75" header="0.3" footer="0.3"/>
  <pageSetup orientation="portrait" r:id="rId1"/>
  <tableParts count="1">
    <tablePart r:id="rId2"/>
  </tablePart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7"/>
  <dimension ref="A1:L262"/>
  <sheetViews>
    <sheetView zoomScaleNormal="100" workbookViewId="0">
      <selection activeCell="A145" sqref="A145"/>
    </sheetView>
  </sheetViews>
  <sheetFormatPr defaultColWidth="9.1796875" defaultRowHeight="12.5" x14ac:dyDescent="0.25"/>
  <cols>
    <col min="1" max="1" width="21" style="129" customWidth="1"/>
    <col min="2" max="2" width="14.81640625" style="27" customWidth="1"/>
    <col min="3" max="3" width="11.6328125" style="84" customWidth="1"/>
    <col min="4" max="4" width="13.26953125" style="27" bestFit="1" customWidth="1"/>
    <col min="5" max="5" width="11.6328125" style="84" customWidth="1"/>
    <col min="6" max="6" width="13.81640625" style="27" bestFit="1" customWidth="1"/>
    <col min="7" max="7" width="11.6328125" style="84" customWidth="1"/>
    <col min="8" max="8" width="13.81640625" style="17" bestFit="1" customWidth="1"/>
    <col min="9" max="9" width="12.81640625" style="17" bestFit="1" customWidth="1"/>
    <col min="10" max="10" width="9.1796875" style="1"/>
    <col min="11" max="11" width="13.81640625" style="1" bestFit="1" customWidth="1"/>
    <col min="12" max="12" width="17.453125" style="1" bestFit="1" customWidth="1"/>
    <col min="13" max="16384" width="9.1796875" style="1"/>
  </cols>
  <sheetData>
    <row r="1" spans="1:12" ht="13" x14ac:dyDescent="0.3">
      <c r="A1" s="77" t="s">
        <v>430</v>
      </c>
      <c r="K1" s="31" t="s">
        <v>260</v>
      </c>
      <c r="L1" s="31"/>
    </row>
    <row r="2" spans="1:12" ht="14.15" customHeight="1" x14ac:dyDescent="0.3">
      <c r="A2" s="596" t="s">
        <v>393</v>
      </c>
      <c r="B2" s="581">
        <v>45505</v>
      </c>
      <c r="C2" s="581"/>
      <c r="D2" s="581">
        <v>45842</v>
      </c>
      <c r="E2" s="581"/>
      <c r="F2" s="581">
        <v>45870</v>
      </c>
      <c r="G2" s="581"/>
      <c r="H2" s="560" t="s">
        <v>244</v>
      </c>
      <c r="I2" s="560" t="s">
        <v>436</v>
      </c>
    </row>
    <row r="3" spans="1:12" ht="13" x14ac:dyDescent="0.3">
      <c r="A3" s="597"/>
      <c r="B3" s="39" t="s">
        <v>245</v>
      </c>
      <c r="C3" s="40" t="s">
        <v>246</v>
      </c>
      <c r="D3" s="39" t="s">
        <v>245</v>
      </c>
      <c r="E3" s="40" t="s">
        <v>246</v>
      </c>
      <c r="F3" s="40" t="s">
        <v>245</v>
      </c>
      <c r="G3" s="40" t="s">
        <v>246</v>
      </c>
      <c r="H3" s="561"/>
      <c r="I3" s="561"/>
    </row>
    <row r="4" spans="1:12" x14ac:dyDescent="0.25">
      <c r="A4" s="222" t="s">
        <v>823</v>
      </c>
      <c r="B4" s="142">
        <v>1733.803633809998</v>
      </c>
      <c r="C4" s="179">
        <f t="shared" ref="C4:C67" si="0">(B4/$B$262)*100</f>
        <v>14.210565782405235</v>
      </c>
      <c r="D4" s="142">
        <v>1700.4598041699971</v>
      </c>
      <c r="E4" s="179">
        <f t="shared" ref="E4:E67" si="1">(D4/$D$262)*100</f>
        <v>13.529287392121464</v>
      </c>
      <c r="F4" s="142">
        <v>1959.7509985599977</v>
      </c>
      <c r="G4" s="179">
        <f t="shared" ref="G4:G67" si="2">(F4/$F$262)*100</f>
        <v>15.148753301774921</v>
      </c>
      <c r="H4" s="179">
        <f>((F4/D4)-1)*100</f>
        <v>15.24829894562323</v>
      </c>
      <c r="I4" s="194">
        <f>((F4/B4)-1)*100</f>
        <v>13.03188898349954</v>
      </c>
      <c r="J4" s="115"/>
      <c r="K4" s="115"/>
    </row>
    <row r="5" spans="1:12" x14ac:dyDescent="0.25">
      <c r="A5" s="76" t="s">
        <v>824</v>
      </c>
      <c r="B5" s="124">
        <v>447.95732931999964</v>
      </c>
      <c r="C5" s="43">
        <f t="shared" si="0"/>
        <v>3.6715386747828331</v>
      </c>
      <c r="D5" s="124">
        <v>536.63893376999977</v>
      </c>
      <c r="E5" s="43">
        <f t="shared" si="1"/>
        <v>4.2696348028760207</v>
      </c>
      <c r="F5" s="124">
        <v>520.65928307999945</v>
      </c>
      <c r="G5" s="43">
        <f t="shared" si="2"/>
        <v>4.0246638677329054</v>
      </c>
      <c r="H5" s="43">
        <f>((F5/D5)-1)*100</f>
        <v>-2.9777285404433806</v>
      </c>
      <c r="I5" s="49">
        <f>((F5/B5)-1)*100</f>
        <v>16.229660505915056</v>
      </c>
      <c r="J5" s="115"/>
      <c r="K5" s="115"/>
    </row>
    <row r="6" spans="1:12" x14ac:dyDescent="0.25">
      <c r="A6" s="76" t="s">
        <v>825</v>
      </c>
      <c r="B6" s="124">
        <v>311.36907902999974</v>
      </c>
      <c r="C6" s="43">
        <f t="shared" si="0"/>
        <v>2.5520368592373348</v>
      </c>
      <c r="D6" s="124">
        <v>366.79583836999996</v>
      </c>
      <c r="E6" s="43">
        <f t="shared" si="1"/>
        <v>2.9183202680665992</v>
      </c>
      <c r="F6" s="124">
        <v>441.64062041999961</v>
      </c>
      <c r="G6" s="43">
        <f t="shared" si="2"/>
        <v>3.4138545211617966</v>
      </c>
      <c r="H6" s="43" t="s">
        <v>261</v>
      </c>
      <c r="I6" s="49" t="s">
        <v>261</v>
      </c>
      <c r="J6" s="115"/>
      <c r="K6" s="115"/>
    </row>
    <row r="7" spans="1:12" x14ac:dyDescent="0.25">
      <c r="A7" s="76" t="s">
        <v>771</v>
      </c>
      <c r="B7" s="124">
        <v>218.88441048999999</v>
      </c>
      <c r="C7" s="43">
        <f t="shared" si="0"/>
        <v>1.79401591584852</v>
      </c>
      <c r="D7" s="124">
        <v>228.008349619999</v>
      </c>
      <c r="E7" s="43">
        <f t="shared" si="1"/>
        <v>1.814091978091759</v>
      </c>
      <c r="F7" s="124">
        <v>430.53840671999899</v>
      </c>
      <c r="G7" s="43">
        <f t="shared" si="2"/>
        <v>3.3280350999350818</v>
      </c>
      <c r="H7" s="43">
        <f t="shared" ref="H7:H12" si="3">((F7/D7)-1)*100</f>
        <v>88.825719513140029</v>
      </c>
      <c r="I7" s="49">
        <f t="shared" ref="I7:I18" si="4">((F7/B7)-1)*100</f>
        <v>96.696697474335963</v>
      </c>
      <c r="J7" s="115"/>
      <c r="K7" s="115"/>
    </row>
    <row r="8" spans="1:12" x14ac:dyDescent="0.25">
      <c r="A8" s="76" t="s">
        <v>781</v>
      </c>
      <c r="B8" s="124">
        <v>333.29229789999954</v>
      </c>
      <c r="C8" s="43">
        <f t="shared" si="0"/>
        <v>2.7317234960853582</v>
      </c>
      <c r="D8" s="124">
        <v>330.59224859999915</v>
      </c>
      <c r="E8" s="43">
        <f t="shared" si="1"/>
        <v>2.6302753701962329</v>
      </c>
      <c r="F8" s="124">
        <v>427.10806954999936</v>
      </c>
      <c r="G8" s="43">
        <f t="shared" si="2"/>
        <v>3.3015188070139825</v>
      </c>
      <c r="H8" s="43">
        <f t="shared" si="3"/>
        <v>29.194822733662985</v>
      </c>
      <c r="I8" s="49">
        <f t="shared" si="4"/>
        <v>28.148196715349272</v>
      </c>
      <c r="J8" s="115"/>
      <c r="K8" s="115"/>
    </row>
    <row r="9" spans="1:12" x14ac:dyDescent="0.25">
      <c r="A9" s="76" t="s">
        <v>539</v>
      </c>
      <c r="B9" s="124">
        <v>4.5219460499999897</v>
      </c>
      <c r="C9" s="43">
        <f t="shared" si="0"/>
        <v>3.7062681468029698E-2</v>
      </c>
      <c r="D9" s="124">
        <v>251.11968565999899</v>
      </c>
      <c r="E9" s="43">
        <f t="shared" si="1"/>
        <v>1.9979716008468966</v>
      </c>
      <c r="F9" s="124">
        <v>350.53447108999995</v>
      </c>
      <c r="G9" s="43">
        <f t="shared" si="2"/>
        <v>2.7096096546002051</v>
      </c>
      <c r="H9" s="43">
        <f t="shared" si="3"/>
        <v>39.588606989817052</v>
      </c>
      <c r="I9" s="49">
        <f t="shared" si="4"/>
        <v>7651.849916254545</v>
      </c>
      <c r="J9" s="115"/>
      <c r="K9" s="115"/>
    </row>
    <row r="10" spans="1:12" x14ac:dyDescent="0.25">
      <c r="A10" s="76" t="s">
        <v>535</v>
      </c>
      <c r="B10" s="124">
        <v>21.416048</v>
      </c>
      <c r="C10" s="43">
        <f t="shared" si="0"/>
        <v>0.17552977336561465</v>
      </c>
      <c r="D10" s="124">
        <v>257.04940132000002</v>
      </c>
      <c r="E10" s="43">
        <f t="shared" si="1"/>
        <v>2.0451499152774897</v>
      </c>
      <c r="F10" s="124">
        <v>249.40581401000009</v>
      </c>
      <c r="G10" s="43">
        <f t="shared" si="2"/>
        <v>1.9278914266363527</v>
      </c>
      <c r="H10" s="43">
        <f t="shared" si="3"/>
        <v>-2.9735868944835486</v>
      </c>
      <c r="I10" s="49">
        <f t="shared" si="4"/>
        <v>1064.5744070521325</v>
      </c>
      <c r="J10" s="115"/>
      <c r="K10" s="115"/>
    </row>
    <row r="11" spans="1:12" x14ac:dyDescent="0.25">
      <c r="A11" s="76" t="s">
        <v>774</v>
      </c>
      <c r="B11" s="124">
        <v>228.31117429999955</v>
      </c>
      <c r="C11" s="43">
        <f t="shared" si="0"/>
        <v>1.8712793640412211</v>
      </c>
      <c r="D11" s="124">
        <v>233.87362817999963</v>
      </c>
      <c r="E11" s="43">
        <f t="shared" si="1"/>
        <v>1.8607576146910487</v>
      </c>
      <c r="F11" s="124">
        <v>243.71982887999957</v>
      </c>
      <c r="G11" s="43">
        <f t="shared" si="2"/>
        <v>1.8839391153094391</v>
      </c>
      <c r="H11" s="43">
        <f t="shared" si="3"/>
        <v>4.2100517175120977</v>
      </c>
      <c r="I11" s="49">
        <f t="shared" si="4"/>
        <v>6.7489708408897897</v>
      </c>
      <c r="J11" s="115"/>
      <c r="K11" s="115"/>
    </row>
    <row r="12" spans="1:12" x14ac:dyDescent="0.25">
      <c r="A12" s="76" t="s">
        <v>762</v>
      </c>
      <c r="B12" s="124">
        <v>303.3064363699998</v>
      </c>
      <c r="C12" s="43">
        <f t="shared" si="0"/>
        <v>2.4859539928355727</v>
      </c>
      <c r="D12" s="124">
        <v>123.4619264599998</v>
      </c>
      <c r="E12" s="43">
        <f t="shared" si="1"/>
        <v>0.98229424827692979</v>
      </c>
      <c r="F12" s="124">
        <v>208.84739105000008</v>
      </c>
      <c r="G12" s="43">
        <f t="shared" si="2"/>
        <v>1.6143773403154145</v>
      </c>
      <c r="H12" s="43">
        <f t="shared" si="3"/>
        <v>69.159348989799028</v>
      </c>
      <c r="I12" s="49">
        <f t="shared" si="4"/>
        <v>-31.143106110933395</v>
      </c>
      <c r="J12" s="115"/>
      <c r="K12" s="115"/>
    </row>
    <row r="13" spans="1:12" x14ac:dyDescent="0.25">
      <c r="A13" s="76" t="s">
        <v>545</v>
      </c>
      <c r="B13" s="124">
        <v>99.799424880000004</v>
      </c>
      <c r="C13" s="43">
        <f t="shared" si="0"/>
        <v>0.81797399927405301</v>
      </c>
      <c r="D13" s="124">
        <v>0.49417926999999989</v>
      </c>
      <c r="E13" s="43">
        <f t="shared" si="1"/>
        <v>3.9318150012503262E-3</v>
      </c>
      <c r="F13" s="124">
        <v>204.37211380000002</v>
      </c>
      <c r="G13" s="43">
        <f t="shared" si="2"/>
        <v>1.5797837255821592</v>
      </c>
      <c r="H13" s="43" t="s">
        <v>261</v>
      </c>
      <c r="I13" s="49">
        <f t="shared" si="4"/>
        <v>104.7828572616921</v>
      </c>
      <c r="J13" s="115"/>
      <c r="K13" s="115"/>
    </row>
    <row r="14" spans="1:12" x14ac:dyDescent="0.25">
      <c r="A14" s="76" t="s">
        <v>777</v>
      </c>
      <c r="B14" s="124">
        <v>203.83656738999966</v>
      </c>
      <c r="C14" s="43">
        <f t="shared" si="0"/>
        <v>1.6706810928697711</v>
      </c>
      <c r="D14" s="124">
        <v>195.13203542999992</v>
      </c>
      <c r="E14" s="43">
        <f t="shared" si="1"/>
        <v>1.5525197245286797</v>
      </c>
      <c r="F14" s="124">
        <v>203.85196907999972</v>
      </c>
      <c r="G14" s="43">
        <f t="shared" si="2"/>
        <v>1.5757630392550213</v>
      </c>
      <c r="H14" s="43">
        <f>((F14/D14)-1)*100</f>
        <v>4.4687350443427976</v>
      </c>
      <c r="I14" s="49">
        <f t="shared" si="4"/>
        <v>7.5559013759329829E-3</v>
      </c>
      <c r="J14" s="115"/>
      <c r="K14" s="115"/>
    </row>
    <row r="15" spans="1:12" x14ac:dyDescent="0.25">
      <c r="A15" s="76" t="s">
        <v>748</v>
      </c>
      <c r="B15" s="124">
        <v>138.2132887799998</v>
      </c>
      <c r="C15" s="43">
        <f t="shared" si="0"/>
        <v>1.1328209226870249</v>
      </c>
      <c r="D15" s="124">
        <v>171.41442183999979</v>
      </c>
      <c r="E15" s="43">
        <f t="shared" si="1"/>
        <v>1.3638164045633945</v>
      </c>
      <c r="F15" s="124">
        <v>203.54319861999963</v>
      </c>
      <c r="G15" s="43">
        <f t="shared" si="2"/>
        <v>1.5733762628079857</v>
      </c>
      <c r="H15" s="43">
        <f>((F15/D15)-1)*100</f>
        <v>18.743333516003236</v>
      </c>
      <c r="I15" s="49">
        <f t="shared" si="4"/>
        <v>47.26745916884181</v>
      </c>
      <c r="J15" s="115"/>
      <c r="K15" s="115"/>
    </row>
    <row r="16" spans="1:12" x14ac:dyDescent="0.25">
      <c r="A16" s="76" t="s">
        <v>730</v>
      </c>
      <c r="B16" s="124">
        <v>43.311134419999924</v>
      </c>
      <c r="C16" s="43">
        <f t="shared" si="0"/>
        <v>0.35498583160395697</v>
      </c>
      <c r="D16" s="124">
        <v>47.798641489999866</v>
      </c>
      <c r="E16" s="43">
        <f t="shared" si="1"/>
        <v>0.38029805590543642</v>
      </c>
      <c r="F16" s="124">
        <v>196.08896748000001</v>
      </c>
      <c r="G16" s="43">
        <f t="shared" si="2"/>
        <v>1.5157555198272519</v>
      </c>
      <c r="H16" s="43">
        <f>((F16/D16)-1)*100</f>
        <v>310.2396247412691</v>
      </c>
      <c r="I16" s="49">
        <f t="shared" si="4"/>
        <v>352.74493523644895</v>
      </c>
      <c r="J16" s="115"/>
      <c r="K16" s="115"/>
    </row>
    <row r="17" spans="1:12" x14ac:dyDescent="0.25">
      <c r="A17" s="76" t="s">
        <v>778</v>
      </c>
      <c r="B17" s="124">
        <v>187.52408959000005</v>
      </c>
      <c r="C17" s="43">
        <f t="shared" si="0"/>
        <v>1.5369810969010682</v>
      </c>
      <c r="D17" s="124">
        <v>240.72179148999993</v>
      </c>
      <c r="E17" s="43">
        <f t="shared" si="1"/>
        <v>1.9152433304380312</v>
      </c>
      <c r="F17" s="124">
        <v>179.32540561999991</v>
      </c>
      <c r="G17" s="43">
        <f t="shared" si="2"/>
        <v>1.3861742295190536</v>
      </c>
      <c r="H17" s="43">
        <f>((F17/D17)-1)*100</f>
        <v>-25.505121696699629</v>
      </c>
      <c r="I17" s="49">
        <f t="shared" si="4"/>
        <v>-4.3720697367072177</v>
      </c>
      <c r="J17" s="115"/>
      <c r="K17" s="115"/>
    </row>
    <row r="18" spans="1:12" x14ac:dyDescent="0.25">
      <c r="A18" s="76" t="s">
        <v>775</v>
      </c>
      <c r="B18" s="124">
        <v>290.57467603999976</v>
      </c>
      <c r="C18" s="43">
        <f t="shared" si="0"/>
        <v>2.381602199952487</v>
      </c>
      <c r="D18" s="124">
        <v>182.97722592999972</v>
      </c>
      <c r="E18" s="43">
        <f t="shared" si="1"/>
        <v>1.4558129923150021</v>
      </c>
      <c r="F18" s="124">
        <v>171.59722817999975</v>
      </c>
      <c r="G18" s="43">
        <f t="shared" si="2"/>
        <v>1.326435898681652</v>
      </c>
      <c r="H18" s="43">
        <f>((F18/D18)-1)*100</f>
        <v>-6.2193519943042226</v>
      </c>
      <c r="I18" s="49">
        <f t="shared" si="4"/>
        <v>-40.94556672365416</v>
      </c>
      <c r="J18" s="115"/>
      <c r="K18" s="115"/>
    </row>
    <row r="19" spans="1:12" x14ac:dyDescent="0.25">
      <c r="A19" s="76" t="s">
        <v>689</v>
      </c>
      <c r="B19" s="124">
        <v>15.256793789999985</v>
      </c>
      <c r="C19" s="43">
        <f t="shared" si="0"/>
        <v>0.125047420338459</v>
      </c>
      <c r="D19" s="124">
        <v>23.799460379999971</v>
      </c>
      <c r="E19" s="43">
        <f t="shared" si="1"/>
        <v>0.18935451368436942</v>
      </c>
      <c r="F19" s="124">
        <v>170.75907130999991</v>
      </c>
      <c r="G19" s="43">
        <f t="shared" si="2"/>
        <v>1.3199569982187132</v>
      </c>
      <c r="H19" s="43" t="s">
        <v>261</v>
      </c>
      <c r="I19" s="49" t="s">
        <v>261</v>
      </c>
      <c r="J19" s="115"/>
      <c r="K19" s="115"/>
    </row>
    <row r="20" spans="1:12" x14ac:dyDescent="0.25">
      <c r="A20" s="76" t="s">
        <v>750</v>
      </c>
      <c r="B20" s="124">
        <v>128.80414213999981</v>
      </c>
      <c r="C20" s="43">
        <f t="shared" si="0"/>
        <v>1.0557018679817389</v>
      </c>
      <c r="D20" s="124">
        <v>210.82787261999982</v>
      </c>
      <c r="E20" s="43">
        <f t="shared" si="1"/>
        <v>1.6773997667870779</v>
      </c>
      <c r="F20" s="124">
        <v>169.61709080999981</v>
      </c>
      <c r="G20" s="43">
        <f t="shared" si="2"/>
        <v>1.3111295599968926</v>
      </c>
      <c r="H20" s="43">
        <f>((F20/D20)-1)*100</f>
        <v>-19.547122160777629</v>
      </c>
      <c r="I20" s="49">
        <f>((F20/B20)-1)*100</f>
        <v>31.686052942023846</v>
      </c>
      <c r="J20" s="115"/>
      <c r="K20" s="115"/>
    </row>
    <row r="21" spans="1:12" x14ac:dyDescent="0.25">
      <c r="A21" s="76" t="s">
        <v>776</v>
      </c>
      <c r="B21" s="124">
        <v>150.87385798999955</v>
      </c>
      <c r="C21" s="43">
        <f t="shared" si="0"/>
        <v>1.2365892203725239</v>
      </c>
      <c r="D21" s="124">
        <v>186.4119343399995</v>
      </c>
      <c r="E21" s="43">
        <f t="shared" si="1"/>
        <v>1.4831403993334262</v>
      </c>
      <c r="F21" s="124">
        <v>168.59442075999942</v>
      </c>
      <c r="G21" s="43">
        <f t="shared" si="2"/>
        <v>1.3032243841312072</v>
      </c>
      <c r="H21" s="43">
        <f>((F21/D21)-1)*100</f>
        <v>-9.558139956587997</v>
      </c>
      <c r="I21" s="49">
        <f>((F21/B21)-1)*100</f>
        <v>11.745283779496418</v>
      </c>
      <c r="J21" s="115"/>
      <c r="K21" s="115"/>
    </row>
    <row r="22" spans="1:12" x14ac:dyDescent="0.25">
      <c r="A22" s="76" t="s">
        <v>773</v>
      </c>
      <c r="B22" s="124">
        <v>182.10207977999991</v>
      </c>
      <c r="C22" s="43">
        <f t="shared" si="0"/>
        <v>1.4925413313040046</v>
      </c>
      <c r="D22" s="124">
        <v>173.32127255999953</v>
      </c>
      <c r="E22" s="43">
        <f t="shared" si="1"/>
        <v>1.3789877901742071</v>
      </c>
      <c r="F22" s="124">
        <v>160.3001405899995</v>
      </c>
      <c r="G22" s="43">
        <f t="shared" si="2"/>
        <v>1.2391101144084429</v>
      </c>
      <c r="H22" s="43">
        <f>((F22/D22)-1)*100</f>
        <v>-7.5127142662147488</v>
      </c>
      <c r="I22" s="49">
        <f>((F22/B22)-1)*100</f>
        <v>-11.972372427783162</v>
      </c>
      <c r="J22" s="115"/>
      <c r="K22" s="115"/>
      <c r="L22" s="26"/>
    </row>
    <row r="23" spans="1:12" x14ac:dyDescent="0.25">
      <c r="A23" s="76" t="s">
        <v>772</v>
      </c>
      <c r="B23" s="124">
        <v>138.46131967999992</v>
      </c>
      <c r="C23" s="43">
        <f t="shared" si="0"/>
        <v>1.1348538284623897</v>
      </c>
      <c r="D23" s="124">
        <v>155.57150758999961</v>
      </c>
      <c r="E23" s="43">
        <f t="shared" si="1"/>
        <v>1.2377661800938951</v>
      </c>
      <c r="F23" s="124">
        <v>150.50111624999994</v>
      </c>
      <c r="G23" s="43">
        <f t="shared" si="2"/>
        <v>1.1633642658624717</v>
      </c>
      <c r="H23" s="43">
        <f>((F23/D23)-1)*100</f>
        <v>-3.2592030626600432</v>
      </c>
      <c r="I23" s="49">
        <f>((F23/B23)-1)*100</f>
        <v>8.6954223734291958</v>
      </c>
      <c r="J23" s="115"/>
      <c r="K23" s="115"/>
    </row>
    <row r="24" spans="1:12" x14ac:dyDescent="0.25">
      <c r="A24" s="76" t="s">
        <v>770</v>
      </c>
      <c r="B24" s="124">
        <v>141.89077742999945</v>
      </c>
      <c r="C24" s="43">
        <f t="shared" si="0"/>
        <v>1.1629622797333417</v>
      </c>
      <c r="D24" s="124">
        <v>152.21714529999977</v>
      </c>
      <c r="E24" s="43">
        <f t="shared" si="1"/>
        <v>1.2110780270852717</v>
      </c>
      <c r="F24" s="124">
        <v>148.37992166999973</v>
      </c>
      <c r="G24" s="43">
        <f t="shared" si="2"/>
        <v>1.1469675637196501</v>
      </c>
      <c r="H24" s="43">
        <f>((F24/D24)-1)*100</f>
        <v>-2.5208879212899271</v>
      </c>
      <c r="I24" s="49">
        <f>((F24/B24)-1)*100</f>
        <v>4.5733375752357475</v>
      </c>
      <c r="J24" s="115"/>
      <c r="K24" s="115"/>
    </row>
    <row r="25" spans="1:12" x14ac:dyDescent="0.25">
      <c r="A25" s="76" t="s">
        <v>767</v>
      </c>
      <c r="B25" s="124">
        <v>118.34300157999975</v>
      </c>
      <c r="C25" s="43">
        <f t="shared" si="0"/>
        <v>0.96996048228617771</v>
      </c>
      <c r="D25" s="124">
        <v>135.80660525999969</v>
      </c>
      <c r="E25" s="43">
        <f t="shared" si="1"/>
        <v>1.0805116285637566</v>
      </c>
      <c r="F25" s="124">
        <v>147.42329857999994</v>
      </c>
      <c r="G25" s="43">
        <f t="shared" si="2"/>
        <v>1.1395729267459549</v>
      </c>
      <c r="H25" s="43" t="s">
        <v>261</v>
      </c>
      <c r="I25" s="49" t="s">
        <v>261</v>
      </c>
      <c r="J25" s="115"/>
      <c r="K25" s="115"/>
    </row>
    <row r="26" spans="1:12" x14ac:dyDescent="0.25">
      <c r="A26" s="76" t="s">
        <v>747</v>
      </c>
      <c r="B26" s="124">
        <v>145.39984527999965</v>
      </c>
      <c r="C26" s="43">
        <f t="shared" si="0"/>
        <v>1.1917232296730833</v>
      </c>
      <c r="D26" s="124">
        <v>148.60073219999984</v>
      </c>
      <c r="E26" s="43">
        <f t="shared" si="1"/>
        <v>1.1823049316915741</v>
      </c>
      <c r="F26" s="124">
        <v>144.33559876999988</v>
      </c>
      <c r="G26" s="43">
        <f t="shared" si="2"/>
        <v>1.1157051993020102</v>
      </c>
      <c r="H26" s="43">
        <f>((F26/D26)-1)*100</f>
        <v>-2.8701967795552785</v>
      </c>
      <c r="I26" s="49">
        <f t="shared" ref="I26:I42" si="5">((F26/B26)-1)*100</f>
        <v>-0.73194473346951394</v>
      </c>
      <c r="J26" s="115"/>
      <c r="K26" s="115"/>
    </row>
    <row r="27" spans="1:12" x14ac:dyDescent="0.25">
      <c r="A27" s="76" t="s">
        <v>768</v>
      </c>
      <c r="B27" s="124">
        <v>118.19201717999974</v>
      </c>
      <c r="C27" s="43">
        <f t="shared" si="0"/>
        <v>0.96872298704365012</v>
      </c>
      <c r="D27" s="124">
        <v>149.14610255999983</v>
      </c>
      <c r="E27" s="43">
        <f t="shared" si="1"/>
        <v>1.1866440359253174</v>
      </c>
      <c r="F27" s="124">
        <v>131.71927463999987</v>
      </c>
      <c r="G27" s="43">
        <f t="shared" si="2"/>
        <v>1.0181817986449704</v>
      </c>
      <c r="H27" s="43" t="s">
        <v>261</v>
      </c>
      <c r="I27" s="49">
        <f t="shared" si="5"/>
        <v>11.44515321994961</v>
      </c>
      <c r="J27" s="115"/>
      <c r="K27" s="115"/>
    </row>
    <row r="28" spans="1:12" x14ac:dyDescent="0.25">
      <c r="A28" s="76" t="s">
        <v>702</v>
      </c>
      <c r="B28" s="124">
        <v>147.359067809999</v>
      </c>
      <c r="C28" s="43">
        <f t="shared" si="0"/>
        <v>1.2077813691890009</v>
      </c>
      <c r="D28" s="124">
        <v>28.830893569999997</v>
      </c>
      <c r="E28" s="43">
        <f t="shared" si="1"/>
        <v>0.22938586606026107</v>
      </c>
      <c r="F28" s="124">
        <v>126.3798505499999</v>
      </c>
      <c r="G28" s="43">
        <f t="shared" si="2"/>
        <v>0.97690838259752499</v>
      </c>
      <c r="H28" s="43">
        <f t="shared" ref="H28:H42" si="6">((F28/D28)-1)*100</f>
        <v>338.34871174962313</v>
      </c>
      <c r="I28" s="49">
        <f t="shared" si="5"/>
        <v>-14.23680101386714</v>
      </c>
      <c r="J28" s="115"/>
      <c r="K28" s="115"/>
    </row>
    <row r="29" spans="1:12" x14ac:dyDescent="0.25">
      <c r="A29" s="76" t="s">
        <v>769</v>
      </c>
      <c r="B29" s="124">
        <v>116.09031316999994</v>
      </c>
      <c r="C29" s="43">
        <f t="shared" si="0"/>
        <v>0.95149704374370669</v>
      </c>
      <c r="D29" s="124">
        <v>124.00847232999951</v>
      </c>
      <c r="E29" s="43">
        <f t="shared" si="1"/>
        <v>0.98664270516492569</v>
      </c>
      <c r="F29" s="124">
        <v>125.40867992999991</v>
      </c>
      <c r="G29" s="43">
        <f t="shared" si="2"/>
        <v>0.96940129412193698</v>
      </c>
      <c r="H29" s="43">
        <f t="shared" si="6"/>
        <v>1.1291225298496466</v>
      </c>
      <c r="I29" s="49">
        <f t="shared" si="5"/>
        <v>8.0268254133782477</v>
      </c>
      <c r="J29" s="115"/>
      <c r="K29" s="115"/>
    </row>
    <row r="30" spans="1:12" x14ac:dyDescent="0.25">
      <c r="A30" s="76" t="s">
        <v>765</v>
      </c>
      <c r="B30" s="124">
        <v>126.46483279999984</v>
      </c>
      <c r="C30" s="43">
        <f t="shared" si="0"/>
        <v>1.0365284687494314</v>
      </c>
      <c r="D30" s="124">
        <v>108.30301525999997</v>
      </c>
      <c r="E30" s="43">
        <f t="shared" si="1"/>
        <v>0.86168612471322592</v>
      </c>
      <c r="F30" s="124">
        <v>122.33967175079965</v>
      </c>
      <c r="G30" s="43">
        <f t="shared" si="2"/>
        <v>0.94567805182125919</v>
      </c>
      <c r="H30" s="43">
        <f t="shared" si="6"/>
        <v>12.960540809600074</v>
      </c>
      <c r="I30" s="49">
        <f t="shared" si="5"/>
        <v>-3.2619036912214128</v>
      </c>
      <c r="J30" s="115"/>
      <c r="K30" s="115"/>
    </row>
    <row r="31" spans="1:12" x14ac:dyDescent="0.25">
      <c r="A31" s="76" t="s">
        <v>749</v>
      </c>
      <c r="B31" s="124">
        <v>97.531632749999844</v>
      </c>
      <c r="C31" s="43">
        <f t="shared" si="0"/>
        <v>0.79938676793149843</v>
      </c>
      <c r="D31" s="124">
        <v>81.567734879999733</v>
      </c>
      <c r="E31" s="43">
        <f t="shared" si="1"/>
        <v>0.64897348611808925</v>
      </c>
      <c r="F31" s="124">
        <v>119.74508145999965</v>
      </c>
      <c r="G31" s="43">
        <f t="shared" si="2"/>
        <v>0.92562203028414036</v>
      </c>
      <c r="H31" s="43">
        <f t="shared" si="6"/>
        <v>46.804470709117282</v>
      </c>
      <c r="I31" s="49">
        <f t="shared" si="5"/>
        <v>22.775635025960185</v>
      </c>
      <c r="J31" s="115"/>
      <c r="K31" s="115"/>
    </row>
    <row r="32" spans="1:12" x14ac:dyDescent="0.25">
      <c r="A32" s="76" t="s">
        <v>751</v>
      </c>
      <c r="B32" s="124">
        <v>117.52601686999992</v>
      </c>
      <c r="C32" s="43">
        <f t="shared" si="0"/>
        <v>0.96326432896277092</v>
      </c>
      <c r="D32" s="124">
        <v>113.11070120999977</v>
      </c>
      <c r="E32" s="43">
        <f t="shared" si="1"/>
        <v>0.89993728757464997</v>
      </c>
      <c r="F32" s="124">
        <v>113.59961617999987</v>
      </c>
      <c r="G32" s="43">
        <f t="shared" si="2"/>
        <v>0.87811796598222347</v>
      </c>
      <c r="H32" s="43">
        <f t="shared" si="6"/>
        <v>0.43224466365245906</v>
      </c>
      <c r="I32" s="49">
        <f t="shared" si="5"/>
        <v>-3.3408778707638809</v>
      </c>
      <c r="J32" s="115"/>
      <c r="K32" s="115"/>
    </row>
    <row r="33" spans="1:11" x14ac:dyDescent="0.25">
      <c r="A33" s="76" t="s">
        <v>617</v>
      </c>
      <c r="B33" s="124">
        <v>156.23487732999979</v>
      </c>
      <c r="C33" s="43">
        <f t="shared" si="0"/>
        <v>1.280529097130314</v>
      </c>
      <c r="D33" s="124">
        <v>85.386582809999808</v>
      </c>
      <c r="E33" s="43">
        <f t="shared" si="1"/>
        <v>0.67935720411311573</v>
      </c>
      <c r="F33" s="124">
        <v>104.19700070999997</v>
      </c>
      <c r="G33" s="43">
        <f t="shared" si="2"/>
        <v>0.80543633334055498</v>
      </c>
      <c r="H33" s="43">
        <f t="shared" si="6"/>
        <v>22.029711555334931</v>
      </c>
      <c r="I33" s="49">
        <f t="shared" si="5"/>
        <v>-33.307464702702241</v>
      </c>
      <c r="J33" s="115"/>
      <c r="K33" s="115"/>
    </row>
    <row r="34" spans="1:11" x14ac:dyDescent="0.25">
      <c r="A34" s="76" t="s">
        <v>759</v>
      </c>
      <c r="B34" s="124">
        <v>115.21276973999989</v>
      </c>
      <c r="C34" s="43">
        <f t="shared" si="0"/>
        <v>0.94430454028151811</v>
      </c>
      <c r="D34" s="124">
        <v>95.11341225999989</v>
      </c>
      <c r="E34" s="43">
        <f t="shared" si="1"/>
        <v>0.75674631423526595</v>
      </c>
      <c r="F34" s="124">
        <v>100.26244209999992</v>
      </c>
      <c r="G34" s="43">
        <f t="shared" si="2"/>
        <v>0.77502244005612175</v>
      </c>
      <c r="H34" s="43">
        <f t="shared" si="6"/>
        <v>5.4135686205061706</v>
      </c>
      <c r="I34" s="49">
        <f t="shared" si="5"/>
        <v>-12.97627656529593</v>
      </c>
      <c r="J34" s="115"/>
      <c r="K34" s="115"/>
    </row>
    <row r="35" spans="1:11" x14ac:dyDescent="0.25">
      <c r="A35" s="76" t="s">
        <v>831</v>
      </c>
      <c r="B35" s="124">
        <v>91.442780429999857</v>
      </c>
      <c r="C35" s="43">
        <f t="shared" si="0"/>
        <v>0.74948144143118922</v>
      </c>
      <c r="D35" s="124">
        <v>101.03390950999973</v>
      </c>
      <c r="E35" s="43">
        <f t="shared" si="1"/>
        <v>0.80385128466919498</v>
      </c>
      <c r="F35" s="124">
        <v>99.678814299999701</v>
      </c>
      <c r="G35" s="43">
        <f t="shared" si="2"/>
        <v>0.77051103346989858</v>
      </c>
      <c r="H35" s="43">
        <f t="shared" si="6"/>
        <v>-1.341228124866245</v>
      </c>
      <c r="I35" s="49">
        <f t="shared" si="5"/>
        <v>9.0067622957993763</v>
      </c>
      <c r="J35" s="115"/>
      <c r="K35" s="115"/>
    </row>
    <row r="36" spans="1:11" x14ac:dyDescent="0.25">
      <c r="A36" s="76" t="s">
        <v>752</v>
      </c>
      <c r="B36" s="124">
        <v>70.875624589999802</v>
      </c>
      <c r="C36" s="43">
        <f t="shared" si="0"/>
        <v>0.58090934057623755</v>
      </c>
      <c r="D36" s="124">
        <v>82.103666409999846</v>
      </c>
      <c r="E36" s="43">
        <f t="shared" si="1"/>
        <v>0.65323749263802589</v>
      </c>
      <c r="F36" s="124">
        <v>99.288114509999843</v>
      </c>
      <c r="G36" s="43">
        <f t="shared" si="2"/>
        <v>0.76749094839882992</v>
      </c>
      <c r="H36" s="43">
        <f t="shared" si="6"/>
        <v>20.93018357327221</v>
      </c>
      <c r="I36" s="49">
        <f t="shared" si="5"/>
        <v>40.087815923119074</v>
      </c>
      <c r="J36" s="115"/>
      <c r="K36" s="115"/>
    </row>
    <row r="37" spans="1:11" x14ac:dyDescent="0.25">
      <c r="A37" s="76" t="s">
        <v>766</v>
      </c>
      <c r="B37" s="124">
        <v>128.48168072999991</v>
      </c>
      <c r="C37" s="43">
        <f t="shared" si="0"/>
        <v>1.0530589163869144</v>
      </c>
      <c r="D37" s="124">
        <v>87.214159119999792</v>
      </c>
      <c r="E37" s="43">
        <f t="shared" si="1"/>
        <v>0.6938978625093849</v>
      </c>
      <c r="F37" s="124">
        <v>98.560175199999833</v>
      </c>
      <c r="G37" s="43">
        <f t="shared" si="2"/>
        <v>0.76186402281799981</v>
      </c>
      <c r="H37" s="43">
        <f t="shared" si="6"/>
        <v>13.009373930199587</v>
      </c>
      <c r="I37" s="49">
        <f t="shared" si="5"/>
        <v>-23.28853838149826</v>
      </c>
      <c r="J37" s="115"/>
      <c r="K37" s="115"/>
    </row>
    <row r="38" spans="1:11" x14ac:dyDescent="0.25">
      <c r="A38" s="76" t="s">
        <v>745</v>
      </c>
      <c r="B38" s="124">
        <v>67.18074141999989</v>
      </c>
      <c r="C38" s="43">
        <f t="shared" si="0"/>
        <v>0.55062541492186334</v>
      </c>
      <c r="D38" s="124">
        <v>78.142550759999892</v>
      </c>
      <c r="E38" s="43">
        <f t="shared" si="1"/>
        <v>0.62172185675480229</v>
      </c>
      <c r="F38" s="124">
        <v>96.731045019999897</v>
      </c>
      <c r="G38" s="43">
        <f t="shared" si="2"/>
        <v>0.74772496031770741</v>
      </c>
      <c r="H38" s="43">
        <f t="shared" si="6"/>
        <v>23.787928701087658</v>
      </c>
      <c r="I38" s="49">
        <f t="shared" si="5"/>
        <v>43.986271921677258</v>
      </c>
      <c r="J38" s="115"/>
      <c r="K38" s="115"/>
    </row>
    <row r="39" spans="1:11" x14ac:dyDescent="0.25">
      <c r="A39" s="76" t="s">
        <v>755</v>
      </c>
      <c r="B39" s="124">
        <v>79.782631299999608</v>
      </c>
      <c r="C39" s="43">
        <f t="shared" si="0"/>
        <v>0.65391276628635331</v>
      </c>
      <c r="D39" s="124">
        <v>101.69116285999993</v>
      </c>
      <c r="E39" s="43">
        <f t="shared" si="1"/>
        <v>0.80908055821025804</v>
      </c>
      <c r="F39" s="124">
        <v>95.142170939999872</v>
      </c>
      <c r="G39" s="43">
        <f t="shared" si="2"/>
        <v>0.73544306252396174</v>
      </c>
      <c r="H39" s="43">
        <f t="shared" si="6"/>
        <v>-6.4400796842260295</v>
      </c>
      <c r="I39" s="49">
        <f t="shared" si="5"/>
        <v>19.251733603828058</v>
      </c>
      <c r="J39" s="115"/>
      <c r="K39" s="115"/>
    </row>
    <row r="40" spans="1:11" x14ac:dyDescent="0.25">
      <c r="A40" s="76" t="s">
        <v>652</v>
      </c>
      <c r="B40" s="124">
        <v>48.220421009999924</v>
      </c>
      <c r="C40" s="43">
        <f t="shared" si="0"/>
        <v>0.39522322566142037</v>
      </c>
      <c r="D40" s="124">
        <v>58.829608099999845</v>
      </c>
      <c r="E40" s="43">
        <f t="shared" si="1"/>
        <v>0.46806321043223276</v>
      </c>
      <c r="F40" s="124">
        <v>90.77369352999979</v>
      </c>
      <c r="G40" s="43">
        <f t="shared" si="2"/>
        <v>0.70167500390983473</v>
      </c>
      <c r="H40" s="43">
        <f t="shared" si="6"/>
        <v>54.299334062706485</v>
      </c>
      <c r="I40" s="49">
        <f t="shared" si="5"/>
        <v>88.247409766860386</v>
      </c>
      <c r="J40" s="115"/>
      <c r="K40" s="115"/>
    </row>
    <row r="41" spans="1:11" x14ac:dyDescent="0.25">
      <c r="A41" s="76" t="s">
        <v>761</v>
      </c>
      <c r="B41" s="124">
        <v>79.203902849999906</v>
      </c>
      <c r="C41" s="43">
        <f t="shared" si="0"/>
        <v>0.64916940403442525</v>
      </c>
      <c r="D41" s="124">
        <v>95.824037419999897</v>
      </c>
      <c r="E41" s="43">
        <f t="shared" si="1"/>
        <v>0.76240022736754676</v>
      </c>
      <c r="F41" s="124">
        <v>86.342811079999777</v>
      </c>
      <c r="G41" s="43">
        <f t="shared" si="2"/>
        <v>0.66742455821875724</v>
      </c>
      <c r="H41" s="43">
        <f t="shared" si="6"/>
        <v>-9.8944133385275741</v>
      </c>
      <c r="I41" s="49">
        <f t="shared" si="5"/>
        <v>9.0133288551700108</v>
      </c>
      <c r="J41" s="115"/>
      <c r="K41" s="115"/>
    </row>
    <row r="42" spans="1:11" x14ac:dyDescent="0.25">
      <c r="A42" s="76" t="s">
        <v>756</v>
      </c>
      <c r="B42" s="124">
        <v>134.5776211499998</v>
      </c>
      <c r="C42" s="43">
        <f t="shared" si="0"/>
        <v>1.103022338227063</v>
      </c>
      <c r="D42" s="124">
        <v>92.596370689999873</v>
      </c>
      <c r="E42" s="43">
        <f t="shared" si="1"/>
        <v>0.73672009621180101</v>
      </c>
      <c r="F42" s="124">
        <v>83.269121969999873</v>
      </c>
      <c r="G42" s="43">
        <f t="shared" si="2"/>
        <v>0.64366513261420122</v>
      </c>
      <c r="H42" s="43">
        <f t="shared" si="6"/>
        <v>-10.073017603709722</v>
      </c>
      <c r="I42" s="49">
        <f t="shared" si="5"/>
        <v>-38.12558042084251</v>
      </c>
      <c r="J42" s="115"/>
      <c r="K42" s="115"/>
    </row>
    <row r="43" spans="1:11" x14ac:dyDescent="0.25">
      <c r="A43" s="76" t="s">
        <v>757</v>
      </c>
      <c r="B43" s="124">
        <v>47.603122089999964</v>
      </c>
      <c r="C43" s="43">
        <f t="shared" si="0"/>
        <v>0.39016373291437234</v>
      </c>
      <c r="D43" s="124">
        <v>91.165776049999849</v>
      </c>
      <c r="E43" s="43">
        <f t="shared" si="1"/>
        <v>0.72533792417884546</v>
      </c>
      <c r="F43" s="124">
        <v>80.975288469999882</v>
      </c>
      <c r="G43" s="43">
        <f t="shared" si="2"/>
        <v>0.62593394235973532</v>
      </c>
      <c r="H43" s="43" t="s">
        <v>261</v>
      </c>
      <c r="I43" s="49" t="s">
        <v>261</v>
      </c>
      <c r="J43" s="115"/>
      <c r="K43" s="115"/>
    </row>
    <row r="44" spans="1:11" x14ac:dyDescent="0.25">
      <c r="A44" s="76" t="s">
        <v>738</v>
      </c>
      <c r="B44" s="124">
        <v>98.791508749999778</v>
      </c>
      <c r="C44" s="43">
        <f t="shared" si="0"/>
        <v>0.80971293776212105</v>
      </c>
      <c r="D44" s="124">
        <v>57.972918129999933</v>
      </c>
      <c r="E44" s="43">
        <f t="shared" si="1"/>
        <v>0.46124716880534222</v>
      </c>
      <c r="F44" s="124">
        <v>78.068463369999691</v>
      </c>
      <c r="G44" s="43">
        <f t="shared" si="2"/>
        <v>0.60346436517178315</v>
      </c>
      <c r="H44" s="43">
        <f>((F44/D44)-1)*100</f>
        <v>34.663677262091582</v>
      </c>
      <c r="I44" s="49" t="s">
        <v>261</v>
      </c>
      <c r="J44" s="115"/>
      <c r="K44" s="115"/>
    </row>
    <row r="45" spans="1:11" x14ac:dyDescent="0.25">
      <c r="A45" s="76" t="s">
        <v>746</v>
      </c>
      <c r="B45" s="124">
        <v>70.11270145999984</v>
      </c>
      <c r="C45" s="43">
        <f t="shared" si="0"/>
        <v>0.57465628566600013</v>
      </c>
      <c r="D45" s="124">
        <v>75.64600301000003</v>
      </c>
      <c r="E45" s="43">
        <f t="shared" si="1"/>
        <v>0.60185869273582748</v>
      </c>
      <c r="F45" s="124">
        <v>74.233743039999894</v>
      </c>
      <c r="G45" s="43">
        <f t="shared" si="2"/>
        <v>0.57382221558076241</v>
      </c>
      <c r="H45" s="43" t="s">
        <v>261</v>
      </c>
      <c r="I45" s="49" t="s">
        <v>261</v>
      </c>
      <c r="J45" s="115"/>
      <c r="K45" s="115"/>
    </row>
    <row r="46" spans="1:11" x14ac:dyDescent="0.25">
      <c r="A46" s="76" t="s">
        <v>754</v>
      </c>
      <c r="B46" s="124">
        <v>74.478712799999897</v>
      </c>
      <c r="C46" s="43">
        <f t="shared" si="0"/>
        <v>0.6104408982622137</v>
      </c>
      <c r="D46" s="124">
        <v>91.027289379999871</v>
      </c>
      <c r="E46" s="43">
        <f t="shared" si="1"/>
        <v>0.72423608927877137</v>
      </c>
      <c r="F46" s="124">
        <v>72.032651939999894</v>
      </c>
      <c r="G46" s="43">
        <f t="shared" si="2"/>
        <v>0.5568079183087451</v>
      </c>
      <c r="H46" s="43">
        <f>((F46/D46)-1)*100</f>
        <v>-20.86697030019813</v>
      </c>
      <c r="I46" s="49">
        <f>((F46/B46)-1)*100</f>
        <v>-3.2842415880205755</v>
      </c>
      <c r="J46" s="115"/>
      <c r="K46" s="115"/>
    </row>
    <row r="47" spans="1:11" x14ac:dyDescent="0.25">
      <c r="A47" s="76" t="s">
        <v>753</v>
      </c>
      <c r="B47" s="124">
        <v>81.825948339999997</v>
      </c>
      <c r="C47" s="43">
        <f t="shared" si="0"/>
        <v>0.67066015950032853</v>
      </c>
      <c r="D47" s="124">
        <v>86.144919359999889</v>
      </c>
      <c r="E47" s="43">
        <f t="shared" si="1"/>
        <v>0.68539072110642618</v>
      </c>
      <c r="F47" s="124">
        <v>70.328555919999786</v>
      </c>
      <c r="G47" s="43">
        <f t="shared" si="2"/>
        <v>0.54363536208681362</v>
      </c>
      <c r="H47" s="43">
        <f>((F47/D47)-1)*100</f>
        <v>-18.360181375181828</v>
      </c>
      <c r="I47" s="49">
        <f>((F47/B47)-1)*100</f>
        <v>-14.051034730727096</v>
      </c>
      <c r="J47" s="115"/>
      <c r="K47" s="115"/>
    </row>
    <row r="48" spans="1:11" x14ac:dyDescent="0.25">
      <c r="A48" s="76" t="s">
        <v>760</v>
      </c>
      <c r="B48" s="124">
        <v>70.426930009999921</v>
      </c>
      <c r="C48" s="43">
        <f t="shared" si="0"/>
        <v>0.57723175926255355</v>
      </c>
      <c r="D48" s="124">
        <v>129.40248264999977</v>
      </c>
      <c r="E48" s="43">
        <f t="shared" si="1"/>
        <v>1.0295588127003068</v>
      </c>
      <c r="F48" s="124">
        <v>69.368065519999888</v>
      </c>
      <c r="G48" s="43">
        <f t="shared" si="2"/>
        <v>0.53621083104740452</v>
      </c>
      <c r="H48" s="43" t="s">
        <v>261</v>
      </c>
      <c r="I48" s="49" t="s">
        <v>261</v>
      </c>
      <c r="J48" s="115"/>
      <c r="K48" s="115"/>
    </row>
    <row r="49" spans="1:11" x14ac:dyDescent="0.25">
      <c r="A49" s="76" t="s">
        <v>741</v>
      </c>
      <c r="B49" s="124">
        <v>58.103727779999915</v>
      </c>
      <c r="C49" s="43">
        <f t="shared" si="0"/>
        <v>0.47622858189899242</v>
      </c>
      <c r="D49" s="124">
        <v>63.373273909999938</v>
      </c>
      <c r="E49" s="43">
        <f t="shared" si="1"/>
        <v>0.50421376242205329</v>
      </c>
      <c r="F49" s="124">
        <v>68.549202779999888</v>
      </c>
      <c r="G49" s="43">
        <f t="shared" si="2"/>
        <v>0.52988107300906684</v>
      </c>
      <c r="H49" s="43">
        <f>((F49/D49)-1)*100</f>
        <v>8.1673685935029781</v>
      </c>
      <c r="I49" s="49">
        <f>((F49/B49)-1)*100</f>
        <v>17.977288891945143</v>
      </c>
      <c r="J49" s="115"/>
      <c r="K49" s="115"/>
    </row>
    <row r="50" spans="1:11" x14ac:dyDescent="0.25">
      <c r="A50" s="76" t="s">
        <v>733</v>
      </c>
      <c r="B50" s="124">
        <v>47.337093419999967</v>
      </c>
      <c r="C50" s="43">
        <f t="shared" si="0"/>
        <v>0.38798331418567622</v>
      </c>
      <c r="D50" s="124">
        <v>51.912807279999861</v>
      </c>
      <c r="E50" s="43">
        <f t="shared" si="1"/>
        <v>0.41303139733182387</v>
      </c>
      <c r="F50" s="124">
        <v>67.672164259999889</v>
      </c>
      <c r="G50" s="43">
        <f t="shared" si="2"/>
        <v>0.52310161981047365</v>
      </c>
      <c r="H50" s="43" t="s">
        <v>261</v>
      </c>
      <c r="I50" s="49" t="s">
        <v>261</v>
      </c>
      <c r="J50" s="115"/>
      <c r="K50" s="115"/>
    </row>
    <row r="51" spans="1:11" x14ac:dyDescent="0.25">
      <c r="A51" s="76" t="s">
        <v>743</v>
      </c>
      <c r="B51" s="124">
        <v>74.596855119999816</v>
      </c>
      <c r="C51" s="43">
        <f t="shared" si="0"/>
        <v>0.61140921392224923</v>
      </c>
      <c r="D51" s="124">
        <v>62.862349559999892</v>
      </c>
      <c r="E51" s="43">
        <f t="shared" si="1"/>
        <v>0.5001487193379226</v>
      </c>
      <c r="F51" s="124">
        <v>67.554328689999863</v>
      </c>
      <c r="G51" s="43">
        <f t="shared" si="2"/>
        <v>0.52219075818498339</v>
      </c>
      <c r="H51" s="43">
        <f>((F51/D51)-1)*100</f>
        <v>7.4638939887565758</v>
      </c>
      <c r="I51" s="49">
        <f>((F51/B51)-1)*100</f>
        <v>-9.4407819453930504</v>
      </c>
      <c r="J51" s="115"/>
      <c r="K51" s="115"/>
    </row>
    <row r="52" spans="1:11" x14ac:dyDescent="0.25">
      <c r="A52" s="76" t="s">
        <v>782</v>
      </c>
      <c r="B52" s="124">
        <v>49.45513565999989</v>
      </c>
      <c r="C52" s="43">
        <f t="shared" si="0"/>
        <v>0.40534316855124286</v>
      </c>
      <c r="D52" s="124">
        <v>425.43064906999888</v>
      </c>
      <c r="E52" s="43">
        <f t="shared" si="1"/>
        <v>3.3848336212182377</v>
      </c>
      <c r="F52" s="124">
        <v>66.945969439999942</v>
      </c>
      <c r="G52" s="43">
        <f t="shared" si="2"/>
        <v>0.51748817902881861</v>
      </c>
      <c r="H52" s="43">
        <f>((F52/D52)-1)*100</f>
        <v>-84.263952400621505</v>
      </c>
      <c r="I52" s="49">
        <f>((F52/B52)-1)*100</f>
        <v>35.367072694427804</v>
      </c>
      <c r="J52" s="115"/>
      <c r="K52" s="115"/>
    </row>
    <row r="53" spans="1:11" x14ac:dyDescent="0.25">
      <c r="A53" s="76" t="s">
        <v>835</v>
      </c>
      <c r="B53" s="124">
        <v>58.488062279999909</v>
      </c>
      <c r="C53" s="43">
        <f t="shared" si="0"/>
        <v>0.47937865644503314</v>
      </c>
      <c r="D53" s="124">
        <v>58.013314699999952</v>
      </c>
      <c r="E53" s="43">
        <f t="shared" si="1"/>
        <v>0.46156857411221625</v>
      </c>
      <c r="F53" s="124">
        <v>65.924104829999848</v>
      </c>
      <c r="G53" s="43">
        <f t="shared" si="2"/>
        <v>0.50958922916422844</v>
      </c>
      <c r="H53" s="43">
        <f>((F53/D53)-1)*100</f>
        <v>13.636162958293951</v>
      </c>
      <c r="I53" s="49">
        <f>((F53/B53)-1)*100</f>
        <v>12.7137782653858</v>
      </c>
      <c r="J53" s="115"/>
      <c r="K53" s="115"/>
    </row>
    <row r="54" spans="1:11" x14ac:dyDescent="0.25">
      <c r="A54" s="76" t="s">
        <v>723</v>
      </c>
      <c r="B54" s="124">
        <v>44.079315049999984</v>
      </c>
      <c r="C54" s="43">
        <f t="shared" si="0"/>
        <v>0.3612819779278616</v>
      </c>
      <c r="D54" s="124">
        <v>45.211543099999922</v>
      </c>
      <c r="E54" s="43">
        <f t="shared" si="1"/>
        <v>0.35971444813995418</v>
      </c>
      <c r="F54" s="124">
        <v>61.31042008999988</v>
      </c>
      <c r="G54" s="43">
        <f t="shared" si="2"/>
        <v>0.47392573314367342</v>
      </c>
      <c r="H54" s="43">
        <f>((F54/D54)-1)*100</f>
        <v>35.607891007816519</v>
      </c>
      <c r="I54" s="49">
        <f>((F54/B54)-1)*100</f>
        <v>39.091136104211998</v>
      </c>
      <c r="J54" s="115"/>
      <c r="K54" s="115"/>
    </row>
    <row r="55" spans="1:11" x14ac:dyDescent="0.25">
      <c r="A55" s="76" t="s">
        <v>649</v>
      </c>
      <c r="B55" s="124">
        <v>56.197141809999934</v>
      </c>
      <c r="C55" s="43">
        <f t="shared" si="0"/>
        <v>0.46060186107654388</v>
      </c>
      <c r="D55" s="124">
        <v>69.07369604999991</v>
      </c>
      <c r="E55" s="43">
        <f t="shared" si="1"/>
        <v>0.54956775973463057</v>
      </c>
      <c r="F55" s="124">
        <v>58.910677189999852</v>
      </c>
      <c r="G55" s="43">
        <f t="shared" si="2"/>
        <v>0.45537586981588429</v>
      </c>
      <c r="H55" s="43" t="s">
        <v>261</v>
      </c>
      <c r="I55" s="49" t="s">
        <v>261</v>
      </c>
      <c r="J55" s="115"/>
      <c r="K55" s="115"/>
    </row>
    <row r="56" spans="1:11" x14ac:dyDescent="0.25">
      <c r="A56" s="76" t="s">
        <v>734</v>
      </c>
      <c r="B56" s="124">
        <v>45.426463249999962</v>
      </c>
      <c r="C56" s="43">
        <f t="shared" si="0"/>
        <v>0.37232344637413572</v>
      </c>
      <c r="D56" s="124">
        <v>59.038158739999993</v>
      </c>
      <c r="E56" s="43">
        <f t="shared" si="1"/>
        <v>0.46972249196153065</v>
      </c>
      <c r="F56" s="124">
        <v>58.643947009999899</v>
      </c>
      <c r="G56" s="43">
        <f t="shared" si="2"/>
        <v>0.45331406211790309</v>
      </c>
      <c r="H56" s="43" t="s">
        <v>261</v>
      </c>
      <c r="I56" s="49" t="s">
        <v>261</v>
      </c>
      <c r="J56" s="115"/>
      <c r="K56" s="115"/>
    </row>
    <row r="57" spans="1:11" x14ac:dyDescent="0.25">
      <c r="A57" s="76" t="s">
        <v>744</v>
      </c>
      <c r="B57" s="124">
        <v>48.221732329999959</v>
      </c>
      <c r="C57" s="43">
        <f t="shared" si="0"/>
        <v>0.39523397347550893</v>
      </c>
      <c r="D57" s="124">
        <v>72.141485449999934</v>
      </c>
      <c r="E57" s="43">
        <f t="shared" si="1"/>
        <v>0.57397586650041377</v>
      </c>
      <c r="F57" s="124">
        <v>57.766273099999907</v>
      </c>
      <c r="G57" s="43">
        <f t="shared" si="2"/>
        <v>0.44652969739413784</v>
      </c>
      <c r="H57" s="43">
        <f>((F57/D57)-1)*100</f>
        <v>-19.92641579298121</v>
      </c>
      <c r="I57" s="49" t="s">
        <v>261</v>
      </c>
      <c r="J57" s="115"/>
      <c r="K57" s="115"/>
    </row>
    <row r="58" spans="1:11" x14ac:dyDescent="0.25">
      <c r="A58" s="76" t="s">
        <v>735</v>
      </c>
      <c r="B58" s="124">
        <v>59.681609879999883</v>
      </c>
      <c r="C58" s="43">
        <f t="shared" si="0"/>
        <v>0.48916118680399895</v>
      </c>
      <c r="D58" s="124">
        <v>54.072324129999878</v>
      </c>
      <c r="E58" s="43">
        <f t="shared" si="1"/>
        <v>0.43021305844497193</v>
      </c>
      <c r="F58" s="124">
        <v>56.889300499999834</v>
      </c>
      <c r="G58" s="43">
        <f t="shared" si="2"/>
        <v>0.43975075375304318</v>
      </c>
      <c r="H58" s="43">
        <f>((F58/D58)-1)*100</f>
        <v>5.2096454430688555</v>
      </c>
      <c r="I58" s="49" t="s">
        <v>261</v>
      </c>
      <c r="J58" s="115"/>
      <c r="K58" s="115"/>
    </row>
    <row r="59" spans="1:11" x14ac:dyDescent="0.25">
      <c r="A59" s="76" t="s">
        <v>731</v>
      </c>
      <c r="B59" s="124">
        <v>40.415592809999907</v>
      </c>
      <c r="C59" s="43">
        <f t="shared" si="0"/>
        <v>0.33125345284882857</v>
      </c>
      <c r="D59" s="124">
        <v>51.535580919999944</v>
      </c>
      <c r="E59" s="43">
        <f t="shared" si="1"/>
        <v>0.41003008920104217</v>
      </c>
      <c r="F59" s="124">
        <v>56.857947459999906</v>
      </c>
      <c r="G59" s="43">
        <f t="shared" si="2"/>
        <v>0.43950839670433217</v>
      </c>
      <c r="H59" s="43">
        <f>((F59/D59)-1)*100</f>
        <v>10.327557087717732</v>
      </c>
      <c r="I59" s="49">
        <f>((F59/B59)-1)*100</f>
        <v>40.683195536183533</v>
      </c>
      <c r="J59" s="115"/>
      <c r="K59" s="115"/>
    </row>
    <row r="60" spans="1:11" x14ac:dyDescent="0.25">
      <c r="A60" s="76" t="s">
        <v>736</v>
      </c>
      <c r="B60" s="124">
        <v>75.165427439999704</v>
      </c>
      <c r="C60" s="43">
        <f t="shared" si="0"/>
        <v>0.61606933470977931</v>
      </c>
      <c r="D60" s="124">
        <v>58.596268319999893</v>
      </c>
      <c r="E60" s="43">
        <f t="shared" si="1"/>
        <v>0.46620670024840355</v>
      </c>
      <c r="F60" s="124">
        <v>55.792963439999937</v>
      </c>
      <c r="G60" s="43">
        <f t="shared" si="2"/>
        <v>0.43127613648292312</v>
      </c>
      <c r="H60" s="43">
        <f>((F60/D60)-1)*100</f>
        <v>-4.7841013777376373</v>
      </c>
      <c r="I60" s="49">
        <f>((F60/B60)-1)*100</f>
        <v>-25.773104284497961</v>
      </c>
      <c r="J60" s="115"/>
      <c r="K60" s="115"/>
    </row>
    <row r="61" spans="1:11" x14ac:dyDescent="0.25">
      <c r="A61" s="76" t="s">
        <v>758</v>
      </c>
      <c r="B61" s="124">
        <v>45.432750609999943</v>
      </c>
      <c r="C61" s="43">
        <f t="shared" si="0"/>
        <v>0.37237497870521119</v>
      </c>
      <c r="D61" s="124">
        <v>98.930803609999856</v>
      </c>
      <c r="E61" s="43">
        <f t="shared" si="1"/>
        <v>0.78711844331217584</v>
      </c>
      <c r="F61" s="124">
        <v>55.784245419999969</v>
      </c>
      <c r="G61" s="43">
        <f t="shared" si="2"/>
        <v>0.43120874673067577</v>
      </c>
      <c r="H61" s="43" t="s">
        <v>261</v>
      </c>
      <c r="I61" s="49" t="s">
        <v>261</v>
      </c>
      <c r="J61" s="115"/>
      <c r="K61" s="115"/>
    </row>
    <row r="62" spans="1:11" x14ac:dyDescent="0.25">
      <c r="A62" s="76" t="s">
        <v>712</v>
      </c>
      <c r="B62" s="124">
        <v>49.88590703000002</v>
      </c>
      <c r="C62" s="43">
        <f t="shared" si="0"/>
        <v>0.40887384801873933</v>
      </c>
      <c r="D62" s="124">
        <v>43.407411839999881</v>
      </c>
      <c r="E62" s="43">
        <f t="shared" si="1"/>
        <v>0.34536032447893372</v>
      </c>
      <c r="F62" s="124">
        <v>55.15773234999989</v>
      </c>
      <c r="G62" s="43">
        <f t="shared" si="2"/>
        <v>0.42636583967526787</v>
      </c>
      <c r="H62" s="43">
        <f t="shared" ref="H62:H69" si="7">((F62/D62)-1)*100</f>
        <v>27.069848240000582</v>
      </c>
      <c r="I62" s="49">
        <f t="shared" ref="I62:I68" si="8">((F62/B62)-1)*100</f>
        <v>10.567764793430623</v>
      </c>
      <c r="J62" s="115"/>
      <c r="K62" s="115"/>
    </row>
    <row r="63" spans="1:11" x14ac:dyDescent="0.25">
      <c r="A63" s="76" t="s">
        <v>707</v>
      </c>
      <c r="B63" s="124">
        <v>54.529490669999966</v>
      </c>
      <c r="C63" s="43">
        <f t="shared" si="0"/>
        <v>0.44693349300708946</v>
      </c>
      <c r="D63" s="124">
        <v>32.396036849999952</v>
      </c>
      <c r="E63" s="43">
        <f t="shared" si="1"/>
        <v>0.25775104582571468</v>
      </c>
      <c r="F63" s="124">
        <v>54.2123434599999</v>
      </c>
      <c r="G63" s="43">
        <f t="shared" si="2"/>
        <v>0.41905804236868566</v>
      </c>
      <c r="H63" s="43">
        <f t="shared" si="7"/>
        <v>67.34251695975577</v>
      </c>
      <c r="I63" s="49">
        <f t="shared" si="8"/>
        <v>-0.58160677113118231</v>
      </c>
      <c r="J63" s="115"/>
      <c r="K63" s="115"/>
    </row>
    <row r="64" spans="1:11" x14ac:dyDescent="0.25">
      <c r="A64" s="76" t="s">
        <v>710</v>
      </c>
      <c r="B64" s="124">
        <v>63.216119059999883</v>
      </c>
      <c r="C64" s="43">
        <f t="shared" si="0"/>
        <v>0.51813065845087258</v>
      </c>
      <c r="D64" s="124">
        <v>46.387416309999793</v>
      </c>
      <c r="E64" s="43">
        <f t="shared" si="1"/>
        <v>0.36906999218502484</v>
      </c>
      <c r="F64" s="124">
        <v>53.980957339999961</v>
      </c>
      <c r="G64" s="43">
        <f t="shared" si="2"/>
        <v>0.4172694420557328</v>
      </c>
      <c r="H64" s="43">
        <f t="shared" si="7"/>
        <v>16.369829652192159</v>
      </c>
      <c r="I64" s="49">
        <f t="shared" si="8"/>
        <v>-14.608871688618875</v>
      </c>
      <c r="J64" s="115"/>
      <c r="K64" s="115"/>
    </row>
    <row r="65" spans="1:11" x14ac:dyDescent="0.25">
      <c r="A65" s="76" t="s">
        <v>726</v>
      </c>
      <c r="B65" s="124">
        <v>44.36881287999995</v>
      </c>
      <c r="C65" s="43">
        <f t="shared" si="0"/>
        <v>0.3636547541043873</v>
      </c>
      <c r="D65" s="124">
        <v>52.871693819999926</v>
      </c>
      <c r="E65" s="43">
        <f t="shared" si="1"/>
        <v>0.42066054066369457</v>
      </c>
      <c r="F65" s="124">
        <v>53.291832119999853</v>
      </c>
      <c r="G65" s="43">
        <f t="shared" si="2"/>
        <v>0.41194254697595806</v>
      </c>
      <c r="H65" s="43">
        <f t="shared" si="7"/>
        <v>0.79463748869152973</v>
      </c>
      <c r="I65" s="49">
        <f t="shared" si="8"/>
        <v>20.111016411760051</v>
      </c>
      <c r="J65" s="115"/>
      <c r="K65" s="115"/>
    </row>
    <row r="66" spans="1:11" x14ac:dyDescent="0.25">
      <c r="A66" s="76" t="s">
        <v>727</v>
      </c>
      <c r="B66" s="124">
        <v>103.67686772999994</v>
      </c>
      <c r="C66" s="43">
        <f t="shared" si="0"/>
        <v>0.84975421683326902</v>
      </c>
      <c r="D66" s="124">
        <v>77.381881679999879</v>
      </c>
      <c r="E66" s="43">
        <f t="shared" si="1"/>
        <v>0.61566978156408991</v>
      </c>
      <c r="F66" s="124">
        <v>51.594674089999934</v>
      </c>
      <c r="G66" s="43">
        <f t="shared" si="2"/>
        <v>0.39882362098511209</v>
      </c>
      <c r="H66" s="43">
        <f t="shared" si="7"/>
        <v>-33.324606523060176</v>
      </c>
      <c r="I66" s="49">
        <f t="shared" si="8"/>
        <v>-50.235114910719368</v>
      </c>
      <c r="J66" s="115"/>
      <c r="K66" s="115"/>
    </row>
    <row r="67" spans="1:11" x14ac:dyDescent="0.25">
      <c r="A67" s="76" t="s">
        <v>828</v>
      </c>
      <c r="B67" s="124">
        <v>33.076179149999867</v>
      </c>
      <c r="C67" s="43">
        <f t="shared" si="0"/>
        <v>0.27109830114314021</v>
      </c>
      <c r="D67" s="124">
        <v>41.979798729999878</v>
      </c>
      <c r="E67" s="43">
        <f t="shared" si="1"/>
        <v>0.3340018742511861</v>
      </c>
      <c r="F67" s="124">
        <v>50.393483970000005</v>
      </c>
      <c r="G67" s="43">
        <f t="shared" si="2"/>
        <v>0.38953849608415325</v>
      </c>
      <c r="H67" s="43">
        <f t="shared" si="7"/>
        <v>20.042223866088914</v>
      </c>
      <c r="I67" s="49">
        <f t="shared" si="8"/>
        <v>52.355820004077501</v>
      </c>
      <c r="J67" s="115"/>
      <c r="K67" s="115"/>
    </row>
    <row r="68" spans="1:11" x14ac:dyDescent="0.25">
      <c r="A68" s="76" t="s">
        <v>829</v>
      </c>
      <c r="B68" s="124">
        <v>51.493035009999964</v>
      </c>
      <c r="C68" s="43">
        <f t="shared" ref="C68:C131" si="9">(B68/$B$262)*100</f>
        <v>0.42204615740555651</v>
      </c>
      <c r="D68" s="124">
        <v>110.01997084999992</v>
      </c>
      <c r="E68" s="43">
        <f t="shared" ref="E68:E131" si="10">(D68/$D$262)*100</f>
        <v>0.87534665674088952</v>
      </c>
      <c r="F68" s="124">
        <v>49.716607799999949</v>
      </c>
      <c r="G68" s="43">
        <f t="shared" ref="G68:G131" si="11">(F68/$F$262)*100</f>
        <v>0.3843062853988593</v>
      </c>
      <c r="H68" s="43">
        <f t="shared" si="7"/>
        <v>-54.811287972632663</v>
      </c>
      <c r="I68" s="49">
        <f t="shared" si="8"/>
        <v>-3.4498397883423126</v>
      </c>
      <c r="J68" s="115"/>
      <c r="K68" s="115"/>
    </row>
    <row r="69" spans="1:11" x14ac:dyDescent="0.25">
      <c r="A69" s="76" t="s">
        <v>732</v>
      </c>
      <c r="B69" s="124">
        <v>77.260719039999969</v>
      </c>
      <c r="C69" s="43">
        <f t="shared" si="9"/>
        <v>0.63324272074640586</v>
      </c>
      <c r="D69" s="124">
        <v>60.043013169999838</v>
      </c>
      <c r="E69" s="43">
        <f t="shared" si="10"/>
        <v>0.47771736742837539</v>
      </c>
      <c r="F69" s="124">
        <v>48.263991809999943</v>
      </c>
      <c r="G69" s="43">
        <f t="shared" si="11"/>
        <v>0.37307765416412952</v>
      </c>
      <c r="H69" s="43">
        <f t="shared" si="7"/>
        <v>-19.617638652893621</v>
      </c>
      <c r="I69" s="49" t="s">
        <v>261</v>
      </c>
      <c r="J69" s="115"/>
      <c r="K69" s="115"/>
    </row>
    <row r="70" spans="1:11" x14ac:dyDescent="0.25">
      <c r="A70" s="76" t="s">
        <v>724</v>
      </c>
      <c r="B70" s="124">
        <v>39.881044059999894</v>
      </c>
      <c r="C70" s="43">
        <f t="shared" si="9"/>
        <v>0.32687219534789397</v>
      </c>
      <c r="D70" s="124">
        <v>43.239198449999897</v>
      </c>
      <c r="E70" s="43">
        <f t="shared" si="10"/>
        <v>0.34402197629161879</v>
      </c>
      <c r="F70" s="124">
        <v>47.234502069999991</v>
      </c>
      <c r="G70" s="43">
        <f t="shared" si="11"/>
        <v>0.36511976251900363</v>
      </c>
      <c r="H70" s="43" t="s">
        <v>261</v>
      </c>
      <c r="I70" s="49" t="s">
        <v>261</v>
      </c>
      <c r="J70" s="115"/>
      <c r="K70" s="115"/>
    </row>
    <row r="71" spans="1:11" x14ac:dyDescent="0.25">
      <c r="A71" s="76" t="s">
        <v>779</v>
      </c>
      <c r="B71" s="124">
        <v>461.06016748999866</v>
      </c>
      <c r="C71" s="43">
        <f t="shared" si="9"/>
        <v>3.778931888247159</v>
      </c>
      <c r="D71" s="124">
        <v>272.42000951999876</v>
      </c>
      <c r="E71" s="43">
        <f t="shared" si="10"/>
        <v>2.167442353604772</v>
      </c>
      <c r="F71" s="124">
        <v>47.093609209999876</v>
      </c>
      <c r="G71" s="43">
        <f t="shared" si="11"/>
        <v>0.36403066947621832</v>
      </c>
      <c r="H71" s="43" t="s">
        <v>261</v>
      </c>
      <c r="I71" s="49">
        <f>((F71/B71)-1)*100</f>
        <v>-89.78579965682647</v>
      </c>
      <c r="J71" s="115"/>
      <c r="K71" s="115"/>
    </row>
    <row r="72" spans="1:11" x14ac:dyDescent="0.25">
      <c r="A72" s="76" t="s">
        <v>832</v>
      </c>
      <c r="B72" s="124">
        <v>30.857035229999973</v>
      </c>
      <c r="C72" s="43">
        <f t="shared" si="9"/>
        <v>0.25290979926159496</v>
      </c>
      <c r="D72" s="124">
        <v>22.304973469999936</v>
      </c>
      <c r="E72" s="43">
        <f t="shared" si="10"/>
        <v>0.17746399862510687</v>
      </c>
      <c r="F72" s="124">
        <v>46.983965289999972</v>
      </c>
      <c r="G72" s="43">
        <f t="shared" si="11"/>
        <v>0.36318312879562242</v>
      </c>
      <c r="H72" s="43">
        <f>((F72/D72)-1)*100</f>
        <v>110.64344843625635</v>
      </c>
      <c r="I72" s="49">
        <f>((F72/B72)-1)*100</f>
        <v>52.263381558838162</v>
      </c>
      <c r="J72" s="115"/>
      <c r="K72" s="115"/>
    </row>
    <row r="73" spans="1:11" x14ac:dyDescent="0.25">
      <c r="A73" s="76" t="s">
        <v>671</v>
      </c>
      <c r="B73" s="124">
        <v>34.764576749999925</v>
      </c>
      <c r="C73" s="43">
        <f t="shared" si="9"/>
        <v>0.28493671092252892</v>
      </c>
      <c r="D73" s="124">
        <v>18.846768209999937</v>
      </c>
      <c r="E73" s="43">
        <f t="shared" si="10"/>
        <v>0.14994964473755754</v>
      </c>
      <c r="F73" s="124">
        <v>46.794015929999965</v>
      </c>
      <c r="G73" s="43">
        <f t="shared" si="11"/>
        <v>0.36171483205966742</v>
      </c>
      <c r="H73" s="43">
        <f>((F73/D73)-1)*100</f>
        <v>148.28668453178858</v>
      </c>
      <c r="I73" s="49">
        <f>((F73/B73)-1)*100</f>
        <v>34.602576256016306</v>
      </c>
      <c r="J73" s="115"/>
      <c r="K73" s="115"/>
    </row>
    <row r="74" spans="1:11" x14ac:dyDescent="0.25">
      <c r="A74" s="76" t="s">
        <v>706</v>
      </c>
      <c r="B74" s="124">
        <v>45.931029409999887</v>
      </c>
      <c r="C74" s="43">
        <f t="shared" si="9"/>
        <v>0.37645896118586686</v>
      </c>
      <c r="D74" s="124">
        <v>32.305580649999975</v>
      </c>
      <c r="E74" s="43">
        <f t="shared" si="10"/>
        <v>0.2570313534676843</v>
      </c>
      <c r="F74" s="124">
        <v>45.457948429999959</v>
      </c>
      <c r="G74" s="43">
        <f t="shared" si="11"/>
        <v>0.35138711340209755</v>
      </c>
      <c r="H74" s="43" t="s">
        <v>261</v>
      </c>
      <c r="I74" s="49" t="s">
        <v>261</v>
      </c>
      <c r="J74" s="115"/>
      <c r="K74" s="115"/>
    </row>
    <row r="75" spans="1:11" x14ac:dyDescent="0.25">
      <c r="A75" s="76" t="s">
        <v>742</v>
      </c>
      <c r="B75" s="124">
        <v>39.525113340000011</v>
      </c>
      <c r="C75" s="43">
        <f t="shared" si="9"/>
        <v>0.32395492328091696</v>
      </c>
      <c r="D75" s="124">
        <v>69.65930684999995</v>
      </c>
      <c r="E75" s="43">
        <f t="shared" si="10"/>
        <v>0.55422702706556159</v>
      </c>
      <c r="F75" s="124">
        <v>45.362194679999988</v>
      </c>
      <c r="G75" s="43">
        <f t="shared" si="11"/>
        <v>0.35064694287148668</v>
      </c>
      <c r="H75" s="43">
        <f>((F75/D75)-1)*100</f>
        <v>-34.87992239474886</v>
      </c>
      <c r="I75" s="49">
        <f t="shared" ref="I75:I81" si="12">((F75/B75)-1)*100</f>
        <v>14.768031883396926</v>
      </c>
      <c r="J75" s="115"/>
      <c r="K75" s="115"/>
    </row>
    <row r="76" spans="1:11" x14ac:dyDescent="0.25">
      <c r="A76" s="76" t="s">
        <v>722</v>
      </c>
      <c r="B76" s="124">
        <v>35.820899079999954</v>
      </c>
      <c r="C76" s="43">
        <f t="shared" si="9"/>
        <v>0.2935945183380681</v>
      </c>
      <c r="D76" s="124">
        <v>39.665254389999951</v>
      </c>
      <c r="E76" s="43">
        <f t="shared" si="10"/>
        <v>0.31558677529919898</v>
      </c>
      <c r="F76" s="124">
        <v>43.974299309999964</v>
      </c>
      <c r="G76" s="43">
        <f t="shared" si="11"/>
        <v>0.33991859800305452</v>
      </c>
      <c r="H76" s="43">
        <f>((F76/D76)-1)*100</f>
        <v>10.863525234534666</v>
      </c>
      <c r="I76" s="49">
        <f t="shared" si="12"/>
        <v>22.761573381479792</v>
      </c>
      <c r="J76" s="115"/>
      <c r="K76" s="115"/>
    </row>
    <row r="77" spans="1:11" x14ac:dyDescent="0.25">
      <c r="A77" s="76" t="s">
        <v>780</v>
      </c>
      <c r="B77" s="124">
        <v>378.72180916999901</v>
      </c>
      <c r="C77" s="43">
        <f t="shared" si="9"/>
        <v>3.1040719245784976</v>
      </c>
      <c r="D77" s="124">
        <v>271.24428879999982</v>
      </c>
      <c r="E77" s="43">
        <f t="shared" si="10"/>
        <v>2.1580880228086365</v>
      </c>
      <c r="F77" s="124">
        <v>43.623547829999886</v>
      </c>
      <c r="G77" s="43">
        <f t="shared" si="11"/>
        <v>0.33720731088307965</v>
      </c>
      <c r="H77" s="43" t="s">
        <v>261</v>
      </c>
      <c r="I77" s="49">
        <f t="shared" si="12"/>
        <v>-88.481374250507358</v>
      </c>
      <c r="J77" s="115"/>
      <c r="K77" s="115"/>
    </row>
    <row r="78" spans="1:11" x14ac:dyDescent="0.25">
      <c r="A78" s="76" t="s">
        <v>650</v>
      </c>
      <c r="B78" s="124">
        <v>38.207574189999967</v>
      </c>
      <c r="C78" s="43">
        <f t="shared" si="9"/>
        <v>0.31315613592295843</v>
      </c>
      <c r="D78" s="124">
        <v>43.671951829999976</v>
      </c>
      <c r="E78" s="43">
        <f t="shared" si="10"/>
        <v>0.34746507140834859</v>
      </c>
      <c r="F78" s="124">
        <v>43.272387859999967</v>
      </c>
      <c r="G78" s="43">
        <f t="shared" si="11"/>
        <v>0.33449286616081836</v>
      </c>
      <c r="H78" s="43">
        <f>((F78/D78)-1)*100</f>
        <v>-0.91492125553576109</v>
      </c>
      <c r="I78" s="49">
        <f t="shared" si="12"/>
        <v>13.256046156747647</v>
      </c>
      <c r="J78" s="115"/>
      <c r="K78" s="115"/>
    </row>
    <row r="79" spans="1:11" x14ac:dyDescent="0.25">
      <c r="A79" s="76" t="s">
        <v>729</v>
      </c>
      <c r="B79" s="124">
        <v>36.732012519999941</v>
      </c>
      <c r="C79" s="43">
        <f t="shared" si="9"/>
        <v>0.30106216762768323</v>
      </c>
      <c r="D79" s="124">
        <v>48.554083759999962</v>
      </c>
      <c r="E79" s="43">
        <f t="shared" si="10"/>
        <v>0.38630854527656078</v>
      </c>
      <c r="F79" s="124">
        <v>42.967919809999955</v>
      </c>
      <c r="G79" s="43">
        <f t="shared" si="11"/>
        <v>0.33213934707542858</v>
      </c>
      <c r="H79" s="43">
        <f>((F79/D79)-1)*100</f>
        <v>-11.505034216302157</v>
      </c>
      <c r="I79" s="49">
        <f t="shared" si="12"/>
        <v>16.97676457723265</v>
      </c>
      <c r="J79" s="115"/>
      <c r="K79" s="115"/>
    </row>
    <row r="80" spans="1:11" x14ac:dyDescent="0.25">
      <c r="A80" s="76" t="s">
        <v>728</v>
      </c>
      <c r="B80" s="124">
        <v>48.354748549999961</v>
      </c>
      <c r="C80" s="43">
        <f t="shared" si="9"/>
        <v>0.39632419828965532</v>
      </c>
      <c r="D80" s="124">
        <v>46.697226859999979</v>
      </c>
      <c r="E80" s="43">
        <f t="shared" si="10"/>
        <v>0.37153492311593245</v>
      </c>
      <c r="F80" s="124">
        <v>42.903596089999979</v>
      </c>
      <c r="G80" s="43">
        <f t="shared" si="11"/>
        <v>0.33164212872143967</v>
      </c>
      <c r="H80" s="43">
        <f>((F80/D80)-1)*100</f>
        <v>-8.1238887726105098</v>
      </c>
      <c r="I80" s="49">
        <f t="shared" si="12"/>
        <v>-11.273251590510004</v>
      </c>
      <c r="J80" s="115"/>
      <c r="K80" s="115"/>
    </row>
    <row r="81" spans="1:11" x14ac:dyDescent="0.25">
      <c r="A81" s="76" t="s">
        <v>725</v>
      </c>
      <c r="B81" s="124">
        <v>47.703739529999872</v>
      </c>
      <c r="C81" s="43">
        <f t="shared" si="9"/>
        <v>0.39098841151239438</v>
      </c>
      <c r="D81" s="124">
        <v>45.564281179999888</v>
      </c>
      <c r="E81" s="43">
        <f t="shared" si="10"/>
        <v>0.36252092133429942</v>
      </c>
      <c r="F81" s="124">
        <v>42.772817599999954</v>
      </c>
      <c r="G81" s="43">
        <f t="shared" si="11"/>
        <v>0.33063121912953503</v>
      </c>
      <c r="H81" s="43">
        <f>((F81/D81)-1)*100</f>
        <v>-6.1264295358295477</v>
      </c>
      <c r="I81" s="49">
        <f t="shared" si="12"/>
        <v>-10.33655218350118</v>
      </c>
      <c r="J81" s="115"/>
      <c r="K81" s="115"/>
    </row>
    <row r="82" spans="1:11" x14ac:dyDescent="0.25">
      <c r="A82" s="76" t="s">
        <v>718</v>
      </c>
      <c r="B82" s="124">
        <v>44.251953269999944</v>
      </c>
      <c r="C82" s="43">
        <f t="shared" si="9"/>
        <v>0.36269695176574412</v>
      </c>
      <c r="D82" s="124">
        <v>36.025478899999932</v>
      </c>
      <c r="E82" s="43">
        <f t="shared" si="10"/>
        <v>0.28662780283407452</v>
      </c>
      <c r="F82" s="124">
        <v>39.037564089999968</v>
      </c>
      <c r="G82" s="43">
        <f t="shared" si="11"/>
        <v>0.30175794186923194</v>
      </c>
      <c r="H82" s="43" t="s">
        <v>261</v>
      </c>
      <c r="I82" s="49" t="s">
        <v>261</v>
      </c>
      <c r="J82" s="115"/>
      <c r="K82" s="115"/>
    </row>
    <row r="83" spans="1:11" x14ac:dyDescent="0.25">
      <c r="A83" s="76" t="s">
        <v>704</v>
      </c>
      <c r="B83" s="124">
        <v>35.552108049999958</v>
      </c>
      <c r="C83" s="43">
        <f t="shared" si="9"/>
        <v>0.29139145881099709</v>
      </c>
      <c r="D83" s="124">
        <v>31.985682029999928</v>
      </c>
      <c r="E83" s="43">
        <f t="shared" si="10"/>
        <v>0.25448615930566398</v>
      </c>
      <c r="F83" s="124">
        <v>38.861811339999953</v>
      </c>
      <c r="G83" s="43">
        <f t="shared" si="11"/>
        <v>0.30039938404539868</v>
      </c>
      <c r="H83" s="43" t="s">
        <v>261</v>
      </c>
      <c r="I83" s="49" t="s">
        <v>261</v>
      </c>
      <c r="J83" s="115"/>
      <c r="K83" s="115"/>
    </row>
    <row r="84" spans="1:11" x14ac:dyDescent="0.25">
      <c r="A84" s="76" t="s">
        <v>719</v>
      </c>
      <c r="B84" s="124">
        <v>38.026792449999967</v>
      </c>
      <c r="C84" s="43">
        <f t="shared" si="9"/>
        <v>0.31167441633347859</v>
      </c>
      <c r="D84" s="124">
        <v>37.361096259999869</v>
      </c>
      <c r="E84" s="43">
        <f t="shared" si="10"/>
        <v>0.29725431165541399</v>
      </c>
      <c r="F84" s="124">
        <v>38.45853884999989</v>
      </c>
      <c r="G84" s="43">
        <f t="shared" si="11"/>
        <v>0.29728211278548233</v>
      </c>
      <c r="H84" s="43">
        <f>((F84/D84)-1)*100</f>
        <v>2.9373939735675814</v>
      </c>
      <c r="I84" s="49">
        <f>((F84/B84)-1)*100</f>
        <v>1.1353742248116472</v>
      </c>
      <c r="J84" s="115"/>
      <c r="K84" s="115"/>
    </row>
    <row r="85" spans="1:11" x14ac:dyDescent="0.25">
      <c r="A85" s="76" t="s">
        <v>720</v>
      </c>
      <c r="B85" s="124">
        <v>31.192318529999937</v>
      </c>
      <c r="C85" s="43">
        <f t="shared" si="9"/>
        <v>0.25565784136825576</v>
      </c>
      <c r="D85" s="124">
        <v>36.056517089999915</v>
      </c>
      <c r="E85" s="43">
        <f t="shared" si="10"/>
        <v>0.28687475050764566</v>
      </c>
      <c r="F85" s="124">
        <v>38.037987869999959</v>
      </c>
      <c r="G85" s="43">
        <f t="shared" si="11"/>
        <v>0.29403127987277056</v>
      </c>
      <c r="H85" s="43">
        <f>((F85/D85)-1)*100</f>
        <v>5.4954580750385285</v>
      </c>
      <c r="I85" s="49">
        <f>((F85/B85)-1)*100</f>
        <v>21.946651171236397</v>
      </c>
      <c r="J85" s="115"/>
      <c r="K85" s="115"/>
    </row>
    <row r="86" spans="1:11" x14ac:dyDescent="0.25">
      <c r="A86" s="76" t="s">
        <v>830</v>
      </c>
      <c r="B86" s="124">
        <v>34.23719095999985</v>
      </c>
      <c r="C86" s="43">
        <f t="shared" si="9"/>
        <v>0.28061416232743058</v>
      </c>
      <c r="D86" s="124">
        <v>35.497068069999763</v>
      </c>
      <c r="E86" s="43">
        <f t="shared" si="10"/>
        <v>0.28242363290153605</v>
      </c>
      <c r="F86" s="124">
        <v>37.867392139999772</v>
      </c>
      <c r="G86" s="43">
        <f t="shared" si="11"/>
        <v>0.29271258549271512</v>
      </c>
      <c r="H86" s="43">
        <f>((F86/D86)-1)*100</f>
        <v>6.6775207048812124</v>
      </c>
      <c r="I86" s="49">
        <f>((F86/B86)-1)*100</f>
        <v>10.603092947202274</v>
      </c>
      <c r="J86" s="115"/>
      <c r="K86" s="115"/>
    </row>
    <row r="87" spans="1:11" x14ac:dyDescent="0.25">
      <c r="A87" s="76" t="s">
        <v>721</v>
      </c>
      <c r="B87" s="124">
        <v>33.886502109999981</v>
      </c>
      <c r="C87" s="43">
        <f t="shared" si="9"/>
        <v>0.2777398535678347</v>
      </c>
      <c r="D87" s="124">
        <v>44.446105749999937</v>
      </c>
      <c r="E87" s="43">
        <f t="shared" si="10"/>
        <v>0.35362443538962729</v>
      </c>
      <c r="F87" s="124">
        <v>37.709337999999889</v>
      </c>
      <c r="G87" s="43">
        <f t="shared" si="11"/>
        <v>0.29149083682314347</v>
      </c>
      <c r="H87" s="43">
        <f>((F87/D87)-1)*100</f>
        <v>-15.157160872299947</v>
      </c>
      <c r="I87" s="49">
        <f>((F87/B87)-1)*100</f>
        <v>11.281293883890653</v>
      </c>
      <c r="J87" s="115"/>
      <c r="K87" s="115"/>
    </row>
    <row r="88" spans="1:11" x14ac:dyDescent="0.25">
      <c r="A88" s="76" t="s">
        <v>703</v>
      </c>
      <c r="B88" s="124">
        <v>31.51479284999996</v>
      </c>
      <c r="C88" s="43">
        <f t="shared" si="9"/>
        <v>0.25830089877575851</v>
      </c>
      <c r="D88" s="124">
        <v>30.485602299999847</v>
      </c>
      <c r="E88" s="43">
        <f t="shared" si="10"/>
        <v>0.24255114635887273</v>
      </c>
      <c r="F88" s="124">
        <v>36.495755789999869</v>
      </c>
      <c r="G88" s="43">
        <f t="shared" si="11"/>
        <v>0.28210992183740208</v>
      </c>
      <c r="H88" s="43">
        <f>((F88/D88)-1)*100</f>
        <v>19.714727729030468</v>
      </c>
      <c r="I88" s="49">
        <f>((F88/B88)-1)*100</f>
        <v>15.805158433716038</v>
      </c>
      <c r="J88" s="115"/>
      <c r="K88" s="115"/>
    </row>
    <row r="89" spans="1:11" x14ac:dyDescent="0.25">
      <c r="A89" s="76" t="s">
        <v>699</v>
      </c>
      <c r="B89" s="124">
        <v>30.803417299999985</v>
      </c>
      <c r="C89" s="43">
        <f t="shared" si="9"/>
        <v>0.25247033708345495</v>
      </c>
      <c r="D89" s="124">
        <v>30.424524539999965</v>
      </c>
      <c r="E89" s="43">
        <f t="shared" si="10"/>
        <v>0.24206519628449927</v>
      </c>
      <c r="F89" s="124">
        <v>36.392985889999963</v>
      </c>
      <c r="G89" s="43">
        <f t="shared" si="11"/>
        <v>0.28131551690376994</v>
      </c>
      <c r="H89" s="43" t="s">
        <v>261</v>
      </c>
      <c r="I89" s="49" t="s">
        <v>261</v>
      </c>
      <c r="J89" s="115"/>
      <c r="K89" s="115"/>
    </row>
    <row r="90" spans="1:11" x14ac:dyDescent="0.25">
      <c r="A90" s="76" t="s">
        <v>537</v>
      </c>
      <c r="B90" s="124">
        <v>14.982818909999983</v>
      </c>
      <c r="C90" s="43">
        <f t="shared" si="9"/>
        <v>0.12280187304634087</v>
      </c>
      <c r="D90" s="124">
        <v>37.431614689999975</v>
      </c>
      <c r="E90" s="43">
        <f t="shared" si="10"/>
        <v>0.29781537408310149</v>
      </c>
      <c r="F90" s="124">
        <v>35.169319629999954</v>
      </c>
      <c r="G90" s="43">
        <f t="shared" si="11"/>
        <v>0.27185665283886246</v>
      </c>
      <c r="H90" s="43" t="s">
        <v>261</v>
      </c>
      <c r="I90" s="49" t="s">
        <v>261</v>
      </c>
      <c r="J90" s="115"/>
      <c r="K90" s="115"/>
    </row>
    <row r="91" spans="1:11" x14ac:dyDescent="0.25">
      <c r="A91" s="76" t="s">
        <v>700</v>
      </c>
      <c r="B91" s="124">
        <v>21.058122619999946</v>
      </c>
      <c r="C91" s="43">
        <f t="shared" si="9"/>
        <v>0.17259615270725551</v>
      </c>
      <c r="D91" s="124">
        <v>28.326861859999966</v>
      </c>
      <c r="E91" s="43">
        <f t="shared" si="10"/>
        <v>0.22537566255964886</v>
      </c>
      <c r="F91" s="124">
        <v>34.224133949999981</v>
      </c>
      <c r="G91" s="43">
        <f t="shared" si="11"/>
        <v>0.26455042633293852</v>
      </c>
      <c r="H91" s="43">
        <f t="shared" ref="H91:H118" si="13">((F91/D91)-1)*100</f>
        <v>20.818656578148833</v>
      </c>
      <c r="I91" s="49">
        <f>((F91/B91)-1)*100</f>
        <v>62.522246486947594</v>
      </c>
      <c r="J91" s="115"/>
      <c r="K91" s="115"/>
    </row>
    <row r="92" spans="1:11" x14ac:dyDescent="0.25">
      <c r="A92" s="76" t="s">
        <v>692</v>
      </c>
      <c r="B92" s="124">
        <v>28.312069869999966</v>
      </c>
      <c r="C92" s="43">
        <f t="shared" si="9"/>
        <v>0.23205080637625305</v>
      </c>
      <c r="D92" s="124">
        <v>24.463153329999965</v>
      </c>
      <c r="E92" s="43">
        <f t="shared" si="10"/>
        <v>0.19463502230836344</v>
      </c>
      <c r="F92" s="124">
        <v>34.000029669999869</v>
      </c>
      <c r="G92" s="43">
        <f t="shared" si="11"/>
        <v>0.26281811419017742</v>
      </c>
      <c r="H92" s="43">
        <f t="shared" si="13"/>
        <v>38.984656684894837</v>
      </c>
      <c r="I92" s="49">
        <f>((F92/B92)-1)*100</f>
        <v>20.090229453788467</v>
      </c>
      <c r="J92" s="115"/>
      <c r="K92" s="115"/>
    </row>
    <row r="93" spans="1:11" x14ac:dyDescent="0.25">
      <c r="A93" s="76" t="s">
        <v>687</v>
      </c>
      <c r="B93" s="124">
        <v>20.276454889999957</v>
      </c>
      <c r="C93" s="43">
        <f t="shared" si="9"/>
        <v>0.16618946369095744</v>
      </c>
      <c r="D93" s="124">
        <v>22.68999738999997</v>
      </c>
      <c r="E93" s="43">
        <f t="shared" si="10"/>
        <v>0.18052734611132645</v>
      </c>
      <c r="F93" s="124">
        <v>33.627392719999975</v>
      </c>
      <c r="G93" s="43">
        <f t="shared" si="11"/>
        <v>0.25993765374861005</v>
      </c>
      <c r="H93" s="43">
        <f t="shared" si="13"/>
        <v>48.203598889880794</v>
      </c>
      <c r="I93" s="49">
        <f>((F93/B93)-1)*100</f>
        <v>65.844536939169274</v>
      </c>
      <c r="J93" s="115"/>
      <c r="K93" s="115"/>
    </row>
    <row r="94" spans="1:11" x14ac:dyDescent="0.25">
      <c r="A94" s="76" t="s">
        <v>827</v>
      </c>
      <c r="B94" s="124">
        <v>31.269076519999867</v>
      </c>
      <c r="C94" s="43">
        <f t="shared" si="9"/>
        <v>0.25628696363155512</v>
      </c>
      <c r="D94" s="124">
        <v>34.355378579999851</v>
      </c>
      <c r="E94" s="43">
        <f t="shared" si="10"/>
        <v>0.27334006316063719</v>
      </c>
      <c r="F94" s="124">
        <v>33.439093609999986</v>
      </c>
      <c r="G94" s="43">
        <f t="shared" si="11"/>
        <v>0.25848211334249238</v>
      </c>
      <c r="H94" s="43">
        <f t="shared" si="13"/>
        <v>-2.6670786580511807</v>
      </c>
      <c r="I94" s="49">
        <f>((F94/B94)-1)*100</f>
        <v>6.9398182853662504</v>
      </c>
      <c r="J94" s="115"/>
      <c r="K94" s="115"/>
    </row>
    <row r="95" spans="1:11" x14ac:dyDescent="0.25">
      <c r="A95" s="76" t="s">
        <v>836</v>
      </c>
      <c r="B95" s="124">
        <v>27.396758059999954</v>
      </c>
      <c r="C95" s="43">
        <f t="shared" si="9"/>
        <v>0.22454874649255405</v>
      </c>
      <c r="D95" s="124">
        <v>34.954406009999929</v>
      </c>
      <c r="E95" s="43">
        <f t="shared" si="10"/>
        <v>0.27810607658615932</v>
      </c>
      <c r="F95" s="124">
        <v>33.163892859999969</v>
      </c>
      <c r="G95" s="43">
        <f t="shared" si="11"/>
        <v>0.25635482866536907</v>
      </c>
      <c r="H95" s="43">
        <f t="shared" si="13"/>
        <v>-5.1224247652433945</v>
      </c>
      <c r="I95" s="49" t="s">
        <v>261</v>
      </c>
      <c r="J95" s="115"/>
      <c r="K95" s="115"/>
    </row>
    <row r="96" spans="1:11" x14ac:dyDescent="0.25">
      <c r="A96" s="76" t="s">
        <v>708</v>
      </c>
      <c r="B96" s="124">
        <v>29.213239429999955</v>
      </c>
      <c r="C96" s="43">
        <f t="shared" si="9"/>
        <v>0.23943695384056524</v>
      </c>
      <c r="D96" s="124">
        <v>33.771773669999966</v>
      </c>
      <c r="E96" s="43">
        <f t="shared" si="10"/>
        <v>0.26869675519682701</v>
      </c>
      <c r="F96" s="124">
        <v>31.899305829999975</v>
      </c>
      <c r="G96" s="43">
        <f t="shared" si="11"/>
        <v>0.24657964959406337</v>
      </c>
      <c r="H96" s="43">
        <f t="shared" si="13"/>
        <v>-5.5444758640655456</v>
      </c>
      <c r="I96" s="49">
        <f t="shared" ref="I96:I118" si="14">((F96/B96)-1)*100</f>
        <v>9.1946886151955454</v>
      </c>
      <c r="J96" s="115"/>
      <c r="K96" s="115"/>
    </row>
    <row r="97" spans="1:11" x14ac:dyDescent="0.25">
      <c r="A97" s="76" t="s">
        <v>711</v>
      </c>
      <c r="B97" s="124">
        <v>32.612628099999974</v>
      </c>
      <c r="C97" s="43">
        <f t="shared" si="9"/>
        <v>0.26729895353475447</v>
      </c>
      <c r="D97" s="124">
        <v>33.462000950000004</v>
      </c>
      <c r="E97" s="43">
        <f t="shared" si="10"/>
        <v>0.26623212525094936</v>
      </c>
      <c r="F97" s="124">
        <v>30.262328009999948</v>
      </c>
      <c r="G97" s="43">
        <f t="shared" si="11"/>
        <v>0.2339259128826755</v>
      </c>
      <c r="H97" s="43">
        <f t="shared" si="13"/>
        <v>-9.5621088074831828</v>
      </c>
      <c r="I97" s="49">
        <f t="shared" si="14"/>
        <v>-7.2067178480474166</v>
      </c>
      <c r="J97" s="115"/>
      <c r="K97" s="115"/>
    </row>
    <row r="98" spans="1:11" x14ac:dyDescent="0.25">
      <c r="A98" s="76" t="s">
        <v>694</v>
      </c>
      <c r="B98" s="124">
        <v>39.100684409999992</v>
      </c>
      <c r="C98" s="43">
        <f t="shared" si="9"/>
        <v>0.32047622759006333</v>
      </c>
      <c r="D98" s="124">
        <v>30.28506072999998</v>
      </c>
      <c r="E98" s="43">
        <f t="shared" si="10"/>
        <v>0.24095558701195843</v>
      </c>
      <c r="F98" s="124">
        <v>30.247618239999884</v>
      </c>
      <c r="G98" s="43">
        <f t="shared" si="11"/>
        <v>0.23381220727567717</v>
      </c>
      <c r="H98" s="43">
        <f t="shared" si="13"/>
        <v>-0.12363353117864628</v>
      </c>
      <c r="I98" s="49">
        <f t="shared" si="14"/>
        <v>-22.641716644059407</v>
      </c>
      <c r="J98" s="115"/>
      <c r="K98" s="115"/>
    </row>
    <row r="99" spans="1:11" x14ac:dyDescent="0.25">
      <c r="A99" s="76" t="s">
        <v>696</v>
      </c>
      <c r="B99" s="124">
        <v>27.659693230000002</v>
      </c>
      <c r="C99" s="43">
        <f t="shared" si="9"/>
        <v>0.22670381033999953</v>
      </c>
      <c r="D99" s="124">
        <v>26.282424209999881</v>
      </c>
      <c r="E99" s="43">
        <f t="shared" si="10"/>
        <v>0.20910960060729036</v>
      </c>
      <c r="F99" s="124">
        <v>30.19917608999998</v>
      </c>
      <c r="G99" s="43">
        <f t="shared" si="11"/>
        <v>0.2334377524697884</v>
      </c>
      <c r="H99" s="43">
        <f t="shared" si="13"/>
        <v>14.902551791664109</v>
      </c>
      <c r="I99" s="49">
        <f t="shared" si="14"/>
        <v>9.181167841896487</v>
      </c>
      <c r="J99" s="115"/>
      <c r="K99" s="115"/>
    </row>
    <row r="100" spans="1:11" x14ac:dyDescent="0.25">
      <c r="A100" s="76" t="s">
        <v>713</v>
      </c>
      <c r="B100" s="124">
        <v>22.973526299999968</v>
      </c>
      <c r="C100" s="43">
        <f t="shared" si="9"/>
        <v>0.18829514506355152</v>
      </c>
      <c r="D100" s="124">
        <v>34.059672209999931</v>
      </c>
      <c r="E100" s="43">
        <f t="shared" si="10"/>
        <v>0.27098734864565771</v>
      </c>
      <c r="F100" s="124">
        <v>29.329918699999961</v>
      </c>
      <c r="G100" s="43">
        <f t="shared" si="11"/>
        <v>0.22671844692202706</v>
      </c>
      <c r="H100" s="43">
        <f t="shared" si="13"/>
        <v>-13.886667730793112</v>
      </c>
      <c r="I100" s="49">
        <f t="shared" si="14"/>
        <v>27.668335792228827</v>
      </c>
      <c r="J100" s="115"/>
      <c r="K100" s="115"/>
    </row>
    <row r="101" spans="1:11" x14ac:dyDescent="0.25">
      <c r="A101" s="76" t="s">
        <v>701</v>
      </c>
      <c r="B101" s="124">
        <v>22.431506279999955</v>
      </c>
      <c r="C101" s="43">
        <f t="shared" si="9"/>
        <v>0.18385265169268175</v>
      </c>
      <c r="D101" s="124">
        <v>31.056445369999921</v>
      </c>
      <c r="E101" s="43">
        <f t="shared" si="10"/>
        <v>0.2470929179026003</v>
      </c>
      <c r="F101" s="124">
        <v>28.462299669999958</v>
      </c>
      <c r="G101" s="43">
        <f t="shared" si="11"/>
        <v>0.22001180579514262</v>
      </c>
      <c r="H101" s="43">
        <f t="shared" si="13"/>
        <v>-8.3530026346990471</v>
      </c>
      <c r="I101" s="49">
        <f t="shared" si="14"/>
        <v>26.885369688156381</v>
      </c>
      <c r="J101" s="115"/>
      <c r="K101" s="115"/>
    </row>
    <row r="102" spans="1:11" x14ac:dyDescent="0.25">
      <c r="A102" s="76" t="s">
        <v>654</v>
      </c>
      <c r="B102" s="124">
        <v>24.186257209999987</v>
      </c>
      <c r="C102" s="43">
        <f t="shared" si="9"/>
        <v>0.19823490527448206</v>
      </c>
      <c r="D102" s="124">
        <v>14.487411329999967</v>
      </c>
      <c r="E102" s="43">
        <f t="shared" si="10"/>
        <v>0.11526550111375132</v>
      </c>
      <c r="F102" s="124">
        <v>27.291986849999986</v>
      </c>
      <c r="G102" s="43">
        <f t="shared" si="11"/>
        <v>0.21096536050229114</v>
      </c>
      <c r="H102" s="43">
        <f t="shared" si="13"/>
        <v>88.384151097337877</v>
      </c>
      <c r="I102" s="49">
        <f t="shared" si="14"/>
        <v>12.840885685760073</v>
      </c>
      <c r="J102" s="115"/>
      <c r="K102" s="115"/>
    </row>
    <row r="103" spans="1:11" x14ac:dyDescent="0.25">
      <c r="A103" s="76" t="s">
        <v>682</v>
      </c>
      <c r="B103" s="124">
        <v>17.512152009999898</v>
      </c>
      <c r="C103" s="43">
        <f t="shared" si="9"/>
        <v>0.14353274112289416</v>
      </c>
      <c r="D103" s="124">
        <v>26.140718589999999</v>
      </c>
      <c r="E103" s="43">
        <f t="shared" si="10"/>
        <v>0.20798215492856528</v>
      </c>
      <c r="F103" s="124">
        <v>26.696834130000003</v>
      </c>
      <c r="G103" s="43">
        <f t="shared" si="11"/>
        <v>0.20636486700144088</v>
      </c>
      <c r="H103" s="43">
        <f t="shared" si="13"/>
        <v>2.1273919386926909</v>
      </c>
      <c r="I103" s="49">
        <f t="shared" si="14"/>
        <v>52.447478269691871</v>
      </c>
      <c r="J103" s="115"/>
      <c r="K103" s="115"/>
    </row>
    <row r="104" spans="1:11" x14ac:dyDescent="0.25">
      <c r="A104" s="76" t="s">
        <v>661</v>
      </c>
      <c r="B104" s="124">
        <v>15.846366919999989</v>
      </c>
      <c r="C104" s="43">
        <f t="shared" si="9"/>
        <v>0.12987966753417676</v>
      </c>
      <c r="D104" s="124">
        <v>12.999730439999999</v>
      </c>
      <c r="E104" s="43">
        <f t="shared" si="10"/>
        <v>0.1034291364674251</v>
      </c>
      <c r="F104" s="124">
        <v>26.556460909999885</v>
      </c>
      <c r="G104" s="43">
        <f t="shared" si="11"/>
        <v>0.20527979074352848</v>
      </c>
      <c r="H104" s="43">
        <f t="shared" si="13"/>
        <v>104.28470446037869</v>
      </c>
      <c r="I104" s="49">
        <f t="shared" si="14"/>
        <v>67.587062978344207</v>
      </c>
      <c r="J104" s="115"/>
      <c r="K104" s="115"/>
    </row>
    <row r="105" spans="1:11" x14ac:dyDescent="0.25">
      <c r="A105" s="76" t="s">
        <v>695</v>
      </c>
      <c r="B105" s="124">
        <v>26.98971848999998</v>
      </c>
      <c r="C105" s="43">
        <f t="shared" si="9"/>
        <v>0.22121257711746983</v>
      </c>
      <c r="D105" s="124">
        <v>27.060181269999887</v>
      </c>
      <c r="E105" s="43">
        <f t="shared" si="10"/>
        <v>0.21529763207982941</v>
      </c>
      <c r="F105" s="124">
        <v>26.106090679999873</v>
      </c>
      <c r="G105" s="43">
        <f t="shared" si="11"/>
        <v>0.2017984568833866</v>
      </c>
      <c r="H105" s="43">
        <f t="shared" si="13"/>
        <v>-3.5258100471697862</v>
      </c>
      <c r="I105" s="49">
        <f t="shared" si="14"/>
        <v>-3.2739422989072731</v>
      </c>
      <c r="J105" s="115"/>
      <c r="K105" s="115"/>
    </row>
    <row r="106" spans="1:11" x14ac:dyDescent="0.25">
      <c r="A106" s="76" t="s">
        <v>691</v>
      </c>
      <c r="B106" s="124">
        <v>25.787304759999991</v>
      </c>
      <c r="C106" s="43">
        <f t="shared" si="9"/>
        <v>0.21135737836564591</v>
      </c>
      <c r="D106" s="124">
        <v>23.430203709999983</v>
      </c>
      <c r="E106" s="43">
        <f t="shared" si="10"/>
        <v>0.18641661441874929</v>
      </c>
      <c r="F106" s="124">
        <v>25.958219689999989</v>
      </c>
      <c r="G106" s="43">
        <f t="shared" si="11"/>
        <v>0.20065542332981606</v>
      </c>
      <c r="H106" s="43">
        <f t="shared" si="13"/>
        <v>10.789560395162301</v>
      </c>
      <c r="I106" s="49">
        <f t="shared" si="14"/>
        <v>0.66278710237726024</v>
      </c>
      <c r="J106" s="115"/>
      <c r="K106" s="115"/>
    </row>
    <row r="107" spans="1:11" x14ac:dyDescent="0.25">
      <c r="A107" s="76" t="s">
        <v>666</v>
      </c>
      <c r="B107" s="124">
        <v>22.368091509999964</v>
      </c>
      <c r="C107" s="43">
        <f t="shared" si="9"/>
        <v>0.18333289285547094</v>
      </c>
      <c r="D107" s="124">
        <v>18.363340339999965</v>
      </c>
      <c r="E107" s="43">
        <f t="shared" si="10"/>
        <v>0.14610337058832343</v>
      </c>
      <c r="F107" s="124">
        <v>25.884124559999989</v>
      </c>
      <c r="G107" s="43">
        <f t="shared" si="11"/>
        <v>0.20008267258441129</v>
      </c>
      <c r="H107" s="43">
        <f t="shared" si="13"/>
        <v>40.955425759973906</v>
      </c>
      <c r="I107" s="49">
        <f t="shared" si="14"/>
        <v>15.718967567832664</v>
      </c>
      <c r="J107" s="115"/>
      <c r="K107" s="115"/>
    </row>
    <row r="108" spans="1:11" x14ac:dyDescent="0.25">
      <c r="A108" s="76" t="s">
        <v>698</v>
      </c>
      <c r="B108" s="124">
        <v>25.395769749999889</v>
      </c>
      <c r="C108" s="43">
        <f t="shared" si="9"/>
        <v>0.20814828714722775</v>
      </c>
      <c r="D108" s="124">
        <v>27.877491709999987</v>
      </c>
      <c r="E108" s="43">
        <f t="shared" si="10"/>
        <v>0.22180036022678484</v>
      </c>
      <c r="F108" s="124">
        <v>25.06828484999988</v>
      </c>
      <c r="G108" s="43">
        <f t="shared" si="11"/>
        <v>0.19377628237990857</v>
      </c>
      <c r="H108" s="43">
        <f t="shared" si="13"/>
        <v>-10.076971376131416</v>
      </c>
      <c r="I108" s="49">
        <f t="shared" si="14"/>
        <v>-1.289525394283475</v>
      </c>
      <c r="J108" s="115"/>
      <c r="K108" s="115"/>
    </row>
    <row r="109" spans="1:11" x14ac:dyDescent="0.25">
      <c r="A109" s="76" t="s">
        <v>705</v>
      </c>
      <c r="B109" s="124">
        <v>26.096872669999939</v>
      </c>
      <c r="C109" s="43">
        <f t="shared" si="9"/>
        <v>0.21389465252022186</v>
      </c>
      <c r="D109" s="124">
        <v>31.748245929999968</v>
      </c>
      <c r="E109" s="43">
        <f t="shared" si="10"/>
        <v>0.25259705776601782</v>
      </c>
      <c r="F109" s="124">
        <v>24.916197789999952</v>
      </c>
      <c r="G109" s="43">
        <f t="shared" si="11"/>
        <v>0.19260065886752151</v>
      </c>
      <c r="H109" s="43">
        <f t="shared" si="13"/>
        <v>-21.519450728281608</v>
      </c>
      <c r="I109" s="49">
        <f t="shared" si="14"/>
        <v>-4.5242006386353335</v>
      </c>
      <c r="J109" s="115"/>
      <c r="K109" s="115"/>
    </row>
    <row r="110" spans="1:11" x14ac:dyDescent="0.25">
      <c r="A110" s="76" t="s">
        <v>679</v>
      </c>
      <c r="B110" s="124">
        <v>19.533379919999948</v>
      </c>
      <c r="C110" s="43">
        <f t="shared" si="9"/>
        <v>0.16009908786261776</v>
      </c>
      <c r="D110" s="124">
        <v>18.86684075999996</v>
      </c>
      <c r="E110" s="43">
        <f t="shared" si="10"/>
        <v>0.15010934701159959</v>
      </c>
      <c r="F110" s="124">
        <v>24.666811359999912</v>
      </c>
      <c r="G110" s="43">
        <f t="shared" si="11"/>
        <v>0.19067291727807623</v>
      </c>
      <c r="H110" s="43">
        <f t="shared" si="13"/>
        <v>30.741609969468797</v>
      </c>
      <c r="I110" s="49">
        <f t="shared" si="14"/>
        <v>26.280303055713961</v>
      </c>
      <c r="J110" s="115"/>
      <c r="K110" s="115"/>
    </row>
    <row r="111" spans="1:11" x14ac:dyDescent="0.25">
      <c r="A111" s="76" t="s">
        <v>685</v>
      </c>
      <c r="B111" s="124">
        <v>18.563463859999899</v>
      </c>
      <c r="C111" s="43">
        <f t="shared" si="9"/>
        <v>0.15214948174502413</v>
      </c>
      <c r="D111" s="124">
        <v>20.763300739999899</v>
      </c>
      <c r="E111" s="43">
        <f t="shared" si="10"/>
        <v>0.16519806127238729</v>
      </c>
      <c r="F111" s="124">
        <v>24.262623179999995</v>
      </c>
      <c r="G111" s="43">
        <f t="shared" si="11"/>
        <v>0.18754856779142656</v>
      </c>
      <c r="H111" s="43">
        <f t="shared" si="13"/>
        <v>16.853401507876598</v>
      </c>
      <c r="I111" s="49">
        <f t="shared" si="14"/>
        <v>30.700947640922259</v>
      </c>
      <c r="J111" s="115"/>
      <c r="K111" s="115"/>
    </row>
    <row r="112" spans="1:11" x14ac:dyDescent="0.25">
      <c r="A112" s="76" t="s">
        <v>632</v>
      </c>
      <c r="B112" s="124">
        <v>5.0904926499999759</v>
      </c>
      <c r="C112" s="43">
        <f t="shared" si="9"/>
        <v>4.1722591449824119E-2</v>
      </c>
      <c r="D112" s="124">
        <v>5.7681745499999977</v>
      </c>
      <c r="E112" s="43">
        <f t="shared" si="10"/>
        <v>4.589305258701027E-2</v>
      </c>
      <c r="F112" s="124">
        <v>23.771795759999897</v>
      </c>
      <c r="G112" s="43">
        <f t="shared" si="11"/>
        <v>0.1837545023694461</v>
      </c>
      <c r="H112" s="43">
        <f t="shared" si="13"/>
        <v>312.11990992886837</v>
      </c>
      <c r="I112" s="49">
        <f t="shared" si="14"/>
        <v>366.98418786637495</v>
      </c>
      <c r="J112" s="115"/>
      <c r="K112" s="115"/>
    </row>
    <row r="113" spans="1:11" x14ac:dyDescent="0.25">
      <c r="A113" s="76" t="s">
        <v>697</v>
      </c>
      <c r="B113" s="124">
        <v>19.733529059999977</v>
      </c>
      <c r="C113" s="43">
        <f t="shared" si="9"/>
        <v>0.1617395461387445</v>
      </c>
      <c r="D113" s="124">
        <v>27.035926459999978</v>
      </c>
      <c r="E113" s="43">
        <f t="shared" si="10"/>
        <v>0.21510465468964038</v>
      </c>
      <c r="F113" s="124">
        <v>22.865039789999972</v>
      </c>
      <c r="G113" s="43">
        <f t="shared" si="11"/>
        <v>0.17674533513109097</v>
      </c>
      <c r="H113" s="43">
        <f t="shared" si="13"/>
        <v>-15.427200825430887</v>
      </c>
      <c r="I113" s="49">
        <f t="shared" si="14"/>
        <v>15.868984815025279</v>
      </c>
      <c r="J113" s="115"/>
      <c r="K113" s="115"/>
    </row>
    <row r="114" spans="1:11" x14ac:dyDescent="0.25">
      <c r="A114" s="76" t="s">
        <v>680</v>
      </c>
      <c r="B114" s="124">
        <v>23.420950020000003</v>
      </c>
      <c r="C114" s="43">
        <f t="shared" si="9"/>
        <v>0.19196231018057058</v>
      </c>
      <c r="D114" s="124">
        <v>19.87566283999999</v>
      </c>
      <c r="E114" s="43">
        <f t="shared" si="10"/>
        <v>0.15813579010326687</v>
      </c>
      <c r="F114" s="124">
        <v>22.460069369999974</v>
      </c>
      <c r="G114" s="43">
        <f t="shared" si="11"/>
        <v>0.17361493897790423</v>
      </c>
      <c r="H114" s="43">
        <f t="shared" si="13"/>
        <v>13.002869644170257</v>
      </c>
      <c r="I114" s="49">
        <f t="shared" si="14"/>
        <v>-4.1026544575668229</v>
      </c>
      <c r="J114" s="115"/>
      <c r="K114" s="115"/>
    </row>
    <row r="115" spans="1:11" x14ac:dyDescent="0.25">
      <c r="A115" s="76" t="s">
        <v>678</v>
      </c>
      <c r="B115" s="124">
        <v>15.909739499999965</v>
      </c>
      <c r="C115" s="43">
        <f t="shared" si="9"/>
        <v>0.13039908057457478</v>
      </c>
      <c r="D115" s="124">
        <v>19.838243219999985</v>
      </c>
      <c r="E115" s="43">
        <f t="shared" si="10"/>
        <v>0.15783807016196477</v>
      </c>
      <c r="F115" s="124">
        <v>21.480493889999952</v>
      </c>
      <c r="G115" s="43">
        <f t="shared" si="11"/>
        <v>0.16604288145738663</v>
      </c>
      <c r="H115" s="43">
        <f t="shared" si="13"/>
        <v>8.2782061485380254</v>
      </c>
      <c r="I115" s="49">
        <f t="shared" si="14"/>
        <v>35.014742950379542</v>
      </c>
      <c r="J115" s="115"/>
      <c r="K115" s="115"/>
    </row>
    <row r="116" spans="1:11" x14ac:dyDescent="0.25">
      <c r="A116" s="76" t="s">
        <v>668</v>
      </c>
      <c r="B116" s="124">
        <v>18.561320179999967</v>
      </c>
      <c r="C116" s="43">
        <f t="shared" si="9"/>
        <v>0.15213191175897645</v>
      </c>
      <c r="D116" s="124">
        <v>18.004292159999963</v>
      </c>
      <c r="E116" s="43">
        <f t="shared" si="10"/>
        <v>0.14324669264573059</v>
      </c>
      <c r="F116" s="124">
        <v>21.355594099999973</v>
      </c>
      <c r="G116" s="43">
        <f t="shared" si="11"/>
        <v>0.16507741385076544</v>
      </c>
      <c r="H116" s="43">
        <f t="shared" si="13"/>
        <v>18.613905563283282</v>
      </c>
      <c r="I116" s="49">
        <f t="shared" si="14"/>
        <v>15.05428435532763</v>
      </c>
      <c r="J116" s="115"/>
      <c r="K116" s="115"/>
    </row>
    <row r="117" spans="1:11" x14ac:dyDescent="0.25">
      <c r="A117" s="76" t="s">
        <v>683</v>
      </c>
      <c r="B117" s="124">
        <v>20.252987349999962</v>
      </c>
      <c r="C117" s="43">
        <f t="shared" si="9"/>
        <v>0.1659971195209384</v>
      </c>
      <c r="D117" s="124">
        <v>24.760290519999948</v>
      </c>
      <c r="E117" s="43">
        <f t="shared" si="10"/>
        <v>0.19699912078839743</v>
      </c>
      <c r="F117" s="124">
        <v>21.354892299999989</v>
      </c>
      <c r="G117" s="43">
        <f t="shared" si="11"/>
        <v>0.16507198898042491</v>
      </c>
      <c r="H117" s="43">
        <f t="shared" si="13"/>
        <v>-13.753466330491049</v>
      </c>
      <c r="I117" s="49">
        <f t="shared" si="14"/>
        <v>5.4407032945686717</v>
      </c>
      <c r="J117" s="115"/>
      <c r="K117" s="115"/>
    </row>
    <row r="118" spans="1:11" x14ac:dyDescent="0.25">
      <c r="A118" s="76" t="s">
        <v>715</v>
      </c>
      <c r="B118" s="124">
        <v>43.70706543</v>
      </c>
      <c r="C118" s="43">
        <f t="shared" si="9"/>
        <v>0.35823095322741111</v>
      </c>
      <c r="D118" s="124">
        <v>34.388339430000002</v>
      </c>
      <c r="E118" s="43">
        <f t="shared" si="10"/>
        <v>0.2736023080024424</v>
      </c>
      <c r="F118" s="124">
        <v>21.341192949999989</v>
      </c>
      <c r="G118" s="43">
        <f t="shared" si="11"/>
        <v>0.16496609385716834</v>
      </c>
      <c r="H118" s="43">
        <f t="shared" si="13"/>
        <v>-37.940612126847363</v>
      </c>
      <c r="I118" s="49">
        <f t="shared" si="14"/>
        <v>-51.172212684515642</v>
      </c>
      <c r="J118" s="115"/>
      <c r="K118" s="115"/>
    </row>
    <row r="119" spans="1:11" x14ac:dyDescent="0.25">
      <c r="A119" s="76" t="s">
        <v>669</v>
      </c>
      <c r="B119" s="124">
        <v>22.259048679999893</v>
      </c>
      <c r="C119" s="43">
        <f t="shared" si="9"/>
        <v>0.18243915824873783</v>
      </c>
      <c r="D119" s="124">
        <v>21.184301229999996</v>
      </c>
      <c r="E119" s="43">
        <f t="shared" si="10"/>
        <v>0.16854764742988865</v>
      </c>
      <c r="F119" s="124">
        <v>21.31322592999998</v>
      </c>
      <c r="G119" s="43">
        <f t="shared" si="11"/>
        <v>0.16474991053241064</v>
      </c>
      <c r="H119" s="43" t="s">
        <v>261</v>
      </c>
      <c r="I119" s="49" t="s">
        <v>261</v>
      </c>
      <c r="J119" s="115"/>
      <c r="K119" s="115"/>
    </row>
    <row r="120" spans="1:11" x14ac:dyDescent="0.25">
      <c r="A120" s="76" t="s">
        <v>709</v>
      </c>
      <c r="B120" s="124">
        <v>42.783953500000003</v>
      </c>
      <c r="C120" s="43">
        <f t="shared" si="9"/>
        <v>0.35066496216015186</v>
      </c>
      <c r="D120" s="124">
        <v>32.796943779999978</v>
      </c>
      <c r="E120" s="43">
        <f t="shared" si="10"/>
        <v>0.26094076254831067</v>
      </c>
      <c r="F120" s="124">
        <v>21.261419429999982</v>
      </c>
      <c r="G120" s="43">
        <f t="shared" si="11"/>
        <v>0.16434944951031905</v>
      </c>
      <c r="H120" s="43">
        <f t="shared" ref="H120:H133" si="15">((F120/D120)-1)*100</f>
        <v>-35.17255884383507</v>
      </c>
      <c r="I120" s="49">
        <f t="shared" ref="I120:I130" si="16">((F120/B120)-1)*100</f>
        <v>-50.305154875413784</v>
      </c>
      <c r="J120" s="115"/>
      <c r="K120" s="115"/>
    </row>
    <row r="121" spans="1:11" x14ac:dyDescent="0.25">
      <c r="A121" s="76" t="s">
        <v>833</v>
      </c>
      <c r="B121" s="124">
        <v>21.808371149999985</v>
      </c>
      <c r="C121" s="43">
        <f t="shared" si="9"/>
        <v>0.17874532432093476</v>
      </c>
      <c r="D121" s="124">
        <v>19.690017949999969</v>
      </c>
      <c r="E121" s="43">
        <f t="shared" si="10"/>
        <v>0.15665875250230163</v>
      </c>
      <c r="F121" s="124">
        <v>21.107942009999949</v>
      </c>
      <c r="G121" s="43">
        <f t="shared" si="11"/>
        <v>0.16316307860162615</v>
      </c>
      <c r="H121" s="43">
        <f t="shared" si="15"/>
        <v>7.2012329475808379</v>
      </c>
      <c r="I121" s="49">
        <f t="shared" si="16"/>
        <v>-3.2117444039374554</v>
      </c>
      <c r="J121" s="115"/>
      <c r="K121" s="115"/>
    </row>
    <row r="122" spans="1:11" x14ac:dyDescent="0.25">
      <c r="A122" s="76" t="s">
        <v>647</v>
      </c>
      <c r="B122" s="124">
        <v>21.205887749999999</v>
      </c>
      <c r="C122" s="43">
        <f t="shared" si="9"/>
        <v>0.17380726223503812</v>
      </c>
      <c r="D122" s="124">
        <v>18.160095489999978</v>
      </c>
      <c r="E122" s="43">
        <f t="shared" si="10"/>
        <v>0.14448630326342973</v>
      </c>
      <c r="F122" s="124">
        <v>20.213259559999972</v>
      </c>
      <c r="G122" s="43">
        <f t="shared" si="11"/>
        <v>0.15624723892177089</v>
      </c>
      <c r="H122" s="43">
        <f t="shared" si="15"/>
        <v>11.305910099044292</v>
      </c>
      <c r="I122" s="49">
        <f t="shared" si="16"/>
        <v>-4.6809084425151077</v>
      </c>
      <c r="J122" s="115"/>
      <c r="K122" s="115"/>
    </row>
    <row r="123" spans="1:11" x14ac:dyDescent="0.25">
      <c r="A123" s="76" t="s">
        <v>834</v>
      </c>
      <c r="B123" s="124">
        <v>30.672850919999902</v>
      </c>
      <c r="C123" s="43">
        <f t="shared" si="9"/>
        <v>0.25140019159766863</v>
      </c>
      <c r="D123" s="124">
        <v>34.515028019999995</v>
      </c>
      <c r="E123" s="43">
        <f t="shared" si="10"/>
        <v>0.27461027440024216</v>
      </c>
      <c r="F123" s="124">
        <v>20.013700689999993</v>
      </c>
      <c r="G123" s="43">
        <f t="shared" si="11"/>
        <v>0.15470466127132856</v>
      </c>
      <c r="H123" s="43">
        <f t="shared" si="15"/>
        <v>-42.014531529851574</v>
      </c>
      <c r="I123" s="49">
        <f t="shared" si="16"/>
        <v>-34.751090656035913</v>
      </c>
      <c r="J123" s="115"/>
      <c r="K123" s="115"/>
    </row>
    <row r="124" spans="1:11" x14ac:dyDescent="0.25">
      <c r="A124" s="76" t="s">
        <v>693</v>
      </c>
      <c r="B124" s="124">
        <v>18.208260279999898</v>
      </c>
      <c r="C124" s="43">
        <f t="shared" si="9"/>
        <v>0.14923816944800017</v>
      </c>
      <c r="D124" s="124">
        <v>25.087287720000003</v>
      </c>
      <c r="E124" s="43">
        <f t="shared" si="10"/>
        <v>0.19960079304455472</v>
      </c>
      <c r="F124" s="124">
        <v>19.919369619999998</v>
      </c>
      <c r="G124" s="43">
        <f t="shared" si="11"/>
        <v>0.15397548796861185</v>
      </c>
      <c r="H124" s="43">
        <f t="shared" si="15"/>
        <v>-20.599748197889301</v>
      </c>
      <c r="I124" s="49">
        <f t="shared" si="16"/>
        <v>9.3974345362340728</v>
      </c>
      <c r="J124" s="115"/>
      <c r="K124" s="115"/>
    </row>
    <row r="125" spans="1:11" x14ac:dyDescent="0.25">
      <c r="A125" s="76" t="s">
        <v>676</v>
      </c>
      <c r="B125" s="124">
        <v>56.83410191999976</v>
      </c>
      <c r="C125" s="43">
        <f t="shared" si="9"/>
        <v>0.4658225004658097</v>
      </c>
      <c r="D125" s="124">
        <v>27.229436009999969</v>
      </c>
      <c r="E125" s="43">
        <f t="shared" si="10"/>
        <v>0.21664426551057822</v>
      </c>
      <c r="F125" s="124">
        <v>19.487582119999978</v>
      </c>
      <c r="G125" s="43">
        <f t="shared" si="11"/>
        <v>0.15063779745532893</v>
      </c>
      <c r="H125" s="43">
        <f t="shared" si="15"/>
        <v>-28.431928913829896</v>
      </c>
      <c r="I125" s="49">
        <f t="shared" si="16"/>
        <v>-65.711462904030952</v>
      </c>
      <c r="J125" s="115"/>
      <c r="K125" s="115"/>
    </row>
    <row r="126" spans="1:11" x14ac:dyDescent="0.25">
      <c r="A126" s="76" t="s">
        <v>826</v>
      </c>
      <c r="B126" s="124">
        <v>1.9121787699999973</v>
      </c>
      <c r="C126" s="43">
        <f t="shared" si="9"/>
        <v>1.5672560415098027E-2</v>
      </c>
      <c r="D126" s="124">
        <v>7.9757422499999997</v>
      </c>
      <c r="E126" s="43">
        <f t="shared" si="10"/>
        <v>6.34570183906258E-2</v>
      </c>
      <c r="F126" s="124">
        <v>19.104216640000001</v>
      </c>
      <c r="G126" s="43">
        <f t="shared" si="11"/>
        <v>0.14767440614428815</v>
      </c>
      <c r="H126" s="43">
        <f t="shared" si="15"/>
        <v>139.52901236245447</v>
      </c>
      <c r="I126" s="49">
        <f t="shared" si="16"/>
        <v>899.08109742270744</v>
      </c>
      <c r="J126" s="115"/>
      <c r="K126" s="115"/>
    </row>
    <row r="127" spans="1:11" x14ac:dyDescent="0.25">
      <c r="A127" s="76" t="s">
        <v>544</v>
      </c>
      <c r="B127" s="124">
        <v>42.889480469999988</v>
      </c>
      <c r="C127" s="43">
        <f t="shared" si="9"/>
        <v>0.35152988014726405</v>
      </c>
      <c r="D127" s="124">
        <v>12.07616488999998</v>
      </c>
      <c r="E127" s="43">
        <f t="shared" si="10"/>
        <v>9.6081015846889786E-2</v>
      </c>
      <c r="F127" s="124">
        <v>18.543223189999985</v>
      </c>
      <c r="G127" s="43">
        <f t="shared" si="11"/>
        <v>0.1433379616754723</v>
      </c>
      <c r="H127" s="43">
        <f t="shared" si="15"/>
        <v>53.552252382337386</v>
      </c>
      <c r="I127" s="49">
        <f t="shared" si="16"/>
        <v>-56.765101869278965</v>
      </c>
      <c r="J127" s="115"/>
      <c r="K127" s="115"/>
    </row>
    <row r="128" spans="1:11" x14ac:dyDescent="0.25">
      <c r="A128" s="76" t="s">
        <v>677</v>
      </c>
      <c r="B128" s="124">
        <v>13.446436269999994</v>
      </c>
      <c r="C128" s="43">
        <f t="shared" si="9"/>
        <v>0.11020940516421515</v>
      </c>
      <c r="D128" s="124">
        <v>23.175006929999988</v>
      </c>
      <c r="E128" s="43">
        <f t="shared" si="10"/>
        <v>0.18438620442628895</v>
      </c>
      <c r="F128" s="124">
        <v>18.004641599999985</v>
      </c>
      <c r="G128" s="43">
        <f t="shared" si="11"/>
        <v>0.13917475949020353</v>
      </c>
      <c r="H128" s="43">
        <f t="shared" si="15"/>
        <v>-22.310091839959611</v>
      </c>
      <c r="I128" s="49">
        <f t="shared" si="16"/>
        <v>33.898984373797902</v>
      </c>
      <c r="J128" s="115"/>
      <c r="K128" s="115"/>
    </row>
    <row r="129" spans="1:11" x14ac:dyDescent="0.25">
      <c r="A129" s="76" t="s">
        <v>675</v>
      </c>
      <c r="B129" s="124">
        <v>18.257323549999985</v>
      </c>
      <c r="C129" s="43">
        <f t="shared" si="9"/>
        <v>0.14964030081526697</v>
      </c>
      <c r="D129" s="124">
        <v>17.373980229999987</v>
      </c>
      <c r="E129" s="43">
        <f t="shared" si="10"/>
        <v>0.13823177184211016</v>
      </c>
      <c r="F129" s="124">
        <v>17.492332069999954</v>
      </c>
      <c r="G129" s="43">
        <f t="shared" si="11"/>
        <v>0.13521463869433642</v>
      </c>
      <c r="H129" s="43">
        <f t="shared" si="15"/>
        <v>0.68120165001457345</v>
      </c>
      <c r="I129" s="49">
        <f t="shared" si="16"/>
        <v>-4.1900527090129369</v>
      </c>
      <c r="J129" s="115"/>
      <c r="K129" s="115"/>
    </row>
    <row r="130" spans="1:11" x14ac:dyDescent="0.25">
      <c r="A130" s="76" t="s">
        <v>664</v>
      </c>
      <c r="B130" s="124">
        <v>15.405193769999967</v>
      </c>
      <c r="C130" s="43">
        <f t="shared" si="9"/>
        <v>0.12626373321079001</v>
      </c>
      <c r="D130" s="124">
        <v>14.092559749999976</v>
      </c>
      <c r="E130" s="43">
        <f t="shared" si="10"/>
        <v>0.11212396228410484</v>
      </c>
      <c r="F130" s="124">
        <v>17.102902539999981</v>
      </c>
      <c r="G130" s="43">
        <f t="shared" si="11"/>
        <v>0.13220437265404328</v>
      </c>
      <c r="H130" s="43">
        <f t="shared" si="15"/>
        <v>21.361220696616236</v>
      </c>
      <c r="I130" s="49">
        <f t="shared" si="16"/>
        <v>11.020366217698129</v>
      </c>
      <c r="J130" s="115"/>
      <c r="K130" s="115"/>
    </row>
    <row r="131" spans="1:11" x14ac:dyDescent="0.25">
      <c r="A131" s="76" t="s">
        <v>546</v>
      </c>
      <c r="B131" s="124">
        <v>13.70380282999999</v>
      </c>
      <c r="C131" s="43">
        <f t="shared" si="9"/>
        <v>0.11231882768459275</v>
      </c>
      <c r="D131" s="124">
        <v>16.895158569999975</v>
      </c>
      <c r="E131" s="43">
        <f t="shared" si="10"/>
        <v>0.13442214586222712</v>
      </c>
      <c r="F131" s="124">
        <v>16.970854819999982</v>
      </c>
      <c r="G131" s="43">
        <f t="shared" si="11"/>
        <v>0.13118365199319826</v>
      </c>
      <c r="H131" s="43">
        <f t="shared" si="15"/>
        <v>0.44803515567126695</v>
      </c>
      <c r="I131" s="49" t="s">
        <v>261</v>
      </c>
      <c r="J131" s="115"/>
      <c r="K131" s="115"/>
    </row>
    <row r="132" spans="1:11" x14ac:dyDescent="0.25">
      <c r="A132" s="76" t="s">
        <v>656</v>
      </c>
      <c r="B132" s="124">
        <v>15.328827929999983</v>
      </c>
      <c r="C132" s="43">
        <f t="shared" ref="C132:C195" si="17">(B132/$B$262)*100</f>
        <v>0.12563782507927704</v>
      </c>
      <c r="D132" s="124">
        <v>20.024751799999954</v>
      </c>
      <c r="E132" s="43">
        <f t="shared" ref="E132:E195" si="18">(D132/$D$262)*100</f>
        <v>0.15932197949856194</v>
      </c>
      <c r="F132" s="124">
        <v>16.307082739999981</v>
      </c>
      <c r="G132" s="43">
        <f t="shared" ref="G132:G195" si="19">(F132/$F$262)*100</f>
        <v>0.12605273510839271</v>
      </c>
      <c r="H132" s="43">
        <f t="shared" si="15"/>
        <v>-18.565368984997765</v>
      </c>
      <c r="I132" s="49">
        <f>((F132/B132)-1)*100</f>
        <v>6.3817978417349153</v>
      </c>
      <c r="J132" s="115"/>
      <c r="K132" s="115"/>
    </row>
    <row r="133" spans="1:11" x14ac:dyDescent="0.25">
      <c r="A133" s="76" t="s">
        <v>672</v>
      </c>
      <c r="B133" s="124">
        <v>16.924300419999977</v>
      </c>
      <c r="C133" s="43">
        <f t="shared" si="17"/>
        <v>0.13871460397801558</v>
      </c>
      <c r="D133" s="124">
        <v>16.868664019999962</v>
      </c>
      <c r="E133" s="43">
        <f t="shared" si="18"/>
        <v>0.13421134853529468</v>
      </c>
      <c r="F133" s="124">
        <v>16.18746784999999</v>
      </c>
      <c r="G133" s="43">
        <f t="shared" si="19"/>
        <v>0.12512811944999516</v>
      </c>
      <c r="H133" s="43">
        <f t="shared" si="15"/>
        <v>-4.0382342620158056</v>
      </c>
      <c r="I133" s="49">
        <f>((F133/B133)-1)*100</f>
        <v>-4.3536958793832792</v>
      </c>
      <c r="J133" s="115"/>
      <c r="K133" s="115"/>
    </row>
    <row r="134" spans="1:11" x14ac:dyDescent="0.25">
      <c r="A134" s="76" t="s">
        <v>663</v>
      </c>
      <c r="B134" s="124">
        <v>14.677368369999989</v>
      </c>
      <c r="C134" s="43">
        <f t="shared" si="17"/>
        <v>0.12029834559530959</v>
      </c>
      <c r="D134" s="124">
        <v>14.066781549999977</v>
      </c>
      <c r="E134" s="43">
        <f t="shared" si="18"/>
        <v>0.11191886441857676</v>
      </c>
      <c r="F134" s="124">
        <v>16.12980250999998</v>
      </c>
      <c r="G134" s="43">
        <f t="shared" si="19"/>
        <v>0.12468236995918486</v>
      </c>
      <c r="H134" s="43" t="s">
        <v>261</v>
      </c>
      <c r="I134" s="49" t="s">
        <v>261</v>
      </c>
      <c r="J134" s="115"/>
      <c r="K134" s="115"/>
    </row>
    <row r="135" spans="1:11" x14ac:dyDescent="0.25">
      <c r="A135" s="76" t="s">
        <v>660</v>
      </c>
      <c r="B135" s="124">
        <v>14.652447229999989</v>
      </c>
      <c r="C135" s="43">
        <f t="shared" si="17"/>
        <v>0.12009408745878448</v>
      </c>
      <c r="D135" s="124">
        <v>13.735548529999992</v>
      </c>
      <c r="E135" s="43">
        <f t="shared" si="18"/>
        <v>0.10928349090939377</v>
      </c>
      <c r="F135" s="124">
        <v>15.954666669999996</v>
      </c>
      <c r="G135" s="43">
        <f t="shared" si="19"/>
        <v>0.12332858081127356</v>
      </c>
      <c r="H135" s="43">
        <f t="shared" ref="H135:H153" si="20">((F135/D135)-1)*100</f>
        <v>16.15602125501723</v>
      </c>
      <c r="I135" s="49" t="s">
        <v>261</v>
      </c>
      <c r="J135" s="115"/>
      <c r="K135" s="115"/>
    </row>
    <row r="136" spans="1:11" x14ac:dyDescent="0.25">
      <c r="A136" s="76" t="s">
        <v>673</v>
      </c>
      <c r="B136" s="124">
        <v>16.186936869999982</v>
      </c>
      <c r="C136" s="43">
        <f t="shared" si="17"/>
        <v>0.13267103997313645</v>
      </c>
      <c r="D136" s="124">
        <v>16.681833199999978</v>
      </c>
      <c r="E136" s="43">
        <f t="shared" si="18"/>
        <v>0.13272487537592514</v>
      </c>
      <c r="F136" s="124">
        <v>15.716467879999948</v>
      </c>
      <c r="G136" s="43">
        <f t="shared" si="19"/>
        <v>0.12148731898303954</v>
      </c>
      <c r="H136" s="43">
        <f t="shared" si="20"/>
        <v>-5.7869258637595733</v>
      </c>
      <c r="I136" s="49">
        <f t="shared" ref="I136:I153" si="21">((F136/B136)-1)*100</f>
        <v>-2.9064732492530831</v>
      </c>
      <c r="J136" s="115"/>
      <c r="K136" s="115"/>
    </row>
    <row r="137" spans="1:11" x14ac:dyDescent="0.25">
      <c r="A137" s="76" t="s">
        <v>665</v>
      </c>
      <c r="B137" s="124">
        <v>13.399038960000004</v>
      </c>
      <c r="C137" s="43">
        <f t="shared" si="17"/>
        <v>0.10982092830413165</v>
      </c>
      <c r="D137" s="124">
        <v>14.206692349999992</v>
      </c>
      <c r="E137" s="43">
        <f t="shared" si="18"/>
        <v>0.11303203005637658</v>
      </c>
      <c r="F137" s="124">
        <v>13.879698619999989</v>
      </c>
      <c r="G137" s="43">
        <f t="shared" si="19"/>
        <v>0.10728920686957799</v>
      </c>
      <c r="H137" s="43">
        <f t="shared" si="20"/>
        <v>-2.3016879787644884</v>
      </c>
      <c r="I137" s="49">
        <f t="shared" si="21"/>
        <v>3.5872696648983071</v>
      </c>
      <c r="J137" s="115"/>
      <c r="K137" s="115"/>
    </row>
    <row r="138" spans="1:11" x14ac:dyDescent="0.25">
      <c r="A138" s="76" t="s">
        <v>641</v>
      </c>
      <c r="B138" s="124">
        <v>14.48671504999999</v>
      </c>
      <c r="C138" s="43">
        <f t="shared" si="17"/>
        <v>0.11873571676430392</v>
      </c>
      <c r="D138" s="124">
        <v>6.1401812799999895</v>
      </c>
      <c r="E138" s="43">
        <f t="shared" si="18"/>
        <v>4.8852832024096016E-2</v>
      </c>
      <c r="F138" s="124">
        <v>13.859930269999989</v>
      </c>
      <c r="G138" s="43">
        <f t="shared" si="19"/>
        <v>0.10713639875387698</v>
      </c>
      <c r="H138" s="43">
        <f t="shared" si="20"/>
        <v>125.72509895017321</v>
      </c>
      <c r="I138" s="49">
        <f t="shared" si="21"/>
        <v>-4.326617717244341</v>
      </c>
      <c r="J138" s="115"/>
      <c r="K138" s="115"/>
    </row>
    <row r="139" spans="1:11" x14ac:dyDescent="0.25">
      <c r="A139" s="76" t="s">
        <v>674</v>
      </c>
      <c r="B139" s="124">
        <v>14.089219819999983</v>
      </c>
      <c r="C139" s="43">
        <f t="shared" si="17"/>
        <v>0.1154777745129691</v>
      </c>
      <c r="D139" s="124">
        <v>17.521018969999982</v>
      </c>
      <c r="E139" s="43">
        <f t="shared" si="18"/>
        <v>0.13940164916961711</v>
      </c>
      <c r="F139" s="124">
        <v>13.103569349999992</v>
      </c>
      <c r="G139" s="43">
        <f t="shared" si="19"/>
        <v>0.1012897758958697</v>
      </c>
      <c r="H139" s="43">
        <f t="shared" si="20"/>
        <v>-25.212287182404637</v>
      </c>
      <c r="I139" s="49">
        <f t="shared" si="21"/>
        <v>-6.9957774993391508</v>
      </c>
      <c r="J139" s="115"/>
      <c r="K139" s="115"/>
    </row>
    <row r="140" spans="1:11" x14ac:dyDescent="0.25">
      <c r="A140" s="76" t="s">
        <v>684</v>
      </c>
      <c r="B140" s="124">
        <v>20.122860759999966</v>
      </c>
      <c r="C140" s="43">
        <f t="shared" si="17"/>
        <v>0.16493057863293051</v>
      </c>
      <c r="D140" s="124">
        <v>20.741637229999977</v>
      </c>
      <c r="E140" s="43">
        <f t="shared" si="18"/>
        <v>0.16502570091903326</v>
      </c>
      <c r="F140" s="124">
        <v>13.013113509999981</v>
      </c>
      <c r="G140" s="43">
        <f t="shared" si="19"/>
        <v>0.10059055787997286</v>
      </c>
      <c r="H140" s="43">
        <f t="shared" si="20"/>
        <v>-37.260914528105481</v>
      </c>
      <c r="I140" s="49">
        <f t="shared" si="21"/>
        <v>-35.331692321464928</v>
      </c>
      <c r="J140" s="115"/>
      <c r="K140" s="115"/>
    </row>
    <row r="141" spans="1:11" x14ac:dyDescent="0.25">
      <c r="A141" s="76" t="s">
        <v>690</v>
      </c>
      <c r="B141" s="124">
        <v>24.23179997999997</v>
      </c>
      <c r="C141" s="43">
        <f t="shared" si="17"/>
        <v>0.1986081819918549</v>
      </c>
      <c r="D141" s="124">
        <v>26.332811299999946</v>
      </c>
      <c r="E141" s="43">
        <f t="shared" si="18"/>
        <v>0.20951049301285732</v>
      </c>
      <c r="F141" s="124">
        <v>12.529460829999994</v>
      </c>
      <c r="G141" s="43">
        <f t="shared" si="19"/>
        <v>9.6851952751849074E-2</v>
      </c>
      <c r="H141" s="43">
        <f t="shared" si="20"/>
        <v>-52.418825748392386</v>
      </c>
      <c r="I141" s="49">
        <f t="shared" si="21"/>
        <v>-48.293313578267615</v>
      </c>
      <c r="J141" s="115"/>
      <c r="K141" s="115"/>
    </row>
    <row r="142" spans="1:11" x14ac:dyDescent="0.25">
      <c r="A142" s="76" t="s">
        <v>657</v>
      </c>
      <c r="B142" s="124">
        <v>13.410310629999966</v>
      </c>
      <c r="C142" s="43">
        <f t="shared" si="17"/>
        <v>0.10991331293459872</v>
      </c>
      <c r="D142" s="124">
        <v>11.649652649999986</v>
      </c>
      <c r="E142" s="43">
        <f t="shared" si="18"/>
        <v>9.2687576815242714E-2</v>
      </c>
      <c r="F142" s="124">
        <v>12.256610709999981</v>
      </c>
      <c r="G142" s="43">
        <f t="shared" si="19"/>
        <v>9.4742838298391974E-2</v>
      </c>
      <c r="H142" s="43">
        <f t="shared" si="20"/>
        <v>5.2100957705378148</v>
      </c>
      <c r="I142" s="49">
        <f t="shared" si="21"/>
        <v>-8.6030812546509132</v>
      </c>
      <c r="J142" s="115"/>
      <c r="K142" s="115"/>
    </row>
    <row r="143" spans="1:11" x14ac:dyDescent="0.25">
      <c r="A143" s="76" t="s">
        <v>658</v>
      </c>
      <c r="B143" s="124">
        <v>8.6176740199999884</v>
      </c>
      <c r="C143" s="43">
        <f t="shared" si="17"/>
        <v>7.0632003050672243E-2</v>
      </c>
      <c r="D143" s="124">
        <v>12.276644709999976</v>
      </c>
      <c r="E143" s="43">
        <f t="shared" si="18"/>
        <v>9.7676083895219604E-2</v>
      </c>
      <c r="F143" s="124">
        <v>11.79188217999998</v>
      </c>
      <c r="G143" s="43">
        <f t="shared" si="19"/>
        <v>9.115051567248722E-2</v>
      </c>
      <c r="H143" s="43">
        <f t="shared" si="20"/>
        <v>-3.9486565055118938</v>
      </c>
      <c r="I143" s="49">
        <f t="shared" si="21"/>
        <v>36.833699588000847</v>
      </c>
      <c r="J143" s="115"/>
      <c r="K143" s="115"/>
    </row>
    <row r="144" spans="1:11" x14ac:dyDescent="0.25">
      <c r="A144" s="76" t="s">
        <v>662</v>
      </c>
      <c r="B144" s="124">
        <v>7.185785229999988</v>
      </c>
      <c r="C144" s="43">
        <f t="shared" si="17"/>
        <v>5.8895985518704431E-2</v>
      </c>
      <c r="D144" s="124">
        <v>13.417066659999984</v>
      </c>
      <c r="E144" s="43">
        <f t="shared" si="18"/>
        <v>0.10674956876795653</v>
      </c>
      <c r="F144" s="124">
        <v>10.997248449999987</v>
      </c>
      <c r="G144" s="43">
        <f t="shared" si="19"/>
        <v>8.5008046374150686E-2</v>
      </c>
      <c r="H144" s="43">
        <f t="shared" si="20"/>
        <v>-18.035374432581076</v>
      </c>
      <c r="I144" s="49">
        <f t="shared" si="21"/>
        <v>53.041708011081276</v>
      </c>
      <c r="J144" s="115"/>
      <c r="K144" s="115"/>
    </row>
    <row r="145" spans="1:11" x14ac:dyDescent="0.25">
      <c r="A145" s="76" t="s">
        <v>1266</v>
      </c>
      <c r="B145" s="124">
        <v>8.5593457299999862</v>
      </c>
      <c r="C145" s="43">
        <f t="shared" si="17"/>
        <v>7.0153933916511535E-2</v>
      </c>
      <c r="D145" s="124">
        <v>8.2858355599999829</v>
      </c>
      <c r="E145" s="43">
        <f t="shared" si="18"/>
        <v>6.5924199031459449E-2</v>
      </c>
      <c r="F145" s="124">
        <v>10.829288249999983</v>
      </c>
      <c r="G145" s="43">
        <f t="shared" si="19"/>
        <v>8.370972447703906E-2</v>
      </c>
      <c r="H145" s="43">
        <f t="shared" si="20"/>
        <v>30.696393520993382</v>
      </c>
      <c r="I145" s="49">
        <f t="shared" si="21"/>
        <v>26.520047111124235</v>
      </c>
      <c r="J145" s="115"/>
      <c r="K145" s="115"/>
    </row>
    <row r="146" spans="1:11" x14ac:dyDescent="0.25">
      <c r="A146" s="76" t="s">
        <v>659</v>
      </c>
      <c r="B146" s="124">
        <v>7.7109869399999891</v>
      </c>
      <c r="C146" s="43">
        <f t="shared" si="17"/>
        <v>6.320063300210256E-2</v>
      </c>
      <c r="D146" s="124">
        <v>12.763485329999975</v>
      </c>
      <c r="E146" s="43">
        <f t="shared" si="18"/>
        <v>0.10154951074482016</v>
      </c>
      <c r="F146" s="124">
        <v>9.6409106699999541</v>
      </c>
      <c r="G146" s="43">
        <f t="shared" si="19"/>
        <v>7.4523639713204928E-2</v>
      </c>
      <c r="H146" s="43">
        <f t="shared" si="20"/>
        <v>-24.46490577820899</v>
      </c>
      <c r="I146" s="49">
        <f t="shared" si="21"/>
        <v>25.028232378253357</v>
      </c>
      <c r="J146" s="115"/>
      <c r="K146" s="115"/>
    </row>
    <row r="147" spans="1:11" x14ac:dyDescent="0.25">
      <c r="A147" s="76" t="s">
        <v>667</v>
      </c>
      <c r="B147" s="124">
        <v>6.6392299800000005</v>
      </c>
      <c r="C147" s="43">
        <f t="shared" si="17"/>
        <v>5.4416320588728341E-2</v>
      </c>
      <c r="D147" s="124">
        <v>14.64135696</v>
      </c>
      <c r="E147" s="43">
        <f t="shared" si="18"/>
        <v>0.11649033140137359</v>
      </c>
      <c r="F147" s="124">
        <v>9.3673855499999892</v>
      </c>
      <c r="G147" s="43">
        <f t="shared" si="19"/>
        <v>7.2409307551740285E-2</v>
      </c>
      <c r="H147" s="43">
        <f t="shared" si="20"/>
        <v>-36.021056138501592</v>
      </c>
      <c r="I147" s="49">
        <f t="shared" si="21"/>
        <v>41.09144551730062</v>
      </c>
      <c r="J147" s="115"/>
      <c r="K147" s="115"/>
    </row>
    <row r="148" spans="1:11" x14ac:dyDescent="0.25">
      <c r="A148" s="76" t="s">
        <v>655</v>
      </c>
      <c r="B148" s="124">
        <v>8.3755290599999856</v>
      </c>
      <c r="C148" s="43">
        <f t="shared" si="17"/>
        <v>6.8647339496013315E-2</v>
      </c>
      <c r="D148" s="124">
        <v>9.5225431899999844</v>
      </c>
      <c r="E148" s="43">
        <f t="shared" si="18"/>
        <v>7.5763757076447349E-2</v>
      </c>
      <c r="F148" s="124">
        <v>9.0444363199999884</v>
      </c>
      <c r="G148" s="43">
        <f t="shared" si="19"/>
        <v>6.9912930094674072E-2</v>
      </c>
      <c r="H148" s="43">
        <f t="shared" si="20"/>
        <v>-5.020789724556729</v>
      </c>
      <c r="I148" s="49">
        <f t="shared" si="21"/>
        <v>7.9864478435706543</v>
      </c>
      <c r="J148" s="115"/>
      <c r="K148" s="115"/>
    </row>
    <row r="149" spans="1:11" x14ac:dyDescent="0.25">
      <c r="A149" s="76" t="s">
        <v>640</v>
      </c>
      <c r="B149" s="124">
        <v>8.9906095099999721</v>
      </c>
      <c r="C149" s="43">
        <f t="shared" si="17"/>
        <v>7.3688649264749259E-2</v>
      </c>
      <c r="D149" s="124">
        <v>7.8866278899999767</v>
      </c>
      <c r="E149" s="43">
        <f t="shared" si="18"/>
        <v>6.2748002050310864E-2</v>
      </c>
      <c r="F149" s="124">
        <v>8.365077449999994</v>
      </c>
      <c r="G149" s="43">
        <f t="shared" si="19"/>
        <v>6.4661528292830617E-2</v>
      </c>
      <c r="H149" s="43">
        <f t="shared" si="20"/>
        <v>6.0665922961406382</v>
      </c>
      <c r="I149" s="49">
        <f t="shared" si="21"/>
        <v>-6.9576157134198624</v>
      </c>
      <c r="J149" s="115"/>
      <c r="K149" s="115"/>
    </row>
    <row r="150" spans="1:11" x14ac:dyDescent="0.25">
      <c r="A150" s="76" t="s">
        <v>688</v>
      </c>
      <c r="B150" s="124">
        <v>10.282911469999979</v>
      </c>
      <c r="C150" s="43">
        <f t="shared" si="17"/>
        <v>8.4280588083654628E-2</v>
      </c>
      <c r="D150" s="124">
        <v>23.121238529999975</v>
      </c>
      <c r="E150" s="43">
        <f t="shared" si="18"/>
        <v>0.18395840946493155</v>
      </c>
      <c r="F150" s="124">
        <v>8.2973358599999951</v>
      </c>
      <c r="G150" s="43">
        <f t="shared" si="19"/>
        <v>6.4137890016368951E-2</v>
      </c>
      <c r="H150" s="43">
        <f t="shared" si="20"/>
        <v>-64.113791528796597</v>
      </c>
      <c r="I150" s="49">
        <f t="shared" si="21"/>
        <v>-19.30946907199219</v>
      </c>
      <c r="J150" s="115"/>
      <c r="K150" s="115"/>
    </row>
    <row r="151" spans="1:11" x14ac:dyDescent="0.25">
      <c r="A151" s="76" t="s">
        <v>644</v>
      </c>
      <c r="B151" s="124">
        <v>6.2764928399999746</v>
      </c>
      <c r="C151" s="43">
        <f t="shared" si="17"/>
        <v>5.1443261881748616E-2</v>
      </c>
      <c r="D151" s="124">
        <v>6.537080089999983</v>
      </c>
      <c r="E151" s="43">
        <f t="shared" si="18"/>
        <v>5.2010659132336268E-2</v>
      </c>
      <c r="F151" s="124">
        <v>7.7226857099999897</v>
      </c>
      <c r="G151" s="43">
        <f t="shared" si="19"/>
        <v>5.9695880106143351E-2</v>
      </c>
      <c r="H151" s="43">
        <f t="shared" si="20"/>
        <v>18.136623747560819</v>
      </c>
      <c r="I151" s="49">
        <f t="shared" si="21"/>
        <v>23.041416709399453</v>
      </c>
      <c r="J151" s="115"/>
      <c r="K151" s="115"/>
    </row>
    <row r="152" spans="1:11" x14ac:dyDescent="0.25">
      <c r="A152" s="76" t="s">
        <v>646</v>
      </c>
      <c r="B152" s="124">
        <v>8.2847881199999982</v>
      </c>
      <c r="C152" s="43">
        <f t="shared" si="17"/>
        <v>6.7903610464719558E-2</v>
      </c>
      <c r="D152" s="124">
        <v>9.4267210299999817</v>
      </c>
      <c r="E152" s="43">
        <f t="shared" si="18"/>
        <v>7.5001371786307156E-2</v>
      </c>
      <c r="F152" s="124">
        <v>7.455210949999989</v>
      </c>
      <c r="G152" s="43">
        <f t="shared" si="19"/>
        <v>5.7628316851082502E-2</v>
      </c>
      <c r="H152" s="43">
        <f t="shared" si="20"/>
        <v>-20.914059870083967</v>
      </c>
      <c r="I152" s="49">
        <f t="shared" si="21"/>
        <v>-10.013257526735753</v>
      </c>
      <c r="J152" s="115"/>
      <c r="K152" s="115"/>
    </row>
    <row r="153" spans="1:11" x14ac:dyDescent="0.25">
      <c r="A153" s="76" t="s">
        <v>623</v>
      </c>
      <c r="B153" s="124">
        <v>13.123438459999985</v>
      </c>
      <c r="C153" s="43">
        <f t="shared" si="17"/>
        <v>0.10756205713871152</v>
      </c>
      <c r="D153" s="124">
        <v>3.1058100699999969</v>
      </c>
      <c r="E153" s="43">
        <f t="shared" si="18"/>
        <v>2.471060881258802E-2</v>
      </c>
      <c r="F153" s="124">
        <v>7.2698265499999666</v>
      </c>
      <c r="G153" s="43">
        <f t="shared" si="19"/>
        <v>5.619530697193896E-2</v>
      </c>
      <c r="H153" s="43">
        <f t="shared" si="20"/>
        <v>134.0718326668306</v>
      </c>
      <c r="I153" s="49">
        <f t="shared" si="21"/>
        <v>-44.604254653547748</v>
      </c>
      <c r="J153" s="115"/>
      <c r="K153" s="115"/>
    </row>
    <row r="154" spans="1:11" x14ac:dyDescent="0.25">
      <c r="A154" s="76" t="s">
        <v>648</v>
      </c>
      <c r="B154" s="124">
        <v>5.0398974899999871</v>
      </c>
      <c r="C154" s="43">
        <f t="shared" si="17"/>
        <v>4.1307904437159829E-2</v>
      </c>
      <c r="D154" s="124">
        <v>7.5218737499999868</v>
      </c>
      <c r="E154" s="43">
        <f t="shared" si="18"/>
        <v>5.9845926049793635E-2</v>
      </c>
      <c r="F154" s="124">
        <v>7.0637215999999849</v>
      </c>
      <c r="G154" s="43">
        <f t="shared" si="19"/>
        <v>5.4602128530331556E-2</v>
      </c>
      <c r="H154" s="43" t="s">
        <v>261</v>
      </c>
      <c r="I154" s="49" t="s">
        <v>261</v>
      </c>
      <c r="J154" s="115"/>
      <c r="K154" s="115"/>
    </row>
    <row r="155" spans="1:11" x14ac:dyDescent="0.25">
      <c r="A155" s="76" t="s">
        <v>637</v>
      </c>
      <c r="B155" s="124">
        <v>2.9402317399999967</v>
      </c>
      <c r="C155" s="43">
        <f t="shared" si="17"/>
        <v>2.4098667082021213E-2</v>
      </c>
      <c r="D155" s="124">
        <v>5.6433854799999841</v>
      </c>
      <c r="E155" s="43">
        <f t="shared" si="18"/>
        <v>4.4900199249762573E-2</v>
      </c>
      <c r="F155" s="124">
        <v>6.8898666899999848</v>
      </c>
      <c r="G155" s="43">
        <f t="shared" si="19"/>
        <v>5.3258240891632808E-2</v>
      </c>
      <c r="H155" s="43" t="s">
        <v>261</v>
      </c>
      <c r="I155" s="49">
        <f t="shared" ref="I155:I163" si="22">((F155/B155)-1)*100</f>
        <v>134.33073646092919</v>
      </c>
      <c r="J155" s="115"/>
      <c r="K155" s="115"/>
    </row>
    <row r="156" spans="1:11" x14ac:dyDescent="0.25">
      <c r="A156" s="76" t="s">
        <v>622</v>
      </c>
      <c r="B156" s="124">
        <v>2.5708850699999899</v>
      </c>
      <c r="C156" s="43">
        <f t="shared" si="17"/>
        <v>2.1071435480819831E-2</v>
      </c>
      <c r="D156" s="124">
        <v>2.89497209</v>
      </c>
      <c r="E156" s="43">
        <f t="shared" si="18"/>
        <v>2.3033128628934623E-2</v>
      </c>
      <c r="F156" s="124">
        <v>6.6098697600000005</v>
      </c>
      <c r="G156" s="43">
        <f t="shared" si="19"/>
        <v>5.1093882041482575E-2</v>
      </c>
      <c r="H156" s="43">
        <f>((F156/D156)-1)*100</f>
        <v>128.32240016517744</v>
      </c>
      <c r="I156" s="49">
        <f t="shared" si="22"/>
        <v>157.10483277263057</v>
      </c>
      <c r="J156" s="115"/>
      <c r="K156" s="115"/>
    </row>
    <row r="157" spans="1:11" x14ac:dyDescent="0.25">
      <c r="A157" s="76" t="s">
        <v>670</v>
      </c>
      <c r="B157" s="124">
        <v>75.522962340000035</v>
      </c>
      <c r="C157" s="43">
        <f t="shared" si="17"/>
        <v>0.61899975492397374</v>
      </c>
      <c r="D157" s="124">
        <v>16.923715709999996</v>
      </c>
      <c r="E157" s="43">
        <f t="shared" si="18"/>
        <v>0.1346493536757902</v>
      </c>
      <c r="F157" s="124">
        <v>6.2527435299999938</v>
      </c>
      <c r="G157" s="43">
        <f t="shared" si="19"/>
        <v>4.833331850058465E-2</v>
      </c>
      <c r="H157" s="43">
        <f>((F157/D157)-1)*100</f>
        <v>-63.053364656171041</v>
      </c>
      <c r="I157" s="49">
        <f t="shared" si="22"/>
        <v>-91.72073851943135</v>
      </c>
      <c r="J157" s="115"/>
      <c r="K157" s="115"/>
    </row>
    <row r="158" spans="1:11" x14ac:dyDescent="0.25">
      <c r="A158" s="76" t="s">
        <v>653</v>
      </c>
      <c r="B158" s="124">
        <v>8.6141327899999833</v>
      </c>
      <c r="C158" s="43">
        <f t="shared" si="17"/>
        <v>7.06029784939783E-2</v>
      </c>
      <c r="D158" s="124">
        <v>9.1971404499999938</v>
      </c>
      <c r="E158" s="43">
        <f t="shared" si="18"/>
        <v>7.3174770746486706E-2</v>
      </c>
      <c r="F158" s="124">
        <v>6.1202909599999948</v>
      </c>
      <c r="G158" s="43">
        <f t="shared" si="19"/>
        <v>4.730946837442556E-2</v>
      </c>
      <c r="H158" s="43">
        <f>((F158/D158)-1)*100</f>
        <v>-33.454414518590944</v>
      </c>
      <c r="I158" s="49">
        <f t="shared" si="22"/>
        <v>-28.950584937523271</v>
      </c>
      <c r="J158" s="115"/>
      <c r="K158" s="115"/>
    </row>
    <row r="159" spans="1:11" x14ac:dyDescent="0.25">
      <c r="A159" s="76" t="s">
        <v>611</v>
      </c>
      <c r="B159" s="124">
        <v>8.42587569999999</v>
      </c>
      <c r="C159" s="43">
        <f t="shared" si="17"/>
        <v>6.9059989594150981E-2</v>
      </c>
      <c r="D159" s="124">
        <v>1.927944809999999</v>
      </c>
      <c r="E159" s="43">
        <f t="shared" si="18"/>
        <v>1.5339215514929852E-2</v>
      </c>
      <c r="F159" s="124">
        <v>6.0869029899999942</v>
      </c>
      <c r="G159" s="43">
        <f t="shared" si="19"/>
        <v>4.7051381443407939E-2</v>
      </c>
      <c r="H159" s="43">
        <f>((F159/D159)-1)*100</f>
        <v>215.71977363812596</v>
      </c>
      <c r="I159" s="49">
        <f t="shared" si="22"/>
        <v>-27.759402028681702</v>
      </c>
      <c r="J159" s="115"/>
      <c r="K159" s="115"/>
    </row>
    <row r="160" spans="1:11" x14ac:dyDescent="0.25">
      <c r="A160" s="76" t="s">
        <v>651</v>
      </c>
      <c r="B160" s="124">
        <v>7.2100892399999896</v>
      </c>
      <c r="C160" s="43">
        <f t="shared" si="17"/>
        <v>5.909518554698117E-2</v>
      </c>
      <c r="D160" s="124">
        <v>8.9424824399999885</v>
      </c>
      <c r="E160" s="43">
        <f t="shared" si="18"/>
        <v>7.1148647344129956E-2</v>
      </c>
      <c r="F160" s="124">
        <v>5.9345347799999892</v>
      </c>
      <c r="G160" s="43">
        <f t="shared" si="19"/>
        <v>4.5873584659010765E-2</v>
      </c>
      <c r="H160" s="43" t="s">
        <v>261</v>
      </c>
      <c r="I160" s="49">
        <f t="shared" si="22"/>
        <v>-17.691243721693549</v>
      </c>
      <c r="J160" s="115"/>
      <c r="K160" s="115"/>
    </row>
    <row r="161" spans="1:11" x14ac:dyDescent="0.25">
      <c r="A161" s="76" t="s">
        <v>643</v>
      </c>
      <c r="B161" s="124">
        <v>5.5757866399999934</v>
      </c>
      <c r="C161" s="43">
        <f t="shared" si="17"/>
        <v>4.5700148097082186E-2</v>
      </c>
      <c r="D161" s="124">
        <v>6.7412915999999861</v>
      </c>
      <c r="E161" s="43">
        <f t="shared" si="18"/>
        <v>5.363541744817172E-2</v>
      </c>
      <c r="F161" s="124">
        <v>5.8120311499999948</v>
      </c>
      <c r="G161" s="43">
        <f t="shared" si="19"/>
        <v>4.4926639220123153E-2</v>
      </c>
      <c r="H161" s="43">
        <f>((F161/D161)-1)*100</f>
        <v>-13.784605460472788</v>
      </c>
      <c r="I161" s="49">
        <f t="shared" si="22"/>
        <v>4.2369718436715775</v>
      </c>
      <c r="J161" s="115"/>
      <c r="K161" s="115"/>
    </row>
    <row r="162" spans="1:11" x14ac:dyDescent="0.25">
      <c r="A162" s="76" t="s">
        <v>633</v>
      </c>
      <c r="B162" s="124">
        <v>6.4355154099999989</v>
      </c>
      <c r="C162" s="43">
        <f t="shared" si="17"/>
        <v>5.2746639408364257E-2</v>
      </c>
      <c r="D162" s="124">
        <v>4.8417625199999881</v>
      </c>
      <c r="E162" s="43">
        <f t="shared" si="18"/>
        <v>3.8522284653153376E-2</v>
      </c>
      <c r="F162" s="124">
        <v>5.7429268299999903</v>
      </c>
      <c r="G162" s="43">
        <f t="shared" si="19"/>
        <v>4.4392467125537571E-2</v>
      </c>
      <c r="H162" s="43">
        <f>((F162/D162)-1)*100</f>
        <v>18.612319507153451</v>
      </c>
      <c r="I162" s="49">
        <f t="shared" si="22"/>
        <v>-10.761975317840299</v>
      </c>
      <c r="J162" s="115"/>
      <c r="K162" s="115"/>
    </row>
    <row r="163" spans="1:11" x14ac:dyDescent="0.25">
      <c r="A163" s="76" t="s">
        <v>613</v>
      </c>
      <c r="B163" s="124">
        <v>0.73358380000000001</v>
      </c>
      <c r="C163" s="43">
        <f t="shared" si="17"/>
        <v>6.0125844954534279E-3</v>
      </c>
      <c r="D163" s="124">
        <v>2.0158006099999901</v>
      </c>
      <c r="E163" s="43">
        <f t="shared" si="18"/>
        <v>1.6038218434228375E-2</v>
      </c>
      <c r="F163" s="124">
        <v>5.6994381499999989</v>
      </c>
      <c r="G163" s="43">
        <f t="shared" si="19"/>
        <v>4.4056302334590264E-2</v>
      </c>
      <c r="H163" s="43">
        <f>((F163/D163)-1)*100</f>
        <v>182.73818956727209</v>
      </c>
      <c r="I163" s="49">
        <f t="shared" si="22"/>
        <v>676.93075419604395</v>
      </c>
      <c r="J163" s="115"/>
      <c r="K163" s="115"/>
    </row>
    <row r="164" spans="1:11" x14ac:dyDescent="0.25">
      <c r="A164" s="76" t="s">
        <v>620</v>
      </c>
      <c r="B164" s="124">
        <v>9.7952707199999871</v>
      </c>
      <c r="C164" s="43">
        <f t="shared" si="17"/>
        <v>8.0283796970217799E-2</v>
      </c>
      <c r="D164" s="124">
        <v>2.79480547</v>
      </c>
      <c r="E164" s="43">
        <f t="shared" si="18"/>
        <v>2.2236177718507843E-2</v>
      </c>
      <c r="F164" s="124">
        <v>5.4539188399999858</v>
      </c>
      <c r="G164" s="43">
        <f t="shared" si="19"/>
        <v>4.2158453342169742E-2</v>
      </c>
      <c r="H164" s="43" t="s">
        <v>261</v>
      </c>
      <c r="I164" s="49" t="s">
        <v>261</v>
      </c>
      <c r="J164" s="115"/>
      <c r="K164" s="115"/>
    </row>
    <row r="165" spans="1:11" x14ac:dyDescent="0.25">
      <c r="A165" s="76" t="s">
        <v>630</v>
      </c>
      <c r="B165" s="124">
        <v>5.0281112899999929</v>
      </c>
      <c r="C165" s="43">
        <f t="shared" si="17"/>
        <v>4.1211302626459702E-2</v>
      </c>
      <c r="D165" s="124">
        <v>4.4416558599999965</v>
      </c>
      <c r="E165" s="43">
        <f t="shared" si="18"/>
        <v>3.533893508066295E-2</v>
      </c>
      <c r="F165" s="124">
        <v>4.6775184099999976</v>
      </c>
      <c r="G165" s="43">
        <f t="shared" si="19"/>
        <v>3.6156926318530513E-2</v>
      </c>
      <c r="H165" s="43">
        <f>((F165/D165)-1)*100</f>
        <v>5.3102391863380616</v>
      </c>
      <c r="I165" s="49">
        <f>((F165/B165)-1)*100</f>
        <v>-6.9726555316558247</v>
      </c>
      <c r="J165" s="115"/>
      <c r="K165" s="115"/>
    </row>
    <row r="166" spans="1:11" x14ac:dyDescent="0.25">
      <c r="A166" s="76" t="s">
        <v>624</v>
      </c>
      <c r="B166" s="124">
        <v>9.9494383799999984</v>
      </c>
      <c r="C166" s="43">
        <f t="shared" si="17"/>
        <v>8.1547382783067543E-2</v>
      </c>
      <c r="D166" s="124">
        <v>3.1497962799999986</v>
      </c>
      <c r="E166" s="43">
        <f t="shared" si="18"/>
        <v>2.5060574201314575E-2</v>
      </c>
      <c r="F166" s="124">
        <v>4.6164824399999889</v>
      </c>
      <c r="G166" s="43">
        <f t="shared" si="19"/>
        <v>3.5685122067508797E-2</v>
      </c>
      <c r="H166" s="43">
        <f>((F166/D166)-1)*100</f>
        <v>46.564476861976331</v>
      </c>
      <c r="I166" s="49">
        <f>((F166/B166)-1)*100</f>
        <v>-53.600572578248482</v>
      </c>
      <c r="J166" s="115"/>
      <c r="K166" s="115"/>
    </row>
    <row r="167" spans="1:11" x14ac:dyDescent="0.25">
      <c r="A167" s="76" t="s">
        <v>628</v>
      </c>
      <c r="B167" s="124">
        <v>4.5178085699999899</v>
      </c>
      <c r="C167" s="43">
        <f t="shared" si="17"/>
        <v>3.7028769939315129E-2</v>
      </c>
      <c r="D167" s="124">
        <v>4.1074850099999889</v>
      </c>
      <c r="E167" s="43">
        <f t="shared" si="18"/>
        <v>3.26801874545017E-2</v>
      </c>
      <c r="F167" s="124">
        <v>4.5400423199999898</v>
      </c>
      <c r="G167" s="43">
        <f t="shared" si="19"/>
        <v>3.5094244695287061E-2</v>
      </c>
      <c r="H167" s="43" t="s">
        <v>261</v>
      </c>
      <c r="I167" s="49" t="s">
        <v>261</v>
      </c>
      <c r="J167" s="115"/>
      <c r="K167" s="115"/>
    </row>
    <row r="168" spans="1:11" x14ac:dyDescent="0.25">
      <c r="A168" s="76" t="s">
        <v>631</v>
      </c>
      <c r="B168" s="124">
        <v>7.2764084099999904</v>
      </c>
      <c r="C168" s="43">
        <f t="shared" si="17"/>
        <v>5.9638749367901617E-2</v>
      </c>
      <c r="D168" s="124">
        <v>6.8696962299999882</v>
      </c>
      <c r="E168" s="43">
        <f t="shared" si="18"/>
        <v>5.4657037093334103E-2</v>
      </c>
      <c r="F168" s="124">
        <v>4.394598199999999</v>
      </c>
      <c r="G168" s="43">
        <f t="shared" si="19"/>
        <v>3.3969970695838882E-2</v>
      </c>
      <c r="H168" s="43">
        <f>((F168/D168)-1)*100</f>
        <v>-36.02922090195527</v>
      </c>
      <c r="I168" s="49">
        <f>((F168/B168)-1)*100</f>
        <v>-39.604844143155994</v>
      </c>
      <c r="J168" s="115"/>
      <c r="K168" s="115"/>
    </row>
    <row r="169" spans="1:11" x14ac:dyDescent="0.25">
      <c r="A169" s="76" t="s">
        <v>639</v>
      </c>
      <c r="B169" s="124">
        <v>6.9581954299999929</v>
      </c>
      <c r="C169" s="43">
        <f t="shared" si="17"/>
        <v>5.7030618667905222E-2</v>
      </c>
      <c r="D169" s="124">
        <v>5.8425426399999916</v>
      </c>
      <c r="E169" s="43">
        <f t="shared" si="18"/>
        <v>4.6484743881297683E-2</v>
      </c>
      <c r="F169" s="124">
        <v>4.2828788999999938</v>
      </c>
      <c r="G169" s="43">
        <f t="shared" si="19"/>
        <v>3.3106387456952602E-2</v>
      </c>
      <c r="H169" s="43">
        <f>((F169/D169)-1)*100</f>
        <v>-26.694948348720992</v>
      </c>
      <c r="I169" s="49">
        <f>((F169/B169)-1)*100</f>
        <v>-38.448424694504482</v>
      </c>
      <c r="J169" s="115"/>
      <c r="K169" s="115"/>
    </row>
    <row r="170" spans="1:11" x14ac:dyDescent="0.25">
      <c r="A170" s="76" t="s">
        <v>635</v>
      </c>
      <c r="B170" s="124">
        <v>7.0598374699999784</v>
      </c>
      <c r="C170" s="43">
        <f t="shared" si="17"/>
        <v>5.7863695071432908E-2</v>
      </c>
      <c r="D170" s="124">
        <v>6.4309363099999963</v>
      </c>
      <c r="E170" s="43">
        <f t="shared" si="18"/>
        <v>5.1166152428335179E-2</v>
      </c>
      <c r="F170" s="124">
        <v>4.1093802099999976</v>
      </c>
      <c r="G170" s="43">
        <f t="shared" si="19"/>
        <v>3.1765253376693267E-2</v>
      </c>
      <c r="H170" s="43" t="s">
        <v>261</v>
      </c>
      <c r="I170" s="49" t="s">
        <v>261</v>
      </c>
      <c r="J170" s="115"/>
      <c r="K170" s="115"/>
    </row>
    <row r="171" spans="1:11" x14ac:dyDescent="0.25">
      <c r="A171" s="76" t="s">
        <v>543</v>
      </c>
      <c r="B171" s="124">
        <v>5.0494648099999973</v>
      </c>
      <c r="C171" s="43">
        <f t="shared" si="17"/>
        <v>4.1386319909114226E-2</v>
      </c>
      <c r="D171" s="124">
        <v>3.0915643599999987</v>
      </c>
      <c r="E171" s="43">
        <f t="shared" si="18"/>
        <v>2.459726634826034E-2</v>
      </c>
      <c r="F171" s="124">
        <v>4.1033006999999975</v>
      </c>
      <c r="G171" s="43">
        <f t="shared" si="19"/>
        <v>3.1718259142602644E-2</v>
      </c>
      <c r="H171" s="43" t="s">
        <v>261</v>
      </c>
      <c r="I171" s="49" t="s">
        <v>261</v>
      </c>
      <c r="J171" s="115"/>
      <c r="K171" s="115"/>
    </row>
    <row r="172" spans="1:11" x14ac:dyDescent="0.25">
      <c r="A172" s="76" t="s">
        <v>642</v>
      </c>
      <c r="B172" s="124">
        <v>6.5709666999999898</v>
      </c>
      <c r="C172" s="43">
        <f t="shared" si="17"/>
        <v>5.3856822493300302E-2</v>
      </c>
      <c r="D172" s="124">
        <v>6.8981998199999932</v>
      </c>
      <c r="E172" s="43">
        <f t="shared" si="18"/>
        <v>5.4883818849581198E-2</v>
      </c>
      <c r="F172" s="124">
        <v>4.0579331999999946</v>
      </c>
      <c r="G172" s="43">
        <f t="shared" si="19"/>
        <v>3.1367571189937576E-2</v>
      </c>
      <c r="H172" s="43" t="s">
        <v>261</v>
      </c>
      <c r="I172" s="49" t="s">
        <v>261</v>
      </c>
      <c r="J172" s="115"/>
      <c r="K172" s="115"/>
    </row>
    <row r="173" spans="1:11" x14ac:dyDescent="0.25">
      <c r="A173" s="76" t="s">
        <v>542</v>
      </c>
      <c r="B173" s="124">
        <v>6.175101339999979</v>
      </c>
      <c r="C173" s="43">
        <f t="shared" si="17"/>
        <v>5.0612238949030171E-2</v>
      </c>
      <c r="D173" s="124">
        <v>6.7736820499999917</v>
      </c>
      <c r="E173" s="43">
        <f t="shared" si="18"/>
        <v>5.3893124043608777E-2</v>
      </c>
      <c r="F173" s="124">
        <v>4.0377867599999995</v>
      </c>
      <c r="G173" s="43">
        <f t="shared" si="19"/>
        <v>3.1211840462057768E-2</v>
      </c>
      <c r="H173" s="43">
        <f t="shared" ref="H173:H193" si="23">((F173/D173)-1)*100</f>
        <v>-40.390075439103242</v>
      </c>
      <c r="I173" s="49">
        <f t="shared" ref="I173:I180" si="24">((F173/B173)-1)*100</f>
        <v>-34.611813836240415</v>
      </c>
      <c r="J173" s="115"/>
      <c r="K173" s="115"/>
    </row>
    <row r="174" spans="1:11" x14ac:dyDescent="0.25">
      <c r="A174" s="76" t="s">
        <v>615</v>
      </c>
      <c r="B174" s="124">
        <v>4.4654709199999862</v>
      </c>
      <c r="C174" s="43">
        <f t="shared" si="17"/>
        <v>3.659980116585191E-2</v>
      </c>
      <c r="D174" s="124">
        <v>2.2713626999999987</v>
      </c>
      <c r="E174" s="43">
        <f t="shared" si="18"/>
        <v>1.8071534925251802E-2</v>
      </c>
      <c r="F174" s="124">
        <v>3.5009997199999945</v>
      </c>
      <c r="G174" s="43">
        <f t="shared" si="19"/>
        <v>2.7062510036649078E-2</v>
      </c>
      <c r="H174" s="43">
        <f t="shared" si="23"/>
        <v>54.136533104113951</v>
      </c>
      <c r="I174" s="49">
        <f t="shared" si="24"/>
        <v>-21.598420799927521</v>
      </c>
      <c r="J174" s="115"/>
      <c r="K174" s="115"/>
    </row>
    <row r="175" spans="1:11" x14ac:dyDescent="0.25">
      <c r="A175" s="76" t="s">
        <v>629</v>
      </c>
      <c r="B175" s="124">
        <v>2.246185149999997</v>
      </c>
      <c r="C175" s="43">
        <f t="shared" si="17"/>
        <v>1.8410136656245291E-2</v>
      </c>
      <c r="D175" s="124">
        <v>3.8661190299999899</v>
      </c>
      <c r="E175" s="43">
        <f t="shared" si="18"/>
        <v>3.0759818797687171E-2</v>
      </c>
      <c r="F175" s="124">
        <v>3.4625869499999991</v>
      </c>
      <c r="G175" s="43">
        <f t="shared" si="19"/>
        <v>2.6765581714226824E-2</v>
      </c>
      <c r="H175" s="43">
        <f t="shared" si="23"/>
        <v>-10.437652769319728</v>
      </c>
      <c r="I175" s="49">
        <f t="shared" si="24"/>
        <v>54.154119930852708</v>
      </c>
      <c r="J175" s="115"/>
      <c r="K175" s="115"/>
    </row>
    <row r="176" spans="1:11" x14ac:dyDescent="0.25">
      <c r="A176" s="76" t="s">
        <v>634</v>
      </c>
      <c r="B176" s="124">
        <v>4.0125831999999999</v>
      </c>
      <c r="C176" s="43">
        <f t="shared" si="17"/>
        <v>3.2887852124102113E-2</v>
      </c>
      <c r="D176" s="124">
        <v>7.1505820499999881</v>
      </c>
      <c r="E176" s="43">
        <f t="shared" si="18"/>
        <v>5.6891835571858909E-2</v>
      </c>
      <c r="F176" s="124">
        <v>3.3367329799999892</v>
      </c>
      <c r="G176" s="43">
        <f t="shared" si="19"/>
        <v>2.5792738355565427E-2</v>
      </c>
      <c r="H176" s="43">
        <f t="shared" si="23"/>
        <v>-53.336204568130306</v>
      </c>
      <c r="I176" s="49">
        <f t="shared" si="24"/>
        <v>-16.843269941418548</v>
      </c>
      <c r="J176" s="115"/>
      <c r="K176" s="115"/>
    </row>
    <row r="177" spans="1:11" x14ac:dyDescent="0.25">
      <c r="A177" s="76" t="s">
        <v>550</v>
      </c>
      <c r="B177" s="124">
        <v>1.8250677299999993</v>
      </c>
      <c r="C177" s="43">
        <f t="shared" si="17"/>
        <v>1.4958582695733436E-2</v>
      </c>
      <c r="D177" s="124">
        <v>0.71002806999999968</v>
      </c>
      <c r="E177" s="43">
        <f t="shared" si="18"/>
        <v>5.6491625335373056E-3</v>
      </c>
      <c r="F177" s="124">
        <v>3.2597505999999905</v>
      </c>
      <c r="G177" s="43">
        <f t="shared" si="19"/>
        <v>2.5197669347277962E-2</v>
      </c>
      <c r="H177" s="43">
        <f t="shared" si="23"/>
        <v>359.10165213608974</v>
      </c>
      <c r="I177" s="49">
        <f t="shared" si="24"/>
        <v>78.609842605676434</v>
      </c>
      <c r="J177" s="115"/>
      <c r="K177" s="115"/>
    </row>
    <row r="178" spans="1:11" x14ac:dyDescent="0.25">
      <c r="A178" s="76" t="s">
        <v>605</v>
      </c>
      <c r="B178" s="124">
        <v>16.95847702999998</v>
      </c>
      <c r="C178" s="43">
        <f t="shared" si="17"/>
        <v>0.13899472160792123</v>
      </c>
      <c r="D178" s="124">
        <v>1.7222064099999996</v>
      </c>
      <c r="E178" s="43">
        <f t="shared" si="18"/>
        <v>1.3702308876872699E-2</v>
      </c>
      <c r="F178" s="124">
        <v>3.0824312200000001</v>
      </c>
      <c r="G178" s="43">
        <f t="shared" si="19"/>
        <v>2.3827001571005719E-2</v>
      </c>
      <c r="H178" s="43">
        <f t="shared" si="23"/>
        <v>78.981520571625367</v>
      </c>
      <c r="I178" s="49">
        <f t="shared" si="24"/>
        <v>-81.823655422906782</v>
      </c>
      <c r="J178" s="115"/>
      <c r="K178" s="115"/>
    </row>
    <row r="179" spans="1:11" x14ac:dyDescent="0.25">
      <c r="A179" s="76" t="s">
        <v>618</v>
      </c>
      <c r="B179" s="124">
        <v>3.6366952699999979</v>
      </c>
      <c r="C179" s="43">
        <f t="shared" si="17"/>
        <v>2.9807007181852713E-2</v>
      </c>
      <c r="D179" s="124">
        <v>2.6780760499999983</v>
      </c>
      <c r="E179" s="43">
        <f t="shared" si="18"/>
        <v>2.1307448990887889E-2</v>
      </c>
      <c r="F179" s="124">
        <v>2.8233806199999889</v>
      </c>
      <c r="G179" s="43">
        <f t="shared" si="19"/>
        <v>2.1824556548673563E-2</v>
      </c>
      <c r="H179" s="43">
        <f t="shared" si="23"/>
        <v>5.425707384224232</v>
      </c>
      <c r="I179" s="49">
        <f t="shared" si="24"/>
        <v>-22.364113284641785</v>
      </c>
      <c r="J179" s="115"/>
      <c r="K179" s="115"/>
    </row>
    <row r="180" spans="1:11" x14ac:dyDescent="0.25">
      <c r="A180" s="76" t="s">
        <v>645</v>
      </c>
      <c r="B180" s="124">
        <v>7.2846543399999879</v>
      </c>
      <c r="C180" s="43">
        <f t="shared" si="17"/>
        <v>5.9706334490240175E-2</v>
      </c>
      <c r="D180" s="124">
        <v>6.5800623399999987</v>
      </c>
      <c r="E180" s="43">
        <f t="shared" si="18"/>
        <v>5.2352636761906914E-2</v>
      </c>
      <c r="F180" s="124">
        <v>2.7162343599999894</v>
      </c>
      <c r="G180" s="43">
        <f t="shared" si="19"/>
        <v>2.0996322624496213E-2</v>
      </c>
      <c r="H180" s="43">
        <f t="shared" si="23"/>
        <v>-58.720233644473495</v>
      </c>
      <c r="I180" s="49">
        <f t="shared" si="24"/>
        <v>-62.712927295875041</v>
      </c>
      <c r="J180" s="115"/>
      <c r="K180" s="115"/>
    </row>
    <row r="181" spans="1:11" x14ac:dyDescent="0.25">
      <c r="A181" s="76" t="s">
        <v>591</v>
      </c>
      <c r="B181" s="124">
        <v>0.23605098999999966</v>
      </c>
      <c r="C181" s="43">
        <f t="shared" si="17"/>
        <v>1.9347162827347468E-3</v>
      </c>
      <c r="D181" s="124">
        <v>0.37913911999999877</v>
      </c>
      <c r="E181" s="43">
        <f t="shared" si="18"/>
        <v>3.0165265321162563E-3</v>
      </c>
      <c r="F181" s="124">
        <v>2.561188439999988</v>
      </c>
      <c r="G181" s="43">
        <f t="shared" si="19"/>
        <v>1.9797827308380755E-2</v>
      </c>
      <c r="H181" s="43">
        <f t="shared" si="23"/>
        <v>575.52734732306078</v>
      </c>
      <c r="I181" s="49" t="s">
        <v>261</v>
      </c>
      <c r="J181" s="115"/>
      <c r="K181" s="115"/>
    </row>
    <row r="182" spans="1:11" x14ac:dyDescent="0.25">
      <c r="A182" s="76" t="s">
        <v>612</v>
      </c>
      <c r="B182" s="124">
        <v>1.6050000799999973</v>
      </c>
      <c r="C182" s="43">
        <f t="shared" si="17"/>
        <v>1.3154868736481768E-2</v>
      </c>
      <c r="D182" s="124">
        <v>2.2654816299999974</v>
      </c>
      <c r="E182" s="43">
        <f t="shared" si="18"/>
        <v>1.8024743647970163E-2</v>
      </c>
      <c r="F182" s="124">
        <v>2.3172062199999988</v>
      </c>
      <c r="G182" s="43">
        <f t="shared" si="19"/>
        <v>1.7911859926037277E-2</v>
      </c>
      <c r="H182" s="43">
        <f t="shared" si="23"/>
        <v>2.2831608658862246</v>
      </c>
      <c r="I182" s="49">
        <f t="shared" ref="I182:I193" si="25">((F182/B182)-1)*100</f>
        <v>44.3742121184195</v>
      </c>
      <c r="J182" s="115"/>
      <c r="K182" s="115"/>
    </row>
    <row r="183" spans="1:11" x14ac:dyDescent="0.25">
      <c r="A183" s="76" t="s">
        <v>607</v>
      </c>
      <c r="B183" s="124">
        <v>1.3962912199999979</v>
      </c>
      <c r="C183" s="43">
        <f t="shared" si="17"/>
        <v>1.1444253458854652E-2</v>
      </c>
      <c r="D183" s="124">
        <v>1.5121707999999989</v>
      </c>
      <c r="E183" s="43">
        <f t="shared" si="18"/>
        <v>1.2031212551454666E-2</v>
      </c>
      <c r="F183" s="124">
        <v>2.2229992899999993</v>
      </c>
      <c r="G183" s="43">
        <f t="shared" si="19"/>
        <v>1.7183646217797711E-2</v>
      </c>
      <c r="H183" s="43">
        <f t="shared" si="23"/>
        <v>47.007156202196263</v>
      </c>
      <c r="I183" s="49">
        <f t="shared" si="25"/>
        <v>59.207424508477715</v>
      </c>
      <c r="J183" s="115"/>
      <c r="K183" s="115"/>
    </row>
    <row r="184" spans="1:11" x14ac:dyDescent="0.25">
      <c r="A184" s="76" t="s">
        <v>549</v>
      </c>
      <c r="B184" s="124">
        <v>0.33006582999999984</v>
      </c>
      <c r="C184" s="43">
        <f t="shared" si="17"/>
        <v>2.7052787860595692E-3</v>
      </c>
      <c r="D184" s="124">
        <v>4.4909924399999985</v>
      </c>
      <c r="E184" s="43">
        <f t="shared" si="18"/>
        <v>3.5731469363524303E-2</v>
      </c>
      <c r="F184" s="124">
        <v>2.21597892</v>
      </c>
      <c r="G184" s="43">
        <f t="shared" si="19"/>
        <v>1.7129379194438459E-2</v>
      </c>
      <c r="H184" s="43">
        <f t="shared" si="23"/>
        <v>-50.657255615420262</v>
      </c>
      <c r="I184" s="49">
        <f t="shared" si="25"/>
        <v>571.37483452922129</v>
      </c>
      <c r="J184" s="115"/>
      <c r="K184" s="115"/>
    </row>
    <row r="185" spans="1:11" x14ac:dyDescent="0.25">
      <c r="A185" s="76" t="s">
        <v>608</v>
      </c>
      <c r="B185" s="124">
        <v>2.1475823099999967</v>
      </c>
      <c r="C185" s="43">
        <f t="shared" si="17"/>
        <v>1.7601970081422242E-2</v>
      </c>
      <c r="D185" s="124">
        <v>1.6273794499999974</v>
      </c>
      <c r="E185" s="43">
        <f t="shared" si="18"/>
        <v>1.294784164911753E-2</v>
      </c>
      <c r="F185" s="124">
        <v>2.1328869999999989</v>
      </c>
      <c r="G185" s="43">
        <f t="shared" si="19"/>
        <v>1.6487083822028528E-2</v>
      </c>
      <c r="H185" s="43">
        <f t="shared" si="23"/>
        <v>31.062672568465956</v>
      </c>
      <c r="I185" s="49">
        <f t="shared" si="25"/>
        <v>-0.68427225962751637</v>
      </c>
      <c r="J185" s="115"/>
      <c r="K185" s="115"/>
    </row>
    <row r="186" spans="1:11" x14ac:dyDescent="0.25">
      <c r="A186" s="76" t="s">
        <v>627</v>
      </c>
      <c r="B186" s="124">
        <v>1.4042878399999963</v>
      </c>
      <c r="C186" s="43">
        <f t="shared" si="17"/>
        <v>1.1509795191684661E-2</v>
      </c>
      <c r="D186" s="124">
        <v>3.575523309999999</v>
      </c>
      <c r="E186" s="43">
        <f t="shared" si="18"/>
        <v>2.844776590401742E-2</v>
      </c>
      <c r="F186" s="124">
        <v>2.0277722399999969</v>
      </c>
      <c r="G186" s="43">
        <f t="shared" si="19"/>
        <v>1.5674553266470524E-2</v>
      </c>
      <c r="H186" s="43">
        <f t="shared" si="23"/>
        <v>-43.287399796031615</v>
      </c>
      <c r="I186" s="49">
        <f t="shared" si="25"/>
        <v>44.398618448480079</v>
      </c>
      <c r="J186" s="115"/>
      <c r="K186" s="115"/>
    </row>
    <row r="187" spans="1:11" x14ac:dyDescent="0.25">
      <c r="A187" s="76" t="s">
        <v>592</v>
      </c>
      <c r="B187" s="124">
        <v>0.14010359999999999</v>
      </c>
      <c r="C187" s="43">
        <f t="shared" si="17"/>
        <v>1.148314252737327E-3</v>
      </c>
      <c r="D187" s="124">
        <v>0.57951747999999992</v>
      </c>
      <c r="E187" s="43">
        <f t="shared" si="18"/>
        <v>4.610787339077954E-3</v>
      </c>
      <c r="F187" s="124">
        <v>1.8360327299999999</v>
      </c>
      <c r="G187" s="43">
        <f t="shared" si="19"/>
        <v>1.419241878238176E-2</v>
      </c>
      <c r="H187" s="43">
        <f t="shared" si="23"/>
        <v>216.82094041408382</v>
      </c>
      <c r="I187" s="49">
        <f t="shared" si="25"/>
        <v>1210.4821931770489</v>
      </c>
      <c r="J187" s="115"/>
      <c r="K187" s="115"/>
    </row>
    <row r="188" spans="1:11" x14ac:dyDescent="0.25">
      <c r="A188" s="76" t="s">
        <v>590</v>
      </c>
      <c r="B188" s="124">
        <v>0.56154249999999983</v>
      </c>
      <c r="C188" s="43">
        <f t="shared" si="17"/>
        <v>4.6025031210315103E-3</v>
      </c>
      <c r="D188" s="124">
        <v>0.34899161999999989</v>
      </c>
      <c r="E188" s="43">
        <f t="shared" si="18"/>
        <v>2.7766654129920366E-3</v>
      </c>
      <c r="F188" s="124">
        <v>1.7610532399999992</v>
      </c>
      <c r="G188" s="43">
        <f t="shared" si="19"/>
        <v>1.3612831989193483E-2</v>
      </c>
      <c r="H188" s="43">
        <f t="shared" si="23"/>
        <v>404.61189870404331</v>
      </c>
      <c r="I188" s="49">
        <f t="shared" si="25"/>
        <v>213.60996540778299</v>
      </c>
      <c r="J188" s="115"/>
      <c r="K188" s="115"/>
    </row>
    <row r="189" spans="1:11" x14ac:dyDescent="0.25">
      <c r="A189" s="76" t="s">
        <v>610</v>
      </c>
      <c r="B189" s="124">
        <v>3.6580054799999879</v>
      </c>
      <c r="C189" s="43">
        <f t="shared" si="17"/>
        <v>2.9981669487973428E-2</v>
      </c>
      <c r="D189" s="124">
        <v>1.7383912599999991</v>
      </c>
      <c r="E189" s="43">
        <f t="shared" si="18"/>
        <v>1.3831079628472586E-2</v>
      </c>
      <c r="F189" s="124">
        <v>1.7394701099999985</v>
      </c>
      <c r="G189" s="43">
        <f t="shared" si="19"/>
        <v>1.3445995736990833E-2</v>
      </c>
      <c r="H189" s="43">
        <f t="shared" si="23"/>
        <v>6.206025218968847E-2</v>
      </c>
      <c r="I189" s="49">
        <f t="shared" si="25"/>
        <v>-52.447580532328665</v>
      </c>
      <c r="J189" s="115"/>
      <c r="K189" s="115"/>
    </row>
    <row r="190" spans="1:11" x14ac:dyDescent="0.25">
      <c r="A190" s="76" t="s">
        <v>636</v>
      </c>
      <c r="B190" s="124">
        <v>3.325009439999989</v>
      </c>
      <c r="C190" s="43">
        <f t="shared" si="17"/>
        <v>2.7252374174811682E-2</v>
      </c>
      <c r="D190" s="124">
        <v>5.5103744499999987</v>
      </c>
      <c r="E190" s="43">
        <f t="shared" si="18"/>
        <v>4.3841929923560972E-2</v>
      </c>
      <c r="F190" s="124">
        <v>1.7099614699999963</v>
      </c>
      <c r="G190" s="43">
        <f t="shared" si="19"/>
        <v>1.3217895785538131E-2</v>
      </c>
      <c r="H190" s="43">
        <f t="shared" si="23"/>
        <v>-68.968325373968071</v>
      </c>
      <c r="I190" s="49">
        <f t="shared" si="25"/>
        <v>-48.572733375457666</v>
      </c>
      <c r="J190" s="115"/>
      <c r="K190" s="115"/>
    </row>
    <row r="191" spans="1:11" x14ac:dyDescent="0.25">
      <c r="A191" s="76" t="s">
        <v>602</v>
      </c>
      <c r="B191" s="124">
        <v>1.3205847499999976</v>
      </c>
      <c r="C191" s="43">
        <f t="shared" si="17"/>
        <v>1.08237496422116E-2</v>
      </c>
      <c r="D191" s="124">
        <v>1.1090549899999986</v>
      </c>
      <c r="E191" s="43">
        <f t="shared" si="18"/>
        <v>8.823921422065166E-3</v>
      </c>
      <c r="F191" s="124">
        <v>1.6761316599999987</v>
      </c>
      <c r="G191" s="43">
        <f t="shared" si="19"/>
        <v>1.2956393458807622E-2</v>
      </c>
      <c r="H191" s="43">
        <f t="shared" si="23"/>
        <v>51.131519637272518</v>
      </c>
      <c r="I191" s="49">
        <f t="shared" si="25"/>
        <v>26.92344508748883</v>
      </c>
      <c r="J191" s="115"/>
      <c r="K191" s="115"/>
    </row>
    <row r="192" spans="1:11" x14ac:dyDescent="0.25">
      <c r="A192" s="76" t="s">
        <v>541</v>
      </c>
      <c r="B192" s="124">
        <v>0.56026439000000006</v>
      </c>
      <c r="C192" s="43">
        <f t="shared" si="17"/>
        <v>4.5920275020640763E-3</v>
      </c>
      <c r="D192" s="124">
        <v>1.2656273</v>
      </c>
      <c r="E192" s="43">
        <f t="shared" si="18"/>
        <v>1.0069650238732086E-2</v>
      </c>
      <c r="F192" s="124">
        <v>1.6450884399999968</v>
      </c>
      <c r="G192" s="43">
        <f t="shared" si="19"/>
        <v>1.2716431299421915E-2</v>
      </c>
      <c r="H192" s="43">
        <f t="shared" si="23"/>
        <v>29.98206027951489</v>
      </c>
      <c r="I192" s="49">
        <f t="shared" si="25"/>
        <v>193.62716413227631</v>
      </c>
      <c r="J192" s="115"/>
      <c r="K192" s="115"/>
    </row>
    <row r="193" spans="1:11" x14ac:dyDescent="0.25">
      <c r="A193" s="76" t="s">
        <v>604</v>
      </c>
      <c r="B193" s="124">
        <v>3.5903958199999892</v>
      </c>
      <c r="C193" s="43">
        <f t="shared" si="17"/>
        <v>2.9427528579383477E-2</v>
      </c>
      <c r="D193" s="124">
        <v>1.3005478799999988</v>
      </c>
      <c r="E193" s="43">
        <f t="shared" si="18"/>
        <v>1.0347487187045109E-2</v>
      </c>
      <c r="F193" s="124">
        <v>1.6226501599999983</v>
      </c>
      <c r="G193" s="43">
        <f t="shared" si="19"/>
        <v>1.2542984790918593E-2</v>
      </c>
      <c r="H193" s="43">
        <f t="shared" si="23"/>
        <v>24.766660647664885</v>
      </c>
      <c r="I193" s="49">
        <f t="shared" si="25"/>
        <v>-54.805814140013034</v>
      </c>
      <c r="J193" s="115"/>
      <c r="K193" s="115"/>
    </row>
    <row r="194" spans="1:11" x14ac:dyDescent="0.25">
      <c r="A194" s="76" t="s">
        <v>585</v>
      </c>
      <c r="B194" s="124">
        <v>0.19143672999999997</v>
      </c>
      <c r="C194" s="43">
        <f t="shared" si="17"/>
        <v>1.5690497999796397E-3</v>
      </c>
      <c r="D194" s="124">
        <v>0.20432334999999979</v>
      </c>
      <c r="E194" s="43">
        <f t="shared" si="18"/>
        <v>1.6256481431034535E-3</v>
      </c>
      <c r="F194" s="124">
        <v>1.5293881699999989</v>
      </c>
      <c r="G194" s="43">
        <f t="shared" si="19"/>
        <v>1.1822075410093833E-2</v>
      </c>
      <c r="H194" s="43" t="s">
        <v>261</v>
      </c>
      <c r="I194" s="49" t="s">
        <v>261</v>
      </c>
      <c r="J194" s="115"/>
      <c r="K194" s="115"/>
    </row>
    <row r="195" spans="1:11" x14ac:dyDescent="0.25">
      <c r="A195" s="76" t="s">
        <v>603</v>
      </c>
      <c r="B195" s="124">
        <v>1.2340024699999987</v>
      </c>
      <c r="C195" s="43">
        <f t="shared" si="17"/>
        <v>1.0114105734713915E-2</v>
      </c>
      <c r="D195" s="124">
        <v>1.1732026299999985</v>
      </c>
      <c r="E195" s="43">
        <f t="shared" si="18"/>
        <v>9.3342962365465694E-3</v>
      </c>
      <c r="F195" s="124">
        <v>1.5010149899999998</v>
      </c>
      <c r="G195" s="43">
        <f t="shared" si="19"/>
        <v>1.1602752493803619E-2</v>
      </c>
      <c r="H195" s="43">
        <f t="shared" ref="H195:H242" si="26">((F195/D195)-1)*100</f>
        <v>27.941665967796347</v>
      </c>
      <c r="I195" s="49">
        <f t="shared" ref="I195:I224" si="27">((F195/B195)-1)*100</f>
        <v>21.637924274171127</v>
      </c>
      <c r="J195" s="115"/>
      <c r="K195" s="115"/>
    </row>
    <row r="196" spans="1:11" x14ac:dyDescent="0.25">
      <c r="A196" s="76" t="s">
        <v>609</v>
      </c>
      <c r="B196" s="124">
        <v>1.8018067999999974</v>
      </c>
      <c r="C196" s="43">
        <f t="shared" ref="C196:C259" si="28">(B196/$B$262)*100</f>
        <v>1.4767931938358696E-2</v>
      </c>
      <c r="D196" s="124">
        <v>1.9165268899999961</v>
      </c>
      <c r="E196" s="43">
        <f t="shared" ref="E196:E259" si="29">(D196/$D$262)*100</f>
        <v>1.52483716615665E-2</v>
      </c>
      <c r="F196" s="124">
        <v>1.4415985299999972</v>
      </c>
      <c r="G196" s="43">
        <f t="shared" ref="G196:G259" si="30">(F196/$F$262)*100</f>
        <v>1.1143466954331415E-2</v>
      </c>
      <c r="H196" s="43">
        <f t="shared" si="26"/>
        <v>-24.780678135958734</v>
      </c>
      <c r="I196" s="49">
        <f t="shared" si="27"/>
        <v>-19.991503528569254</v>
      </c>
      <c r="J196" s="115"/>
      <c r="K196" s="115"/>
    </row>
    <row r="197" spans="1:11" x14ac:dyDescent="0.25">
      <c r="A197" s="76" t="s">
        <v>837</v>
      </c>
      <c r="B197" s="124">
        <v>0.99554633999999675</v>
      </c>
      <c r="C197" s="43">
        <f t="shared" si="28"/>
        <v>8.1596764928415638E-3</v>
      </c>
      <c r="D197" s="124">
        <v>0.57953421999999977</v>
      </c>
      <c r="E197" s="43">
        <f t="shared" si="29"/>
        <v>4.6109205267430712E-3</v>
      </c>
      <c r="F197" s="124">
        <v>1.3704038499999989</v>
      </c>
      <c r="G197" s="43">
        <f t="shared" si="30"/>
        <v>1.0593136506988227E-2</v>
      </c>
      <c r="H197" s="43">
        <f t="shared" si="26"/>
        <v>136.4664247091396</v>
      </c>
      <c r="I197" s="49">
        <f t="shared" si="27"/>
        <v>37.653446649204028</v>
      </c>
      <c r="J197" s="115"/>
      <c r="K197" s="115"/>
    </row>
    <row r="198" spans="1:11" x14ac:dyDescent="0.25">
      <c r="A198" s="76" t="s">
        <v>601</v>
      </c>
      <c r="B198" s="124">
        <v>0.66353107999999883</v>
      </c>
      <c r="C198" s="43">
        <f t="shared" si="28"/>
        <v>5.4384198285996237E-3</v>
      </c>
      <c r="D198" s="124">
        <v>1.0862306599999985</v>
      </c>
      <c r="E198" s="43">
        <f t="shared" si="29"/>
        <v>8.6423252918035962E-3</v>
      </c>
      <c r="F198" s="124">
        <v>1.3329675599999984</v>
      </c>
      <c r="G198" s="43">
        <f t="shared" si="30"/>
        <v>1.0303756314218628E-2</v>
      </c>
      <c r="H198" s="43">
        <f t="shared" si="26"/>
        <v>22.714963689203937</v>
      </c>
      <c r="I198" s="49">
        <f t="shared" si="27"/>
        <v>100.88999598933643</v>
      </c>
      <c r="J198" s="115"/>
      <c r="K198" s="115"/>
    </row>
    <row r="199" spans="1:11" x14ac:dyDescent="0.25">
      <c r="A199" s="76" t="s">
        <v>626</v>
      </c>
      <c r="B199" s="124">
        <v>18.23622478999998</v>
      </c>
      <c r="C199" s="43">
        <f t="shared" si="28"/>
        <v>0.14946737159129919</v>
      </c>
      <c r="D199" s="124">
        <v>4.0041802799999999</v>
      </c>
      <c r="E199" s="43">
        <f t="shared" si="29"/>
        <v>3.1858268948866945E-2</v>
      </c>
      <c r="F199" s="124">
        <v>1.26101058</v>
      </c>
      <c r="G199" s="43">
        <f t="shared" si="30"/>
        <v>9.7475333352985034E-3</v>
      </c>
      <c r="H199" s="43">
        <f t="shared" si="26"/>
        <v>-68.507647213126972</v>
      </c>
      <c r="I199" s="49">
        <f t="shared" si="27"/>
        <v>-93.085133603466602</v>
      </c>
      <c r="J199" s="115"/>
      <c r="K199" s="115"/>
    </row>
    <row r="200" spans="1:11" x14ac:dyDescent="0.25">
      <c r="A200" s="76" t="s">
        <v>625</v>
      </c>
      <c r="B200" s="124">
        <v>2.9971297699999999</v>
      </c>
      <c r="C200" s="43">
        <f t="shared" si="28"/>
        <v>2.4565013548505155E-2</v>
      </c>
      <c r="D200" s="124">
        <v>3.1442923399999865</v>
      </c>
      <c r="E200" s="43">
        <f t="shared" si="29"/>
        <v>2.5016783465499154E-2</v>
      </c>
      <c r="F200" s="124">
        <v>1.2172467700000003</v>
      </c>
      <c r="G200" s="43">
        <f t="shared" si="30"/>
        <v>9.4092418065671053E-3</v>
      </c>
      <c r="H200" s="43">
        <f t="shared" si="26"/>
        <v>-61.287099341405217</v>
      </c>
      <c r="I200" s="49">
        <f t="shared" si="27"/>
        <v>-59.386250732813608</v>
      </c>
      <c r="J200" s="115"/>
      <c r="K200" s="115"/>
    </row>
    <row r="201" spans="1:11" x14ac:dyDescent="0.25">
      <c r="A201" s="76" t="s">
        <v>616</v>
      </c>
      <c r="B201" s="124">
        <v>1.4577942899999978</v>
      </c>
      <c r="C201" s="43">
        <f t="shared" si="28"/>
        <v>1.1948343659735294E-2</v>
      </c>
      <c r="D201" s="124">
        <v>2.2739940199999999</v>
      </c>
      <c r="E201" s="43">
        <f t="shared" si="29"/>
        <v>1.8092470371307838E-2</v>
      </c>
      <c r="F201" s="124">
        <v>1.2050180299999977</v>
      </c>
      <c r="G201" s="43">
        <f t="shared" si="30"/>
        <v>9.3147144071231425E-3</v>
      </c>
      <c r="H201" s="43">
        <f t="shared" si="26"/>
        <v>-47.008742353684916</v>
      </c>
      <c r="I201" s="49">
        <f t="shared" si="27"/>
        <v>-17.339638502768484</v>
      </c>
      <c r="J201" s="115"/>
      <c r="K201" s="115"/>
    </row>
    <row r="202" spans="1:11" x14ac:dyDescent="0.25">
      <c r="A202" s="76" t="s">
        <v>614</v>
      </c>
      <c r="B202" s="124">
        <v>0.33214752999999875</v>
      </c>
      <c r="C202" s="43">
        <f t="shared" si="28"/>
        <v>2.7223407729030339E-3</v>
      </c>
      <c r="D202" s="124">
        <v>2.0773348599999997</v>
      </c>
      <c r="E202" s="43">
        <f t="shared" si="29"/>
        <v>1.6527800458259301E-2</v>
      </c>
      <c r="F202" s="124">
        <v>1.070568669999999</v>
      </c>
      <c r="G202" s="43">
        <f t="shared" si="30"/>
        <v>8.2754292184853626E-3</v>
      </c>
      <c r="H202" s="43">
        <f t="shared" si="26"/>
        <v>-48.464318843616802</v>
      </c>
      <c r="I202" s="49">
        <f t="shared" si="27"/>
        <v>222.31721548554134</v>
      </c>
      <c r="J202" s="115"/>
      <c r="K202" s="115"/>
    </row>
    <row r="203" spans="1:11" x14ac:dyDescent="0.25">
      <c r="A203" s="76" t="s">
        <v>594</v>
      </c>
      <c r="B203" s="124">
        <v>5.3091800000000008E-2</v>
      </c>
      <c r="C203" s="43">
        <f t="shared" si="28"/>
        <v>4.3514992222526503E-4</v>
      </c>
      <c r="D203" s="124">
        <v>0.69269740000000002</v>
      </c>
      <c r="E203" s="43">
        <f t="shared" si="29"/>
        <v>5.5112753488164292E-3</v>
      </c>
      <c r="F203" s="124">
        <v>1.0635694</v>
      </c>
      <c r="G203" s="43">
        <f t="shared" si="30"/>
        <v>8.2213252968134712E-3</v>
      </c>
      <c r="H203" s="43">
        <f t="shared" si="26"/>
        <v>53.54026159185814</v>
      </c>
      <c r="I203" s="49">
        <f t="shared" si="27"/>
        <v>1903.2649109655349</v>
      </c>
      <c r="J203" s="115"/>
      <c r="K203" s="115"/>
    </row>
    <row r="204" spans="1:11" x14ac:dyDescent="0.25">
      <c r="A204" s="76" t="s">
        <v>598</v>
      </c>
      <c r="B204" s="124">
        <v>0.92752428000000009</v>
      </c>
      <c r="C204" s="43">
        <f t="shared" si="28"/>
        <v>7.602155479830122E-3</v>
      </c>
      <c r="D204" s="124">
        <v>0.97114401999999911</v>
      </c>
      <c r="E204" s="43">
        <f t="shared" si="29"/>
        <v>7.7266669364956242E-3</v>
      </c>
      <c r="F204" s="124">
        <v>1.0228516299999999</v>
      </c>
      <c r="G204" s="43">
        <f t="shared" si="30"/>
        <v>7.9065794677863916E-3</v>
      </c>
      <c r="H204" s="43">
        <f t="shared" si="26"/>
        <v>5.324401832799297</v>
      </c>
      <c r="I204" s="49">
        <f t="shared" si="27"/>
        <v>10.277612355333687</v>
      </c>
      <c r="J204" s="115"/>
      <c r="K204" s="115"/>
    </row>
    <row r="205" spans="1:11" x14ac:dyDescent="0.25">
      <c r="A205" s="76" t="s">
        <v>739</v>
      </c>
      <c r="B205" s="124">
        <v>0.28382454999999979</v>
      </c>
      <c r="C205" s="43">
        <f t="shared" si="28"/>
        <v>2.3262769553513106E-3</v>
      </c>
      <c r="D205" s="124">
        <v>57.064514829999901</v>
      </c>
      <c r="E205" s="43">
        <f t="shared" si="29"/>
        <v>0.45401968287270605</v>
      </c>
      <c r="F205" s="124">
        <v>1.0044748099999996</v>
      </c>
      <c r="G205" s="43">
        <f t="shared" si="30"/>
        <v>7.764527792417591E-3</v>
      </c>
      <c r="H205" s="43">
        <f t="shared" si="26"/>
        <v>-98.239755804474257</v>
      </c>
      <c r="I205" s="49">
        <f t="shared" si="27"/>
        <v>253.90695061438495</v>
      </c>
      <c r="J205" s="115"/>
      <c r="K205" s="115"/>
    </row>
    <row r="206" spans="1:11" x14ac:dyDescent="0.25">
      <c r="A206" s="76" t="s">
        <v>619</v>
      </c>
      <c r="B206" s="124">
        <v>1.832010299999999</v>
      </c>
      <c r="C206" s="43">
        <f t="shared" si="28"/>
        <v>1.5015485245572458E-2</v>
      </c>
      <c r="D206" s="124">
        <v>2.7670985599999995</v>
      </c>
      <c r="E206" s="43">
        <f t="shared" si="29"/>
        <v>2.2015734549420046E-2</v>
      </c>
      <c r="F206" s="124">
        <v>0.97143152999999971</v>
      </c>
      <c r="G206" s="43">
        <f t="shared" si="30"/>
        <v>7.5091052936566358E-3</v>
      </c>
      <c r="H206" s="43">
        <f t="shared" si="26"/>
        <v>-64.893497324504409</v>
      </c>
      <c r="I206" s="49">
        <f t="shared" si="27"/>
        <v>-46.97455958626432</v>
      </c>
      <c r="J206" s="115"/>
      <c r="K206" s="115"/>
    </row>
    <row r="207" spans="1:11" x14ac:dyDescent="0.25">
      <c r="A207" s="76" t="s">
        <v>606</v>
      </c>
      <c r="B207" s="124">
        <v>0.37309185999999983</v>
      </c>
      <c r="C207" s="43">
        <f t="shared" si="28"/>
        <v>3.0579278506639319E-3</v>
      </c>
      <c r="D207" s="124">
        <v>2.2570649799999987</v>
      </c>
      <c r="E207" s="43">
        <f t="shared" si="29"/>
        <v>1.7957778656236965E-2</v>
      </c>
      <c r="F207" s="124">
        <v>0.96861167999999787</v>
      </c>
      <c r="G207" s="43">
        <f t="shared" si="30"/>
        <v>7.4873080285809057E-3</v>
      </c>
      <c r="H207" s="43">
        <f t="shared" si="26"/>
        <v>-57.085343639508402</v>
      </c>
      <c r="I207" s="49">
        <f t="shared" si="27"/>
        <v>159.61747865525618</v>
      </c>
      <c r="J207" s="115"/>
      <c r="K207" s="115"/>
    </row>
    <row r="208" spans="1:11" x14ac:dyDescent="0.25">
      <c r="A208" s="76" t="s">
        <v>597</v>
      </c>
      <c r="B208" s="124">
        <v>1.1167159499999997</v>
      </c>
      <c r="C208" s="43">
        <f t="shared" si="28"/>
        <v>9.1528043650848656E-3</v>
      </c>
      <c r="D208" s="124">
        <v>0.9172227799999999</v>
      </c>
      <c r="E208" s="43">
        <f t="shared" si="29"/>
        <v>7.2976559415220471E-3</v>
      </c>
      <c r="F208" s="124">
        <v>0.96432478999999871</v>
      </c>
      <c r="G208" s="43">
        <f t="shared" si="30"/>
        <v>7.4541706355704925E-3</v>
      </c>
      <c r="H208" s="43">
        <f t="shared" si="26"/>
        <v>5.13528567181889</v>
      </c>
      <c r="I208" s="49">
        <f t="shared" si="27"/>
        <v>-13.646367278984506</v>
      </c>
      <c r="J208" s="115"/>
      <c r="K208" s="115"/>
    </row>
    <row r="209" spans="1:11" x14ac:dyDescent="0.25">
      <c r="A209" s="76" t="s">
        <v>553</v>
      </c>
      <c r="B209" s="124">
        <v>0.51303403999999853</v>
      </c>
      <c r="C209" s="43">
        <f t="shared" si="28"/>
        <v>4.2049190761080388E-3</v>
      </c>
      <c r="D209" s="124">
        <v>0.26250715000000002</v>
      </c>
      <c r="E209" s="43">
        <f t="shared" si="29"/>
        <v>2.0885731412923695E-3</v>
      </c>
      <c r="F209" s="124">
        <v>0.934915739999999</v>
      </c>
      <c r="G209" s="43">
        <f t="shared" si="30"/>
        <v>7.2268405086222658E-3</v>
      </c>
      <c r="H209" s="43">
        <f t="shared" si="26"/>
        <v>256.14867633129188</v>
      </c>
      <c r="I209" s="49">
        <f t="shared" si="27"/>
        <v>82.232691616330513</v>
      </c>
      <c r="J209" s="115"/>
      <c r="K209" s="115"/>
    </row>
    <row r="210" spans="1:11" x14ac:dyDescent="0.25">
      <c r="A210" s="76" t="s">
        <v>621</v>
      </c>
      <c r="B210" s="124">
        <v>0.78151876999999759</v>
      </c>
      <c r="C210" s="43">
        <f t="shared" si="28"/>
        <v>6.4054681134013847E-3</v>
      </c>
      <c r="D210" s="124">
        <v>2.8819980799999994</v>
      </c>
      <c r="E210" s="43">
        <f t="shared" si="29"/>
        <v>2.2929904130779583E-2</v>
      </c>
      <c r="F210" s="124">
        <v>0.92894708999999875</v>
      </c>
      <c r="G210" s="43">
        <f t="shared" si="30"/>
        <v>7.1807032154349781E-3</v>
      </c>
      <c r="H210" s="43">
        <f t="shared" si="26"/>
        <v>-67.76725507048225</v>
      </c>
      <c r="I210" s="49">
        <f t="shared" si="27"/>
        <v>18.864335145783073</v>
      </c>
      <c r="J210" s="115"/>
      <c r="K210" s="115"/>
    </row>
    <row r="211" spans="1:11" x14ac:dyDescent="0.25">
      <c r="A211" s="76" t="s">
        <v>563</v>
      </c>
      <c r="B211" s="124">
        <v>0.1851557499999999</v>
      </c>
      <c r="C211" s="43">
        <f t="shared" si="28"/>
        <v>1.5175697605291315E-3</v>
      </c>
      <c r="D211" s="124">
        <v>0.34900169999999991</v>
      </c>
      <c r="E211" s="43">
        <f t="shared" si="29"/>
        <v>2.776745612016194E-3</v>
      </c>
      <c r="F211" s="124">
        <v>0.92117238999999895</v>
      </c>
      <c r="G211" s="43">
        <f t="shared" si="30"/>
        <v>7.1206052681029716E-3</v>
      </c>
      <c r="H211" s="43">
        <f t="shared" si="26"/>
        <v>163.94495786123656</v>
      </c>
      <c r="I211" s="49">
        <f t="shared" si="27"/>
        <v>397.51217015944655</v>
      </c>
      <c r="J211" s="115"/>
      <c r="K211" s="115"/>
    </row>
    <row r="212" spans="1:11" x14ac:dyDescent="0.25">
      <c r="A212" s="76" t="s">
        <v>558</v>
      </c>
      <c r="B212" s="124">
        <v>5.2028707799999987</v>
      </c>
      <c r="C212" s="43">
        <f t="shared" si="28"/>
        <v>4.2643662774008467E-2</v>
      </c>
      <c r="D212" s="124">
        <v>0.74829638999999881</v>
      </c>
      <c r="E212" s="43">
        <f t="shared" si="29"/>
        <v>5.9536349462482726E-3</v>
      </c>
      <c r="F212" s="124">
        <v>0.89286318999999881</v>
      </c>
      <c r="G212" s="43">
        <f t="shared" si="30"/>
        <v>6.9017769132325209E-3</v>
      </c>
      <c r="H212" s="43">
        <f t="shared" si="26"/>
        <v>19.319457093732638</v>
      </c>
      <c r="I212" s="49">
        <f t="shared" si="27"/>
        <v>-82.839028148994331</v>
      </c>
      <c r="J212" s="115"/>
      <c r="K212" s="115"/>
    </row>
    <row r="213" spans="1:11" x14ac:dyDescent="0.25">
      <c r="A213" s="76" t="s">
        <v>600</v>
      </c>
      <c r="B213" s="124">
        <v>3.9113469999999886E-2</v>
      </c>
      <c r="C213" s="43">
        <f t="shared" si="28"/>
        <v>3.2058102058058272E-4</v>
      </c>
      <c r="D213" s="124">
        <v>1.0447471800000001</v>
      </c>
      <c r="E213" s="43">
        <f t="shared" si="29"/>
        <v>8.312272254637423E-3</v>
      </c>
      <c r="F213" s="124">
        <v>0.87832404999999891</v>
      </c>
      <c r="G213" s="43">
        <f t="shared" si="30"/>
        <v>6.7893902655197218E-3</v>
      </c>
      <c r="H213" s="43">
        <f t="shared" si="26"/>
        <v>-15.929512248121236</v>
      </c>
      <c r="I213" s="49">
        <f t="shared" si="27"/>
        <v>2145.5794640567597</v>
      </c>
      <c r="J213" s="115"/>
      <c r="K213" s="115"/>
    </row>
    <row r="214" spans="1:11" x14ac:dyDescent="0.25">
      <c r="A214" s="76" t="s">
        <v>595</v>
      </c>
      <c r="B214" s="124">
        <v>1.0919099899999898</v>
      </c>
      <c r="C214" s="43">
        <f t="shared" si="28"/>
        <v>8.9494902645132646E-3</v>
      </c>
      <c r="D214" s="124">
        <v>0.74574445999999883</v>
      </c>
      <c r="E214" s="43">
        <f t="shared" si="29"/>
        <v>5.9333311470700098E-3</v>
      </c>
      <c r="F214" s="124">
        <v>0.70156158999999862</v>
      </c>
      <c r="G214" s="43">
        <f t="shared" si="30"/>
        <v>5.4230274462011311E-3</v>
      </c>
      <c r="H214" s="43">
        <f t="shared" si="26"/>
        <v>-5.9246662053648036</v>
      </c>
      <c r="I214" s="49">
        <f t="shared" si="27"/>
        <v>-35.74913716102138</v>
      </c>
      <c r="J214" s="115"/>
      <c r="K214" s="115"/>
    </row>
    <row r="215" spans="1:11" x14ac:dyDescent="0.25">
      <c r="A215" s="76" t="s">
        <v>557</v>
      </c>
      <c r="B215" s="124">
        <v>0.77682870999999898</v>
      </c>
      <c r="C215" s="43">
        <f t="shared" si="28"/>
        <v>6.3670275398244637E-3</v>
      </c>
      <c r="D215" s="124">
        <v>0.29183427999999978</v>
      </c>
      <c r="E215" s="43">
        <f t="shared" si="29"/>
        <v>2.321907189638059E-3</v>
      </c>
      <c r="F215" s="124">
        <v>0.70098618999999773</v>
      </c>
      <c r="G215" s="43">
        <f t="shared" si="30"/>
        <v>5.4185796399970473E-3</v>
      </c>
      <c r="H215" s="43">
        <f t="shared" si="26"/>
        <v>140.2000854731659</v>
      </c>
      <c r="I215" s="49">
        <f t="shared" si="27"/>
        <v>-9.7630943634924741</v>
      </c>
      <c r="J215" s="115"/>
      <c r="K215" s="115"/>
    </row>
    <row r="216" spans="1:11" x14ac:dyDescent="0.25">
      <c r="A216" s="76" t="s">
        <v>593</v>
      </c>
      <c r="B216" s="124">
        <v>0.18183134000000001</v>
      </c>
      <c r="C216" s="43">
        <f t="shared" si="28"/>
        <v>1.490322299472154E-3</v>
      </c>
      <c r="D216" s="124">
        <v>0.95776398999999901</v>
      </c>
      <c r="E216" s="43">
        <f t="shared" si="29"/>
        <v>7.6202120407425512E-3</v>
      </c>
      <c r="F216" s="124">
        <v>0.68369032999999979</v>
      </c>
      <c r="G216" s="43">
        <f t="shared" si="30"/>
        <v>5.2848837181812009E-3</v>
      </c>
      <c r="H216" s="43">
        <f t="shared" si="26"/>
        <v>-28.615991294473233</v>
      </c>
      <c r="I216" s="49">
        <f t="shared" si="27"/>
        <v>276.0024702012314</v>
      </c>
      <c r="J216" s="115"/>
      <c r="K216" s="115"/>
    </row>
    <row r="217" spans="1:11" x14ac:dyDescent="0.25">
      <c r="A217" s="76" t="s">
        <v>573</v>
      </c>
      <c r="B217" s="124">
        <v>7.7844759999999985E-2</v>
      </c>
      <c r="C217" s="43">
        <f t="shared" si="28"/>
        <v>6.3802962528383678E-4</v>
      </c>
      <c r="D217" s="124">
        <v>1.7630049999999998E-2</v>
      </c>
      <c r="E217" s="43">
        <f t="shared" si="29"/>
        <v>1.4026912756335029E-4</v>
      </c>
      <c r="F217" s="124">
        <v>0.59129882</v>
      </c>
      <c r="G217" s="43">
        <f t="shared" si="30"/>
        <v>4.5707030936034407E-3</v>
      </c>
      <c r="H217" s="43">
        <f t="shared" si="26"/>
        <v>3253.9259389508261</v>
      </c>
      <c r="I217" s="49">
        <f t="shared" si="27"/>
        <v>659.58718351755476</v>
      </c>
      <c r="J217" s="115"/>
      <c r="K217" s="115"/>
    </row>
    <row r="218" spans="1:11" x14ac:dyDescent="0.25">
      <c r="A218" s="76" t="s">
        <v>561</v>
      </c>
      <c r="B218" s="124">
        <v>0.59394797999999904</v>
      </c>
      <c r="C218" s="43">
        <f t="shared" si="28"/>
        <v>4.8681042515577319E-3</v>
      </c>
      <c r="D218" s="124">
        <v>0.644272229999999</v>
      </c>
      <c r="E218" s="43">
        <f t="shared" si="29"/>
        <v>5.1259924739518051E-3</v>
      </c>
      <c r="F218" s="124">
        <v>0.58736849999999907</v>
      </c>
      <c r="G218" s="43">
        <f t="shared" si="30"/>
        <v>4.5403219645106145E-3</v>
      </c>
      <c r="H218" s="43">
        <f t="shared" si="26"/>
        <v>-8.832249373840007</v>
      </c>
      <c r="I218" s="49">
        <f t="shared" si="27"/>
        <v>-1.1077535780153691</v>
      </c>
      <c r="J218" s="115"/>
      <c r="K218" s="115"/>
    </row>
    <row r="219" spans="1:11" x14ac:dyDescent="0.25">
      <c r="A219" s="76" t="s">
        <v>552</v>
      </c>
      <c r="B219" s="124">
        <v>0.15835723999999976</v>
      </c>
      <c r="C219" s="43">
        <f t="shared" si="28"/>
        <v>1.2979243625156334E-3</v>
      </c>
      <c r="D219" s="124">
        <v>0.64619486999999887</v>
      </c>
      <c r="E219" s="43">
        <f t="shared" si="29"/>
        <v>5.141289483059459E-3</v>
      </c>
      <c r="F219" s="124">
        <v>0.58383539999999901</v>
      </c>
      <c r="G219" s="43">
        <f t="shared" si="30"/>
        <v>4.5130113213065395E-3</v>
      </c>
      <c r="H219" s="43">
        <f t="shared" si="26"/>
        <v>-9.6502576691764759</v>
      </c>
      <c r="I219" s="49">
        <f t="shared" si="27"/>
        <v>268.68248019477983</v>
      </c>
      <c r="J219" s="115"/>
      <c r="K219" s="115"/>
    </row>
    <row r="220" spans="1:11" x14ac:dyDescent="0.25">
      <c r="A220" s="76" t="s">
        <v>588</v>
      </c>
      <c r="B220" s="124">
        <v>0.3979299</v>
      </c>
      <c r="C220" s="43">
        <f t="shared" si="28"/>
        <v>3.2615048846734796E-3</v>
      </c>
      <c r="D220" s="124">
        <v>0.32599147999999895</v>
      </c>
      <c r="E220" s="43">
        <f t="shared" si="29"/>
        <v>2.5936704939966259E-3</v>
      </c>
      <c r="F220" s="124">
        <v>0.43663779999999885</v>
      </c>
      <c r="G220" s="43">
        <f t="shared" si="30"/>
        <v>3.3751830305431617E-3</v>
      </c>
      <c r="H220" s="43">
        <f t="shared" si="26"/>
        <v>33.941476016489844</v>
      </c>
      <c r="I220" s="49">
        <f t="shared" si="27"/>
        <v>9.7273162936484248</v>
      </c>
      <c r="J220" s="115"/>
      <c r="K220" s="115"/>
    </row>
    <row r="221" spans="1:11" x14ac:dyDescent="0.25">
      <c r="A221" s="76" t="s">
        <v>548</v>
      </c>
      <c r="B221" s="124">
        <v>0.17353199999999999</v>
      </c>
      <c r="C221" s="43">
        <f t="shared" si="28"/>
        <v>1.4222994191870433E-3</v>
      </c>
      <c r="D221" s="124">
        <v>0.15085467999999899</v>
      </c>
      <c r="E221" s="43">
        <f t="shared" si="29"/>
        <v>1.2002379092769587E-3</v>
      </c>
      <c r="F221" s="124">
        <v>0.42747105999999901</v>
      </c>
      <c r="G221" s="43">
        <f t="shared" si="30"/>
        <v>3.3043247006106619E-3</v>
      </c>
      <c r="H221" s="43">
        <f t="shared" si="26"/>
        <v>183.36612427271191</v>
      </c>
      <c r="I221" s="49">
        <f t="shared" si="27"/>
        <v>146.335580757439</v>
      </c>
      <c r="J221" s="115"/>
      <c r="K221" s="115"/>
    </row>
    <row r="222" spans="1:11" x14ac:dyDescent="0.25">
      <c r="A222" s="76" t="s">
        <v>587</v>
      </c>
      <c r="B222" s="124">
        <v>0.46772056999999895</v>
      </c>
      <c r="C222" s="43">
        <f t="shared" si="28"/>
        <v>3.8335217426920189E-3</v>
      </c>
      <c r="D222" s="124">
        <v>0.32357356999999898</v>
      </c>
      <c r="E222" s="43">
        <f t="shared" si="29"/>
        <v>2.5744329917645448E-3</v>
      </c>
      <c r="F222" s="124">
        <v>0.31739673999999896</v>
      </c>
      <c r="G222" s="43">
        <f t="shared" si="30"/>
        <v>2.4534570547893909E-3</v>
      </c>
      <c r="H222" s="43">
        <f t="shared" si="26"/>
        <v>-1.9089414503168589</v>
      </c>
      <c r="I222" s="49">
        <f t="shared" si="27"/>
        <v>-32.139666211387784</v>
      </c>
      <c r="J222" s="115"/>
      <c r="K222" s="115"/>
    </row>
    <row r="223" spans="1:11" x14ac:dyDescent="0.25">
      <c r="A223" s="76" t="s">
        <v>599</v>
      </c>
      <c r="B223" s="124">
        <v>0.51631199999999999</v>
      </c>
      <c r="C223" s="43">
        <f t="shared" si="28"/>
        <v>4.2317858246277386E-3</v>
      </c>
      <c r="D223" s="124">
        <v>0.99207165999999902</v>
      </c>
      <c r="E223" s="43">
        <f t="shared" si="29"/>
        <v>7.8931725223992302E-3</v>
      </c>
      <c r="F223" s="124">
        <v>0.31545950999999994</v>
      </c>
      <c r="G223" s="43">
        <f t="shared" si="30"/>
        <v>2.4384823874054498E-3</v>
      </c>
      <c r="H223" s="43">
        <f t="shared" si="26"/>
        <v>-68.201943194305102</v>
      </c>
      <c r="I223" s="49">
        <f t="shared" si="27"/>
        <v>-38.901379398503245</v>
      </c>
      <c r="J223" s="115"/>
      <c r="K223" s="115"/>
    </row>
    <row r="224" spans="1:11" x14ac:dyDescent="0.25">
      <c r="A224" s="76" t="s">
        <v>596</v>
      </c>
      <c r="B224" s="124">
        <v>0.15504257999999979</v>
      </c>
      <c r="C224" s="43">
        <f t="shared" si="28"/>
        <v>1.2707568142086786E-3</v>
      </c>
      <c r="D224" s="124">
        <v>0.87497846999999973</v>
      </c>
      <c r="E224" s="43">
        <f t="shared" si="29"/>
        <v>6.9615495488450129E-3</v>
      </c>
      <c r="F224" s="124">
        <v>0.29501691999999979</v>
      </c>
      <c r="G224" s="43">
        <f t="shared" si="30"/>
        <v>2.2804624384492392E-3</v>
      </c>
      <c r="H224" s="43">
        <f t="shared" si="26"/>
        <v>-66.28295093935283</v>
      </c>
      <c r="I224" s="49">
        <f t="shared" si="27"/>
        <v>90.28122468034276</v>
      </c>
      <c r="J224" s="115"/>
      <c r="K224" s="115"/>
    </row>
    <row r="225" spans="1:11" x14ac:dyDescent="0.25">
      <c r="A225" s="76" t="s">
        <v>589</v>
      </c>
      <c r="B225" s="124">
        <v>0.32038847000000004</v>
      </c>
      <c r="C225" s="43">
        <f t="shared" si="28"/>
        <v>2.6259614065142194E-3</v>
      </c>
      <c r="D225" s="124">
        <v>0.55526960000000003</v>
      </c>
      <c r="E225" s="43">
        <f t="shared" si="29"/>
        <v>4.4178650857173126E-3</v>
      </c>
      <c r="F225" s="124">
        <v>0.27369191999999998</v>
      </c>
      <c r="G225" s="43">
        <f t="shared" si="30"/>
        <v>2.1156215150882011E-3</v>
      </c>
      <c r="H225" s="43">
        <f t="shared" si="26"/>
        <v>-50.710083894382116</v>
      </c>
      <c r="I225" s="49" t="s">
        <v>261</v>
      </c>
      <c r="J225" s="115"/>
      <c r="K225" s="115"/>
    </row>
    <row r="226" spans="1:11" x14ac:dyDescent="0.25">
      <c r="A226" s="76" t="s">
        <v>586</v>
      </c>
      <c r="B226" s="124">
        <v>0.14566231999999901</v>
      </c>
      <c r="C226" s="43">
        <f t="shared" si="28"/>
        <v>1.1938745195896772E-3</v>
      </c>
      <c r="D226" s="124">
        <v>0.31633318999999999</v>
      </c>
      <c r="E226" s="43">
        <f t="shared" si="29"/>
        <v>2.5168267010378035E-3</v>
      </c>
      <c r="F226" s="124">
        <v>0.27122296999999884</v>
      </c>
      <c r="G226" s="43">
        <f t="shared" si="30"/>
        <v>2.0965366851828115E-3</v>
      </c>
      <c r="H226" s="43">
        <f t="shared" si="26"/>
        <v>-14.260349980980857</v>
      </c>
      <c r="I226" s="49" t="s">
        <v>261</v>
      </c>
      <c r="J226" s="115"/>
      <c r="K226" s="115"/>
    </row>
    <row r="227" spans="1:11" x14ac:dyDescent="0.25">
      <c r="A227" s="76" t="s">
        <v>583</v>
      </c>
      <c r="B227" s="124">
        <v>0.21963368999999988</v>
      </c>
      <c r="C227" s="43">
        <f t="shared" si="28"/>
        <v>1.8001571452003491E-3</v>
      </c>
      <c r="D227" s="124">
        <v>0.12558681999999979</v>
      </c>
      <c r="E227" s="43">
        <f t="shared" si="29"/>
        <v>9.9920043759691465E-4</v>
      </c>
      <c r="F227" s="124">
        <v>0.2094842299999988</v>
      </c>
      <c r="G227" s="43">
        <f t="shared" si="30"/>
        <v>1.6193000657808336E-3</v>
      </c>
      <c r="H227" s="43">
        <f t="shared" si="26"/>
        <v>66.804311153032742</v>
      </c>
      <c r="I227" s="49">
        <f t="shared" ref="I227:I235" si="31">((F227/B227)-1)*100</f>
        <v>-4.6210852260420872</v>
      </c>
      <c r="J227" s="115"/>
      <c r="K227" s="115"/>
    </row>
    <row r="228" spans="1:11" x14ac:dyDescent="0.25">
      <c r="A228" s="76" t="s">
        <v>737</v>
      </c>
      <c r="B228" s="124">
        <v>58.845600519999799</v>
      </c>
      <c r="C228" s="43">
        <f t="shared" si="28"/>
        <v>0.48230910403446337</v>
      </c>
      <c r="D228" s="124">
        <v>56.070501099999895</v>
      </c>
      <c r="E228" s="43">
        <f t="shared" si="29"/>
        <v>0.44611105875121498</v>
      </c>
      <c r="F228" s="124">
        <v>0.19982518999999899</v>
      </c>
      <c r="G228" s="43">
        <f t="shared" si="30"/>
        <v>1.5446362874745644E-3</v>
      </c>
      <c r="H228" s="43">
        <f t="shared" si="26"/>
        <v>-99.643617970091597</v>
      </c>
      <c r="I228" s="49" t="s">
        <v>261</v>
      </c>
      <c r="J228" s="115"/>
      <c r="K228" s="115"/>
    </row>
    <row r="229" spans="1:11" x14ac:dyDescent="0.25">
      <c r="A229" s="76" t="s">
        <v>547</v>
      </c>
      <c r="B229" s="124">
        <v>0.32709748999999988</v>
      </c>
      <c r="C229" s="43">
        <f t="shared" si="28"/>
        <v>2.6809497386334484E-3</v>
      </c>
      <c r="D229" s="124">
        <v>0.31315123</v>
      </c>
      <c r="E229" s="43">
        <f t="shared" si="29"/>
        <v>2.4915102241621578E-3</v>
      </c>
      <c r="F229" s="124">
        <v>0.19653359999999995</v>
      </c>
      <c r="G229" s="43">
        <f t="shared" si="30"/>
        <v>1.5191925015460388E-3</v>
      </c>
      <c r="H229" s="43">
        <f t="shared" si="26"/>
        <v>-37.240035748861679</v>
      </c>
      <c r="I229" s="49">
        <f t="shared" si="31"/>
        <v>-39.915894799437311</v>
      </c>
      <c r="J229" s="115"/>
      <c r="K229" s="115"/>
    </row>
    <row r="230" spans="1:11" x14ac:dyDescent="0.25">
      <c r="A230" s="76" t="s">
        <v>560</v>
      </c>
      <c r="B230" s="124">
        <v>0.19215694999999899</v>
      </c>
      <c r="C230" s="43">
        <f t="shared" si="28"/>
        <v>1.5749528523716222E-3</v>
      </c>
      <c r="D230" s="124">
        <v>5.4153629999999897E-2</v>
      </c>
      <c r="E230" s="43">
        <f t="shared" si="29"/>
        <v>4.3085994846801118E-4</v>
      </c>
      <c r="F230" s="124">
        <v>0.18390406999999998</v>
      </c>
      <c r="G230" s="43">
        <f t="shared" si="30"/>
        <v>1.4215670203354433E-3</v>
      </c>
      <c r="H230" s="43">
        <f t="shared" si="26"/>
        <v>239.59693930028388</v>
      </c>
      <c r="I230" s="49">
        <f t="shared" si="31"/>
        <v>-4.2948641722295511</v>
      </c>
      <c r="J230" s="115"/>
      <c r="K230" s="115"/>
    </row>
    <row r="231" spans="1:11" x14ac:dyDescent="0.25">
      <c r="A231" s="76" t="s">
        <v>570</v>
      </c>
      <c r="B231" s="124">
        <v>4.1873899999999905E-3</v>
      </c>
      <c r="C231" s="43">
        <f t="shared" si="28"/>
        <v>3.4320600032902403E-5</v>
      </c>
      <c r="D231" s="124">
        <v>5.2062209999999901E-2</v>
      </c>
      <c r="E231" s="43">
        <f t="shared" si="29"/>
        <v>4.1422008308087148E-4</v>
      </c>
      <c r="F231" s="124">
        <v>0.13711377999999899</v>
      </c>
      <c r="G231" s="43">
        <f t="shared" si="30"/>
        <v>1.0598809894828761E-3</v>
      </c>
      <c r="H231" s="43">
        <f t="shared" si="26"/>
        <v>163.365270125873</v>
      </c>
      <c r="I231" s="49">
        <f t="shared" si="31"/>
        <v>3174.4449406432004</v>
      </c>
      <c r="J231" s="115"/>
      <c r="K231" s="115"/>
    </row>
    <row r="232" spans="1:11" x14ac:dyDescent="0.25">
      <c r="A232" s="76" t="s">
        <v>567</v>
      </c>
      <c r="B232" s="124">
        <v>3.1557999999999901E-4</v>
      </c>
      <c r="C232" s="43">
        <f t="shared" si="28"/>
        <v>2.5865503233239158E-6</v>
      </c>
      <c r="D232" s="124">
        <v>2.1316999999999999E-4</v>
      </c>
      <c r="E232" s="43">
        <f t="shared" si="29"/>
        <v>1.6960343233671704E-6</v>
      </c>
      <c r="F232" s="124">
        <v>0.10116425999999988</v>
      </c>
      <c r="G232" s="43">
        <f t="shared" si="30"/>
        <v>7.8199343632057703E-4</v>
      </c>
      <c r="H232" s="43">
        <f t="shared" si="26"/>
        <v>47357.081202795838</v>
      </c>
      <c r="I232" s="49">
        <f t="shared" si="31"/>
        <v>31956.613220102729</v>
      </c>
      <c r="J232" s="115"/>
      <c r="K232" s="115"/>
    </row>
    <row r="233" spans="1:11" x14ac:dyDescent="0.25">
      <c r="A233" s="76" t="s">
        <v>538</v>
      </c>
      <c r="B233" s="124">
        <v>6.34404199999999E-2</v>
      </c>
      <c r="C233" s="43">
        <f t="shared" si="28"/>
        <v>5.199690692147958E-4</v>
      </c>
      <c r="D233" s="124">
        <v>0.12600702999999897</v>
      </c>
      <c r="E233" s="43">
        <f t="shared" si="29"/>
        <v>1.0025437344164515E-3</v>
      </c>
      <c r="F233" s="124">
        <v>9.6661189999999897E-2</v>
      </c>
      <c r="G233" s="43">
        <f t="shared" si="30"/>
        <v>7.4718498535882331E-4</v>
      </c>
      <c r="H233" s="43">
        <f t="shared" si="26"/>
        <v>-23.289049825235399</v>
      </c>
      <c r="I233" s="49">
        <f t="shared" si="31"/>
        <v>52.365305904343074</v>
      </c>
      <c r="J233" s="115"/>
      <c r="K233" s="115"/>
    </row>
    <row r="234" spans="1:11" x14ac:dyDescent="0.25">
      <c r="A234" s="76" t="s">
        <v>582</v>
      </c>
      <c r="B234" s="124">
        <v>4.2554829999999898E-2</v>
      </c>
      <c r="C234" s="43">
        <f t="shared" si="28"/>
        <v>3.487870248288686E-4</v>
      </c>
      <c r="D234" s="124">
        <v>9.1398559999999907E-2</v>
      </c>
      <c r="E234" s="43">
        <f t="shared" si="29"/>
        <v>7.2719001203890596E-4</v>
      </c>
      <c r="F234" s="124">
        <v>8.106250000000001E-2</v>
      </c>
      <c r="G234" s="43">
        <f t="shared" si="30"/>
        <v>6.2660808206116316E-4</v>
      </c>
      <c r="H234" s="43">
        <f t="shared" si="26"/>
        <v>-11.308777731290199</v>
      </c>
      <c r="I234" s="49">
        <f t="shared" si="31"/>
        <v>90.489540200255064</v>
      </c>
      <c r="J234" s="115"/>
      <c r="K234" s="115"/>
    </row>
    <row r="235" spans="1:11" x14ac:dyDescent="0.25">
      <c r="A235" s="76" t="s">
        <v>574</v>
      </c>
      <c r="B235" s="124">
        <v>5.4042209999999896E-2</v>
      </c>
      <c r="C235" s="43">
        <f t="shared" si="28"/>
        <v>4.4293965317396261E-4</v>
      </c>
      <c r="D235" s="124">
        <v>1.9794200000000001E-2</v>
      </c>
      <c r="E235" s="43">
        <f t="shared" si="29"/>
        <v>1.5748765118728925E-4</v>
      </c>
      <c r="F235" s="124">
        <v>8.0878729999999996E-2</v>
      </c>
      <c r="G235" s="43">
        <f t="shared" si="30"/>
        <v>6.2518755139358718E-4</v>
      </c>
      <c r="H235" s="43">
        <f t="shared" si="26"/>
        <v>308.59812470319588</v>
      </c>
      <c r="I235" s="49">
        <f t="shared" si="31"/>
        <v>49.658442909718438</v>
      </c>
      <c r="J235" s="115"/>
      <c r="K235" s="115"/>
    </row>
    <row r="236" spans="1:11" x14ac:dyDescent="0.25">
      <c r="A236" s="76" t="s">
        <v>566</v>
      </c>
      <c r="B236" s="124">
        <v>143.47835537999998</v>
      </c>
      <c r="C236" s="43">
        <f t="shared" si="28"/>
        <v>1.1759743535652571</v>
      </c>
      <c r="D236" s="124">
        <v>2.08919999999999E-4</v>
      </c>
      <c r="E236" s="43">
        <f t="shared" si="29"/>
        <v>1.6622202506819326E-6</v>
      </c>
      <c r="F236" s="124">
        <v>7.4404680000000001E-2</v>
      </c>
      <c r="G236" s="43">
        <f t="shared" si="30"/>
        <v>5.7514354764748906E-4</v>
      </c>
      <c r="H236" s="43" t="s">
        <v>261</v>
      </c>
      <c r="I236" s="49" t="s">
        <v>261</v>
      </c>
      <c r="J236" s="115"/>
      <c r="K236" s="115"/>
    </row>
    <row r="237" spans="1:11" x14ac:dyDescent="0.25">
      <c r="A237" s="76" t="s">
        <v>584</v>
      </c>
      <c r="B237" s="124">
        <v>1.7484559999999989E-2</v>
      </c>
      <c r="C237" s="43">
        <f t="shared" si="28"/>
        <v>1.4330659205645643E-4</v>
      </c>
      <c r="D237" s="124">
        <v>0.12973619999999988</v>
      </c>
      <c r="E237" s="43">
        <f t="shared" si="29"/>
        <v>1.032213952166007E-3</v>
      </c>
      <c r="F237" s="124">
        <v>6.1820449999999971E-2</v>
      </c>
      <c r="G237" s="43">
        <f t="shared" si="30"/>
        <v>4.7786823261875732E-4</v>
      </c>
      <c r="H237" s="43">
        <f t="shared" si="26"/>
        <v>-52.349113046320127</v>
      </c>
      <c r="I237" s="49">
        <f>((F237/B237)-1)*100</f>
        <v>253.5716655151746</v>
      </c>
      <c r="J237" s="115"/>
      <c r="K237" s="115"/>
    </row>
    <row r="238" spans="1:11" x14ac:dyDescent="0.25">
      <c r="A238" s="76" t="s">
        <v>580</v>
      </c>
      <c r="B238" s="124">
        <v>0.2341164299999999</v>
      </c>
      <c r="C238" s="43">
        <f t="shared" si="28"/>
        <v>1.918860281741373E-3</v>
      </c>
      <c r="D238" s="124">
        <v>4.5630999999999894E-2</v>
      </c>
      <c r="E238" s="43">
        <f t="shared" si="29"/>
        <v>3.6305175310581776E-4</v>
      </c>
      <c r="F238" s="124">
        <v>5.6075559999999983E-2</v>
      </c>
      <c r="G238" s="43">
        <f t="shared" si="30"/>
        <v>4.3346059031124952E-4</v>
      </c>
      <c r="H238" s="43">
        <f t="shared" si="26"/>
        <v>22.88917621792228</v>
      </c>
      <c r="I238" s="49" t="s">
        <v>261</v>
      </c>
      <c r="J238" s="115"/>
      <c r="K238" s="115"/>
    </row>
    <row r="239" spans="1:11" x14ac:dyDescent="0.25">
      <c r="A239" s="76" t="s">
        <v>578</v>
      </c>
      <c r="B239" s="124">
        <v>0.41301652</v>
      </c>
      <c r="C239" s="43">
        <f t="shared" si="28"/>
        <v>3.3851575300846756E-3</v>
      </c>
      <c r="D239" s="124">
        <v>4.1117629999999988E-2</v>
      </c>
      <c r="E239" s="43">
        <f t="shared" si="29"/>
        <v>3.2714224222691582E-4</v>
      </c>
      <c r="F239" s="124">
        <v>5.5130169999999999E-2</v>
      </c>
      <c r="G239" s="43">
        <f t="shared" si="30"/>
        <v>4.2615278442443633E-4</v>
      </c>
      <c r="H239" s="43">
        <f t="shared" si="26"/>
        <v>34.079152908375356</v>
      </c>
      <c r="I239" s="49">
        <f>((F239/B239)-1)*100</f>
        <v>-86.651824483921374</v>
      </c>
      <c r="J239" s="115"/>
      <c r="K239" s="115"/>
    </row>
    <row r="240" spans="1:11" x14ac:dyDescent="0.25">
      <c r="A240" s="76" t="s">
        <v>572</v>
      </c>
      <c r="B240" s="124">
        <v>1.277408E-2</v>
      </c>
      <c r="C240" s="43">
        <f t="shared" si="28"/>
        <v>1.0469865249434587E-4</v>
      </c>
      <c r="D240" s="124">
        <v>1.537167E-2</v>
      </c>
      <c r="E240" s="43">
        <f t="shared" si="29"/>
        <v>1.2230088627608685E-4</v>
      </c>
      <c r="F240" s="124">
        <v>5.4863769999999999E-2</v>
      </c>
      <c r="G240" s="43">
        <f t="shared" si="30"/>
        <v>4.2409352899731417E-4</v>
      </c>
      <c r="H240" s="43" t="s">
        <v>261</v>
      </c>
      <c r="I240" s="49" t="s">
        <v>261</v>
      </c>
      <c r="J240" s="115"/>
      <c r="K240" s="115"/>
    </row>
    <row r="241" spans="1:11" x14ac:dyDescent="0.25">
      <c r="A241" s="76" t="s">
        <v>568</v>
      </c>
      <c r="B241" s="124">
        <v>0.1028517599999999</v>
      </c>
      <c r="C241" s="43">
        <f t="shared" si="28"/>
        <v>8.4299148577994293E-4</v>
      </c>
      <c r="D241" s="124">
        <v>1.803525999999989E-2</v>
      </c>
      <c r="E241" s="43">
        <f t="shared" si="29"/>
        <v>1.434930805969452E-4</v>
      </c>
      <c r="F241" s="124">
        <v>4.0188440000000006E-2</v>
      </c>
      <c r="G241" s="43">
        <f t="shared" si="30"/>
        <v>3.106541410569639E-4</v>
      </c>
      <c r="H241" s="43">
        <f t="shared" si="26"/>
        <v>122.83260679358241</v>
      </c>
      <c r="I241" s="49">
        <f>((F241/B241)-1)*100</f>
        <v>-60.925860675597534</v>
      </c>
      <c r="J241" s="115"/>
      <c r="K241" s="115"/>
    </row>
    <row r="242" spans="1:11" x14ac:dyDescent="0.25">
      <c r="A242" s="76" t="s">
        <v>559</v>
      </c>
      <c r="B242" s="124">
        <v>0.40467852000000004</v>
      </c>
      <c r="C242" s="43">
        <f t="shared" si="28"/>
        <v>3.3168177855004981E-3</v>
      </c>
      <c r="D242" s="124">
        <v>0.13148550000000001</v>
      </c>
      <c r="E242" s="43">
        <f t="shared" si="29"/>
        <v>1.0461318244832484E-3</v>
      </c>
      <c r="F242" s="124">
        <v>3.1137999999999999E-2</v>
      </c>
      <c r="G242" s="43">
        <f t="shared" si="30"/>
        <v>2.4069480288938162E-4</v>
      </c>
      <c r="H242" s="43">
        <f t="shared" si="26"/>
        <v>-76.318301257553117</v>
      </c>
      <c r="I242" s="49">
        <f>((F242/B242)-1)*100</f>
        <v>-92.305497212948197</v>
      </c>
      <c r="J242" s="115"/>
      <c r="K242" s="115"/>
    </row>
    <row r="243" spans="1:11" x14ac:dyDescent="0.25">
      <c r="A243" s="76" t="s">
        <v>569</v>
      </c>
      <c r="B243" s="124">
        <v>4.8296930000000002E-2</v>
      </c>
      <c r="C243" s="43">
        <f t="shared" si="28"/>
        <v>3.9585030707602807E-4</v>
      </c>
      <c r="D243" s="124">
        <v>9.6627399999999995E-3</v>
      </c>
      <c r="E243" s="43">
        <f t="shared" si="29"/>
        <v>7.6879198281995092E-5</v>
      </c>
      <c r="F243" s="124">
        <v>2.2408269999999997E-2</v>
      </c>
      <c r="G243" s="43">
        <f t="shared" si="30"/>
        <v>1.7321453307026923E-4</v>
      </c>
      <c r="H243" s="43" t="s">
        <v>261</v>
      </c>
      <c r="I243" s="49" t="s">
        <v>261</v>
      </c>
      <c r="J243" s="115"/>
      <c r="K243" s="115"/>
    </row>
    <row r="244" spans="1:11" x14ac:dyDescent="0.25">
      <c r="A244" s="76" t="s">
        <v>581</v>
      </c>
      <c r="B244" s="124">
        <v>6.9283000000000001E-3</v>
      </c>
      <c r="C244" s="43">
        <f t="shared" si="28"/>
        <v>5.6785590357706892E-5</v>
      </c>
      <c r="D244" s="124">
        <v>6.895474E-2</v>
      </c>
      <c r="E244" s="43">
        <f t="shared" si="29"/>
        <v>5.4862131537673764E-4</v>
      </c>
      <c r="F244" s="124">
        <v>1.9367249999999989E-2</v>
      </c>
      <c r="G244" s="43">
        <f t="shared" si="30"/>
        <v>1.4970763765365062E-4</v>
      </c>
      <c r="H244" s="43" t="s">
        <v>261</v>
      </c>
      <c r="I244" s="49" t="s">
        <v>261</v>
      </c>
      <c r="J244" s="115"/>
      <c r="K244" s="115"/>
    </row>
    <row r="245" spans="1:11" x14ac:dyDescent="0.25">
      <c r="A245" s="76" t="s">
        <v>808</v>
      </c>
      <c r="B245" s="124"/>
      <c r="C245" s="43">
        <f t="shared" si="28"/>
        <v>0</v>
      </c>
      <c r="D245" s="124"/>
      <c r="E245" s="43">
        <f t="shared" si="29"/>
        <v>0</v>
      </c>
      <c r="F245" s="124">
        <v>1.496478E-2</v>
      </c>
      <c r="G245" s="43">
        <f t="shared" si="30"/>
        <v>1.1567681843352047E-4</v>
      </c>
      <c r="H245" s="43" t="s">
        <v>261</v>
      </c>
      <c r="I245" s="49" t="s">
        <v>261</v>
      </c>
      <c r="J245" s="115"/>
      <c r="K245" s="115"/>
    </row>
    <row r="246" spans="1:11" x14ac:dyDescent="0.25">
      <c r="A246" s="76" t="s">
        <v>579</v>
      </c>
      <c r="B246" s="124">
        <v>0.68643476000000003</v>
      </c>
      <c r="C246" s="43">
        <f t="shared" si="28"/>
        <v>5.6261425008517019E-3</v>
      </c>
      <c r="D246" s="124">
        <v>3.6680689999999905E-2</v>
      </c>
      <c r="E246" s="43">
        <f t="shared" si="29"/>
        <v>2.9184082771867889E-4</v>
      </c>
      <c r="F246" s="124">
        <v>1.059844999999999E-2</v>
      </c>
      <c r="G246" s="43">
        <f t="shared" si="30"/>
        <v>8.1925359165102579E-5</v>
      </c>
      <c r="H246" s="43" t="s">
        <v>261</v>
      </c>
      <c r="I246" s="49" t="s">
        <v>261</v>
      </c>
      <c r="J246" s="115"/>
      <c r="K246" s="115"/>
    </row>
    <row r="247" spans="1:11" x14ac:dyDescent="0.25">
      <c r="A247" s="76" t="s">
        <v>562</v>
      </c>
      <c r="B247" s="124">
        <v>9.2394999999999912E-4</v>
      </c>
      <c r="C247" s="43">
        <f t="shared" si="28"/>
        <v>7.5728600394040723E-6</v>
      </c>
      <c r="D247" s="124"/>
      <c r="E247" s="43">
        <f t="shared" si="29"/>
        <v>0</v>
      </c>
      <c r="F247" s="124">
        <v>8.2186699999999974E-3</v>
      </c>
      <c r="G247" s="43">
        <f t="shared" si="30"/>
        <v>6.3529807812411643E-5</v>
      </c>
      <c r="H247" s="43" t="s">
        <v>261</v>
      </c>
      <c r="I247" s="49" t="s">
        <v>261</v>
      </c>
      <c r="J247" s="115"/>
      <c r="K247" s="115"/>
    </row>
    <row r="248" spans="1:11" x14ac:dyDescent="0.25">
      <c r="A248" s="76" t="s">
        <v>577</v>
      </c>
      <c r="B248" s="124">
        <v>5.117E-5</v>
      </c>
      <c r="C248" s="43">
        <f t="shared" si="28"/>
        <v>4.1939850448217629E-7</v>
      </c>
      <c r="D248" s="124">
        <v>2.8122459999999988E-2</v>
      </c>
      <c r="E248" s="43">
        <f t="shared" si="29"/>
        <v>2.2374938977116996E-4</v>
      </c>
      <c r="F248" s="124">
        <v>3.20609E-3</v>
      </c>
      <c r="G248" s="43">
        <f t="shared" si="30"/>
        <v>2.4782876247530912E-5</v>
      </c>
      <c r="H248" s="43" t="s">
        <v>261</v>
      </c>
      <c r="I248" s="49" t="s">
        <v>261</v>
      </c>
      <c r="J248" s="115"/>
      <c r="K248" s="115"/>
    </row>
    <row r="249" spans="1:11" x14ac:dyDescent="0.25">
      <c r="A249" s="76" t="s">
        <v>807</v>
      </c>
      <c r="B249" s="124"/>
      <c r="C249" s="43">
        <f t="shared" si="28"/>
        <v>0</v>
      </c>
      <c r="D249" s="124"/>
      <c r="E249" s="43">
        <f t="shared" si="29"/>
        <v>0</v>
      </c>
      <c r="F249" s="124">
        <v>2.3211599999999897E-3</v>
      </c>
      <c r="G249" s="43">
        <f t="shared" si="30"/>
        <v>1.7942422399470567E-5</v>
      </c>
      <c r="H249" s="43" t="s">
        <v>261</v>
      </c>
      <c r="I249" s="49" t="s">
        <v>261</v>
      </c>
      <c r="J249" s="115"/>
      <c r="K249" s="115"/>
    </row>
    <row r="250" spans="1:11" x14ac:dyDescent="0.25">
      <c r="A250" s="76" t="s">
        <v>565</v>
      </c>
      <c r="B250" s="124">
        <v>5.2060499999999794E-3</v>
      </c>
      <c r="C250" s="43">
        <f t="shared" si="28"/>
        <v>4.2669720231765193E-5</v>
      </c>
      <c r="D250" s="124">
        <v>5.6579999999999902E-5</v>
      </c>
      <c r="E250" s="43">
        <f t="shared" si="29"/>
        <v>4.5016476059536676E-7</v>
      </c>
      <c r="F250" s="124">
        <v>6.7441999999999904E-4</v>
      </c>
      <c r="G250" s="43">
        <f t="shared" si="30"/>
        <v>5.2132246439930801E-6</v>
      </c>
      <c r="H250" s="43" t="s">
        <v>261</v>
      </c>
      <c r="I250" s="49" t="s">
        <v>261</v>
      </c>
      <c r="J250" s="115"/>
      <c r="K250" s="115"/>
    </row>
    <row r="251" spans="1:11" x14ac:dyDescent="0.25">
      <c r="A251" s="76" t="s">
        <v>556</v>
      </c>
      <c r="B251" s="124">
        <v>1.8901399999999989E-3</v>
      </c>
      <c r="C251" s="43">
        <f t="shared" si="28"/>
        <v>1.5491926700448313E-5</v>
      </c>
      <c r="D251" s="124">
        <v>4.7100000000000001E-4</v>
      </c>
      <c r="E251" s="43">
        <f t="shared" si="29"/>
        <v>3.7473948787631341E-6</v>
      </c>
      <c r="F251" s="124">
        <v>4.7100000000000001E-4</v>
      </c>
      <c r="G251" s="43">
        <f t="shared" si="30"/>
        <v>3.6408006988534506E-6</v>
      </c>
      <c r="H251" s="43" t="s">
        <v>261</v>
      </c>
      <c r="I251" s="49" t="s">
        <v>261</v>
      </c>
      <c r="J251" s="115"/>
      <c r="K251" s="115"/>
    </row>
    <row r="252" spans="1:11" x14ac:dyDescent="0.25">
      <c r="A252" s="76" t="s">
        <v>554</v>
      </c>
      <c r="B252" s="124">
        <v>1.1187E-4</v>
      </c>
      <c r="C252" s="43">
        <f t="shared" si="28"/>
        <v>9.169065995001184E-7</v>
      </c>
      <c r="D252" s="124"/>
      <c r="E252" s="43">
        <f t="shared" si="29"/>
        <v>0</v>
      </c>
      <c r="F252" s="124">
        <v>4.6619999999999896E-5</v>
      </c>
      <c r="G252" s="43">
        <f t="shared" si="30"/>
        <v>3.6036969974638533E-7</v>
      </c>
      <c r="H252" s="43" t="s">
        <v>261</v>
      </c>
      <c r="I252" s="49" t="s">
        <v>261</v>
      </c>
      <c r="J252" s="115"/>
      <c r="K252" s="115"/>
    </row>
    <row r="253" spans="1:11" x14ac:dyDescent="0.25">
      <c r="A253" s="76" t="s">
        <v>576</v>
      </c>
      <c r="B253" s="124"/>
      <c r="C253" s="43">
        <f t="shared" si="28"/>
        <v>0</v>
      </c>
      <c r="D253" s="124">
        <v>2.289902999999999E-2</v>
      </c>
      <c r="E253" s="43">
        <f t="shared" si="29"/>
        <v>1.8219046231559094E-4</v>
      </c>
      <c r="F253" s="124"/>
      <c r="G253" s="43">
        <f t="shared" si="30"/>
        <v>0</v>
      </c>
      <c r="H253" s="43" t="s">
        <v>261</v>
      </c>
      <c r="I253" s="49" t="s">
        <v>261</v>
      </c>
      <c r="J253" s="115"/>
      <c r="K253" s="115"/>
    </row>
    <row r="254" spans="1:11" x14ac:dyDescent="0.25">
      <c r="A254" s="76" t="s">
        <v>806</v>
      </c>
      <c r="B254" s="124">
        <v>1.115294E-2</v>
      </c>
      <c r="C254" s="43">
        <f t="shared" si="28"/>
        <v>9.1411498076596497E-5</v>
      </c>
      <c r="D254" s="124"/>
      <c r="E254" s="43">
        <f t="shared" si="29"/>
        <v>0</v>
      </c>
      <c r="F254" s="124"/>
      <c r="G254" s="43">
        <f t="shared" si="30"/>
        <v>0</v>
      </c>
      <c r="H254" s="43" t="s">
        <v>261</v>
      </c>
      <c r="I254" s="49">
        <f>((F254/B254)-1)*100</f>
        <v>-100</v>
      </c>
      <c r="J254" s="115"/>
      <c r="K254" s="115"/>
    </row>
    <row r="255" spans="1:11" x14ac:dyDescent="0.25">
      <c r="A255" s="76" t="s">
        <v>571</v>
      </c>
      <c r="B255" s="124">
        <v>5.0406199999999896E-3</v>
      </c>
      <c r="C255" s="43">
        <f t="shared" si="28"/>
        <v>4.1313826258802869E-5</v>
      </c>
      <c r="D255" s="124">
        <v>1.069611E-2</v>
      </c>
      <c r="E255" s="43">
        <f t="shared" si="29"/>
        <v>8.5100950820991814E-5</v>
      </c>
      <c r="F255" s="124"/>
      <c r="G255" s="43">
        <f t="shared" si="30"/>
        <v>0</v>
      </c>
      <c r="H255" s="43">
        <f>((F255/D255)-1)*100</f>
        <v>-100</v>
      </c>
      <c r="I255" s="49" t="s">
        <v>261</v>
      </c>
      <c r="J255" s="115"/>
      <c r="K255" s="115"/>
    </row>
    <row r="256" spans="1:11" x14ac:dyDescent="0.25">
      <c r="A256" s="76" t="s">
        <v>809</v>
      </c>
      <c r="B256" s="124">
        <v>5.7276999999999892E-4</v>
      </c>
      <c r="C256" s="43">
        <f t="shared" si="28"/>
        <v>4.6945257262508429E-6</v>
      </c>
      <c r="D256" s="124"/>
      <c r="E256" s="43">
        <f t="shared" si="29"/>
        <v>0</v>
      </c>
      <c r="F256" s="124"/>
      <c r="G256" s="43">
        <f t="shared" si="30"/>
        <v>0</v>
      </c>
      <c r="H256" s="43" t="s">
        <v>261</v>
      </c>
      <c r="I256" s="49" t="s">
        <v>261</v>
      </c>
      <c r="J256" s="115"/>
      <c r="K256" s="115"/>
    </row>
    <row r="257" spans="1:11" x14ac:dyDescent="0.25">
      <c r="A257" s="76" t="s">
        <v>555</v>
      </c>
      <c r="B257" s="124"/>
      <c r="C257" s="43">
        <f t="shared" si="28"/>
        <v>0</v>
      </c>
      <c r="D257" s="124">
        <v>5.0350149999999989E-2</v>
      </c>
      <c r="E257" s="43">
        <f t="shared" si="29"/>
        <v>4.0059850160287805E-4</v>
      </c>
      <c r="F257" s="124"/>
      <c r="G257" s="43">
        <f t="shared" si="30"/>
        <v>0</v>
      </c>
      <c r="H257" s="43" t="s">
        <v>261</v>
      </c>
      <c r="I257" s="49" t="s">
        <v>261</v>
      </c>
      <c r="J257" s="115"/>
      <c r="K257" s="115"/>
    </row>
    <row r="258" spans="1:11" x14ac:dyDescent="0.25">
      <c r="A258" s="76" t="s">
        <v>575</v>
      </c>
      <c r="B258" s="124">
        <v>4.7660000000000003E-3</v>
      </c>
      <c r="C258" s="43">
        <f t="shared" si="28"/>
        <v>3.9062991447372524E-5</v>
      </c>
      <c r="D258" s="124">
        <v>2.2006399999999891E-2</v>
      </c>
      <c r="E258" s="43">
        <f t="shared" si="29"/>
        <v>1.7508847273888032E-4</v>
      </c>
      <c r="F258" s="124"/>
      <c r="G258" s="43">
        <f t="shared" si="30"/>
        <v>0</v>
      </c>
      <c r="H258" s="43" t="s">
        <v>261</v>
      </c>
      <c r="I258" s="49" t="s">
        <v>261</v>
      </c>
      <c r="J258" s="115"/>
      <c r="K258" s="115"/>
    </row>
    <row r="259" spans="1:11" x14ac:dyDescent="0.25">
      <c r="A259" s="76" t="s">
        <v>810</v>
      </c>
      <c r="B259" s="124">
        <v>5.6547099999999994E-3</v>
      </c>
      <c r="C259" s="43">
        <f t="shared" si="28"/>
        <v>4.6347018121563544E-5</v>
      </c>
      <c r="D259" s="124"/>
      <c r="E259" s="43">
        <f t="shared" si="29"/>
        <v>0</v>
      </c>
      <c r="F259" s="124"/>
      <c r="G259" s="43">
        <f t="shared" si="30"/>
        <v>0</v>
      </c>
      <c r="H259" s="43" t="s">
        <v>261</v>
      </c>
      <c r="I259" s="49" t="s">
        <v>261</v>
      </c>
      <c r="J259" s="115"/>
      <c r="K259" s="115"/>
    </row>
    <row r="260" spans="1:11" x14ac:dyDescent="0.25">
      <c r="A260" s="76" t="s">
        <v>811</v>
      </c>
      <c r="B260" s="124">
        <v>7.8540999999999897E-4</v>
      </c>
      <c r="C260" s="43">
        <f t="shared" ref="C260:C261" si="32">(B260/$B$262)*100</f>
        <v>6.4373613329166628E-6</v>
      </c>
      <c r="D260" s="124"/>
      <c r="E260" s="43">
        <f t="shared" ref="E260:E261" si="33">(D260/$D$262)*100</f>
        <v>0</v>
      </c>
      <c r="F260" s="124"/>
      <c r="G260" s="43">
        <f t="shared" ref="G260:G261" si="34">(F260/$F$262)*100</f>
        <v>0</v>
      </c>
      <c r="H260" s="43" t="s">
        <v>261</v>
      </c>
      <c r="I260" s="49" t="s">
        <v>261</v>
      </c>
      <c r="J260" s="115"/>
      <c r="K260" s="115"/>
    </row>
    <row r="261" spans="1:11" s="3" customFormat="1" ht="12.5" customHeight="1" x14ac:dyDescent="0.3">
      <c r="A261" s="76" t="s">
        <v>536</v>
      </c>
      <c r="B261" s="124"/>
      <c r="C261" s="43">
        <f t="shared" si="32"/>
        <v>0</v>
      </c>
      <c r="D261" s="124">
        <v>1.25685E-2</v>
      </c>
      <c r="E261" s="43">
        <f t="shared" si="33"/>
        <v>9.99981582457207E-5</v>
      </c>
      <c r="F261" s="124"/>
      <c r="G261" s="43">
        <f t="shared" si="34"/>
        <v>0</v>
      </c>
      <c r="H261" s="43" t="s">
        <v>261</v>
      </c>
      <c r="I261" s="49" t="s">
        <v>261</v>
      </c>
      <c r="J261" s="49"/>
      <c r="K261" s="115"/>
    </row>
    <row r="262" spans="1:11" ht="13" x14ac:dyDescent="0.3">
      <c r="A262" s="220"/>
      <c r="B262" s="220">
        <f t="shared" ref="B262:G262" si="35">SUBTOTAL(109,B4:B261)</f>
        <v>12200.806501009982</v>
      </c>
      <c r="C262" s="220">
        <f t="shared" si="35"/>
        <v>99.999999999999957</v>
      </c>
      <c r="D262" s="220">
        <f t="shared" si="35"/>
        <v>12568.731485149981</v>
      </c>
      <c r="E262" s="220">
        <f t="shared" si="35"/>
        <v>100.00000000000006</v>
      </c>
      <c r="F262" s="220">
        <f t="shared" si="35"/>
        <v>12936.714721800779</v>
      </c>
      <c r="G262" s="220">
        <f t="shared" si="35"/>
        <v>100.00000000000003</v>
      </c>
      <c r="H262" s="221">
        <f>((F262/D262)-1)*100</f>
        <v>2.9277675084838251</v>
      </c>
      <c r="I262" s="221">
        <f>((F262/'Tab16 Imports by Product'!$B262)-1)*100</f>
        <v>6.0316358654641355</v>
      </c>
    </row>
  </sheetData>
  <sortState xmlns:xlrd2="http://schemas.microsoft.com/office/spreadsheetml/2017/richdata2" ref="A4:I261">
    <sortCondition ref="A4:A261"/>
  </sortState>
  <mergeCells count="6">
    <mergeCell ref="I2:I3"/>
    <mergeCell ref="A2:A3"/>
    <mergeCell ref="B2:C2"/>
    <mergeCell ref="D2:E2"/>
    <mergeCell ref="F2:G2"/>
    <mergeCell ref="H2:H3"/>
  </mergeCells>
  <hyperlinks>
    <hyperlink ref="K1" location="'Table of Content'!A1" display="Table of Content" xr:uid="{D051A127-320B-4C3D-BE62-FA88CCA50724}"/>
  </hyperlinks>
  <pageMargins left="0.7" right="0.7" top="0.75" bottom="0.75" header="0.3" footer="0.3"/>
  <pageSetup orientation="portrait" r:id="rId1"/>
  <tableParts count="1">
    <tablePart r:id="rId2"/>
  </tablePart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8"/>
  <dimension ref="A1:H31"/>
  <sheetViews>
    <sheetView zoomScaleNormal="100" workbookViewId="0">
      <selection activeCell="F7" sqref="F7"/>
    </sheetView>
  </sheetViews>
  <sheetFormatPr defaultColWidth="9.1796875" defaultRowHeight="12.5" x14ac:dyDescent="0.25"/>
  <cols>
    <col min="1" max="1" width="30.54296875" style="32" bestFit="1" customWidth="1"/>
    <col min="2" max="2" width="28.1796875" style="32" customWidth="1"/>
    <col min="3" max="3" width="27" style="32" customWidth="1"/>
    <col min="4" max="5" width="29.54296875" style="32" bestFit="1" customWidth="1"/>
    <col min="6" max="6" width="30.54296875" style="32" bestFit="1" customWidth="1"/>
    <col min="7" max="16384" width="9.1796875" style="1"/>
  </cols>
  <sheetData>
    <row r="1" spans="1:8" ht="13" x14ac:dyDescent="0.3">
      <c r="A1" s="598" t="s">
        <v>435</v>
      </c>
      <c r="B1" s="598"/>
      <c r="C1" s="42"/>
      <c r="H1" s="7" t="s">
        <v>260</v>
      </c>
    </row>
    <row r="2" spans="1:8" s="164" customFormat="1" ht="39" x14ac:dyDescent="0.35">
      <c r="A2" s="223" t="s">
        <v>243</v>
      </c>
      <c r="B2" s="223" t="s">
        <v>536</v>
      </c>
      <c r="C2" s="223" t="s">
        <v>537</v>
      </c>
      <c r="D2" s="223" t="s">
        <v>534</v>
      </c>
      <c r="E2" s="223" t="s">
        <v>539</v>
      </c>
      <c r="F2" s="223" t="s">
        <v>805</v>
      </c>
    </row>
    <row r="3" spans="1:8" x14ac:dyDescent="0.25">
      <c r="A3" s="33" t="s">
        <v>301</v>
      </c>
      <c r="B3" s="121"/>
      <c r="C3" s="121"/>
      <c r="D3" s="121"/>
      <c r="E3" s="121"/>
      <c r="F3" s="121">
        <v>398.36838133999902</v>
      </c>
    </row>
    <row r="4" spans="1:8" x14ac:dyDescent="0.25">
      <c r="A4" s="33" t="s">
        <v>275</v>
      </c>
      <c r="B4" s="121"/>
      <c r="C4" s="121"/>
      <c r="D4" s="121"/>
      <c r="E4" s="121"/>
      <c r="F4" s="121">
        <v>53.585594499999999</v>
      </c>
    </row>
    <row r="5" spans="1:8" x14ac:dyDescent="0.25">
      <c r="A5" s="33" t="s">
        <v>268</v>
      </c>
      <c r="B5" s="121"/>
      <c r="C5" s="121"/>
      <c r="D5" s="121">
        <v>546.31097905999991</v>
      </c>
      <c r="E5" s="121"/>
      <c r="F5" s="121">
        <v>1.23098791999999</v>
      </c>
    </row>
    <row r="6" spans="1:8" x14ac:dyDescent="0.25">
      <c r="A6" s="33" t="s">
        <v>247</v>
      </c>
      <c r="B6" s="121">
        <v>1619.16748824</v>
      </c>
      <c r="C6" s="121">
        <v>121.75796134999977</v>
      </c>
      <c r="D6" s="121"/>
      <c r="E6" s="121">
        <v>210.24740912999903</v>
      </c>
      <c r="F6" s="121">
        <v>0.68263574999999999</v>
      </c>
    </row>
    <row r="7" spans="1:8" x14ac:dyDescent="0.25">
      <c r="A7" s="33" t="s">
        <v>248</v>
      </c>
      <c r="B7" s="121"/>
      <c r="C7" s="121"/>
      <c r="D7" s="121"/>
      <c r="E7" s="121"/>
      <c r="F7" s="121">
        <v>0.43708703999999898</v>
      </c>
    </row>
    <row r="8" spans="1:8" x14ac:dyDescent="0.25">
      <c r="A8" s="33" t="s">
        <v>280</v>
      </c>
      <c r="B8" s="121"/>
      <c r="C8" s="121"/>
      <c r="D8" s="121"/>
      <c r="E8" s="121"/>
      <c r="F8" s="121">
        <v>7.2853299999999996E-2</v>
      </c>
    </row>
    <row r="9" spans="1:8" x14ac:dyDescent="0.25">
      <c r="A9" s="33" t="s">
        <v>249</v>
      </c>
      <c r="B9" s="121"/>
      <c r="C9" s="121"/>
      <c r="D9" s="121"/>
      <c r="E9" s="121"/>
      <c r="F9" s="121">
        <v>1.34501E-2</v>
      </c>
    </row>
    <row r="10" spans="1:8" x14ac:dyDescent="0.25">
      <c r="A10" s="33" t="s">
        <v>273</v>
      </c>
      <c r="B10" s="121"/>
      <c r="C10" s="121">
        <v>522.58993534999979</v>
      </c>
      <c r="D10" s="121"/>
      <c r="E10" s="121">
        <v>167.50601619999901</v>
      </c>
      <c r="F10" s="121"/>
    </row>
    <row r="11" spans="1:8" x14ac:dyDescent="0.25">
      <c r="A11" s="33" t="s">
        <v>276</v>
      </c>
      <c r="B11" s="121"/>
      <c r="C11" s="121"/>
      <c r="D11" s="121"/>
      <c r="E11" s="121">
        <v>53.877984239999897</v>
      </c>
      <c r="F11" s="121"/>
    </row>
    <row r="12" spans="1:8" x14ac:dyDescent="0.25">
      <c r="A12" s="33" t="s">
        <v>288</v>
      </c>
      <c r="B12" s="121"/>
      <c r="C12" s="121"/>
      <c r="D12" s="121"/>
      <c r="E12" s="121">
        <v>35.818266840000007</v>
      </c>
      <c r="F12" s="121"/>
    </row>
    <row r="13" spans="1:8" x14ac:dyDescent="0.25">
      <c r="A13" s="33" t="s">
        <v>341</v>
      </c>
      <c r="B13" s="121"/>
      <c r="C13" s="121"/>
      <c r="D13" s="121"/>
      <c r="E13" s="121">
        <v>4.4543942799999998</v>
      </c>
      <c r="F13" s="121"/>
    </row>
    <row r="14" spans="1:8" x14ac:dyDescent="0.25">
      <c r="A14" s="33" t="s">
        <v>335</v>
      </c>
      <c r="B14" s="121"/>
      <c r="C14" s="121"/>
      <c r="D14" s="121"/>
      <c r="E14" s="121">
        <v>1.7750000000000001E-3</v>
      </c>
      <c r="F14" s="121"/>
    </row>
    <row r="15" spans="1:8" x14ac:dyDescent="0.25">
      <c r="A15" s="33" t="s">
        <v>786</v>
      </c>
      <c r="B15" s="121"/>
      <c r="C15" s="121">
        <v>9.7119868599999997</v>
      </c>
      <c r="D15" s="121"/>
      <c r="E15" s="121">
        <v>1.2999999999999999E-3</v>
      </c>
      <c r="F15" s="121"/>
    </row>
    <row r="16" spans="1:8" x14ac:dyDescent="0.25">
      <c r="A16" s="33" t="s">
        <v>298</v>
      </c>
      <c r="B16" s="121"/>
      <c r="C16" s="121">
        <v>2.9148266400000002</v>
      </c>
      <c r="D16" s="121"/>
      <c r="E16" s="121">
        <v>6.2500000000000001E-4</v>
      </c>
      <c r="F16" s="121"/>
    </row>
    <row r="17" spans="1:6" x14ac:dyDescent="0.25">
      <c r="A17" s="33" t="s">
        <v>269</v>
      </c>
      <c r="B17" s="121"/>
      <c r="C17" s="121">
        <v>376.44140469999888</v>
      </c>
      <c r="D17" s="121"/>
      <c r="E17" s="121"/>
      <c r="F17" s="121"/>
    </row>
    <row r="18" spans="1:6" x14ac:dyDescent="0.25">
      <c r="A18" s="33" t="s">
        <v>282</v>
      </c>
      <c r="B18" s="121"/>
      <c r="C18" s="121">
        <v>110.61154982000001</v>
      </c>
      <c r="D18" s="121"/>
      <c r="E18" s="121"/>
      <c r="F18" s="121"/>
    </row>
    <row r="19" spans="1:6" x14ac:dyDescent="0.25">
      <c r="A19" s="33" t="s">
        <v>283</v>
      </c>
      <c r="B19" s="121"/>
      <c r="C19" s="121">
        <v>76.716297349999991</v>
      </c>
      <c r="D19" s="121"/>
      <c r="E19" s="121"/>
      <c r="F19" s="121"/>
    </row>
    <row r="20" spans="1:6" x14ac:dyDescent="0.25">
      <c r="A20" s="33" t="s">
        <v>270</v>
      </c>
      <c r="B20" s="121"/>
      <c r="C20" s="121">
        <v>28.878065999999901</v>
      </c>
      <c r="D20" s="121"/>
      <c r="E20" s="121"/>
      <c r="F20" s="121"/>
    </row>
    <row r="21" spans="1:6" x14ac:dyDescent="0.25">
      <c r="A21" s="33" t="s">
        <v>279</v>
      </c>
      <c r="B21" s="121"/>
      <c r="C21" s="121">
        <v>28.05400740999999</v>
      </c>
      <c r="D21" s="121"/>
      <c r="E21" s="121"/>
      <c r="F21" s="121"/>
    </row>
    <row r="22" spans="1:6" x14ac:dyDescent="0.25">
      <c r="A22" s="33" t="s">
        <v>285</v>
      </c>
      <c r="B22" s="121"/>
      <c r="C22" s="121">
        <v>26.357834139999891</v>
      </c>
      <c r="D22" s="121"/>
      <c r="E22" s="121"/>
      <c r="F22" s="121"/>
    </row>
    <row r="23" spans="1:6" x14ac:dyDescent="0.25">
      <c r="A23" s="33" t="s">
        <v>286</v>
      </c>
      <c r="B23" s="121"/>
      <c r="C23" s="121">
        <v>15.6037943099999</v>
      </c>
      <c r="D23" s="121"/>
      <c r="E23" s="121"/>
      <c r="F23" s="121"/>
    </row>
    <row r="24" spans="1:6" x14ac:dyDescent="0.25">
      <c r="A24" s="33" t="s">
        <v>284</v>
      </c>
      <c r="B24" s="121"/>
      <c r="C24" s="121">
        <v>10.42762896999999</v>
      </c>
      <c r="D24" s="121"/>
      <c r="E24" s="121"/>
      <c r="F24" s="121"/>
    </row>
    <row r="25" spans="1:6" x14ac:dyDescent="0.25">
      <c r="A25" s="33" t="s">
        <v>292</v>
      </c>
      <c r="B25" s="121"/>
      <c r="C25" s="121">
        <v>5.7540337199999998</v>
      </c>
      <c r="D25" s="121"/>
      <c r="E25" s="121"/>
      <c r="F25" s="121"/>
    </row>
    <row r="26" spans="1:6" x14ac:dyDescent="0.25">
      <c r="A26" s="33" t="s">
        <v>291</v>
      </c>
      <c r="B26" s="121"/>
      <c r="C26" s="121">
        <v>5.0626124900000002</v>
      </c>
      <c r="D26" s="121"/>
      <c r="E26" s="121"/>
      <c r="F26" s="121"/>
    </row>
    <row r="27" spans="1:6" x14ac:dyDescent="0.25">
      <c r="A27" s="33" t="s">
        <v>278</v>
      </c>
      <c r="B27" s="121"/>
      <c r="C27" s="121">
        <v>3.3935232100000001</v>
      </c>
      <c r="D27" s="121"/>
      <c r="E27" s="121"/>
      <c r="F27" s="121"/>
    </row>
    <row r="28" spans="1:6" x14ac:dyDescent="0.25">
      <c r="A28" s="33" t="s">
        <v>316</v>
      </c>
      <c r="B28" s="121"/>
      <c r="C28" s="121">
        <v>3.25933648</v>
      </c>
      <c r="D28" s="121"/>
      <c r="E28" s="121"/>
      <c r="F28" s="121"/>
    </row>
    <row r="29" spans="1:6" x14ac:dyDescent="0.25">
      <c r="A29" s="33" t="s">
        <v>304</v>
      </c>
      <c r="B29" s="121"/>
      <c r="C29" s="121">
        <v>3.1850961600000001</v>
      </c>
      <c r="D29" s="121"/>
      <c r="E29" s="121"/>
      <c r="F29" s="121"/>
    </row>
    <row r="30" spans="1:6" x14ac:dyDescent="0.25">
      <c r="A30" s="33" t="s">
        <v>271</v>
      </c>
      <c r="B30" s="121"/>
      <c r="C30" s="121">
        <v>2.0833510799999999</v>
      </c>
      <c r="D30" s="121"/>
      <c r="E30" s="121"/>
      <c r="F30" s="121"/>
    </row>
    <row r="31" spans="1:6" x14ac:dyDescent="0.25">
      <c r="A31" s="162" t="s">
        <v>250</v>
      </c>
      <c r="B31" s="122"/>
      <c r="C31" s="122">
        <v>1.36466855</v>
      </c>
      <c r="D31" s="122"/>
      <c r="E31" s="122"/>
      <c r="F31" s="122"/>
    </row>
  </sheetData>
  <sortState xmlns:xlrd2="http://schemas.microsoft.com/office/spreadsheetml/2017/richdata2" ref="A2:F29">
    <sortCondition descending="1" ref="E2:E29"/>
  </sortState>
  <mergeCells count="1">
    <mergeCell ref="A1:B1"/>
  </mergeCells>
  <hyperlinks>
    <hyperlink ref="H1" location="'Table of Content'!A1" display="Table of Content" xr:uid="{8B853E6D-F46A-4A6F-BB56-6D5FC6E5161B}"/>
  </hyperlinks>
  <pageMargins left="0.7" right="0.7" top="0.75" bottom="0.75" header="0.3" footer="0.3"/>
  <pageSetup orientation="portrait" r:id="rId1"/>
  <tableParts count="1">
    <tablePart r:id="rId2"/>
  </tablePart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9"/>
  <dimension ref="A1:I291"/>
  <sheetViews>
    <sheetView zoomScaleNormal="100" workbookViewId="0">
      <selection activeCell="F10" sqref="F10"/>
    </sheetView>
  </sheetViews>
  <sheetFormatPr defaultColWidth="8.81640625" defaultRowHeight="12.5" x14ac:dyDescent="0.25"/>
  <cols>
    <col min="1" max="1" width="29.54296875" style="154" bestFit="1" customWidth="1"/>
    <col min="2" max="2" width="29.81640625" style="154" customWidth="1"/>
    <col min="3" max="3" width="29" style="154" customWidth="1"/>
    <col min="4" max="4" width="30.26953125" style="154" customWidth="1"/>
    <col min="5" max="5" width="21.54296875" style="154" customWidth="1"/>
    <col min="6" max="6" width="31.26953125" style="154" bestFit="1" customWidth="1"/>
    <col min="7" max="16384" width="8.81640625" style="154"/>
  </cols>
  <sheetData>
    <row r="1" spans="1:9" ht="13" x14ac:dyDescent="0.3">
      <c r="A1" s="600" t="s">
        <v>431</v>
      </c>
      <c r="B1" s="600"/>
      <c r="C1" s="600"/>
      <c r="H1" s="599" t="s">
        <v>260</v>
      </c>
      <c r="I1" s="599"/>
    </row>
    <row r="2" spans="1:9" s="155" customFormat="1" ht="13" x14ac:dyDescent="0.35">
      <c r="A2" s="224" t="s">
        <v>243</v>
      </c>
      <c r="B2" s="224" t="s">
        <v>805</v>
      </c>
      <c r="C2" s="224" t="s">
        <v>785</v>
      </c>
      <c r="D2" s="224" t="s">
        <v>535</v>
      </c>
      <c r="E2" s="224" t="s">
        <v>539</v>
      </c>
      <c r="F2" s="224" t="s">
        <v>771</v>
      </c>
    </row>
    <row r="3" spans="1:9" x14ac:dyDescent="0.25">
      <c r="A3" s="33" t="s">
        <v>298</v>
      </c>
      <c r="B3" s="121"/>
      <c r="C3" s="121"/>
      <c r="D3" s="121"/>
      <c r="E3" s="121"/>
      <c r="F3" s="121">
        <v>101.87802762999999</v>
      </c>
    </row>
    <row r="4" spans="1:9" x14ac:dyDescent="0.25">
      <c r="A4" s="33" t="s">
        <v>275</v>
      </c>
      <c r="B4" s="121"/>
      <c r="C4" s="121">
        <v>2.0804999999999899E-4</v>
      </c>
      <c r="D4" s="121">
        <v>3.6435968999999901</v>
      </c>
      <c r="E4" s="121"/>
      <c r="F4" s="121">
        <v>64.585740359999903</v>
      </c>
    </row>
    <row r="5" spans="1:9" x14ac:dyDescent="0.25">
      <c r="A5" s="33" t="s">
        <v>276</v>
      </c>
      <c r="B5" s="121"/>
      <c r="C5" s="121"/>
      <c r="D5" s="121">
        <v>44.119909290000002</v>
      </c>
      <c r="E5" s="121">
        <v>53.877984239999897</v>
      </c>
      <c r="F5" s="121">
        <v>31.861678010000002</v>
      </c>
    </row>
    <row r="6" spans="1:9" x14ac:dyDescent="0.25">
      <c r="A6" s="33" t="s">
        <v>341</v>
      </c>
      <c r="B6" s="121"/>
      <c r="C6" s="121"/>
      <c r="D6" s="121"/>
      <c r="E6" s="121">
        <v>4.4543942799999998</v>
      </c>
      <c r="F6" s="121">
        <v>20.858507639999999</v>
      </c>
    </row>
    <row r="7" spans="1:9" x14ac:dyDescent="0.25">
      <c r="A7" s="33" t="s">
        <v>247</v>
      </c>
      <c r="B7" s="121"/>
      <c r="C7" s="121">
        <v>0.67026400000000008</v>
      </c>
      <c r="D7" s="121">
        <v>26.199134189999903</v>
      </c>
      <c r="E7" s="121">
        <v>210.24537412999902</v>
      </c>
      <c r="F7" s="121"/>
    </row>
    <row r="8" spans="1:9" x14ac:dyDescent="0.25">
      <c r="A8" s="33" t="s">
        <v>281</v>
      </c>
      <c r="B8" s="121"/>
      <c r="C8" s="121">
        <v>1.7780000000000003E-5</v>
      </c>
      <c r="D8" s="121"/>
      <c r="E8" s="121">
        <v>1.2999999999999999E-3</v>
      </c>
      <c r="F8" s="121"/>
    </row>
    <row r="9" spans="1:9" x14ac:dyDescent="0.25">
      <c r="A9" s="33" t="s">
        <v>274</v>
      </c>
      <c r="B9" s="121"/>
      <c r="C9" s="121"/>
      <c r="D9" s="121">
        <v>85.673003359999797</v>
      </c>
      <c r="E9" s="121"/>
      <c r="F9" s="121"/>
    </row>
    <row r="10" spans="1:9" x14ac:dyDescent="0.25">
      <c r="A10" s="33" t="s">
        <v>277</v>
      </c>
      <c r="B10" s="121"/>
      <c r="C10" s="121"/>
      <c r="D10" s="121">
        <v>79.168795010000011</v>
      </c>
      <c r="E10" s="121"/>
      <c r="F10" s="121"/>
    </row>
    <row r="11" spans="1:9" x14ac:dyDescent="0.25">
      <c r="A11" s="33" t="s">
        <v>267</v>
      </c>
      <c r="B11" s="121"/>
      <c r="C11" s="121">
        <v>272.93492040000001</v>
      </c>
      <c r="D11" s="121">
        <v>56.240955239999899</v>
      </c>
      <c r="E11" s="121"/>
      <c r="F11" s="121"/>
    </row>
    <row r="12" spans="1:9" x14ac:dyDescent="0.25">
      <c r="A12" s="33" t="s">
        <v>278</v>
      </c>
      <c r="B12" s="121"/>
      <c r="C12" s="121"/>
      <c r="D12" s="121">
        <v>51.314438979999998</v>
      </c>
      <c r="E12" s="121"/>
      <c r="F12" s="121"/>
    </row>
    <row r="13" spans="1:9" x14ac:dyDescent="0.25">
      <c r="A13" s="33" t="s">
        <v>301</v>
      </c>
      <c r="B13" s="121">
        <v>398.36838133999902</v>
      </c>
      <c r="C13" s="121">
        <v>3.6380000000000001E-5</v>
      </c>
      <c r="D13" s="121">
        <v>0.438982489999999</v>
      </c>
      <c r="E13" s="121"/>
      <c r="F13" s="121"/>
    </row>
    <row r="14" spans="1:9" x14ac:dyDescent="0.25">
      <c r="A14" s="33" t="s">
        <v>269</v>
      </c>
      <c r="B14" s="121"/>
      <c r="C14" s="121">
        <v>79.804057729999769</v>
      </c>
      <c r="D14" s="121"/>
      <c r="E14" s="121"/>
      <c r="F14" s="121"/>
    </row>
    <row r="15" spans="1:9" x14ac:dyDescent="0.25">
      <c r="A15" s="33" t="s">
        <v>279</v>
      </c>
      <c r="B15" s="121"/>
      <c r="C15" s="121">
        <v>19.510921839999892</v>
      </c>
      <c r="D15" s="121"/>
      <c r="E15" s="121"/>
      <c r="F15" s="121"/>
    </row>
    <row r="16" spans="1:9" x14ac:dyDescent="0.25">
      <c r="A16" s="33" t="s">
        <v>259</v>
      </c>
      <c r="B16" s="121"/>
      <c r="C16" s="121">
        <v>6.8640736900000006</v>
      </c>
      <c r="D16" s="121"/>
      <c r="E16" s="121"/>
      <c r="F16" s="121"/>
    </row>
    <row r="17" spans="1:6" x14ac:dyDescent="0.25">
      <c r="A17" s="33" t="s">
        <v>291</v>
      </c>
      <c r="B17" s="121"/>
      <c r="C17" s="121">
        <v>1.7781925999999899</v>
      </c>
      <c r="D17" s="121"/>
      <c r="E17" s="121"/>
      <c r="F17" s="121"/>
    </row>
    <row r="18" spans="1:6" x14ac:dyDescent="0.25">
      <c r="A18" s="33" t="s">
        <v>389</v>
      </c>
      <c r="B18" s="121"/>
      <c r="C18" s="121">
        <v>1.44654671</v>
      </c>
      <c r="D18" s="121"/>
      <c r="E18" s="121"/>
      <c r="F18" s="121"/>
    </row>
    <row r="19" spans="1:6" x14ac:dyDescent="0.25">
      <c r="A19" s="33" t="s">
        <v>248</v>
      </c>
      <c r="B19" s="121">
        <v>0.43708703999999898</v>
      </c>
      <c r="C19" s="121">
        <v>0.67275732999999893</v>
      </c>
      <c r="D19" s="121"/>
      <c r="E19" s="121"/>
      <c r="F19" s="121"/>
    </row>
    <row r="20" spans="1:6" ht="13.5" customHeight="1" x14ac:dyDescent="0.25">
      <c r="A20" s="33" t="s">
        <v>270</v>
      </c>
      <c r="B20" s="121"/>
      <c r="C20" s="121">
        <v>1.1151609999999899E-2</v>
      </c>
      <c r="D20" s="121"/>
      <c r="E20" s="121"/>
      <c r="F20" s="121"/>
    </row>
    <row r="21" spans="1:6" x14ac:dyDescent="0.25">
      <c r="A21" s="33" t="s">
        <v>280</v>
      </c>
      <c r="B21" s="121">
        <v>1.46573E-2</v>
      </c>
      <c r="C21" s="121">
        <v>2.17389999999999E-4</v>
      </c>
      <c r="D21" s="121"/>
      <c r="E21" s="121"/>
      <c r="F21" s="121"/>
    </row>
    <row r="22" spans="1:6" x14ac:dyDescent="0.25">
      <c r="A22" s="162" t="s">
        <v>290</v>
      </c>
      <c r="B22" s="122"/>
      <c r="C22" s="122">
        <v>3.5649999999999898E-5</v>
      </c>
      <c r="D22" s="122"/>
      <c r="E22" s="122"/>
      <c r="F22" s="122"/>
    </row>
    <row r="23" spans="1:6" x14ac:dyDescent="0.25">
      <c r="A23" s="156"/>
      <c r="B23" s="156"/>
      <c r="C23" s="156"/>
    </row>
    <row r="24" spans="1:6" x14ac:dyDescent="0.25">
      <c r="A24" s="156"/>
      <c r="B24" s="156"/>
      <c r="C24" s="156"/>
    </row>
    <row r="25" spans="1:6" x14ac:dyDescent="0.25">
      <c r="A25" s="156"/>
      <c r="B25" s="156"/>
      <c r="C25" s="156"/>
    </row>
    <row r="26" spans="1:6" x14ac:dyDescent="0.25">
      <c r="B26" s="156"/>
      <c r="C26" s="156"/>
    </row>
    <row r="27" spans="1:6" x14ac:dyDescent="0.25">
      <c r="B27" s="156"/>
      <c r="C27" s="156"/>
    </row>
    <row r="28" spans="1:6" x14ac:dyDescent="0.25">
      <c r="B28" s="156"/>
      <c r="C28" s="156"/>
    </row>
    <row r="29" spans="1:6" x14ac:dyDescent="0.25">
      <c r="B29" s="156"/>
      <c r="C29" s="156"/>
    </row>
    <row r="30" spans="1:6" x14ac:dyDescent="0.25">
      <c r="B30" s="156"/>
      <c r="C30" s="156"/>
    </row>
    <row r="31" spans="1:6" x14ac:dyDescent="0.25">
      <c r="B31" s="156"/>
      <c r="C31" s="156"/>
    </row>
    <row r="32" spans="1:6" x14ac:dyDescent="0.25">
      <c r="B32" s="156"/>
      <c r="C32" s="156"/>
    </row>
    <row r="33" spans="2:3" x14ac:dyDescent="0.25">
      <c r="B33" s="156"/>
      <c r="C33" s="156"/>
    </row>
    <row r="34" spans="2:3" x14ac:dyDescent="0.25">
      <c r="B34" s="156"/>
      <c r="C34" s="156"/>
    </row>
    <row r="35" spans="2:3" x14ac:dyDescent="0.25">
      <c r="B35" s="156"/>
      <c r="C35" s="156"/>
    </row>
    <row r="36" spans="2:3" x14ac:dyDescent="0.25">
      <c r="B36" s="156"/>
      <c r="C36" s="156"/>
    </row>
    <row r="37" spans="2:3" x14ac:dyDescent="0.25">
      <c r="B37" s="156"/>
      <c r="C37" s="156"/>
    </row>
    <row r="38" spans="2:3" x14ac:dyDescent="0.25">
      <c r="B38" s="156"/>
      <c r="C38" s="156"/>
    </row>
    <row r="39" spans="2:3" x14ac:dyDescent="0.25">
      <c r="B39" s="156"/>
      <c r="C39" s="156"/>
    </row>
    <row r="40" spans="2:3" x14ac:dyDescent="0.25">
      <c r="B40" s="156"/>
      <c r="C40" s="156"/>
    </row>
    <row r="41" spans="2:3" x14ac:dyDescent="0.25">
      <c r="B41" s="156"/>
      <c r="C41" s="156"/>
    </row>
    <row r="42" spans="2:3" x14ac:dyDescent="0.25">
      <c r="B42" s="156"/>
      <c r="C42" s="156"/>
    </row>
    <row r="43" spans="2:3" x14ac:dyDescent="0.25">
      <c r="B43" s="156"/>
      <c r="C43" s="156"/>
    </row>
    <row r="44" spans="2:3" x14ac:dyDescent="0.25">
      <c r="B44" s="156"/>
      <c r="C44" s="156"/>
    </row>
    <row r="45" spans="2:3" x14ac:dyDescent="0.25">
      <c r="B45" s="156"/>
      <c r="C45" s="156"/>
    </row>
    <row r="46" spans="2:3" x14ac:dyDescent="0.25">
      <c r="B46" s="156"/>
      <c r="C46" s="156"/>
    </row>
    <row r="47" spans="2:3" x14ac:dyDescent="0.25">
      <c r="B47" s="156"/>
      <c r="C47" s="156"/>
    </row>
    <row r="48" spans="2:3" x14ac:dyDescent="0.25">
      <c r="B48" s="156"/>
      <c r="C48" s="156"/>
    </row>
    <row r="49" spans="2:3" x14ac:dyDescent="0.25">
      <c r="B49" s="156"/>
      <c r="C49" s="156"/>
    </row>
    <row r="50" spans="2:3" x14ac:dyDescent="0.25">
      <c r="B50" s="156"/>
      <c r="C50" s="156"/>
    </row>
    <row r="51" spans="2:3" x14ac:dyDescent="0.25">
      <c r="B51" s="156"/>
      <c r="C51" s="156"/>
    </row>
    <row r="52" spans="2:3" x14ac:dyDescent="0.25">
      <c r="B52" s="156"/>
      <c r="C52" s="156"/>
    </row>
    <row r="53" spans="2:3" x14ac:dyDescent="0.25">
      <c r="B53" s="156"/>
      <c r="C53" s="156"/>
    </row>
    <row r="54" spans="2:3" x14ac:dyDescent="0.25">
      <c r="B54" s="156"/>
      <c r="C54" s="156"/>
    </row>
    <row r="55" spans="2:3" x14ac:dyDescent="0.25">
      <c r="B55" s="156"/>
      <c r="C55" s="156"/>
    </row>
    <row r="56" spans="2:3" x14ac:dyDescent="0.25">
      <c r="B56" s="156"/>
      <c r="C56" s="156"/>
    </row>
    <row r="57" spans="2:3" x14ac:dyDescent="0.25">
      <c r="B57" s="156"/>
      <c r="C57" s="156"/>
    </row>
    <row r="58" spans="2:3" x14ac:dyDescent="0.25">
      <c r="B58" s="156"/>
      <c r="C58" s="156"/>
    </row>
    <row r="59" spans="2:3" x14ac:dyDescent="0.25">
      <c r="B59" s="156"/>
      <c r="C59" s="156"/>
    </row>
    <row r="60" spans="2:3" x14ac:dyDescent="0.25">
      <c r="B60" s="156"/>
      <c r="C60" s="156"/>
    </row>
    <row r="61" spans="2:3" x14ac:dyDescent="0.25">
      <c r="B61" s="156"/>
      <c r="C61" s="156"/>
    </row>
    <row r="62" spans="2:3" x14ac:dyDescent="0.25">
      <c r="B62" s="156"/>
      <c r="C62" s="156"/>
    </row>
    <row r="63" spans="2:3" x14ac:dyDescent="0.25">
      <c r="B63" s="156"/>
      <c r="C63" s="156"/>
    </row>
    <row r="64" spans="2:3" x14ac:dyDescent="0.25">
      <c r="B64" s="156"/>
      <c r="C64" s="156"/>
    </row>
    <row r="65" spans="1:3" x14ac:dyDescent="0.25">
      <c r="B65" s="156"/>
      <c r="C65" s="156"/>
    </row>
    <row r="66" spans="1:3" x14ac:dyDescent="0.25">
      <c r="B66" s="156"/>
      <c r="C66" s="156"/>
    </row>
    <row r="67" spans="1:3" x14ac:dyDescent="0.25">
      <c r="B67" s="156"/>
      <c r="C67" s="156"/>
    </row>
    <row r="68" spans="1:3" x14ac:dyDescent="0.25">
      <c r="B68" s="156"/>
      <c r="C68" s="156"/>
    </row>
    <row r="69" spans="1:3" x14ac:dyDescent="0.25">
      <c r="B69" s="156"/>
      <c r="C69" s="156"/>
    </row>
    <row r="70" spans="1:3" x14ac:dyDescent="0.25">
      <c r="B70" s="156"/>
      <c r="C70" s="156"/>
    </row>
    <row r="71" spans="1:3" x14ac:dyDescent="0.25">
      <c r="B71" s="156"/>
      <c r="C71" s="156"/>
    </row>
    <row r="72" spans="1:3" x14ac:dyDescent="0.25">
      <c r="B72" s="156"/>
      <c r="C72" s="156"/>
    </row>
    <row r="73" spans="1:3" x14ac:dyDescent="0.25">
      <c r="B73" s="156"/>
      <c r="C73" s="156"/>
    </row>
    <row r="74" spans="1:3" x14ac:dyDescent="0.25">
      <c r="A74" s="156"/>
      <c r="B74" s="156"/>
      <c r="C74" s="156"/>
    </row>
    <row r="75" spans="1:3" x14ac:dyDescent="0.25">
      <c r="A75" s="156"/>
      <c r="B75" s="156"/>
      <c r="C75" s="156"/>
    </row>
    <row r="76" spans="1:3" x14ac:dyDescent="0.25">
      <c r="A76" s="156"/>
      <c r="B76" s="156"/>
      <c r="C76" s="156"/>
    </row>
    <row r="77" spans="1:3" x14ac:dyDescent="0.25">
      <c r="A77" s="156"/>
      <c r="B77" s="156"/>
      <c r="C77" s="156"/>
    </row>
    <row r="78" spans="1:3" x14ac:dyDescent="0.25">
      <c r="A78" s="156"/>
      <c r="B78" s="156"/>
      <c r="C78" s="156"/>
    </row>
    <row r="79" spans="1:3" x14ac:dyDescent="0.25">
      <c r="A79" s="156"/>
      <c r="B79" s="156"/>
      <c r="C79" s="156"/>
    </row>
    <row r="80" spans="1:3" x14ac:dyDescent="0.25">
      <c r="A80" s="156"/>
      <c r="B80" s="156"/>
      <c r="C80" s="156"/>
    </row>
    <row r="81" spans="1:3" x14ac:dyDescent="0.25">
      <c r="A81" s="156"/>
      <c r="B81" s="156"/>
      <c r="C81" s="156"/>
    </row>
    <row r="82" spans="1:3" x14ac:dyDescent="0.25">
      <c r="A82" s="156"/>
      <c r="B82" s="156"/>
      <c r="C82" s="156"/>
    </row>
    <row r="83" spans="1:3" x14ac:dyDescent="0.25">
      <c r="A83" s="156"/>
      <c r="B83" s="156"/>
      <c r="C83" s="156"/>
    </row>
    <row r="84" spans="1:3" x14ac:dyDescent="0.25">
      <c r="A84" s="156"/>
      <c r="B84" s="156"/>
      <c r="C84" s="156"/>
    </row>
    <row r="85" spans="1:3" x14ac:dyDescent="0.25">
      <c r="A85" s="156"/>
      <c r="B85" s="156"/>
      <c r="C85" s="156"/>
    </row>
    <row r="86" spans="1:3" x14ac:dyDescent="0.25">
      <c r="A86" s="156"/>
      <c r="B86" s="156"/>
      <c r="C86" s="156"/>
    </row>
    <row r="87" spans="1:3" x14ac:dyDescent="0.25">
      <c r="A87" s="156"/>
      <c r="B87" s="156"/>
      <c r="C87" s="156"/>
    </row>
    <row r="88" spans="1:3" x14ac:dyDescent="0.25">
      <c r="A88" s="156"/>
      <c r="B88" s="156"/>
      <c r="C88" s="156"/>
    </row>
    <row r="89" spans="1:3" x14ac:dyDescent="0.25">
      <c r="A89" s="156"/>
      <c r="B89" s="156"/>
      <c r="C89" s="156"/>
    </row>
    <row r="90" spans="1:3" x14ac:dyDescent="0.25">
      <c r="A90" s="156"/>
      <c r="B90" s="156"/>
      <c r="C90" s="156"/>
    </row>
    <row r="91" spans="1:3" x14ac:dyDescent="0.25">
      <c r="A91" s="156"/>
      <c r="B91" s="156"/>
      <c r="C91" s="156"/>
    </row>
    <row r="92" spans="1:3" x14ac:dyDescent="0.25">
      <c r="A92" s="156"/>
      <c r="B92" s="156"/>
      <c r="C92" s="156"/>
    </row>
    <row r="93" spans="1:3" x14ac:dyDescent="0.25">
      <c r="A93" s="156"/>
      <c r="B93" s="156"/>
      <c r="C93" s="156"/>
    </row>
    <row r="94" spans="1:3" x14ac:dyDescent="0.25">
      <c r="A94" s="156"/>
      <c r="B94" s="156"/>
      <c r="C94" s="156"/>
    </row>
    <row r="95" spans="1:3" x14ac:dyDescent="0.25">
      <c r="A95" s="156"/>
      <c r="B95" s="156"/>
      <c r="C95" s="156"/>
    </row>
    <row r="96" spans="1:3" x14ac:dyDescent="0.25">
      <c r="A96" s="156"/>
      <c r="B96" s="156"/>
      <c r="C96" s="156"/>
    </row>
    <row r="97" spans="1:3" x14ac:dyDescent="0.25">
      <c r="A97" s="156"/>
      <c r="B97" s="156"/>
      <c r="C97" s="156"/>
    </row>
    <row r="98" spans="1:3" x14ac:dyDescent="0.25">
      <c r="A98" s="156"/>
      <c r="B98" s="156"/>
      <c r="C98" s="156"/>
    </row>
    <row r="99" spans="1:3" x14ac:dyDescent="0.25">
      <c r="A99" s="156"/>
      <c r="B99" s="156"/>
      <c r="C99" s="156"/>
    </row>
    <row r="100" spans="1:3" x14ac:dyDescent="0.25">
      <c r="A100" s="156"/>
      <c r="B100" s="156"/>
      <c r="C100" s="156"/>
    </row>
    <row r="101" spans="1:3" x14ac:dyDescent="0.25">
      <c r="A101" s="156"/>
      <c r="B101" s="156"/>
      <c r="C101" s="156"/>
    </row>
    <row r="102" spans="1:3" x14ac:dyDescent="0.25">
      <c r="A102" s="156"/>
      <c r="B102" s="156"/>
      <c r="C102" s="156"/>
    </row>
    <row r="103" spans="1:3" x14ac:dyDescent="0.25">
      <c r="A103" s="156"/>
      <c r="B103" s="156"/>
      <c r="C103" s="156"/>
    </row>
    <row r="104" spans="1:3" x14ac:dyDescent="0.25">
      <c r="A104" s="156"/>
      <c r="B104" s="156"/>
      <c r="C104" s="156"/>
    </row>
    <row r="105" spans="1:3" x14ac:dyDescent="0.25">
      <c r="A105" s="156"/>
      <c r="B105" s="156"/>
      <c r="C105" s="156"/>
    </row>
    <row r="106" spans="1:3" x14ac:dyDescent="0.25">
      <c r="B106" s="156"/>
      <c r="C106" s="156"/>
    </row>
    <row r="107" spans="1:3" x14ac:dyDescent="0.25">
      <c r="B107" s="156"/>
      <c r="C107" s="156"/>
    </row>
    <row r="108" spans="1:3" x14ac:dyDescent="0.25">
      <c r="B108" s="156"/>
      <c r="C108" s="156"/>
    </row>
    <row r="109" spans="1:3" x14ac:dyDescent="0.25">
      <c r="B109" s="156"/>
      <c r="C109" s="156"/>
    </row>
    <row r="110" spans="1:3" x14ac:dyDescent="0.25">
      <c r="B110" s="156"/>
      <c r="C110" s="156"/>
    </row>
    <row r="111" spans="1:3" x14ac:dyDescent="0.25">
      <c r="B111" s="156"/>
      <c r="C111" s="156"/>
    </row>
    <row r="112" spans="1:3" x14ac:dyDescent="0.25">
      <c r="B112" s="156"/>
      <c r="C112" s="156"/>
    </row>
    <row r="113" spans="2:3" x14ac:dyDescent="0.25">
      <c r="B113" s="156"/>
      <c r="C113" s="156"/>
    </row>
    <row r="114" spans="2:3" x14ac:dyDescent="0.25">
      <c r="B114" s="156"/>
      <c r="C114" s="156"/>
    </row>
    <row r="115" spans="2:3" x14ac:dyDescent="0.25">
      <c r="B115" s="156"/>
      <c r="C115" s="156"/>
    </row>
    <row r="116" spans="2:3" x14ac:dyDescent="0.25">
      <c r="B116" s="156"/>
      <c r="C116" s="156"/>
    </row>
    <row r="117" spans="2:3" x14ac:dyDescent="0.25">
      <c r="B117" s="156"/>
      <c r="C117" s="156"/>
    </row>
    <row r="118" spans="2:3" x14ac:dyDescent="0.25">
      <c r="B118" s="156"/>
      <c r="C118" s="156"/>
    </row>
    <row r="119" spans="2:3" x14ac:dyDescent="0.25">
      <c r="B119" s="156"/>
      <c r="C119" s="156"/>
    </row>
    <row r="120" spans="2:3" x14ac:dyDescent="0.25">
      <c r="B120" s="156"/>
      <c r="C120" s="156"/>
    </row>
    <row r="121" spans="2:3" x14ac:dyDescent="0.25">
      <c r="B121" s="156"/>
      <c r="C121" s="156"/>
    </row>
    <row r="122" spans="2:3" x14ac:dyDescent="0.25">
      <c r="B122" s="156"/>
      <c r="C122" s="156"/>
    </row>
    <row r="123" spans="2:3" x14ac:dyDescent="0.25">
      <c r="B123" s="156"/>
      <c r="C123" s="156"/>
    </row>
    <row r="124" spans="2:3" x14ac:dyDescent="0.25">
      <c r="B124" s="156"/>
      <c r="C124" s="156"/>
    </row>
    <row r="125" spans="2:3" x14ac:dyDescent="0.25">
      <c r="B125" s="156"/>
      <c r="C125" s="156"/>
    </row>
    <row r="126" spans="2:3" x14ac:dyDescent="0.25">
      <c r="B126" s="156"/>
      <c r="C126" s="156"/>
    </row>
    <row r="127" spans="2:3" x14ac:dyDescent="0.25">
      <c r="B127" s="156"/>
      <c r="C127" s="156"/>
    </row>
    <row r="128" spans="2:3" x14ac:dyDescent="0.25">
      <c r="B128" s="156"/>
      <c r="C128" s="156"/>
    </row>
    <row r="129" spans="1:3" x14ac:dyDescent="0.25">
      <c r="B129" s="156"/>
      <c r="C129" s="156"/>
    </row>
    <row r="130" spans="1:3" x14ac:dyDescent="0.25">
      <c r="B130" s="156"/>
      <c r="C130" s="156"/>
    </row>
    <row r="131" spans="1:3" x14ac:dyDescent="0.25">
      <c r="B131" s="156"/>
      <c r="C131" s="156"/>
    </row>
    <row r="132" spans="1:3" x14ac:dyDescent="0.25">
      <c r="B132" s="156"/>
      <c r="C132" s="156"/>
    </row>
    <row r="133" spans="1:3" x14ac:dyDescent="0.25">
      <c r="B133" s="156"/>
      <c r="C133" s="156"/>
    </row>
    <row r="134" spans="1:3" x14ac:dyDescent="0.25">
      <c r="B134" s="156"/>
      <c r="C134" s="156"/>
    </row>
    <row r="135" spans="1:3" x14ac:dyDescent="0.25">
      <c r="B135" s="156"/>
      <c r="C135" s="156"/>
    </row>
    <row r="136" spans="1:3" x14ac:dyDescent="0.25">
      <c r="B136" s="156"/>
      <c r="C136" s="156"/>
    </row>
    <row r="137" spans="1:3" x14ac:dyDescent="0.25">
      <c r="B137" s="156"/>
      <c r="C137" s="156"/>
    </row>
    <row r="138" spans="1:3" x14ac:dyDescent="0.25">
      <c r="A138" s="156"/>
      <c r="B138" s="156"/>
      <c r="C138" s="156"/>
    </row>
    <row r="139" spans="1:3" x14ac:dyDescent="0.25">
      <c r="A139" s="156"/>
      <c r="B139" s="156"/>
      <c r="C139" s="156"/>
    </row>
    <row r="140" spans="1:3" x14ac:dyDescent="0.25">
      <c r="A140" s="156"/>
      <c r="B140" s="156"/>
      <c r="C140" s="156"/>
    </row>
    <row r="141" spans="1:3" x14ac:dyDescent="0.25">
      <c r="A141" s="156"/>
      <c r="B141" s="156"/>
      <c r="C141" s="156"/>
    </row>
    <row r="142" spans="1:3" x14ac:dyDescent="0.25">
      <c r="A142" s="156"/>
      <c r="B142" s="156"/>
      <c r="C142" s="156"/>
    </row>
    <row r="143" spans="1:3" x14ac:dyDescent="0.25">
      <c r="A143" s="156"/>
      <c r="B143" s="156"/>
      <c r="C143" s="156"/>
    </row>
    <row r="144" spans="1:3" x14ac:dyDescent="0.25">
      <c r="A144" s="156"/>
      <c r="B144" s="156"/>
      <c r="C144" s="156"/>
    </row>
    <row r="145" spans="1:3" x14ac:dyDescent="0.25">
      <c r="A145" s="156"/>
      <c r="B145" s="156"/>
      <c r="C145" s="156"/>
    </row>
    <row r="146" spans="1:3" x14ac:dyDescent="0.25">
      <c r="A146" s="156"/>
      <c r="B146" s="156"/>
      <c r="C146" s="156"/>
    </row>
    <row r="147" spans="1:3" x14ac:dyDescent="0.25">
      <c r="A147" s="156"/>
      <c r="B147" s="156"/>
      <c r="C147" s="156"/>
    </row>
    <row r="148" spans="1:3" x14ac:dyDescent="0.25">
      <c r="A148" s="156"/>
      <c r="B148" s="156"/>
      <c r="C148" s="156"/>
    </row>
    <row r="149" spans="1:3" x14ac:dyDescent="0.25">
      <c r="A149" s="156"/>
      <c r="B149" s="156"/>
      <c r="C149" s="156"/>
    </row>
    <row r="150" spans="1:3" x14ac:dyDescent="0.25">
      <c r="A150" s="156"/>
      <c r="B150" s="156"/>
      <c r="C150" s="156"/>
    </row>
    <row r="151" spans="1:3" x14ac:dyDescent="0.25">
      <c r="A151" s="156"/>
      <c r="B151" s="156"/>
      <c r="C151" s="156"/>
    </row>
    <row r="152" spans="1:3" x14ac:dyDescent="0.25">
      <c r="A152" s="156"/>
      <c r="B152" s="156"/>
      <c r="C152" s="156"/>
    </row>
    <row r="153" spans="1:3" x14ac:dyDescent="0.25">
      <c r="A153" s="156"/>
      <c r="B153" s="156"/>
      <c r="C153" s="156"/>
    </row>
    <row r="154" spans="1:3" x14ac:dyDescent="0.25">
      <c r="A154" s="156"/>
      <c r="B154" s="156"/>
      <c r="C154" s="156"/>
    </row>
    <row r="155" spans="1:3" x14ac:dyDescent="0.25">
      <c r="A155" s="156"/>
      <c r="B155" s="156"/>
      <c r="C155" s="156"/>
    </row>
    <row r="156" spans="1:3" x14ac:dyDescent="0.25">
      <c r="A156" s="156"/>
      <c r="B156" s="156"/>
      <c r="C156" s="156"/>
    </row>
    <row r="157" spans="1:3" x14ac:dyDescent="0.25">
      <c r="A157" s="156"/>
      <c r="B157" s="156"/>
      <c r="C157" s="156"/>
    </row>
    <row r="158" spans="1:3" x14ac:dyDescent="0.25">
      <c r="A158" s="156"/>
      <c r="B158" s="156"/>
      <c r="C158" s="156"/>
    </row>
    <row r="159" spans="1:3" x14ac:dyDescent="0.25">
      <c r="A159" s="156"/>
      <c r="B159" s="156"/>
      <c r="C159" s="156"/>
    </row>
    <row r="160" spans="1:3" x14ac:dyDescent="0.25">
      <c r="A160" s="156"/>
      <c r="B160" s="156"/>
      <c r="C160" s="156"/>
    </row>
    <row r="161" spans="1:3" x14ac:dyDescent="0.25">
      <c r="A161" s="156"/>
      <c r="B161" s="156"/>
      <c r="C161" s="156"/>
    </row>
    <row r="162" spans="1:3" x14ac:dyDescent="0.25">
      <c r="A162" s="156"/>
      <c r="B162" s="156"/>
      <c r="C162" s="156"/>
    </row>
    <row r="163" spans="1:3" x14ac:dyDescent="0.25">
      <c r="A163" s="156"/>
      <c r="B163" s="156"/>
      <c r="C163" s="156"/>
    </row>
    <row r="164" spans="1:3" x14ac:dyDescent="0.25">
      <c r="A164" s="156"/>
      <c r="B164" s="156"/>
      <c r="C164" s="156"/>
    </row>
    <row r="165" spans="1:3" x14ac:dyDescent="0.25">
      <c r="A165" s="156"/>
      <c r="B165" s="156"/>
      <c r="C165" s="156"/>
    </row>
    <row r="166" spans="1:3" x14ac:dyDescent="0.25">
      <c r="A166" s="156"/>
      <c r="B166" s="156"/>
      <c r="C166" s="156"/>
    </row>
    <row r="167" spans="1:3" x14ac:dyDescent="0.25">
      <c r="A167" s="156"/>
      <c r="B167" s="156"/>
      <c r="C167" s="156"/>
    </row>
    <row r="168" spans="1:3" x14ac:dyDescent="0.25">
      <c r="A168" s="156"/>
      <c r="B168" s="156"/>
      <c r="C168" s="156"/>
    </row>
    <row r="169" spans="1:3" x14ac:dyDescent="0.25">
      <c r="A169" s="156"/>
      <c r="B169" s="156"/>
      <c r="C169" s="156"/>
    </row>
    <row r="170" spans="1:3" x14ac:dyDescent="0.25">
      <c r="B170" s="156"/>
      <c r="C170" s="156"/>
    </row>
    <row r="171" spans="1:3" x14ac:dyDescent="0.25">
      <c r="B171" s="156"/>
      <c r="C171" s="156"/>
    </row>
    <row r="172" spans="1:3" x14ac:dyDescent="0.25">
      <c r="B172" s="156"/>
      <c r="C172" s="156"/>
    </row>
    <row r="173" spans="1:3" x14ac:dyDescent="0.25">
      <c r="B173" s="156"/>
      <c r="C173" s="156"/>
    </row>
    <row r="174" spans="1:3" x14ac:dyDescent="0.25">
      <c r="B174" s="156"/>
      <c r="C174" s="156"/>
    </row>
    <row r="175" spans="1:3" x14ac:dyDescent="0.25">
      <c r="B175" s="156"/>
      <c r="C175" s="156"/>
    </row>
    <row r="176" spans="1:3" x14ac:dyDescent="0.25">
      <c r="B176" s="156"/>
      <c r="C176" s="156"/>
    </row>
    <row r="177" spans="2:3" x14ac:dyDescent="0.25">
      <c r="B177" s="156"/>
      <c r="C177" s="156"/>
    </row>
    <row r="178" spans="2:3" x14ac:dyDescent="0.25">
      <c r="B178" s="156"/>
      <c r="C178" s="156"/>
    </row>
    <row r="179" spans="2:3" x14ac:dyDescent="0.25">
      <c r="B179" s="156"/>
      <c r="C179" s="156"/>
    </row>
    <row r="180" spans="2:3" x14ac:dyDescent="0.25">
      <c r="B180" s="156"/>
      <c r="C180" s="156"/>
    </row>
    <row r="181" spans="2:3" x14ac:dyDescent="0.25">
      <c r="B181" s="156"/>
      <c r="C181" s="156"/>
    </row>
    <row r="182" spans="2:3" x14ac:dyDescent="0.25">
      <c r="B182" s="156"/>
      <c r="C182" s="156"/>
    </row>
    <row r="183" spans="2:3" x14ac:dyDescent="0.25">
      <c r="B183" s="156"/>
      <c r="C183" s="156"/>
    </row>
    <row r="184" spans="2:3" x14ac:dyDescent="0.25">
      <c r="B184" s="156"/>
      <c r="C184" s="156"/>
    </row>
    <row r="185" spans="2:3" x14ac:dyDescent="0.25">
      <c r="B185" s="156"/>
      <c r="C185" s="156"/>
    </row>
    <row r="186" spans="2:3" x14ac:dyDescent="0.25">
      <c r="B186" s="156"/>
      <c r="C186" s="156"/>
    </row>
    <row r="187" spans="2:3" x14ac:dyDescent="0.25">
      <c r="B187" s="156"/>
      <c r="C187" s="156"/>
    </row>
    <row r="188" spans="2:3" x14ac:dyDescent="0.25">
      <c r="B188" s="156"/>
      <c r="C188" s="156"/>
    </row>
    <row r="189" spans="2:3" x14ac:dyDescent="0.25">
      <c r="B189" s="156"/>
      <c r="C189" s="156"/>
    </row>
    <row r="190" spans="2:3" x14ac:dyDescent="0.25">
      <c r="B190" s="156"/>
      <c r="C190" s="156"/>
    </row>
    <row r="191" spans="2:3" x14ac:dyDescent="0.25">
      <c r="B191" s="156"/>
      <c r="C191" s="156"/>
    </row>
    <row r="192" spans="2:3" x14ac:dyDescent="0.25">
      <c r="B192" s="156"/>
      <c r="C192" s="156"/>
    </row>
    <row r="193" spans="1:3" x14ac:dyDescent="0.25">
      <c r="B193" s="156"/>
      <c r="C193" s="156"/>
    </row>
    <row r="194" spans="1:3" x14ac:dyDescent="0.25">
      <c r="B194" s="156"/>
      <c r="C194" s="156"/>
    </row>
    <row r="195" spans="1:3" x14ac:dyDescent="0.25">
      <c r="B195" s="156"/>
      <c r="C195" s="156"/>
    </row>
    <row r="196" spans="1:3" x14ac:dyDescent="0.25">
      <c r="B196" s="156"/>
      <c r="C196" s="156"/>
    </row>
    <row r="197" spans="1:3" x14ac:dyDescent="0.25">
      <c r="B197" s="156"/>
      <c r="C197" s="156"/>
    </row>
    <row r="198" spans="1:3" x14ac:dyDescent="0.25">
      <c r="B198" s="156"/>
      <c r="C198" s="156"/>
    </row>
    <row r="199" spans="1:3" x14ac:dyDescent="0.25">
      <c r="B199" s="156"/>
      <c r="C199" s="156"/>
    </row>
    <row r="200" spans="1:3" x14ac:dyDescent="0.25">
      <c r="B200" s="156"/>
      <c r="C200" s="156"/>
    </row>
    <row r="201" spans="1:3" x14ac:dyDescent="0.25">
      <c r="B201" s="156"/>
      <c r="C201" s="156"/>
    </row>
    <row r="202" spans="1:3" x14ac:dyDescent="0.25">
      <c r="A202" s="156"/>
      <c r="B202" s="156"/>
      <c r="C202" s="156"/>
    </row>
    <row r="203" spans="1:3" x14ac:dyDescent="0.25">
      <c r="A203" s="156"/>
      <c r="B203" s="156"/>
      <c r="C203" s="156"/>
    </row>
    <row r="204" spans="1:3" x14ac:dyDescent="0.25">
      <c r="A204" s="156"/>
      <c r="B204" s="156"/>
      <c r="C204" s="156"/>
    </row>
    <row r="205" spans="1:3" x14ac:dyDescent="0.25">
      <c r="A205" s="156"/>
      <c r="B205" s="156"/>
      <c r="C205" s="156"/>
    </row>
    <row r="206" spans="1:3" x14ac:dyDescent="0.25">
      <c r="A206" s="156"/>
      <c r="B206" s="156"/>
      <c r="C206" s="156"/>
    </row>
    <row r="207" spans="1:3" x14ac:dyDescent="0.25">
      <c r="A207" s="156"/>
      <c r="B207" s="156"/>
      <c r="C207" s="156"/>
    </row>
    <row r="208" spans="1:3" x14ac:dyDescent="0.25">
      <c r="A208" s="156"/>
      <c r="B208" s="156"/>
      <c r="C208" s="156"/>
    </row>
    <row r="209" spans="1:3" x14ac:dyDescent="0.25">
      <c r="A209" s="156"/>
      <c r="B209" s="156"/>
      <c r="C209" s="156"/>
    </row>
    <row r="210" spans="1:3" x14ac:dyDescent="0.25">
      <c r="A210" s="156"/>
      <c r="B210" s="156"/>
      <c r="C210" s="156"/>
    </row>
    <row r="211" spans="1:3" x14ac:dyDescent="0.25">
      <c r="A211" s="156"/>
      <c r="B211" s="156"/>
      <c r="C211" s="156"/>
    </row>
    <row r="212" spans="1:3" x14ac:dyDescent="0.25">
      <c r="A212" s="156"/>
      <c r="B212" s="156"/>
      <c r="C212" s="156"/>
    </row>
    <row r="213" spans="1:3" x14ac:dyDescent="0.25">
      <c r="A213" s="156"/>
      <c r="B213" s="156"/>
      <c r="C213" s="156"/>
    </row>
    <row r="214" spans="1:3" x14ac:dyDescent="0.25">
      <c r="A214" s="156"/>
      <c r="B214" s="156"/>
      <c r="C214" s="156"/>
    </row>
    <row r="215" spans="1:3" x14ac:dyDescent="0.25">
      <c r="A215" s="156"/>
      <c r="B215" s="156"/>
      <c r="C215" s="156"/>
    </row>
    <row r="216" spans="1:3" x14ac:dyDescent="0.25">
      <c r="A216" s="156"/>
      <c r="B216" s="156"/>
      <c r="C216" s="156"/>
    </row>
    <row r="217" spans="1:3" x14ac:dyDescent="0.25">
      <c r="A217" s="156"/>
      <c r="B217" s="156"/>
      <c r="C217" s="156"/>
    </row>
    <row r="218" spans="1:3" x14ac:dyDescent="0.25">
      <c r="A218" s="156"/>
      <c r="B218" s="156"/>
      <c r="C218" s="156"/>
    </row>
    <row r="219" spans="1:3" x14ac:dyDescent="0.25">
      <c r="A219" s="156"/>
      <c r="B219" s="156"/>
      <c r="C219" s="156"/>
    </row>
    <row r="220" spans="1:3" x14ac:dyDescent="0.25">
      <c r="A220" s="156"/>
      <c r="B220" s="156"/>
      <c r="C220" s="156"/>
    </row>
    <row r="221" spans="1:3" x14ac:dyDescent="0.25">
      <c r="A221" s="156"/>
      <c r="B221" s="156"/>
      <c r="C221" s="156"/>
    </row>
    <row r="222" spans="1:3" x14ac:dyDescent="0.25">
      <c r="A222" s="156"/>
      <c r="B222" s="156"/>
      <c r="C222" s="156"/>
    </row>
    <row r="223" spans="1:3" x14ac:dyDescent="0.25">
      <c r="A223" s="156"/>
      <c r="B223" s="156"/>
      <c r="C223" s="156"/>
    </row>
    <row r="224" spans="1:3" x14ac:dyDescent="0.25">
      <c r="A224" s="156"/>
      <c r="B224" s="156"/>
      <c r="C224" s="156"/>
    </row>
    <row r="225" spans="1:3" x14ac:dyDescent="0.25">
      <c r="A225" s="156"/>
      <c r="B225" s="156"/>
      <c r="C225" s="156"/>
    </row>
    <row r="226" spans="1:3" x14ac:dyDescent="0.25">
      <c r="A226" s="156"/>
      <c r="B226" s="156"/>
      <c r="C226" s="156"/>
    </row>
    <row r="227" spans="1:3" x14ac:dyDescent="0.25">
      <c r="A227" s="156"/>
      <c r="B227" s="156"/>
      <c r="C227" s="156"/>
    </row>
    <row r="228" spans="1:3" x14ac:dyDescent="0.25">
      <c r="A228" s="156"/>
      <c r="B228" s="156"/>
      <c r="C228" s="156"/>
    </row>
    <row r="229" spans="1:3" x14ac:dyDescent="0.25">
      <c r="A229" s="156"/>
      <c r="B229" s="156"/>
      <c r="C229" s="156"/>
    </row>
    <row r="230" spans="1:3" x14ac:dyDescent="0.25">
      <c r="A230" s="156"/>
      <c r="B230" s="156"/>
      <c r="C230" s="156"/>
    </row>
    <row r="231" spans="1:3" x14ac:dyDescent="0.25">
      <c r="A231" s="156"/>
      <c r="B231" s="156"/>
      <c r="C231" s="156"/>
    </row>
    <row r="232" spans="1:3" x14ac:dyDescent="0.25">
      <c r="A232" s="156"/>
      <c r="B232" s="156"/>
      <c r="C232" s="156"/>
    </row>
    <row r="233" spans="1:3" x14ac:dyDescent="0.25">
      <c r="A233" s="156"/>
      <c r="B233" s="156"/>
      <c r="C233" s="156"/>
    </row>
    <row r="234" spans="1:3" x14ac:dyDescent="0.25">
      <c r="B234" s="156"/>
    </row>
    <row r="235" spans="1:3" x14ac:dyDescent="0.25">
      <c r="B235" s="156"/>
    </row>
    <row r="236" spans="1:3" x14ac:dyDescent="0.25">
      <c r="B236" s="156"/>
    </row>
    <row r="237" spans="1:3" x14ac:dyDescent="0.25">
      <c r="B237" s="156"/>
    </row>
    <row r="238" spans="1:3" x14ac:dyDescent="0.25">
      <c r="B238" s="156"/>
    </row>
    <row r="239" spans="1:3" x14ac:dyDescent="0.25">
      <c r="B239" s="156"/>
    </row>
    <row r="240" spans="1:3" x14ac:dyDescent="0.25">
      <c r="B240" s="156"/>
    </row>
    <row r="241" spans="2:2" x14ac:dyDescent="0.25">
      <c r="B241" s="156"/>
    </row>
    <row r="242" spans="2:2" x14ac:dyDescent="0.25">
      <c r="B242" s="156"/>
    </row>
    <row r="243" spans="2:2" x14ac:dyDescent="0.25">
      <c r="B243" s="156"/>
    </row>
    <row r="244" spans="2:2" x14ac:dyDescent="0.25">
      <c r="B244" s="156"/>
    </row>
    <row r="245" spans="2:2" x14ac:dyDescent="0.25">
      <c r="B245" s="156"/>
    </row>
    <row r="246" spans="2:2" x14ac:dyDescent="0.25">
      <c r="B246" s="156"/>
    </row>
    <row r="247" spans="2:2" x14ac:dyDescent="0.25">
      <c r="B247" s="156"/>
    </row>
    <row r="248" spans="2:2" x14ac:dyDescent="0.25">
      <c r="B248" s="156"/>
    </row>
    <row r="249" spans="2:2" x14ac:dyDescent="0.25">
      <c r="B249" s="156"/>
    </row>
    <row r="250" spans="2:2" x14ac:dyDescent="0.25">
      <c r="B250" s="156"/>
    </row>
    <row r="251" spans="2:2" x14ac:dyDescent="0.25">
      <c r="B251" s="156"/>
    </row>
    <row r="252" spans="2:2" x14ac:dyDescent="0.25">
      <c r="B252" s="156"/>
    </row>
    <row r="253" spans="2:2" x14ac:dyDescent="0.25">
      <c r="B253" s="156"/>
    </row>
    <row r="254" spans="2:2" x14ac:dyDescent="0.25">
      <c r="B254" s="156"/>
    </row>
    <row r="255" spans="2:2" x14ac:dyDescent="0.25">
      <c r="B255" s="156"/>
    </row>
    <row r="256" spans="2:2" x14ac:dyDescent="0.25">
      <c r="B256" s="156"/>
    </row>
    <row r="257" spans="2:3" x14ac:dyDescent="0.25">
      <c r="B257" s="156"/>
    </row>
    <row r="258" spans="2:3" x14ac:dyDescent="0.25">
      <c r="B258" s="156"/>
    </row>
    <row r="259" spans="2:3" x14ac:dyDescent="0.25">
      <c r="B259" s="156"/>
    </row>
    <row r="260" spans="2:3" x14ac:dyDescent="0.25">
      <c r="B260" s="156"/>
    </row>
    <row r="261" spans="2:3" x14ac:dyDescent="0.25">
      <c r="B261" s="156"/>
    </row>
    <row r="262" spans="2:3" x14ac:dyDescent="0.25">
      <c r="B262" s="156"/>
    </row>
    <row r="263" spans="2:3" x14ac:dyDescent="0.25">
      <c r="B263" s="156"/>
    </row>
    <row r="264" spans="2:3" x14ac:dyDescent="0.25">
      <c r="B264" s="156"/>
    </row>
    <row r="265" spans="2:3" x14ac:dyDescent="0.25">
      <c r="B265" s="156"/>
    </row>
    <row r="266" spans="2:3" x14ac:dyDescent="0.25">
      <c r="B266" s="156"/>
      <c r="C266" s="156"/>
    </row>
    <row r="267" spans="2:3" x14ac:dyDescent="0.25">
      <c r="B267" s="156"/>
      <c r="C267" s="156"/>
    </row>
    <row r="268" spans="2:3" x14ac:dyDescent="0.25">
      <c r="B268" s="156"/>
      <c r="C268" s="156"/>
    </row>
    <row r="269" spans="2:3" x14ac:dyDescent="0.25">
      <c r="B269" s="156"/>
      <c r="C269" s="156"/>
    </row>
    <row r="270" spans="2:3" x14ac:dyDescent="0.25">
      <c r="B270" s="156"/>
      <c r="C270" s="156"/>
    </row>
    <row r="271" spans="2:3" x14ac:dyDescent="0.25">
      <c r="B271" s="156"/>
      <c r="C271" s="156"/>
    </row>
    <row r="272" spans="2:3" x14ac:dyDescent="0.25">
      <c r="B272" s="156"/>
      <c r="C272" s="156"/>
    </row>
    <row r="273" spans="2:3" x14ac:dyDescent="0.25">
      <c r="B273" s="156"/>
      <c r="C273" s="156"/>
    </row>
    <row r="274" spans="2:3" x14ac:dyDescent="0.25">
      <c r="B274" s="156"/>
      <c r="C274" s="156"/>
    </row>
    <row r="275" spans="2:3" x14ac:dyDescent="0.25">
      <c r="B275" s="156"/>
      <c r="C275" s="156"/>
    </row>
    <row r="276" spans="2:3" x14ac:dyDescent="0.25">
      <c r="B276" s="156"/>
      <c r="C276" s="156"/>
    </row>
    <row r="277" spans="2:3" x14ac:dyDescent="0.25">
      <c r="B277" s="156"/>
      <c r="C277" s="156"/>
    </row>
    <row r="278" spans="2:3" x14ac:dyDescent="0.25">
      <c r="B278" s="156"/>
      <c r="C278" s="156"/>
    </row>
    <row r="279" spans="2:3" x14ac:dyDescent="0.25">
      <c r="B279" s="156"/>
      <c r="C279" s="156"/>
    </row>
    <row r="280" spans="2:3" x14ac:dyDescent="0.25">
      <c r="B280" s="156"/>
      <c r="C280" s="156"/>
    </row>
    <row r="281" spans="2:3" x14ac:dyDescent="0.25">
      <c r="B281" s="156"/>
      <c r="C281" s="156"/>
    </row>
    <row r="282" spans="2:3" x14ac:dyDescent="0.25">
      <c r="B282" s="156"/>
      <c r="C282" s="156"/>
    </row>
    <row r="283" spans="2:3" x14ac:dyDescent="0.25">
      <c r="B283" s="156"/>
      <c r="C283" s="156"/>
    </row>
    <row r="284" spans="2:3" x14ac:dyDescent="0.25">
      <c r="B284" s="156"/>
      <c r="C284" s="156"/>
    </row>
    <row r="285" spans="2:3" x14ac:dyDescent="0.25">
      <c r="B285" s="156"/>
      <c r="C285" s="156"/>
    </row>
    <row r="286" spans="2:3" x14ac:dyDescent="0.25">
      <c r="B286" s="156"/>
      <c r="C286" s="156"/>
    </row>
    <row r="287" spans="2:3" x14ac:dyDescent="0.25">
      <c r="B287" s="156"/>
      <c r="C287" s="156"/>
    </row>
    <row r="288" spans="2:3" x14ac:dyDescent="0.25">
      <c r="B288" s="156"/>
      <c r="C288" s="156"/>
    </row>
    <row r="289" spans="2:3" x14ac:dyDescent="0.25">
      <c r="B289" s="156"/>
      <c r="C289" s="156"/>
    </row>
    <row r="290" spans="2:3" x14ac:dyDescent="0.25">
      <c r="B290" s="156"/>
      <c r="C290" s="156"/>
    </row>
    <row r="291" spans="2:3" x14ac:dyDescent="0.25">
      <c r="B291" s="156"/>
      <c r="C291" s="156"/>
    </row>
  </sheetData>
  <sortState xmlns:xlrd2="http://schemas.microsoft.com/office/spreadsheetml/2017/richdata2" ref="A3:F20">
    <sortCondition descending="1" ref="F3:F20"/>
  </sortState>
  <mergeCells count="2">
    <mergeCell ref="H1:I1"/>
    <mergeCell ref="A1:C1"/>
  </mergeCells>
  <hyperlinks>
    <hyperlink ref="H1" location="'Table of Content'!A1" display="Table of Content" xr:uid="{CCE48591-3BEB-4157-84CB-FF81E2813ED9}"/>
  </hyperlinks>
  <pageMargins left="0.7" right="0.7" top="0.75" bottom="0.75" header="0.3" footer="0.3"/>
  <pageSetup orientation="portrait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K273"/>
  <sheetViews>
    <sheetView topLeftCell="A9" zoomScaleNormal="100" workbookViewId="0">
      <selection activeCell="A7" sqref="A7"/>
    </sheetView>
  </sheetViews>
  <sheetFormatPr defaultColWidth="8.81640625" defaultRowHeight="12.5" x14ac:dyDescent="0.25"/>
  <cols>
    <col min="1" max="1" width="52.6328125" style="57" customWidth="1"/>
    <col min="2" max="2" width="24.1796875" style="32" bestFit="1" customWidth="1"/>
    <col min="3" max="3" width="26.81640625" style="32" customWidth="1"/>
    <col min="4" max="4" width="16.453125" style="32" bestFit="1" customWidth="1"/>
    <col min="5" max="5" width="13.90625" style="32" bestFit="1" customWidth="1"/>
    <col min="6" max="6" width="41.26953125" style="24" customWidth="1"/>
    <col min="7" max="7" width="28.1796875" style="24" customWidth="1"/>
    <col min="8" max="8" width="27.7265625" style="24" customWidth="1"/>
    <col min="9" max="9" width="16.54296875" style="24" bestFit="1" customWidth="1"/>
    <col min="10" max="10" width="8.81640625" style="32"/>
    <col min="11" max="11" width="20.26953125" style="32" customWidth="1"/>
    <col min="12" max="16384" width="8.81640625" style="32"/>
  </cols>
  <sheetData>
    <row r="1" spans="1:11" ht="13" thickBot="1" x14ac:dyDescent="0.3">
      <c r="K1" s="209" t="s">
        <v>260</v>
      </c>
    </row>
    <row r="2" spans="1:11" ht="13" x14ac:dyDescent="0.3">
      <c r="A2" s="551" t="s">
        <v>821</v>
      </c>
      <c r="B2" s="552"/>
      <c r="C2" s="552"/>
      <c r="D2" s="552"/>
      <c r="E2" s="553"/>
      <c r="F2" s="58"/>
    </row>
    <row r="3" spans="1:11" s="61" customFormat="1" ht="27" customHeight="1" x14ac:dyDescent="0.25">
      <c r="A3" s="59" t="s">
        <v>219</v>
      </c>
      <c r="B3" s="78" t="s">
        <v>812</v>
      </c>
      <c r="C3" s="78" t="s">
        <v>822</v>
      </c>
      <c r="D3" s="47" t="s">
        <v>220</v>
      </c>
      <c r="E3" s="47" t="s">
        <v>221</v>
      </c>
      <c r="F3" s="60"/>
      <c r="G3" s="60"/>
      <c r="H3" s="60"/>
      <c r="I3" s="60"/>
    </row>
    <row r="4" spans="1:11" ht="12.5" customHeight="1" x14ac:dyDescent="0.25">
      <c r="A4" s="62" t="s">
        <v>264</v>
      </c>
      <c r="B4" s="91">
        <f>B230</f>
        <v>12563.349443150004</v>
      </c>
      <c r="C4" s="91">
        <f>C230</f>
        <v>12556.136302899979</v>
      </c>
      <c r="D4" s="91">
        <f>C4-B4</f>
        <v>-7.2131402500253898</v>
      </c>
      <c r="E4" s="63">
        <f>(C4/B4)-1</f>
        <v>-5.7414149647472268E-4</v>
      </c>
    </row>
    <row r="5" spans="1:11" x14ac:dyDescent="0.25">
      <c r="A5" s="62" t="s">
        <v>222</v>
      </c>
      <c r="B5" s="91">
        <f>G261</f>
        <v>12621.742104099998</v>
      </c>
      <c r="C5" s="91">
        <f>H261</f>
        <v>12568.731485149976</v>
      </c>
      <c r="D5" s="91">
        <f>C5-B5</f>
        <v>-53.010618950022035</v>
      </c>
      <c r="E5" s="63">
        <f>(C5/B5)-1</f>
        <v>-4.1999447075378171E-3</v>
      </c>
    </row>
    <row r="6" spans="1:11" ht="13" x14ac:dyDescent="0.3">
      <c r="A6" s="64" t="s">
        <v>223</v>
      </c>
      <c r="B6" s="166">
        <f>(B4-B5)</f>
        <v>-58.392660949994024</v>
      </c>
      <c r="C6" s="166">
        <f>(C4-C5)</f>
        <v>-12.595182249997379</v>
      </c>
      <c r="D6" s="166">
        <f>C6-B6</f>
        <v>45.797478699996645</v>
      </c>
      <c r="E6" s="65">
        <f>(C6/B6)-1</f>
        <v>-0.78430196457764501</v>
      </c>
    </row>
    <row r="7" spans="1:11" ht="13" x14ac:dyDescent="0.3">
      <c r="A7" s="66"/>
      <c r="B7" s="68"/>
      <c r="C7" s="68"/>
      <c r="D7" s="68"/>
      <c r="E7" s="69"/>
    </row>
    <row r="8" spans="1:11" ht="13" x14ac:dyDescent="0.3">
      <c r="A8" s="66"/>
      <c r="B8" s="67"/>
      <c r="C8" s="67"/>
      <c r="D8" s="68"/>
      <c r="E8" s="69"/>
    </row>
    <row r="9" spans="1:11" ht="13" x14ac:dyDescent="0.3">
      <c r="A9" s="554" t="s">
        <v>409</v>
      </c>
      <c r="B9" s="554"/>
      <c r="C9" s="554"/>
      <c r="D9" s="554"/>
      <c r="F9" s="555" t="s">
        <v>410</v>
      </c>
      <c r="G9" s="555"/>
      <c r="H9" s="555"/>
      <c r="I9" s="555"/>
    </row>
    <row r="10" spans="1:11" s="61" customFormat="1" ht="26" x14ac:dyDescent="0.25">
      <c r="A10" s="118" t="s">
        <v>393</v>
      </c>
      <c r="B10" s="78" t="s">
        <v>812</v>
      </c>
      <c r="C10" s="78" t="s">
        <v>822</v>
      </c>
      <c r="D10" s="119" t="s">
        <v>220</v>
      </c>
      <c r="E10" s="70"/>
      <c r="F10" s="116" t="s">
        <v>393</v>
      </c>
      <c r="G10" s="78" t="s">
        <v>812</v>
      </c>
      <c r="H10" s="78" t="s">
        <v>822</v>
      </c>
      <c r="I10" s="117" t="s">
        <v>220</v>
      </c>
      <c r="J10" s="70"/>
    </row>
    <row r="11" spans="1:11" s="72" customFormat="1" ht="12.5" customHeight="1" x14ac:dyDescent="0.25">
      <c r="A11" s="228" t="s">
        <v>1</v>
      </c>
      <c r="B11" s="229">
        <v>303.85527581999997</v>
      </c>
      <c r="C11" s="142">
        <v>296.50138252999977</v>
      </c>
      <c r="D11" s="515">
        <f t="shared" ref="D11:D74" si="0">C11-B11</f>
        <v>-7.353893290000201</v>
      </c>
      <c r="E11" s="71"/>
      <c r="F11" s="230" t="s">
        <v>838</v>
      </c>
      <c r="G11" s="231">
        <v>358.50502617000001</v>
      </c>
      <c r="H11" s="142">
        <v>330.59224859999915</v>
      </c>
      <c r="I11" s="515">
        <f t="shared" ref="I11:I74" si="1">H11-G11</f>
        <v>-27.912777570000856</v>
      </c>
      <c r="J11" s="71"/>
    </row>
    <row r="12" spans="1:11" s="57" customFormat="1" x14ac:dyDescent="0.25">
      <c r="A12" s="232" t="s">
        <v>863</v>
      </c>
      <c r="B12" s="124">
        <v>26.239079269999998</v>
      </c>
      <c r="C12" s="124">
        <v>26.237579269999966</v>
      </c>
      <c r="D12" s="516">
        <f t="shared" si="0"/>
        <v>-1.5000000000320313E-3</v>
      </c>
      <c r="E12" s="167"/>
      <c r="F12" s="233" t="s">
        <v>766</v>
      </c>
      <c r="G12" s="234">
        <v>111.44526166</v>
      </c>
      <c r="H12" s="124">
        <v>87.214159119999792</v>
      </c>
      <c r="I12" s="518">
        <f t="shared" si="1"/>
        <v>-24.231102540000208</v>
      </c>
      <c r="J12" s="167"/>
    </row>
    <row r="13" spans="1:11" s="169" customFormat="1" x14ac:dyDescent="0.25">
      <c r="A13" s="236" t="s">
        <v>217</v>
      </c>
      <c r="B13" s="151">
        <v>1500.7072309300002</v>
      </c>
      <c r="C13" s="151">
        <v>1500.7072309299901</v>
      </c>
      <c r="D13" s="517">
        <f t="shared" si="0"/>
        <v>-1.0004441719502211E-11</v>
      </c>
      <c r="E13" s="168"/>
      <c r="F13" s="236" t="s">
        <v>839</v>
      </c>
      <c r="G13" s="151">
        <v>124.23502646</v>
      </c>
      <c r="H13" s="151">
        <v>123.4619264599998</v>
      </c>
      <c r="I13" s="517">
        <f t="shared" si="1"/>
        <v>-0.77310000000019841</v>
      </c>
      <c r="J13" s="168"/>
    </row>
    <row r="14" spans="1:11" ht="12.5" customHeight="1" x14ac:dyDescent="0.25">
      <c r="A14" s="232" t="s">
        <v>121</v>
      </c>
      <c r="B14" s="124">
        <v>1759.8104333399999</v>
      </c>
      <c r="C14" s="124">
        <v>1759.8104333399963</v>
      </c>
      <c r="D14" s="124">
        <f t="shared" si="0"/>
        <v>-3.637978807091713E-12</v>
      </c>
      <c r="E14" s="73"/>
      <c r="F14" s="232" t="s">
        <v>683</v>
      </c>
      <c r="G14" s="124">
        <v>25.161383319999999</v>
      </c>
      <c r="H14" s="124">
        <v>24.760290519999948</v>
      </c>
      <c r="I14" s="124">
        <f t="shared" si="1"/>
        <v>-0.40109280000005043</v>
      </c>
      <c r="J14" s="73"/>
    </row>
    <row r="15" spans="1:11" ht="12.5" customHeight="1" x14ac:dyDescent="0.25">
      <c r="A15" s="232" t="s">
        <v>36</v>
      </c>
      <c r="B15" s="124">
        <v>147.21427489999999</v>
      </c>
      <c r="C15" s="124">
        <v>147.21427489999965</v>
      </c>
      <c r="D15" s="124">
        <f t="shared" si="0"/>
        <v>-3.4106051316484809E-13</v>
      </c>
      <c r="E15" s="208"/>
      <c r="F15" s="233" t="s">
        <v>782</v>
      </c>
      <c r="G15" s="234">
        <v>425.57578132999998</v>
      </c>
      <c r="H15" s="124">
        <v>425.43064906999888</v>
      </c>
      <c r="I15" s="234">
        <f t="shared" si="1"/>
        <v>-0.14513226000110535</v>
      </c>
      <c r="J15" s="73"/>
    </row>
    <row r="16" spans="1:11" x14ac:dyDescent="0.25">
      <c r="A16" s="232" t="s">
        <v>45</v>
      </c>
      <c r="B16" s="235">
        <v>115.78643436</v>
      </c>
      <c r="C16" s="124">
        <v>115.7864343599997</v>
      </c>
      <c r="D16" s="234">
        <f t="shared" si="0"/>
        <v>-2.9842794901924208E-13</v>
      </c>
      <c r="E16" s="37"/>
      <c r="F16" s="233" t="s">
        <v>765</v>
      </c>
      <c r="G16" s="234">
        <v>108.43712125</v>
      </c>
      <c r="H16" s="124">
        <v>108.30301525999997</v>
      </c>
      <c r="I16" s="234">
        <f t="shared" si="1"/>
        <v>-0.13410599000003742</v>
      </c>
      <c r="J16" s="73"/>
    </row>
    <row r="17" spans="1:10" x14ac:dyDescent="0.25">
      <c r="A17" s="232" t="s">
        <v>48</v>
      </c>
      <c r="B17" s="235">
        <v>97.163203029999991</v>
      </c>
      <c r="C17" s="124">
        <v>97.163203029999849</v>
      </c>
      <c r="D17" s="518">
        <f t="shared" si="0"/>
        <v>-1.4210854715202004E-13</v>
      </c>
      <c r="E17" s="37"/>
      <c r="F17" s="233" t="s">
        <v>763</v>
      </c>
      <c r="G17" s="234">
        <v>101.11409918000001</v>
      </c>
      <c r="H17" s="124">
        <v>101.03390950999973</v>
      </c>
      <c r="I17" s="234">
        <f t="shared" si="1"/>
        <v>-8.0189670000279989E-2</v>
      </c>
      <c r="J17" s="73"/>
    </row>
    <row r="18" spans="1:10" x14ac:dyDescent="0.25">
      <c r="A18" s="232" t="s">
        <v>96</v>
      </c>
      <c r="B18" s="235">
        <v>95.184127000000004</v>
      </c>
      <c r="C18" s="124">
        <v>95.184126999999862</v>
      </c>
      <c r="D18" s="518">
        <f t="shared" si="0"/>
        <v>-1.4210854715202004E-13</v>
      </c>
      <c r="E18" s="37"/>
      <c r="F18" s="233" t="s">
        <v>783</v>
      </c>
      <c r="G18" s="234">
        <v>366.85904289000001</v>
      </c>
      <c r="H18" s="124">
        <v>366.79583836999996</v>
      </c>
      <c r="I18" s="234">
        <f t="shared" si="1"/>
        <v>-6.3204520000056164E-2</v>
      </c>
      <c r="J18" s="73"/>
    </row>
    <row r="19" spans="1:10" x14ac:dyDescent="0.25">
      <c r="A19" s="232" t="s">
        <v>52</v>
      </c>
      <c r="B19" s="235">
        <v>80.26261796</v>
      </c>
      <c r="C19" s="124">
        <v>80.262617959999886</v>
      </c>
      <c r="D19" s="518">
        <f t="shared" si="0"/>
        <v>-1.1368683772161603E-13</v>
      </c>
      <c r="E19" s="37"/>
      <c r="F19" s="233" t="s">
        <v>729</v>
      </c>
      <c r="G19" s="234">
        <v>48.585748979999998</v>
      </c>
      <c r="H19" s="124">
        <v>48.554083759999962</v>
      </c>
      <c r="I19" s="234">
        <f t="shared" si="1"/>
        <v>-3.1665220000036243E-2</v>
      </c>
      <c r="J19" s="73"/>
    </row>
    <row r="20" spans="1:10" x14ac:dyDescent="0.25">
      <c r="A20" s="232" t="s">
        <v>84</v>
      </c>
      <c r="B20" s="235">
        <v>72.880858520000004</v>
      </c>
      <c r="C20" s="124">
        <v>72.88085851999989</v>
      </c>
      <c r="D20" s="518">
        <f t="shared" si="0"/>
        <v>-1.1368683772161603E-13</v>
      </c>
      <c r="E20" s="37"/>
      <c r="F20" s="233" t="s">
        <v>773</v>
      </c>
      <c r="G20" s="234">
        <v>173.352937779999</v>
      </c>
      <c r="H20" s="124">
        <v>173.32127255999953</v>
      </c>
      <c r="I20" s="234">
        <f t="shared" si="1"/>
        <v>-3.1665219999467809E-2</v>
      </c>
      <c r="J20" s="73"/>
    </row>
    <row r="21" spans="1:10" x14ac:dyDescent="0.25">
      <c r="A21" s="232" t="s">
        <v>85</v>
      </c>
      <c r="B21" s="235">
        <v>34.191163680000003</v>
      </c>
      <c r="C21" s="124">
        <v>34.191163679999889</v>
      </c>
      <c r="D21" s="518">
        <f t="shared" si="0"/>
        <v>-1.1368683772161603E-13</v>
      </c>
      <c r="E21" s="37"/>
      <c r="F21" s="233" t="s">
        <v>747</v>
      </c>
      <c r="G21" s="234">
        <v>148.63073219999998</v>
      </c>
      <c r="H21" s="124">
        <v>148.60073219999984</v>
      </c>
      <c r="I21" s="234">
        <f t="shared" si="1"/>
        <v>-3.0000000000143245E-2</v>
      </c>
      <c r="J21" s="73"/>
    </row>
    <row r="22" spans="1:10" x14ac:dyDescent="0.25">
      <c r="A22" s="232" t="s">
        <v>180</v>
      </c>
      <c r="B22" s="235">
        <v>42.860909720000002</v>
      </c>
      <c r="C22" s="124">
        <v>42.860909719999889</v>
      </c>
      <c r="D22" s="234">
        <f t="shared" si="0"/>
        <v>-1.1368683772161603E-13</v>
      </c>
      <c r="E22" s="37"/>
      <c r="F22" s="233" t="s">
        <v>679</v>
      </c>
      <c r="G22" s="234">
        <v>18.87748719</v>
      </c>
      <c r="H22" s="124">
        <v>18.86684075999996</v>
      </c>
      <c r="I22" s="234">
        <f t="shared" si="1"/>
        <v>-1.0646430000040397E-2</v>
      </c>
      <c r="J22" s="73"/>
    </row>
    <row r="23" spans="1:10" x14ac:dyDescent="0.25">
      <c r="A23" s="232" t="s">
        <v>50</v>
      </c>
      <c r="B23" s="235">
        <v>28.473251749999999</v>
      </c>
      <c r="C23" s="124">
        <v>28.473251749999889</v>
      </c>
      <c r="D23" s="519">
        <f t="shared" si="0"/>
        <v>-1.1013412404281553E-13</v>
      </c>
      <c r="E23" s="37"/>
      <c r="F23" s="233" t="s">
        <v>776</v>
      </c>
      <c r="G23" s="234">
        <v>186.42101511000001</v>
      </c>
      <c r="H23" s="124">
        <v>186.4119343399995</v>
      </c>
      <c r="I23" s="234">
        <f t="shared" si="1"/>
        <v>-9.0807700005086645E-3</v>
      </c>
      <c r="J23" s="73"/>
    </row>
    <row r="24" spans="1:10" x14ac:dyDescent="0.25">
      <c r="A24" s="232" t="s">
        <v>151</v>
      </c>
      <c r="B24" s="235">
        <v>29.2083774</v>
      </c>
      <c r="C24" s="124">
        <v>29.208377399999893</v>
      </c>
      <c r="D24" s="520">
        <f t="shared" si="0"/>
        <v>-1.0658141036401503E-13</v>
      </c>
      <c r="E24" s="37"/>
      <c r="F24" s="233" t="s">
        <v>760</v>
      </c>
      <c r="G24" s="234">
        <v>129.41027854000001</v>
      </c>
      <c r="H24" s="124">
        <v>129.40248264999977</v>
      </c>
      <c r="I24" s="234">
        <f t="shared" si="1"/>
        <v>-7.7958900002386144E-3</v>
      </c>
      <c r="J24" s="73"/>
    </row>
    <row r="25" spans="1:10" x14ac:dyDescent="0.25">
      <c r="A25" s="232" t="s">
        <v>138</v>
      </c>
      <c r="B25" s="235">
        <v>20.538507250000002</v>
      </c>
      <c r="C25" s="124">
        <v>20.538507249999959</v>
      </c>
      <c r="D25" s="520">
        <f t="shared" si="0"/>
        <v>-4.2632564145606011E-14</v>
      </c>
      <c r="E25" s="37"/>
      <c r="F25" s="233" t="s">
        <v>731</v>
      </c>
      <c r="G25" s="234">
        <v>51.538809049999898</v>
      </c>
      <c r="H25" s="124">
        <v>51.535580919999944</v>
      </c>
      <c r="I25" s="234">
        <f t="shared" si="1"/>
        <v>-3.2281299999539215E-3</v>
      </c>
      <c r="J25" s="73"/>
    </row>
    <row r="26" spans="1:10" x14ac:dyDescent="0.25">
      <c r="A26" s="232" t="s">
        <v>15</v>
      </c>
      <c r="B26" s="235">
        <v>24.972823439999999</v>
      </c>
      <c r="C26" s="124">
        <v>24.97282343999996</v>
      </c>
      <c r="D26" s="234">
        <f t="shared" si="0"/>
        <v>-3.907985046680551E-14</v>
      </c>
      <c r="E26" s="37"/>
      <c r="F26" s="233" t="s">
        <v>697</v>
      </c>
      <c r="G26" s="234">
        <v>27.037121460000002</v>
      </c>
      <c r="H26" s="124">
        <v>27.035926459999978</v>
      </c>
      <c r="I26" s="234">
        <f t="shared" si="1"/>
        <v>-1.1950000000240379E-3</v>
      </c>
      <c r="J26" s="73"/>
    </row>
    <row r="27" spans="1:10" x14ac:dyDescent="0.25">
      <c r="A27" s="232" t="s">
        <v>140</v>
      </c>
      <c r="B27" s="235">
        <v>14.269719050000001</v>
      </c>
      <c r="C27" s="124">
        <v>14.269719049999978</v>
      </c>
      <c r="D27" s="234">
        <f t="shared" si="0"/>
        <v>-2.3092638912203256E-14</v>
      </c>
      <c r="E27" s="37"/>
      <c r="F27" s="233" t="s">
        <v>721</v>
      </c>
      <c r="G27" s="234">
        <v>44.446443799999997</v>
      </c>
      <c r="H27" s="124">
        <v>44.446105749999937</v>
      </c>
      <c r="I27" s="234">
        <f t="shared" si="1"/>
        <v>-3.3805000006026376E-4</v>
      </c>
      <c r="J27" s="73"/>
    </row>
    <row r="28" spans="1:10" x14ac:dyDescent="0.25">
      <c r="A28" s="232" t="s">
        <v>212</v>
      </c>
      <c r="B28" s="235">
        <v>10.03292265</v>
      </c>
      <c r="C28" s="124">
        <v>10.032922649999978</v>
      </c>
      <c r="D28" s="234">
        <f t="shared" si="0"/>
        <v>-2.1316282072803006E-14</v>
      </c>
      <c r="E28" s="37"/>
      <c r="F28" s="233" t="s">
        <v>785</v>
      </c>
      <c r="G28" s="234">
        <v>1700.4598041700001</v>
      </c>
      <c r="H28" s="124">
        <v>1700.4598041699971</v>
      </c>
      <c r="I28" s="234">
        <f t="shared" si="1"/>
        <v>-2.9558577807620168E-12</v>
      </c>
      <c r="J28" s="73"/>
    </row>
    <row r="29" spans="1:10" x14ac:dyDescent="0.25">
      <c r="A29" s="232" t="s">
        <v>76</v>
      </c>
      <c r="B29" s="235">
        <v>1.8574608399999999</v>
      </c>
      <c r="C29" s="124">
        <v>1.8574608399999888</v>
      </c>
      <c r="D29" s="234">
        <f t="shared" si="0"/>
        <v>-1.1102230246251565E-14</v>
      </c>
      <c r="E29" s="37"/>
      <c r="F29" s="233" t="s">
        <v>779</v>
      </c>
      <c r="G29" s="234">
        <v>272.42000952000001</v>
      </c>
      <c r="H29" s="124">
        <v>272.42000951999876</v>
      </c>
      <c r="I29" s="234">
        <f t="shared" si="1"/>
        <v>-1.2505552149377763E-12</v>
      </c>
      <c r="J29" s="73"/>
    </row>
    <row r="30" spans="1:10" x14ac:dyDescent="0.25">
      <c r="A30" s="232" t="s">
        <v>38</v>
      </c>
      <c r="B30" s="235">
        <v>5.5906989500000002</v>
      </c>
      <c r="C30" s="124">
        <v>5.5906989499999895</v>
      </c>
      <c r="D30" s="234">
        <f t="shared" si="0"/>
        <v>-1.0658141036401503E-14</v>
      </c>
      <c r="E30" s="37"/>
      <c r="F30" s="233" t="s">
        <v>771</v>
      </c>
      <c r="G30" s="234">
        <v>228.00834962000002</v>
      </c>
      <c r="H30" s="124">
        <v>228.008349619999</v>
      </c>
      <c r="I30" s="234">
        <f t="shared" si="1"/>
        <v>-1.0231815394945443E-12</v>
      </c>
      <c r="J30" s="73"/>
    </row>
    <row r="31" spans="1:10" x14ac:dyDescent="0.25">
      <c r="A31" s="232" t="s">
        <v>147</v>
      </c>
      <c r="B31" s="235">
        <v>2.5868252099999998</v>
      </c>
      <c r="C31" s="124">
        <v>2.5868252099999895</v>
      </c>
      <c r="D31" s="234">
        <f t="shared" si="0"/>
        <v>-1.021405182655144E-14</v>
      </c>
      <c r="E31" s="37"/>
      <c r="F31" s="233" t="s">
        <v>539</v>
      </c>
      <c r="G31" s="234">
        <v>251.11968565999999</v>
      </c>
      <c r="H31" s="124">
        <v>251.11968565999899</v>
      </c>
      <c r="I31" s="234">
        <f t="shared" si="1"/>
        <v>-9.9475983006414026E-13</v>
      </c>
      <c r="J31" s="73"/>
    </row>
    <row r="32" spans="1:10" x14ac:dyDescent="0.25">
      <c r="A32" s="232" t="s">
        <v>51</v>
      </c>
      <c r="B32" s="235">
        <v>1.2989981899999998</v>
      </c>
      <c r="C32" s="124">
        <v>1.2989981899999898</v>
      </c>
      <c r="D32" s="234">
        <f t="shared" si="0"/>
        <v>-9.9920072216264089E-15</v>
      </c>
      <c r="E32" s="37"/>
      <c r="F32" s="233" t="s">
        <v>769</v>
      </c>
      <c r="G32" s="234">
        <v>124.00847233</v>
      </c>
      <c r="H32" s="124">
        <v>124.00847232999951</v>
      </c>
      <c r="I32" s="234">
        <f t="shared" si="1"/>
        <v>-4.9737991503207013E-13</v>
      </c>
      <c r="J32" s="73"/>
    </row>
    <row r="33" spans="1:10" x14ac:dyDescent="0.25">
      <c r="A33" s="232" t="s">
        <v>58</v>
      </c>
      <c r="B33" s="235">
        <v>5.02954671</v>
      </c>
      <c r="C33" s="124">
        <v>5.0295467099999902</v>
      </c>
      <c r="D33" s="234">
        <f t="shared" si="0"/>
        <v>-9.7699626167013776E-15</v>
      </c>
      <c r="E33" s="37"/>
      <c r="F33" s="233" t="s">
        <v>774</v>
      </c>
      <c r="G33" s="234">
        <v>233.87362818</v>
      </c>
      <c r="H33" s="124">
        <v>233.87362817999963</v>
      </c>
      <c r="I33" s="234">
        <f t="shared" si="1"/>
        <v>-3.694822225952521E-13</v>
      </c>
      <c r="J33" s="73"/>
    </row>
    <row r="34" spans="1:10" x14ac:dyDescent="0.25">
      <c r="A34" s="232" t="s">
        <v>181</v>
      </c>
      <c r="B34" s="235">
        <v>3.0130977000000003</v>
      </c>
      <c r="C34" s="124">
        <v>3.0130976999999959</v>
      </c>
      <c r="D34" s="234">
        <f t="shared" si="0"/>
        <v>-4.4408920985006262E-15</v>
      </c>
      <c r="E34" s="37"/>
      <c r="F34" s="233" t="s">
        <v>551</v>
      </c>
      <c r="G34" s="234">
        <v>34.355378580000199</v>
      </c>
      <c r="H34" s="124">
        <v>34.355378579999851</v>
      </c>
      <c r="I34" s="234">
        <f t="shared" si="1"/>
        <v>-3.4816594052244909E-13</v>
      </c>
      <c r="J34" s="73"/>
    </row>
    <row r="35" spans="1:10" x14ac:dyDescent="0.25">
      <c r="A35" s="232" t="s">
        <v>57</v>
      </c>
      <c r="B35" s="235">
        <v>1.9397251200000001</v>
      </c>
      <c r="C35" s="124">
        <v>1.9397251199999963</v>
      </c>
      <c r="D35" s="234">
        <f t="shared" si="0"/>
        <v>-3.7747582837255322E-15</v>
      </c>
      <c r="E35" s="37"/>
      <c r="F35" s="233" t="s">
        <v>767</v>
      </c>
      <c r="G35" s="234">
        <v>135.80660526</v>
      </c>
      <c r="H35" s="124">
        <v>135.80660525999969</v>
      </c>
      <c r="I35" s="234">
        <f t="shared" si="1"/>
        <v>-3.1263880373444408E-13</v>
      </c>
      <c r="J35" s="73"/>
    </row>
    <row r="36" spans="1:10" x14ac:dyDescent="0.25">
      <c r="A36" s="232" t="s">
        <v>178</v>
      </c>
      <c r="B36" s="235">
        <v>3.32852009</v>
      </c>
      <c r="C36" s="124">
        <v>3.3285200899999965</v>
      </c>
      <c r="D36" s="234">
        <f t="shared" si="0"/>
        <v>-3.5527136788005009E-15</v>
      </c>
      <c r="E36" s="37"/>
      <c r="F36" s="233" t="s">
        <v>775</v>
      </c>
      <c r="G36" s="234">
        <v>182.97722593</v>
      </c>
      <c r="H36" s="124">
        <v>182.97722592999972</v>
      </c>
      <c r="I36" s="234">
        <f t="shared" si="1"/>
        <v>-2.8421709430404007E-13</v>
      </c>
      <c r="J36" s="73"/>
    </row>
    <row r="37" spans="1:10" x14ac:dyDescent="0.25">
      <c r="A37" s="232" t="s">
        <v>99</v>
      </c>
      <c r="B37" s="235">
        <v>1.84295509</v>
      </c>
      <c r="C37" s="124">
        <v>1.8429550899999976</v>
      </c>
      <c r="D37" s="234">
        <f t="shared" si="0"/>
        <v>-2.4424906541753444E-15</v>
      </c>
      <c r="E37" s="37"/>
      <c r="F37" s="233" t="s">
        <v>749</v>
      </c>
      <c r="G37" s="234">
        <v>81.567734879999989</v>
      </c>
      <c r="H37" s="124">
        <v>81.567734879999733</v>
      </c>
      <c r="I37" s="234">
        <f t="shared" si="1"/>
        <v>-2.5579538487363607E-13</v>
      </c>
      <c r="J37" s="73"/>
    </row>
    <row r="38" spans="1:10" x14ac:dyDescent="0.25">
      <c r="A38" s="232" t="s">
        <v>89</v>
      </c>
      <c r="B38" s="235">
        <v>0.62218619000000008</v>
      </c>
      <c r="C38" s="124">
        <v>0.62218618999999786</v>
      </c>
      <c r="D38" s="234">
        <f t="shared" si="0"/>
        <v>-2.2204460492503131E-15</v>
      </c>
      <c r="E38" s="37"/>
      <c r="F38" s="233" t="s">
        <v>757</v>
      </c>
      <c r="G38" s="234">
        <v>91.165776050000105</v>
      </c>
      <c r="H38" s="124">
        <v>91.165776049999849</v>
      </c>
      <c r="I38" s="234">
        <f t="shared" si="1"/>
        <v>-2.5579538487363607E-13</v>
      </c>
      <c r="J38" s="73"/>
    </row>
    <row r="39" spans="1:10" x14ac:dyDescent="0.25">
      <c r="A39" s="232" t="s">
        <v>133</v>
      </c>
      <c r="B39" s="235">
        <v>1.5503357499999999</v>
      </c>
      <c r="C39" s="124">
        <v>1.5503357499999977</v>
      </c>
      <c r="D39" s="234">
        <f t="shared" si="0"/>
        <v>-2.2204460492503131E-15</v>
      </c>
      <c r="E39" s="37"/>
      <c r="F39" s="233" t="s">
        <v>758</v>
      </c>
      <c r="G39" s="234">
        <v>98.930803610000098</v>
      </c>
      <c r="H39" s="124">
        <v>98.930803609999856</v>
      </c>
      <c r="I39" s="234">
        <f t="shared" si="1"/>
        <v>-2.4158453015843406E-13</v>
      </c>
      <c r="J39" s="73"/>
    </row>
    <row r="40" spans="1:10" x14ac:dyDescent="0.25">
      <c r="A40" s="232" t="s">
        <v>176</v>
      </c>
      <c r="B40" s="235">
        <v>0.56434081000000003</v>
      </c>
      <c r="C40" s="124">
        <v>0.5643408099999988</v>
      </c>
      <c r="D40" s="234">
        <f t="shared" si="0"/>
        <v>-1.2212453270876722E-15</v>
      </c>
      <c r="E40" s="37"/>
      <c r="F40" s="233" t="s">
        <v>770</v>
      </c>
      <c r="G40" s="234">
        <v>152.2171453</v>
      </c>
      <c r="H40" s="124">
        <v>152.21714529999977</v>
      </c>
      <c r="I40" s="234">
        <f t="shared" si="1"/>
        <v>-2.2737367544323206E-13</v>
      </c>
      <c r="J40" s="73"/>
    </row>
    <row r="41" spans="1:10" x14ac:dyDescent="0.25">
      <c r="A41" s="232" t="s">
        <v>126</v>
      </c>
      <c r="B41" s="235">
        <v>0.40987809000000003</v>
      </c>
      <c r="C41" s="124">
        <v>0.40987808999999886</v>
      </c>
      <c r="D41" s="234">
        <f t="shared" si="0"/>
        <v>-1.1657341758564144E-15</v>
      </c>
      <c r="E41" s="37"/>
      <c r="F41" s="233" t="s">
        <v>751</v>
      </c>
      <c r="G41" s="234">
        <v>113.11070120999999</v>
      </c>
      <c r="H41" s="124">
        <v>113.11070120999977</v>
      </c>
      <c r="I41" s="234">
        <f t="shared" si="1"/>
        <v>-2.1316282072803006E-13</v>
      </c>
      <c r="J41" s="73"/>
    </row>
    <row r="42" spans="1:10" x14ac:dyDescent="0.25">
      <c r="A42" s="232" t="s">
        <v>189</v>
      </c>
      <c r="B42" s="235">
        <v>0.41460936999999998</v>
      </c>
      <c r="C42" s="124">
        <v>0.41460936999999881</v>
      </c>
      <c r="D42" s="234">
        <f t="shared" si="0"/>
        <v>-1.1657341758564144E-15</v>
      </c>
      <c r="E42" s="37"/>
      <c r="F42" s="233" t="s">
        <v>725</v>
      </c>
      <c r="G42" s="234">
        <v>45.564281180000094</v>
      </c>
      <c r="H42" s="124">
        <v>45.564281179999888</v>
      </c>
      <c r="I42" s="234">
        <f t="shared" si="1"/>
        <v>-2.0605739337042905E-13</v>
      </c>
      <c r="J42" s="73"/>
    </row>
    <row r="43" spans="1:10" x14ac:dyDescent="0.25">
      <c r="A43" s="232" t="s">
        <v>155</v>
      </c>
      <c r="B43" s="235">
        <v>0.73753615000000006</v>
      </c>
      <c r="C43" s="124">
        <v>0.73753614999999895</v>
      </c>
      <c r="D43" s="234">
        <f t="shared" si="0"/>
        <v>-1.1102230246251565E-15</v>
      </c>
      <c r="E43" s="37"/>
      <c r="F43" s="233" t="s">
        <v>710</v>
      </c>
      <c r="G43" s="234">
        <v>46.387416309999999</v>
      </c>
      <c r="H43" s="124">
        <v>46.387416309999793</v>
      </c>
      <c r="I43" s="234">
        <f t="shared" si="1"/>
        <v>-2.0605739337042905E-13</v>
      </c>
      <c r="J43" s="73"/>
    </row>
    <row r="44" spans="1:10" x14ac:dyDescent="0.25">
      <c r="A44" s="232" t="s">
        <v>194</v>
      </c>
      <c r="B44" s="235">
        <v>0.32528678999999999</v>
      </c>
      <c r="C44" s="124">
        <v>0.32528678999999888</v>
      </c>
      <c r="D44" s="234">
        <f t="shared" si="0"/>
        <v>-1.1102230246251565E-15</v>
      </c>
      <c r="E44" s="37"/>
      <c r="F44" s="233" t="s">
        <v>720</v>
      </c>
      <c r="G44" s="234">
        <v>36.056517090000099</v>
      </c>
      <c r="H44" s="124">
        <v>36.056517089999915</v>
      </c>
      <c r="I44" s="234">
        <f t="shared" si="1"/>
        <v>-1.8474111129762605E-13</v>
      </c>
      <c r="J44" s="73"/>
    </row>
    <row r="45" spans="1:10" x14ac:dyDescent="0.25">
      <c r="A45" s="232" t="s">
        <v>198</v>
      </c>
      <c r="B45" s="235">
        <v>0.26940675999999997</v>
      </c>
      <c r="C45" s="124">
        <v>0.26940675999999886</v>
      </c>
      <c r="D45" s="234">
        <f t="shared" si="0"/>
        <v>-1.1102230246251565E-15</v>
      </c>
      <c r="E45" s="37"/>
      <c r="F45" s="233" t="s">
        <v>726</v>
      </c>
      <c r="G45" s="234">
        <v>52.871693820000097</v>
      </c>
      <c r="H45" s="124">
        <v>52.871693819999926</v>
      </c>
      <c r="I45" s="234">
        <f t="shared" si="1"/>
        <v>-1.7053025658242404E-13</v>
      </c>
      <c r="J45" s="73"/>
    </row>
    <row r="46" spans="1:10" x14ac:dyDescent="0.25">
      <c r="A46" s="232" t="s">
        <v>5</v>
      </c>
      <c r="B46" s="235">
        <v>0.22196673</v>
      </c>
      <c r="C46" s="124">
        <v>0.221966729999999</v>
      </c>
      <c r="D46" s="234">
        <f t="shared" si="0"/>
        <v>-9.9920072216264089E-16</v>
      </c>
      <c r="E46" s="37"/>
      <c r="F46" s="233" t="s">
        <v>732</v>
      </c>
      <c r="G46" s="234">
        <v>60.043013170000002</v>
      </c>
      <c r="H46" s="124">
        <v>60.043013169999838</v>
      </c>
      <c r="I46" s="234">
        <f t="shared" si="1"/>
        <v>-1.6342482922482304E-13</v>
      </c>
      <c r="J46" s="73"/>
    </row>
    <row r="47" spans="1:10" x14ac:dyDescent="0.25">
      <c r="A47" s="232" t="s">
        <v>185</v>
      </c>
      <c r="B47" s="235">
        <v>0.88312880000000005</v>
      </c>
      <c r="C47" s="124">
        <v>0.88312879999999905</v>
      </c>
      <c r="D47" s="234">
        <f t="shared" si="0"/>
        <v>-9.9920072216264089E-16</v>
      </c>
      <c r="E47" s="37"/>
      <c r="F47" s="233" t="s">
        <v>752</v>
      </c>
      <c r="G47" s="234">
        <v>82.103666410000002</v>
      </c>
      <c r="H47" s="124">
        <v>82.103666409999846</v>
      </c>
      <c r="I47" s="234">
        <f t="shared" si="1"/>
        <v>-1.5631940186722204E-13</v>
      </c>
      <c r="J47" s="73"/>
    </row>
    <row r="48" spans="1:10" x14ac:dyDescent="0.25">
      <c r="A48" s="232" t="s">
        <v>60</v>
      </c>
      <c r="B48" s="235">
        <v>0.55339159999999998</v>
      </c>
      <c r="C48" s="124">
        <v>0.5533915999999991</v>
      </c>
      <c r="D48" s="234">
        <f t="shared" si="0"/>
        <v>-8.8817841970012523E-16</v>
      </c>
      <c r="E48" s="37"/>
      <c r="F48" s="233" t="s">
        <v>652</v>
      </c>
      <c r="G48" s="234">
        <v>58.829608100000002</v>
      </c>
      <c r="H48" s="124">
        <v>58.829608099999845</v>
      </c>
      <c r="I48" s="234">
        <f t="shared" si="1"/>
        <v>-1.5631940186722204E-13</v>
      </c>
      <c r="J48" s="73"/>
    </row>
    <row r="49" spans="1:10" x14ac:dyDescent="0.25">
      <c r="A49" s="232" t="s">
        <v>142</v>
      </c>
      <c r="B49" s="235">
        <v>0.69742311999999995</v>
      </c>
      <c r="C49" s="124">
        <v>0.69742311999999906</v>
      </c>
      <c r="D49" s="234">
        <f t="shared" si="0"/>
        <v>-8.8817841970012523E-16</v>
      </c>
      <c r="E49" s="37"/>
      <c r="F49" s="233" t="s">
        <v>703</v>
      </c>
      <c r="G49" s="234">
        <v>30.4856023</v>
      </c>
      <c r="H49" s="124">
        <v>30.485602299999847</v>
      </c>
      <c r="I49" s="234">
        <f t="shared" si="1"/>
        <v>-1.5276668818842154E-13</v>
      </c>
      <c r="J49" s="73"/>
    </row>
    <row r="50" spans="1:10" x14ac:dyDescent="0.25">
      <c r="A50" s="232" t="s">
        <v>210</v>
      </c>
      <c r="B50" s="235">
        <v>0.19177924000000002</v>
      </c>
      <c r="C50" s="124">
        <v>0.19177923999999977</v>
      </c>
      <c r="D50" s="234">
        <f t="shared" si="0"/>
        <v>-2.4980018054066022E-16</v>
      </c>
      <c r="E50" s="37"/>
      <c r="F50" s="233" t="s">
        <v>733</v>
      </c>
      <c r="G50" s="234">
        <v>51.912807280000003</v>
      </c>
      <c r="H50" s="124">
        <v>51.912807279999861</v>
      </c>
      <c r="I50" s="234">
        <f t="shared" si="1"/>
        <v>-1.4210854715202004E-13</v>
      </c>
      <c r="J50" s="73"/>
    </row>
    <row r="51" spans="1:10" x14ac:dyDescent="0.25">
      <c r="A51" s="232" t="s">
        <v>136</v>
      </c>
      <c r="B51" s="235">
        <v>5.1405800000000001E-2</v>
      </c>
      <c r="C51" s="124">
        <v>5.140579999999989E-2</v>
      </c>
      <c r="D51" s="234">
        <f t="shared" si="0"/>
        <v>-1.1102230246251565E-16</v>
      </c>
      <c r="E51" s="37"/>
      <c r="F51" s="233" t="s">
        <v>730</v>
      </c>
      <c r="G51" s="234">
        <v>47.798641490000001</v>
      </c>
      <c r="H51" s="124">
        <v>47.798641489999866</v>
      </c>
      <c r="I51" s="234">
        <f t="shared" si="1"/>
        <v>-1.3500311979441904E-13</v>
      </c>
      <c r="J51" s="73"/>
    </row>
    <row r="52" spans="1:10" x14ac:dyDescent="0.25">
      <c r="A52" s="232" t="s">
        <v>191</v>
      </c>
      <c r="B52" s="235">
        <v>0.10984187000000001</v>
      </c>
      <c r="C52" s="124">
        <v>0.1098418699999999</v>
      </c>
      <c r="D52" s="234">
        <f t="shared" si="0"/>
        <v>-1.1102230246251565E-16</v>
      </c>
      <c r="E52" s="37"/>
      <c r="F52" s="233" t="s">
        <v>650</v>
      </c>
      <c r="G52" s="234">
        <v>43.671951830000104</v>
      </c>
      <c r="H52" s="124">
        <v>43.671951829999976</v>
      </c>
      <c r="I52" s="234">
        <f t="shared" si="1"/>
        <v>-1.2789769243681803E-13</v>
      </c>
      <c r="J52" s="73"/>
    </row>
    <row r="53" spans="1:10" x14ac:dyDescent="0.25">
      <c r="A53" s="232" t="s">
        <v>152</v>
      </c>
      <c r="B53" s="235">
        <v>1.340563E-2</v>
      </c>
      <c r="C53" s="124">
        <v>1.3405629999999898E-2</v>
      </c>
      <c r="D53" s="234">
        <f t="shared" si="0"/>
        <v>-1.0234868508263162E-16</v>
      </c>
      <c r="E53" s="37"/>
      <c r="F53" s="233" t="s">
        <v>719</v>
      </c>
      <c r="G53" s="234">
        <v>37.361096259999997</v>
      </c>
      <c r="H53" s="124">
        <v>37.361096259999869</v>
      </c>
      <c r="I53" s="234">
        <f t="shared" si="1"/>
        <v>-1.2789769243681803E-13</v>
      </c>
      <c r="J53" s="73"/>
    </row>
    <row r="54" spans="1:10" x14ac:dyDescent="0.25">
      <c r="A54" s="232" t="s">
        <v>65</v>
      </c>
      <c r="B54" s="235">
        <v>2.373635E-2</v>
      </c>
      <c r="C54" s="124">
        <v>2.3736349999999899E-2</v>
      </c>
      <c r="D54" s="234">
        <f t="shared" si="0"/>
        <v>-1.0061396160665481E-16</v>
      </c>
      <c r="E54" s="37"/>
      <c r="F54" s="233" t="s">
        <v>727</v>
      </c>
      <c r="G54" s="234">
        <v>77.381881680000006</v>
      </c>
      <c r="H54" s="124">
        <v>77.381881679999879</v>
      </c>
      <c r="I54" s="234">
        <f t="shared" si="1"/>
        <v>-1.2789769243681803E-13</v>
      </c>
      <c r="J54" s="73"/>
    </row>
    <row r="55" spans="1:10" x14ac:dyDescent="0.25">
      <c r="A55" s="232" t="s">
        <v>34</v>
      </c>
      <c r="B55" s="235">
        <v>1.470697E-2</v>
      </c>
      <c r="C55" s="124">
        <v>1.4706969999999901E-2</v>
      </c>
      <c r="D55" s="234">
        <f t="shared" si="0"/>
        <v>-9.8879238130678004E-17</v>
      </c>
      <c r="E55" s="37"/>
      <c r="F55" s="233" t="s">
        <v>712</v>
      </c>
      <c r="G55" s="234">
        <v>43.407411840000002</v>
      </c>
      <c r="H55" s="124">
        <v>43.407411839999881</v>
      </c>
      <c r="I55" s="521">
        <f t="shared" si="1"/>
        <v>-1.2079226507921703E-13</v>
      </c>
      <c r="J55" s="73"/>
    </row>
    <row r="56" spans="1:10" x14ac:dyDescent="0.25">
      <c r="A56" s="232" t="s">
        <v>109</v>
      </c>
      <c r="B56" s="235">
        <v>1.177896E-2</v>
      </c>
      <c r="C56" s="124">
        <v>1.1778959999999901E-2</v>
      </c>
      <c r="D56" s="234">
        <f t="shared" si="0"/>
        <v>-9.8879238130678004E-17</v>
      </c>
      <c r="E56" s="37"/>
      <c r="F56" s="233" t="s">
        <v>696</v>
      </c>
      <c r="G56" s="234">
        <v>26.282424210000002</v>
      </c>
      <c r="H56" s="124">
        <v>26.282424209999881</v>
      </c>
      <c r="I56" s="521">
        <f t="shared" si="1"/>
        <v>-1.2079226507921703E-13</v>
      </c>
      <c r="J56" s="73"/>
    </row>
    <row r="57" spans="1:10" x14ac:dyDescent="0.25">
      <c r="A57" s="232" t="s">
        <v>39</v>
      </c>
      <c r="B57" s="235">
        <v>5.7689219999999999E-2</v>
      </c>
      <c r="C57" s="124">
        <v>5.7689219999999902E-2</v>
      </c>
      <c r="D57" s="234">
        <f t="shared" si="0"/>
        <v>-9.7144514654701197E-17</v>
      </c>
      <c r="E57" s="37"/>
      <c r="F57" s="233" t="s">
        <v>638</v>
      </c>
      <c r="G57" s="234">
        <v>41.979798729999999</v>
      </c>
      <c r="H57" s="124">
        <v>41.979798729999878</v>
      </c>
      <c r="I57" s="518">
        <f t="shared" si="1"/>
        <v>-1.2079226507921703E-13</v>
      </c>
      <c r="J57" s="73"/>
    </row>
    <row r="58" spans="1:10" x14ac:dyDescent="0.25">
      <c r="A58" s="232" t="s">
        <v>169</v>
      </c>
      <c r="B58" s="235">
        <v>2.801037E-2</v>
      </c>
      <c r="C58" s="124">
        <v>2.8010369999999903E-2</v>
      </c>
      <c r="D58" s="234">
        <f t="shared" si="0"/>
        <v>-9.7144514654701197E-17</v>
      </c>
      <c r="E58" s="37"/>
      <c r="F58" s="233" t="s">
        <v>753</v>
      </c>
      <c r="G58" s="234">
        <v>86.144919360000003</v>
      </c>
      <c r="H58" s="124">
        <v>86.144919359999889</v>
      </c>
      <c r="I58" s="518">
        <f t="shared" si="1"/>
        <v>-1.1368683772161603E-13</v>
      </c>
      <c r="J58" s="73"/>
    </row>
    <row r="59" spans="1:10" x14ac:dyDescent="0.25">
      <c r="A59" s="232" t="s">
        <v>150</v>
      </c>
      <c r="B59" s="235">
        <v>6.6074999999999997E-3</v>
      </c>
      <c r="C59" s="124">
        <v>6.6074999999999797E-3</v>
      </c>
      <c r="D59" s="234">
        <f t="shared" si="0"/>
        <v>-1.9949319973733282E-17</v>
      </c>
      <c r="E59" s="37"/>
      <c r="F59" s="233" t="s">
        <v>695</v>
      </c>
      <c r="G59" s="234">
        <v>27.060181270000001</v>
      </c>
      <c r="H59" s="124">
        <v>27.060181269999887</v>
      </c>
      <c r="I59" s="234">
        <f t="shared" si="1"/>
        <v>-1.1368683772161603E-13</v>
      </c>
      <c r="J59" s="73"/>
    </row>
    <row r="60" spans="1:10" x14ac:dyDescent="0.25">
      <c r="A60" s="232" t="s">
        <v>47</v>
      </c>
      <c r="B60" s="235">
        <v>5.1166699999999994E-3</v>
      </c>
      <c r="C60" s="124">
        <v>5.116669999999989E-3</v>
      </c>
      <c r="D60" s="234">
        <f t="shared" si="0"/>
        <v>-1.0408340855860843E-17</v>
      </c>
      <c r="E60" s="37"/>
      <c r="F60" s="233" t="s">
        <v>743</v>
      </c>
      <c r="G60" s="234">
        <v>62.862349560000006</v>
      </c>
      <c r="H60" s="124">
        <v>62.862349559999892</v>
      </c>
      <c r="I60" s="234">
        <f t="shared" si="1"/>
        <v>-1.1368683772161603E-13</v>
      </c>
      <c r="J60" s="73"/>
    </row>
    <row r="61" spans="1:10" x14ac:dyDescent="0.25">
      <c r="A61" s="232" t="s">
        <v>72</v>
      </c>
      <c r="B61" s="235">
        <v>1.26925E-3</v>
      </c>
      <c r="C61" s="124">
        <v>1.2692499999999898E-3</v>
      </c>
      <c r="D61" s="234">
        <f t="shared" si="0"/>
        <v>-1.0191500421363742E-17</v>
      </c>
      <c r="E61" s="37"/>
      <c r="F61" s="233" t="s">
        <v>737</v>
      </c>
      <c r="G61" s="234">
        <v>56.070501100000001</v>
      </c>
      <c r="H61" s="124">
        <v>56.070501099999895</v>
      </c>
      <c r="I61" s="234">
        <f t="shared" si="1"/>
        <v>-1.0658141036401503E-13</v>
      </c>
      <c r="J61" s="73"/>
    </row>
    <row r="62" spans="1:10" x14ac:dyDescent="0.25">
      <c r="A62" s="232" t="s">
        <v>91</v>
      </c>
      <c r="B62" s="235">
        <v>2.2301999999999999E-3</v>
      </c>
      <c r="C62" s="124">
        <v>2.2301999999999899E-3</v>
      </c>
      <c r="D62" s="234">
        <f t="shared" si="0"/>
        <v>-9.9746599868666408E-18</v>
      </c>
      <c r="E62" s="37"/>
      <c r="F62" s="233" t="s">
        <v>724</v>
      </c>
      <c r="G62" s="234">
        <v>43.239198450000004</v>
      </c>
      <c r="H62" s="124">
        <v>43.239198449999897</v>
      </c>
      <c r="I62" s="234">
        <f t="shared" si="1"/>
        <v>-1.0658141036401503E-13</v>
      </c>
      <c r="J62" s="73"/>
    </row>
    <row r="63" spans="1:10" x14ac:dyDescent="0.25">
      <c r="A63" s="232" t="s">
        <v>98</v>
      </c>
      <c r="B63" s="235">
        <v>3.0058E-4</v>
      </c>
      <c r="C63" s="124">
        <v>3.0057999999999902E-4</v>
      </c>
      <c r="D63" s="234">
        <f t="shared" si="0"/>
        <v>-9.7578195523695399E-19</v>
      </c>
      <c r="E63" s="37"/>
      <c r="F63" s="233" t="s">
        <v>685</v>
      </c>
      <c r="G63" s="234">
        <v>20.763300739999998</v>
      </c>
      <c r="H63" s="124">
        <v>20.763300739999899</v>
      </c>
      <c r="I63" s="234">
        <f t="shared" si="1"/>
        <v>-9.9475983006414026E-14</v>
      </c>
      <c r="J63" s="73"/>
    </row>
    <row r="64" spans="1:10" x14ac:dyDescent="0.25">
      <c r="A64" s="232" t="s">
        <v>0</v>
      </c>
      <c r="B64" s="235">
        <v>129.79295442999998</v>
      </c>
      <c r="C64" s="124">
        <v>129.79295442999995</v>
      </c>
      <c r="D64" s="234">
        <f t="shared" si="0"/>
        <v>0</v>
      </c>
      <c r="E64" s="37"/>
      <c r="F64" s="233" t="s">
        <v>739</v>
      </c>
      <c r="G64" s="234">
        <v>57.06451483</v>
      </c>
      <c r="H64" s="124">
        <v>57.064514829999901</v>
      </c>
      <c r="I64" s="234">
        <f t="shared" si="1"/>
        <v>-9.9475983006414026E-14</v>
      </c>
      <c r="J64" s="73"/>
    </row>
    <row r="65" spans="1:10" x14ac:dyDescent="0.25">
      <c r="A65" s="232" t="s">
        <v>2</v>
      </c>
      <c r="B65" s="235">
        <v>60.856659269999994</v>
      </c>
      <c r="C65" s="124">
        <v>60.85665926999998</v>
      </c>
      <c r="D65" s="49">
        <f t="shared" si="0"/>
        <v>0</v>
      </c>
      <c r="E65" s="37"/>
      <c r="F65" s="233" t="s">
        <v>723</v>
      </c>
      <c r="G65" s="234">
        <v>45.2115431</v>
      </c>
      <c r="H65" s="124">
        <v>45.211543099999922</v>
      </c>
      <c r="I65" s="234">
        <f t="shared" si="1"/>
        <v>-7.815970093361102E-14</v>
      </c>
      <c r="J65" s="73"/>
    </row>
    <row r="66" spans="1:10" x14ac:dyDescent="0.25">
      <c r="A66" s="232" t="s">
        <v>3</v>
      </c>
      <c r="B66" s="235">
        <v>0.41801300000000002</v>
      </c>
      <c r="C66" s="124">
        <v>0.41801300000000002</v>
      </c>
      <c r="D66" s="49">
        <f t="shared" si="0"/>
        <v>0</v>
      </c>
      <c r="E66" s="37"/>
      <c r="F66" s="233" t="s">
        <v>713</v>
      </c>
      <c r="G66" s="234">
        <v>34.059672210000002</v>
      </c>
      <c r="H66" s="124">
        <v>34.059672209999931</v>
      </c>
      <c r="I66" s="234">
        <f t="shared" si="1"/>
        <v>-7.1054273576010019E-14</v>
      </c>
      <c r="J66" s="73"/>
    </row>
    <row r="67" spans="1:10" x14ac:dyDescent="0.25">
      <c r="A67" s="232" t="s">
        <v>4</v>
      </c>
      <c r="B67" s="235">
        <v>10.70882009</v>
      </c>
      <c r="C67" s="124">
        <v>10.708820089999989</v>
      </c>
      <c r="D67" s="49">
        <f t="shared" si="0"/>
        <v>0</v>
      </c>
      <c r="E67" s="37"/>
      <c r="F67" s="233" t="s">
        <v>738</v>
      </c>
      <c r="G67" s="234">
        <v>57.972918130000004</v>
      </c>
      <c r="H67" s="124">
        <v>57.972918129999933</v>
      </c>
      <c r="I67" s="234">
        <f t="shared" si="1"/>
        <v>-7.1054273576010019E-14</v>
      </c>
      <c r="J67" s="73"/>
    </row>
    <row r="68" spans="1:10" x14ac:dyDescent="0.25">
      <c r="A68" s="232" t="s">
        <v>6</v>
      </c>
      <c r="B68" s="235">
        <v>0.33923238</v>
      </c>
      <c r="C68" s="124">
        <v>0.33923238</v>
      </c>
      <c r="D68" s="49">
        <f t="shared" si="0"/>
        <v>0</v>
      </c>
      <c r="E68" s="37"/>
      <c r="F68" s="233" t="s">
        <v>718</v>
      </c>
      <c r="G68" s="234">
        <v>36.025478899999996</v>
      </c>
      <c r="H68" s="124">
        <v>36.025478899999932</v>
      </c>
      <c r="I68" s="234">
        <f t="shared" si="1"/>
        <v>-6.3948846218409017E-14</v>
      </c>
      <c r="J68" s="73"/>
    </row>
    <row r="69" spans="1:10" x14ac:dyDescent="0.25">
      <c r="A69" s="232" t="s">
        <v>7</v>
      </c>
      <c r="B69" s="235">
        <v>0.6552</v>
      </c>
      <c r="C69" s="124">
        <v>0.6552</v>
      </c>
      <c r="D69" s="49">
        <f t="shared" si="0"/>
        <v>0</v>
      </c>
      <c r="E69" s="37"/>
      <c r="F69" s="233" t="s">
        <v>671</v>
      </c>
      <c r="G69" s="234">
        <v>18.84676821</v>
      </c>
      <c r="H69" s="124">
        <v>18.846768209999937</v>
      </c>
      <c r="I69" s="234">
        <f t="shared" si="1"/>
        <v>-6.3948846218409017E-14</v>
      </c>
      <c r="J69" s="73"/>
    </row>
    <row r="70" spans="1:10" x14ac:dyDescent="0.25">
      <c r="A70" s="232" t="s">
        <v>9</v>
      </c>
      <c r="B70" s="235">
        <v>8.6562057400000008</v>
      </c>
      <c r="C70" s="124">
        <v>8.6562057400000008</v>
      </c>
      <c r="D70" s="49">
        <f t="shared" si="0"/>
        <v>0</v>
      </c>
      <c r="E70" s="37"/>
      <c r="F70" s="233" t="s">
        <v>686</v>
      </c>
      <c r="G70" s="234">
        <v>22.30497347</v>
      </c>
      <c r="H70" s="124">
        <v>22.304973469999936</v>
      </c>
      <c r="I70" s="234">
        <f t="shared" si="1"/>
        <v>-6.3948846218409017E-14</v>
      </c>
      <c r="J70" s="73"/>
    </row>
    <row r="71" spans="1:10" x14ac:dyDescent="0.25">
      <c r="A71" s="232" t="s">
        <v>10</v>
      </c>
      <c r="B71" s="235">
        <v>175.36064446</v>
      </c>
      <c r="C71" s="124">
        <v>175.36064446</v>
      </c>
      <c r="D71" s="49">
        <f t="shared" si="0"/>
        <v>0</v>
      </c>
      <c r="E71" s="37"/>
      <c r="F71" s="233" t="s">
        <v>741</v>
      </c>
      <c r="G71" s="234">
        <v>63.373273909999995</v>
      </c>
      <c r="H71" s="124">
        <v>63.373273909999938</v>
      </c>
      <c r="I71" s="234">
        <f t="shared" si="1"/>
        <v>-5.6843418860808015E-14</v>
      </c>
      <c r="J71" s="73"/>
    </row>
    <row r="72" spans="1:10" x14ac:dyDescent="0.25">
      <c r="A72" s="232" t="s">
        <v>11</v>
      </c>
      <c r="B72" s="235">
        <v>9.8153488699999976</v>
      </c>
      <c r="C72" s="124">
        <v>9.8153488699999993</v>
      </c>
      <c r="D72" s="49">
        <f t="shared" si="0"/>
        <v>0</v>
      </c>
      <c r="E72" s="37"/>
      <c r="F72" s="233" t="s">
        <v>690</v>
      </c>
      <c r="G72" s="234">
        <v>26.332811299999999</v>
      </c>
      <c r="H72" s="124">
        <v>26.332811299999946</v>
      </c>
      <c r="I72" s="234">
        <f t="shared" si="1"/>
        <v>-5.3290705182007514E-14</v>
      </c>
      <c r="J72" s="73"/>
    </row>
    <row r="73" spans="1:10" x14ac:dyDescent="0.25">
      <c r="A73" s="232" t="s">
        <v>12</v>
      </c>
      <c r="B73" s="235">
        <v>4.651E-5</v>
      </c>
      <c r="C73" s="124">
        <v>4.651E-5</v>
      </c>
      <c r="D73" s="49">
        <f t="shared" si="0"/>
        <v>0</v>
      </c>
      <c r="E73" s="37"/>
      <c r="F73" s="233" t="s">
        <v>656</v>
      </c>
      <c r="G73" s="234">
        <v>20.024751800000001</v>
      </c>
      <c r="H73" s="124">
        <v>20.024751799999954</v>
      </c>
      <c r="I73" s="234">
        <f t="shared" si="1"/>
        <v>-4.6185277824406512E-14</v>
      </c>
      <c r="J73" s="73"/>
    </row>
    <row r="74" spans="1:10" x14ac:dyDescent="0.25">
      <c r="A74" s="232" t="s">
        <v>13</v>
      </c>
      <c r="B74" s="235">
        <v>7.9632000000000001E-3</v>
      </c>
      <c r="C74" s="124">
        <v>7.9631999999999897E-3</v>
      </c>
      <c r="D74" s="49">
        <f t="shared" si="0"/>
        <v>0</v>
      </c>
      <c r="E74" s="37"/>
      <c r="F74" s="233" t="s">
        <v>672</v>
      </c>
      <c r="G74" s="234">
        <v>16.868664020000001</v>
      </c>
      <c r="H74" s="124">
        <v>16.868664019999962</v>
      </c>
      <c r="I74" s="234">
        <f t="shared" si="1"/>
        <v>-3.907985046680551E-14</v>
      </c>
      <c r="J74" s="73"/>
    </row>
    <row r="75" spans="1:10" x14ac:dyDescent="0.25">
      <c r="A75" s="232" t="s">
        <v>14</v>
      </c>
      <c r="B75" s="235">
        <v>4.8269910000000006E-2</v>
      </c>
      <c r="C75" s="124">
        <v>4.8269910000000006E-2</v>
      </c>
      <c r="D75" s="49">
        <f t="shared" ref="D75:D138" si="2">C75-B75</f>
        <v>0</v>
      </c>
      <c r="E75" s="37"/>
      <c r="F75" s="233" t="s">
        <v>668</v>
      </c>
      <c r="G75" s="234">
        <v>18.004292159999999</v>
      </c>
      <c r="H75" s="124">
        <v>18.004292159999963</v>
      </c>
      <c r="I75" s="234">
        <f t="shared" ref="I75:I138" si="3">H75-G75</f>
        <v>-3.5527136788005009E-14</v>
      </c>
      <c r="J75" s="73"/>
    </row>
    <row r="76" spans="1:10" x14ac:dyDescent="0.25">
      <c r="A76" s="232" t="s">
        <v>16</v>
      </c>
      <c r="B76" s="235">
        <v>43.309806760000001</v>
      </c>
      <c r="C76" s="124">
        <v>43.309806759999994</v>
      </c>
      <c r="D76" s="49">
        <f t="shared" si="2"/>
        <v>0</v>
      </c>
      <c r="E76" s="37"/>
      <c r="F76" s="233" t="s">
        <v>700</v>
      </c>
      <c r="G76" s="234">
        <v>28.326861860000001</v>
      </c>
      <c r="H76" s="124">
        <v>28.326861859999966</v>
      </c>
      <c r="I76" s="234">
        <f t="shared" si="3"/>
        <v>-3.5527136788005009E-14</v>
      </c>
      <c r="J76" s="73"/>
    </row>
    <row r="77" spans="1:10" x14ac:dyDescent="0.25">
      <c r="A77" s="232" t="s">
        <v>17</v>
      </c>
      <c r="B77" s="235">
        <v>1.4056095100000001</v>
      </c>
      <c r="C77" s="124">
        <v>1.4056095100000001</v>
      </c>
      <c r="D77" s="49">
        <f t="shared" si="2"/>
        <v>0</v>
      </c>
      <c r="E77" s="37"/>
      <c r="F77" s="233" t="s">
        <v>699</v>
      </c>
      <c r="G77" s="234">
        <v>30.42452454</v>
      </c>
      <c r="H77" s="124">
        <v>30.424524539999965</v>
      </c>
      <c r="I77" s="234">
        <f t="shared" si="3"/>
        <v>-3.5527136788005009E-14</v>
      </c>
      <c r="J77" s="73"/>
    </row>
    <row r="78" spans="1:10" x14ac:dyDescent="0.25">
      <c r="A78" s="232" t="s">
        <v>18</v>
      </c>
      <c r="B78" s="235">
        <v>35.087458909999995</v>
      </c>
      <c r="C78" s="124">
        <v>35.087458909999988</v>
      </c>
      <c r="D78" s="49">
        <f t="shared" si="2"/>
        <v>0</v>
      </c>
      <c r="E78" s="37"/>
      <c r="F78" s="233" t="s">
        <v>654</v>
      </c>
      <c r="G78" s="234">
        <v>14.48741133</v>
      </c>
      <c r="H78" s="124">
        <v>14.487411329999967</v>
      </c>
      <c r="I78" s="234">
        <f t="shared" si="3"/>
        <v>-3.3750779948604759E-14</v>
      </c>
      <c r="J78" s="73"/>
    </row>
    <row r="79" spans="1:10" x14ac:dyDescent="0.25">
      <c r="A79" s="232" t="s">
        <v>19</v>
      </c>
      <c r="B79" s="235">
        <v>3.0754439999999996</v>
      </c>
      <c r="C79" s="124">
        <v>3.0754440000000001</v>
      </c>
      <c r="D79" s="49">
        <f t="shared" si="2"/>
        <v>0</v>
      </c>
      <c r="E79" s="37"/>
      <c r="F79" s="233" t="s">
        <v>692</v>
      </c>
      <c r="G79" s="234">
        <v>24.463153329999997</v>
      </c>
      <c r="H79" s="124">
        <v>24.463153329999965</v>
      </c>
      <c r="I79" s="234">
        <f t="shared" si="3"/>
        <v>-3.1974423109204508E-14</v>
      </c>
      <c r="J79" s="73"/>
    </row>
    <row r="80" spans="1:10" x14ac:dyDescent="0.25">
      <c r="A80" s="232" t="s">
        <v>20</v>
      </c>
      <c r="B80" s="235">
        <v>0.61005399999999999</v>
      </c>
      <c r="C80" s="124">
        <v>0.61005399999999999</v>
      </c>
      <c r="D80" s="49">
        <f t="shared" si="2"/>
        <v>0</v>
      </c>
      <c r="E80" s="37"/>
      <c r="F80" s="233" t="s">
        <v>676</v>
      </c>
      <c r="G80" s="234">
        <v>27.229436010000001</v>
      </c>
      <c r="H80" s="124">
        <v>27.229436009999969</v>
      </c>
      <c r="I80" s="234">
        <f t="shared" si="3"/>
        <v>-3.1974423109204508E-14</v>
      </c>
      <c r="J80" s="73"/>
    </row>
    <row r="81" spans="1:10" x14ac:dyDescent="0.25">
      <c r="A81" s="232" t="s">
        <v>21</v>
      </c>
      <c r="B81" s="235">
        <v>3.7877795399999998</v>
      </c>
      <c r="C81" s="124">
        <v>3.7877795400000003</v>
      </c>
      <c r="D81" s="49">
        <f t="shared" si="2"/>
        <v>0</v>
      </c>
      <c r="E81" s="37"/>
      <c r="F81" s="233" t="s">
        <v>687</v>
      </c>
      <c r="G81" s="234">
        <v>22.689997390000002</v>
      </c>
      <c r="H81" s="124">
        <v>22.68999738999997</v>
      </c>
      <c r="I81" s="234">
        <f t="shared" si="3"/>
        <v>-3.1974423109204508E-14</v>
      </c>
      <c r="J81" s="73"/>
    </row>
    <row r="82" spans="1:10" x14ac:dyDescent="0.25">
      <c r="A82" s="232" t="s">
        <v>22</v>
      </c>
      <c r="B82" s="235">
        <v>0.20507220000000001</v>
      </c>
      <c r="C82" s="124">
        <v>0.20507220000000001</v>
      </c>
      <c r="D82" s="49">
        <f t="shared" si="2"/>
        <v>0</v>
      </c>
      <c r="E82" s="37"/>
      <c r="F82" s="233" t="s">
        <v>705</v>
      </c>
      <c r="G82" s="234">
        <v>31.74824593</v>
      </c>
      <c r="H82" s="124">
        <v>31.748245929999968</v>
      </c>
      <c r="I82" s="234">
        <f t="shared" si="3"/>
        <v>-3.1974423109204508E-14</v>
      </c>
      <c r="J82" s="73"/>
    </row>
    <row r="83" spans="1:10" x14ac:dyDescent="0.25">
      <c r="A83" s="232" t="s">
        <v>23</v>
      </c>
      <c r="B83" s="235">
        <v>1.1999999999999999E-3</v>
      </c>
      <c r="C83" s="124">
        <v>1.1999999999999999E-3</v>
      </c>
      <c r="D83" s="49">
        <f t="shared" si="2"/>
        <v>0</v>
      </c>
      <c r="E83" s="37"/>
      <c r="F83" s="233" t="s">
        <v>688</v>
      </c>
      <c r="G83" s="234">
        <v>23.121238530000003</v>
      </c>
      <c r="H83" s="124">
        <v>23.121238529999975</v>
      </c>
      <c r="I83" s="234">
        <f t="shared" si="3"/>
        <v>-2.8421709430404007E-14</v>
      </c>
      <c r="J83" s="73"/>
    </row>
    <row r="84" spans="1:10" x14ac:dyDescent="0.25">
      <c r="A84" s="232" t="s">
        <v>24</v>
      </c>
      <c r="B84" s="235">
        <v>0.97784165000000001</v>
      </c>
      <c r="C84" s="124">
        <v>0.9778416499999999</v>
      </c>
      <c r="D84" s="49">
        <f t="shared" si="2"/>
        <v>0</v>
      </c>
      <c r="E84" s="37"/>
      <c r="F84" s="233" t="s">
        <v>681</v>
      </c>
      <c r="G84" s="234">
        <v>19.690017949999998</v>
      </c>
      <c r="H84" s="124">
        <v>19.690017949999969</v>
      </c>
      <c r="I84" s="234">
        <f t="shared" si="3"/>
        <v>-2.8421709430404007E-14</v>
      </c>
      <c r="J84" s="73"/>
    </row>
    <row r="85" spans="1:10" x14ac:dyDescent="0.25">
      <c r="A85" s="232" t="s">
        <v>25</v>
      </c>
      <c r="B85" s="235">
        <v>1.01487E-3</v>
      </c>
      <c r="C85" s="124">
        <v>1.01487E-3</v>
      </c>
      <c r="D85" s="49">
        <f t="shared" si="2"/>
        <v>0</v>
      </c>
      <c r="E85" s="37"/>
      <c r="F85" s="233" t="s">
        <v>655</v>
      </c>
      <c r="G85" s="234">
        <v>9.522543190000011</v>
      </c>
      <c r="H85" s="124">
        <v>9.5225431899999844</v>
      </c>
      <c r="I85" s="234">
        <f t="shared" si="3"/>
        <v>-2.6645352591003757E-14</v>
      </c>
      <c r="J85" s="73"/>
    </row>
    <row r="86" spans="1:10" x14ac:dyDescent="0.25">
      <c r="A86" s="232" t="s">
        <v>26</v>
      </c>
      <c r="B86" s="235">
        <v>4.8957800000000006E-3</v>
      </c>
      <c r="C86" s="124">
        <v>4.8957800000000006E-3</v>
      </c>
      <c r="D86" s="49">
        <f t="shared" si="2"/>
        <v>0</v>
      </c>
      <c r="E86" s="37"/>
      <c r="F86" s="233" t="s">
        <v>659</v>
      </c>
      <c r="G86" s="234">
        <v>12.76348533</v>
      </c>
      <c r="H86" s="124">
        <v>12.763485329999975</v>
      </c>
      <c r="I86" s="234">
        <f t="shared" si="3"/>
        <v>-2.4868995751603507E-14</v>
      </c>
      <c r="J86" s="73"/>
    </row>
    <row r="87" spans="1:10" x14ac:dyDescent="0.25">
      <c r="A87" s="232" t="s">
        <v>27</v>
      </c>
      <c r="B87" s="235">
        <v>32.833004160000002</v>
      </c>
      <c r="C87" s="124">
        <v>32.833004159999987</v>
      </c>
      <c r="D87" s="49">
        <f t="shared" si="2"/>
        <v>0</v>
      </c>
      <c r="E87" s="37"/>
      <c r="F87" s="233" t="s">
        <v>663</v>
      </c>
      <c r="G87" s="234">
        <v>14.06678155</v>
      </c>
      <c r="H87" s="124">
        <v>14.066781549999977</v>
      </c>
      <c r="I87" s="234">
        <f t="shared" si="3"/>
        <v>-2.3092638912203256E-14</v>
      </c>
      <c r="J87" s="73"/>
    </row>
    <row r="88" spans="1:10" x14ac:dyDescent="0.25">
      <c r="A88" s="232" t="s">
        <v>28</v>
      </c>
      <c r="B88" s="235">
        <v>34.510351240000006</v>
      </c>
      <c r="C88" s="124">
        <v>34.510351240000006</v>
      </c>
      <c r="D88" s="49">
        <f t="shared" si="2"/>
        <v>0</v>
      </c>
      <c r="E88" s="37"/>
      <c r="F88" s="233" t="s">
        <v>664</v>
      </c>
      <c r="G88" s="234">
        <v>14.092559749999999</v>
      </c>
      <c r="H88" s="124">
        <v>14.092559749999976</v>
      </c>
      <c r="I88" s="234">
        <f t="shared" si="3"/>
        <v>-2.3092638912203256E-14</v>
      </c>
      <c r="J88" s="73"/>
    </row>
    <row r="89" spans="1:10" x14ac:dyDescent="0.25">
      <c r="A89" s="232" t="s">
        <v>29</v>
      </c>
      <c r="B89" s="235">
        <v>1.20976744</v>
      </c>
      <c r="C89" s="124">
        <v>1.20976744</v>
      </c>
      <c r="D89" s="49">
        <f t="shared" si="2"/>
        <v>0</v>
      </c>
      <c r="E89" s="37"/>
      <c r="F89" s="233" t="s">
        <v>640</v>
      </c>
      <c r="G89" s="234">
        <v>7.8866278899999998</v>
      </c>
      <c r="H89" s="124">
        <v>7.8866278899999767</v>
      </c>
      <c r="I89" s="234">
        <f t="shared" si="3"/>
        <v>-2.3092638912203256E-14</v>
      </c>
      <c r="J89" s="73"/>
    </row>
    <row r="90" spans="1:10" x14ac:dyDescent="0.25">
      <c r="A90" s="232" t="s">
        <v>30</v>
      </c>
      <c r="B90" s="235">
        <v>65.075749150000007</v>
      </c>
      <c r="C90" s="124">
        <v>65.075749149999993</v>
      </c>
      <c r="D90" s="49">
        <f t="shared" si="2"/>
        <v>0</v>
      </c>
      <c r="E90" s="37"/>
      <c r="F90" s="233" t="s">
        <v>544</v>
      </c>
      <c r="G90" s="234">
        <v>12.076164890000001</v>
      </c>
      <c r="H90" s="124">
        <v>12.07616488999998</v>
      </c>
      <c r="I90" s="234">
        <f t="shared" si="3"/>
        <v>-2.1316282072803006E-14</v>
      </c>
      <c r="J90" s="73"/>
    </row>
    <row r="91" spans="1:10" x14ac:dyDescent="0.25">
      <c r="A91" s="232" t="s">
        <v>31</v>
      </c>
      <c r="B91" s="235">
        <v>9.8928066300000008</v>
      </c>
      <c r="C91" s="124">
        <v>9.892806629999999</v>
      </c>
      <c r="D91" s="49">
        <f t="shared" si="2"/>
        <v>0</v>
      </c>
      <c r="E91" s="37"/>
      <c r="F91" s="233" t="s">
        <v>646</v>
      </c>
      <c r="G91" s="234">
        <v>9.4267210299999995</v>
      </c>
      <c r="H91" s="124">
        <v>9.4267210299999817</v>
      </c>
      <c r="I91" s="234">
        <f t="shared" si="3"/>
        <v>-1.7763568394002505E-14</v>
      </c>
      <c r="J91" s="73"/>
    </row>
    <row r="92" spans="1:10" x14ac:dyDescent="0.25">
      <c r="A92" s="232" t="s">
        <v>32</v>
      </c>
      <c r="B92" s="235">
        <v>1.0063660699999999</v>
      </c>
      <c r="C92" s="124">
        <v>1.0063660699999986</v>
      </c>
      <c r="D92" s="49">
        <f t="shared" si="2"/>
        <v>0</v>
      </c>
      <c r="E92" s="37"/>
      <c r="F92" s="233" t="s">
        <v>644</v>
      </c>
      <c r="G92" s="234">
        <v>6.5370800899999999</v>
      </c>
      <c r="H92" s="124">
        <v>6.537080089999983</v>
      </c>
      <c r="I92" s="234">
        <f t="shared" si="3"/>
        <v>-1.6875389974302379E-14</v>
      </c>
      <c r="J92" s="73"/>
    </row>
    <row r="93" spans="1:10" x14ac:dyDescent="0.25">
      <c r="A93" s="232" t="s">
        <v>33</v>
      </c>
      <c r="B93" s="235">
        <v>5.3304580000000001</v>
      </c>
      <c r="C93" s="124">
        <v>5.3304580000000001</v>
      </c>
      <c r="D93" s="49">
        <f t="shared" si="2"/>
        <v>0</v>
      </c>
      <c r="E93" s="37"/>
      <c r="F93" s="233" t="s">
        <v>463</v>
      </c>
      <c r="G93" s="234">
        <v>8.2858355599999989</v>
      </c>
      <c r="H93" s="124">
        <v>8.2858355599999829</v>
      </c>
      <c r="I93" s="234">
        <f t="shared" si="3"/>
        <v>-1.5987211554602254E-14</v>
      </c>
      <c r="J93" s="73"/>
    </row>
    <row r="94" spans="1:10" x14ac:dyDescent="0.25">
      <c r="A94" s="232" t="s">
        <v>35</v>
      </c>
      <c r="B94" s="235">
        <v>1.27911E-3</v>
      </c>
      <c r="C94" s="124">
        <v>1.27911E-3</v>
      </c>
      <c r="D94" s="49">
        <f t="shared" si="2"/>
        <v>0</v>
      </c>
      <c r="E94" s="37"/>
      <c r="F94" s="233" t="s">
        <v>637</v>
      </c>
      <c r="G94" s="234">
        <v>5.6433854800000001</v>
      </c>
      <c r="H94" s="124">
        <v>5.6433854799999841</v>
      </c>
      <c r="I94" s="234">
        <f t="shared" si="3"/>
        <v>-1.5987211554602254E-14</v>
      </c>
      <c r="J94" s="73"/>
    </row>
    <row r="95" spans="1:10" x14ac:dyDescent="0.25">
      <c r="A95" s="232" t="s">
        <v>37</v>
      </c>
      <c r="B95" s="235">
        <v>0.217338</v>
      </c>
      <c r="C95" s="124">
        <v>0.217338</v>
      </c>
      <c r="D95" s="49">
        <f t="shared" si="2"/>
        <v>0</v>
      </c>
      <c r="E95" s="37"/>
      <c r="F95" s="233" t="s">
        <v>653</v>
      </c>
      <c r="G95" s="234">
        <v>9.1971404500000098</v>
      </c>
      <c r="H95" s="124">
        <v>9.1971404499999938</v>
      </c>
      <c r="I95" s="234">
        <f t="shared" si="3"/>
        <v>-1.5987211554602254E-14</v>
      </c>
      <c r="J95" s="73"/>
    </row>
    <row r="96" spans="1:10" x14ac:dyDescent="0.25">
      <c r="A96" s="232" t="s">
        <v>40</v>
      </c>
      <c r="B96" s="235">
        <v>2.4527169999999998</v>
      </c>
      <c r="C96" s="124">
        <v>2.4527169999999998</v>
      </c>
      <c r="D96" s="49">
        <f t="shared" si="2"/>
        <v>0</v>
      </c>
      <c r="E96" s="37"/>
      <c r="F96" s="233" t="s">
        <v>657</v>
      </c>
      <c r="G96" s="234">
        <v>11.64965265</v>
      </c>
      <c r="H96" s="124">
        <v>11.649652649999986</v>
      </c>
      <c r="I96" s="234">
        <f t="shared" si="3"/>
        <v>-1.4210854715202004E-14</v>
      </c>
      <c r="J96" s="73"/>
    </row>
    <row r="97" spans="1:10" x14ac:dyDescent="0.25">
      <c r="A97" s="232" t="s">
        <v>41</v>
      </c>
      <c r="B97" s="235">
        <v>5.5999000000000001E-4</v>
      </c>
      <c r="C97" s="124">
        <v>5.5999000000000001E-4</v>
      </c>
      <c r="D97" s="49">
        <f t="shared" si="2"/>
        <v>0</v>
      </c>
      <c r="E97" s="37"/>
      <c r="F97" s="233" t="s">
        <v>625</v>
      </c>
      <c r="G97" s="234">
        <v>3.1442923399999998</v>
      </c>
      <c r="H97" s="124">
        <v>3.1442923399999865</v>
      </c>
      <c r="I97" s="234">
        <f t="shared" si="3"/>
        <v>-1.3322676295501878E-14</v>
      </c>
      <c r="J97" s="73"/>
    </row>
    <row r="98" spans="1:10" x14ac:dyDescent="0.25">
      <c r="A98" s="232" t="s">
        <v>42</v>
      </c>
      <c r="B98" s="235">
        <v>1E-4</v>
      </c>
      <c r="C98" s="124">
        <v>1E-4</v>
      </c>
      <c r="D98" s="49">
        <f t="shared" si="2"/>
        <v>0</v>
      </c>
      <c r="E98" s="37"/>
      <c r="F98" s="233" t="s">
        <v>648</v>
      </c>
      <c r="G98" s="234">
        <v>7.5218737500000001</v>
      </c>
      <c r="H98" s="124">
        <v>7.5218737499999868</v>
      </c>
      <c r="I98" s="234">
        <f t="shared" si="3"/>
        <v>-1.3322676295501878E-14</v>
      </c>
      <c r="J98" s="73"/>
    </row>
    <row r="99" spans="1:10" x14ac:dyDescent="0.25">
      <c r="A99" s="232" t="s">
        <v>43</v>
      </c>
      <c r="B99" s="235">
        <v>0.10972464</v>
      </c>
      <c r="C99" s="124">
        <v>0.10972464</v>
      </c>
      <c r="D99" s="49">
        <f t="shared" si="2"/>
        <v>0</v>
      </c>
      <c r="E99" s="37"/>
      <c r="F99" s="233" t="s">
        <v>631</v>
      </c>
      <c r="G99" s="234">
        <v>6.8696962300000006</v>
      </c>
      <c r="H99" s="124">
        <v>6.8696962299999882</v>
      </c>
      <c r="I99" s="234">
        <f t="shared" si="3"/>
        <v>-1.2434497875801753E-14</v>
      </c>
      <c r="J99" s="73"/>
    </row>
    <row r="100" spans="1:10" x14ac:dyDescent="0.25">
      <c r="A100" s="232" t="s">
        <v>44</v>
      </c>
      <c r="B100" s="235">
        <v>1.035042</v>
      </c>
      <c r="C100" s="124">
        <v>1.035042</v>
      </c>
      <c r="D100" s="49">
        <f t="shared" si="2"/>
        <v>0</v>
      </c>
      <c r="E100" s="37"/>
      <c r="F100" s="233" t="s">
        <v>634</v>
      </c>
      <c r="G100" s="234">
        <v>7.1505820499999997</v>
      </c>
      <c r="H100" s="124">
        <v>7.1505820499999881</v>
      </c>
      <c r="I100" s="234">
        <f t="shared" si="3"/>
        <v>-1.1546319456101628E-14</v>
      </c>
      <c r="J100" s="73"/>
    </row>
    <row r="101" spans="1:10" x14ac:dyDescent="0.25">
      <c r="A101" s="232" t="s">
        <v>46</v>
      </c>
      <c r="B101" s="235">
        <v>80.747456759999906</v>
      </c>
      <c r="C101" s="124">
        <v>80.747456759999977</v>
      </c>
      <c r="D101" s="49">
        <f t="shared" si="2"/>
        <v>0</v>
      </c>
      <c r="E101" s="37"/>
      <c r="F101" s="233" t="s">
        <v>633</v>
      </c>
      <c r="G101" s="234">
        <v>4.8417625199999996</v>
      </c>
      <c r="H101" s="124">
        <v>4.8417625199999881</v>
      </c>
      <c r="I101" s="234">
        <f t="shared" si="3"/>
        <v>-1.1546319456101628E-14</v>
      </c>
      <c r="J101" s="73"/>
    </row>
    <row r="102" spans="1:10" x14ac:dyDescent="0.25">
      <c r="A102" s="232" t="s">
        <v>49</v>
      </c>
      <c r="B102" s="235">
        <v>0.22672600000000001</v>
      </c>
      <c r="C102" s="124">
        <v>0.22672600000000001</v>
      </c>
      <c r="D102" s="49">
        <f t="shared" si="2"/>
        <v>0</v>
      </c>
      <c r="E102" s="37"/>
      <c r="F102" s="233" t="s">
        <v>628</v>
      </c>
      <c r="G102" s="234">
        <v>4.1074850099999995</v>
      </c>
      <c r="H102" s="124">
        <v>4.1074850099999889</v>
      </c>
      <c r="I102" s="234">
        <f t="shared" si="3"/>
        <v>-1.0658141036401503E-14</v>
      </c>
      <c r="J102" s="73"/>
    </row>
    <row r="103" spans="1:10" x14ac:dyDescent="0.25">
      <c r="A103" s="232" t="s">
        <v>53</v>
      </c>
      <c r="B103" s="235">
        <v>3264.4462500599998</v>
      </c>
      <c r="C103" s="124">
        <v>3264.4462500599989</v>
      </c>
      <c r="D103" s="49">
        <f t="shared" si="2"/>
        <v>0</v>
      </c>
      <c r="E103" s="37"/>
      <c r="F103" s="233" t="s">
        <v>641</v>
      </c>
      <c r="G103" s="234">
        <v>6.1401812800000002</v>
      </c>
      <c r="H103" s="124">
        <v>6.1401812799999895</v>
      </c>
      <c r="I103" s="234">
        <f t="shared" si="3"/>
        <v>-1.0658141036401503E-14</v>
      </c>
      <c r="J103" s="73"/>
    </row>
    <row r="104" spans="1:10" x14ac:dyDescent="0.25">
      <c r="A104" s="232" t="s">
        <v>54</v>
      </c>
      <c r="B104" s="235">
        <v>477.43391731999998</v>
      </c>
      <c r="C104" s="124">
        <v>477.43391731999998</v>
      </c>
      <c r="D104" s="49">
        <f t="shared" si="2"/>
        <v>0</v>
      </c>
      <c r="E104" s="37"/>
      <c r="F104" s="233" t="s">
        <v>629</v>
      </c>
      <c r="G104" s="234">
        <v>3.8661190299999997</v>
      </c>
      <c r="H104" s="124">
        <v>3.8661190299999899</v>
      </c>
      <c r="I104" s="234">
        <f t="shared" si="3"/>
        <v>-9.7699626167013776E-15</v>
      </c>
      <c r="J104" s="73"/>
    </row>
    <row r="105" spans="1:10" x14ac:dyDescent="0.25">
      <c r="A105" s="232" t="s">
        <v>56</v>
      </c>
      <c r="B105" s="235">
        <v>1E-4</v>
      </c>
      <c r="C105" s="124">
        <v>1E-4</v>
      </c>
      <c r="D105" s="49">
        <f t="shared" si="2"/>
        <v>0</v>
      </c>
      <c r="E105" s="37"/>
      <c r="F105" s="233" t="s">
        <v>613</v>
      </c>
      <c r="G105" s="234">
        <v>2.0158006099999999</v>
      </c>
      <c r="H105" s="124">
        <v>2.0158006099999901</v>
      </c>
      <c r="I105" s="234">
        <f t="shared" si="3"/>
        <v>-9.7699626167013776E-15</v>
      </c>
      <c r="J105" s="73"/>
    </row>
    <row r="106" spans="1:10" x14ac:dyDescent="0.25">
      <c r="A106" s="232" t="s">
        <v>59</v>
      </c>
      <c r="B106" s="235">
        <v>9.8424999999999999E-2</v>
      </c>
      <c r="C106" s="124">
        <v>9.8424999999999999E-2</v>
      </c>
      <c r="D106" s="49">
        <f t="shared" si="2"/>
        <v>0</v>
      </c>
      <c r="E106" s="37"/>
      <c r="F106" s="233" t="s">
        <v>542</v>
      </c>
      <c r="G106" s="234">
        <v>6.7736820499999997</v>
      </c>
      <c r="H106" s="124">
        <v>6.7736820499999917</v>
      </c>
      <c r="I106" s="234">
        <f t="shared" si="3"/>
        <v>-7.9936057773011271E-15</v>
      </c>
      <c r="J106" s="73"/>
    </row>
    <row r="107" spans="1:10" x14ac:dyDescent="0.25">
      <c r="A107" s="232" t="s">
        <v>61</v>
      </c>
      <c r="B107" s="235">
        <v>6.642000000000001E-4</v>
      </c>
      <c r="C107" s="124">
        <v>6.642000000000001E-4</v>
      </c>
      <c r="D107" s="49">
        <f t="shared" si="2"/>
        <v>0</v>
      </c>
      <c r="E107" s="37"/>
      <c r="F107" s="233" t="s">
        <v>639</v>
      </c>
      <c r="G107" s="234">
        <v>5.8425426399999996</v>
      </c>
      <c r="H107" s="124">
        <v>5.8425426399999916</v>
      </c>
      <c r="I107" s="234">
        <f t="shared" si="3"/>
        <v>-7.9936057773011271E-15</v>
      </c>
      <c r="J107" s="73"/>
    </row>
    <row r="108" spans="1:10" x14ac:dyDescent="0.25">
      <c r="A108" s="232" t="s">
        <v>62</v>
      </c>
      <c r="B108" s="235">
        <v>364.45066056999997</v>
      </c>
      <c r="C108" s="124">
        <v>364.45066056999963</v>
      </c>
      <c r="D108" s="49">
        <f t="shared" si="2"/>
        <v>0</v>
      </c>
      <c r="E108" s="37"/>
      <c r="F108" s="233" t="s">
        <v>642</v>
      </c>
      <c r="G108" s="234">
        <v>6.8981998200000003</v>
      </c>
      <c r="H108" s="124">
        <v>6.8981998199999932</v>
      </c>
      <c r="I108" s="234">
        <f t="shared" si="3"/>
        <v>-7.1054273576010019E-15</v>
      </c>
      <c r="J108" s="73"/>
    </row>
    <row r="109" spans="1:10" x14ac:dyDescent="0.25">
      <c r="A109" s="232" t="s">
        <v>63</v>
      </c>
      <c r="B109" s="235">
        <v>5.7605652999999997</v>
      </c>
      <c r="C109" s="124">
        <v>5.7605652999999997</v>
      </c>
      <c r="D109" s="49">
        <f t="shared" si="2"/>
        <v>0</v>
      </c>
      <c r="E109" s="37"/>
      <c r="F109" s="233" t="s">
        <v>609</v>
      </c>
      <c r="G109" s="234">
        <v>1.9165268899999999</v>
      </c>
      <c r="H109" s="124">
        <v>1.9165268899999961</v>
      </c>
      <c r="I109" s="234">
        <f t="shared" si="3"/>
        <v>-3.7747582837255322E-15</v>
      </c>
      <c r="J109" s="73"/>
    </row>
    <row r="110" spans="1:10" x14ac:dyDescent="0.25">
      <c r="A110" s="232" t="s">
        <v>64</v>
      </c>
      <c r="B110" s="235">
        <v>1.2500000000000001E-2</v>
      </c>
      <c r="C110" s="124">
        <v>1.2500000000000001E-2</v>
      </c>
      <c r="D110" s="49">
        <f t="shared" si="2"/>
        <v>0</v>
      </c>
      <c r="E110" s="37"/>
      <c r="F110" s="233" t="s">
        <v>608</v>
      </c>
      <c r="G110" s="234">
        <v>1.6273794500000001</v>
      </c>
      <c r="H110" s="124">
        <v>1.6273794499999974</v>
      </c>
      <c r="I110" s="234">
        <f t="shared" si="3"/>
        <v>-2.6645352591003757E-15</v>
      </c>
      <c r="J110" s="73"/>
    </row>
    <row r="111" spans="1:10" x14ac:dyDescent="0.25">
      <c r="A111" s="232" t="s">
        <v>66</v>
      </c>
      <c r="B111" s="235">
        <v>9.9576100000000004E-3</v>
      </c>
      <c r="C111" s="124">
        <v>9.9576100000000004E-3</v>
      </c>
      <c r="D111" s="49">
        <f t="shared" si="2"/>
        <v>0</v>
      </c>
      <c r="E111" s="37"/>
      <c r="F111" s="233" t="s">
        <v>558</v>
      </c>
      <c r="G111" s="234">
        <v>0.74829639000000003</v>
      </c>
      <c r="H111" s="124">
        <v>0.74829638999999881</v>
      </c>
      <c r="I111" s="234">
        <f t="shared" si="3"/>
        <v>-1.2212453270876722E-15</v>
      </c>
      <c r="J111" s="73"/>
    </row>
    <row r="112" spans="1:10" x14ac:dyDescent="0.25">
      <c r="A112" s="232" t="s">
        <v>67</v>
      </c>
      <c r="B112" s="235">
        <v>1.14242665</v>
      </c>
      <c r="C112" s="124">
        <v>1.1424266499999991</v>
      </c>
      <c r="D112" s="49">
        <f t="shared" si="2"/>
        <v>0</v>
      </c>
      <c r="E112" s="37"/>
      <c r="F112" s="233" t="s">
        <v>591</v>
      </c>
      <c r="G112" s="234">
        <v>0.37913912</v>
      </c>
      <c r="H112" s="124">
        <v>0.37913911999999877</v>
      </c>
      <c r="I112" s="234">
        <f t="shared" si="3"/>
        <v>-1.2212453270876722E-15</v>
      </c>
      <c r="J112" s="73"/>
    </row>
    <row r="113" spans="1:10" x14ac:dyDescent="0.25">
      <c r="A113" s="232" t="s">
        <v>68</v>
      </c>
      <c r="B113" s="235">
        <v>3.0436009999999999E-2</v>
      </c>
      <c r="C113" s="124">
        <v>3.0436009999999993E-2</v>
      </c>
      <c r="D113" s="49">
        <f t="shared" si="2"/>
        <v>0</v>
      </c>
      <c r="E113" s="37"/>
      <c r="F113" s="233" t="s">
        <v>552</v>
      </c>
      <c r="G113" s="234">
        <v>0.64619486999999998</v>
      </c>
      <c r="H113" s="124">
        <v>0.64619486999999887</v>
      </c>
      <c r="I113" s="234">
        <f t="shared" si="3"/>
        <v>-1.1102230246251565E-15</v>
      </c>
      <c r="J113" s="73"/>
    </row>
    <row r="114" spans="1:10" x14ac:dyDescent="0.25">
      <c r="A114" s="232" t="s">
        <v>69</v>
      </c>
      <c r="B114" s="235">
        <v>1.6830442699999999</v>
      </c>
      <c r="C114" s="124">
        <v>1.6830442699999999</v>
      </c>
      <c r="D114" s="49">
        <f t="shared" si="2"/>
        <v>0</v>
      </c>
      <c r="E114" s="37"/>
      <c r="F114" s="233" t="s">
        <v>595</v>
      </c>
      <c r="G114" s="234">
        <v>0.74574445999999994</v>
      </c>
      <c r="H114" s="124">
        <v>0.74574445999999883</v>
      </c>
      <c r="I114" s="234">
        <f t="shared" si="3"/>
        <v>-1.1102230246251565E-15</v>
      </c>
      <c r="J114" s="73"/>
    </row>
    <row r="115" spans="1:10" x14ac:dyDescent="0.25">
      <c r="A115" s="232" t="s">
        <v>70</v>
      </c>
      <c r="B115" s="235">
        <v>4.6731699999999999E-3</v>
      </c>
      <c r="C115" s="124">
        <v>4.6731699999999991E-3</v>
      </c>
      <c r="D115" s="49">
        <f t="shared" si="2"/>
        <v>0</v>
      </c>
      <c r="E115" s="37"/>
      <c r="F115" s="233" t="s">
        <v>587</v>
      </c>
      <c r="G115" s="234">
        <v>0.32357357000000003</v>
      </c>
      <c r="H115" s="124">
        <v>0.32357356999999898</v>
      </c>
      <c r="I115" s="234">
        <f t="shared" si="3"/>
        <v>-1.0547118733938987E-15</v>
      </c>
      <c r="J115" s="73"/>
    </row>
    <row r="116" spans="1:10" x14ac:dyDescent="0.25">
      <c r="A116" s="232" t="s">
        <v>71</v>
      </c>
      <c r="B116" s="235">
        <v>0.11383502</v>
      </c>
      <c r="C116" s="124">
        <v>0.11383502</v>
      </c>
      <c r="D116" s="49">
        <f t="shared" si="2"/>
        <v>0</v>
      </c>
      <c r="E116" s="37"/>
      <c r="F116" s="233" t="s">
        <v>588</v>
      </c>
      <c r="G116" s="234">
        <v>0.32599148</v>
      </c>
      <c r="H116" s="124">
        <v>0.32599147999999895</v>
      </c>
      <c r="I116" s="234">
        <f t="shared" si="3"/>
        <v>-1.0547118733938987E-15</v>
      </c>
      <c r="J116" s="73"/>
    </row>
    <row r="117" spans="1:10" x14ac:dyDescent="0.25">
      <c r="A117" s="232" t="s">
        <v>73</v>
      </c>
      <c r="B117" s="235">
        <v>1.1778099999999998E-3</v>
      </c>
      <c r="C117" s="124">
        <v>1.177809999999999E-3</v>
      </c>
      <c r="D117" s="49">
        <f t="shared" si="2"/>
        <v>0</v>
      </c>
      <c r="E117" s="37"/>
      <c r="F117" s="233" t="s">
        <v>538</v>
      </c>
      <c r="G117" s="234">
        <v>0.12600702999999999</v>
      </c>
      <c r="H117" s="124">
        <v>0.12600702999999897</v>
      </c>
      <c r="I117" s="234">
        <f t="shared" si="3"/>
        <v>-1.0269562977782698E-15</v>
      </c>
      <c r="J117" s="73"/>
    </row>
    <row r="118" spans="1:10" x14ac:dyDescent="0.25">
      <c r="A118" s="232" t="s">
        <v>74</v>
      </c>
      <c r="B118" s="235">
        <v>1.51670946</v>
      </c>
      <c r="C118" s="124">
        <v>1.5167094599999991</v>
      </c>
      <c r="D118" s="49">
        <f t="shared" si="2"/>
        <v>0</v>
      </c>
      <c r="E118" s="37"/>
      <c r="F118" s="233" t="s">
        <v>593</v>
      </c>
      <c r="G118" s="234">
        <v>0.95776399000000001</v>
      </c>
      <c r="H118" s="124">
        <v>0.95776398999999901</v>
      </c>
      <c r="I118" s="234">
        <f t="shared" si="3"/>
        <v>-9.9920072216264089E-16</v>
      </c>
      <c r="J118" s="73"/>
    </row>
    <row r="119" spans="1:10" x14ac:dyDescent="0.25">
      <c r="A119" s="232" t="s">
        <v>75</v>
      </c>
      <c r="B119" s="235">
        <v>3.0425187899999999</v>
      </c>
      <c r="C119" s="124">
        <v>3.0425187899999995</v>
      </c>
      <c r="D119" s="49">
        <f t="shared" si="2"/>
        <v>0</v>
      </c>
      <c r="E119" s="37"/>
      <c r="F119" s="233" t="s">
        <v>599</v>
      </c>
      <c r="G119" s="234">
        <v>0.99207166000000002</v>
      </c>
      <c r="H119" s="124">
        <v>0.99207165999999902</v>
      </c>
      <c r="I119" s="234">
        <f t="shared" si="3"/>
        <v>-9.9920072216264089E-16</v>
      </c>
      <c r="J119" s="73"/>
    </row>
    <row r="120" spans="1:10" x14ac:dyDescent="0.25">
      <c r="A120" s="232" t="s">
        <v>77</v>
      </c>
      <c r="B120" s="235">
        <v>5.5000000000000003E-4</v>
      </c>
      <c r="C120" s="124">
        <v>5.5000000000000003E-4</v>
      </c>
      <c r="D120" s="49">
        <f t="shared" si="2"/>
        <v>0</v>
      </c>
      <c r="E120" s="37"/>
      <c r="F120" s="233" t="s">
        <v>561</v>
      </c>
      <c r="G120" s="234">
        <v>0.64427223</v>
      </c>
      <c r="H120" s="124">
        <v>0.644272229999999</v>
      </c>
      <c r="I120" s="234">
        <f t="shared" si="3"/>
        <v>-9.9920072216264089E-16</v>
      </c>
      <c r="J120" s="73"/>
    </row>
    <row r="121" spans="1:10" x14ac:dyDescent="0.25">
      <c r="A121" s="232" t="s">
        <v>78</v>
      </c>
      <c r="B121" s="235">
        <v>2.42E-4</v>
      </c>
      <c r="C121" s="124">
        <v>2.42E-4</v>
      </c>
      <c r="D121" s="49">
        <f t="shared" si="2"/>
        <v>0</v>
      </c>
      <c r="E121" s="37"/>
      <c r="F121" s="233" t="s">
        <v>548</v>
      </c>
      <c r="G121" s="234">
        <v>0.15085467999999999</v>
      </c>
      <c r="H121" s="124">
        <v>0.15085467999999899</v>
      </c>
      <c r="I121" s="234">
        <f t="shared" si="3"/>
        <v>-9.9920072216264089E-16</v>
      </c>
      <c r="J121" s="73"/>
    </row>
    <row r="122" spans="1:10" x14ac:dyDescent="0.25">
      <c r="A122" s="232" t="s">
        <v>79</v>
      </c>
      <c r="B122" s="235">
        <v>1.1102236699999999</v>
      </c>
      <c r="C122" s="124">
        <v>1.1102236699999986</v>
      </c>
      <c r="D122" s="49">
        <f t="shared" si="2"/>
        <v>0</v>
      </c>
      <c r="E122" s="37"/>
      <c r="F122" s="233" t="s">
        <v>598</v>
      </c>
      <c r="G122" s="234">
        <v>0.97114402</v>
      </c>
      <c r="H122" s="124">
        <v>0.97114401999999911</v>
      </c>
      <c r="I122" s="234">
        <f t="shared" si="3"/>
        <v>-8.8817841970012523E-16</v>
      </c>
      <c r="J122" s="73"/>
    </row>
    <row r="123" spans="1:10" x14ac:dyDescent="0.25">
      <c r="A123" s="232" t="s">
        <v>80</v>
      </c>
      <c r="B123" s="235">
        <v>8.0186092099999993</v>
      </c>
      <c r="C123" s="124">
        <v>8.0186092099999975</v>
      </c>
      <c r="D123" s="49">
        <f t="shared" si="2"/>
        <v>0</v>
      </c>
      <c r="E123" s="37"/>
      <c r="F123" s="233" t="s">
        <v>583</v>
      </c>
      <c r="G123" s="234">
        <v>0.12558682000000002</v>
      </c>
      <c r="H123" s="124">
        <v>0.12558681999999979</v>
      </c>
      <c r="I123" s="234">
        <f t="shared" si="3"/>
        <v>-2.2204460492503131E-16</v>
      </c>
      <c r="J123" s="73"/>
    </row>
    <row r="124" spans="1:10" x14ac:dyDescent="0.25">
      <c r="A124" s="232" t="s">
        <v>81</v>
      </c>
      <c r="B124" s="235">
        <v>1.6360832300000001</v>
      </c>
      <c r="C124" s="124">
        <v>1.6360832299999994</v>
      </c>
      <c r="D124" s="49">
        <f t="shared" si="2"/>
        <v>0</v>
      </c>
      <c r="E124" s="37"/>
      <c r="F124" s="233" t="s">
        <v>585</v>
      </c>
      <c r="G124" s="234">
        <v>0.20432335000000001</v>
      </c>
      <c r="H124" s="124">
        <v>0.20432334999999979</v>
      </c>
      <c r="I124" s="234">
        <f t="shared" si="3"/>
        <v>-2.2204460492503131E-16</v>
      </c>
      <c r="J124" s="73"/>
    </row>
    <row r="125" spans="1:10" x14ac:dyDescent="0.25">
      <c r="A125" s="232" t="s">
        <v>82</v>
      </c>
      <c r="B125" s="235">
        <v>0.25827850999999996</v>
      </c>
      <c r="C125" s="124">
        <v>0.25827850999999985</v>
      </c>
      <c r="D125" s="49">
        <f t="shared" si="2"/>
        <v>0</v>
      </c>
      <c r="E125" s="37"/>
      <c r="F125" s="233" t="s">
        <v>575</v>
      </c>
      <c r="G125" s="234">
        <v>2.2006400000000002E-2</v>
      </c>
      <c r="H125" s="124">
        <v>2.2006399999999891E-2</v>
      </c>
      <c r="I125" s="234">
        <f t="shared" si="3"/>
        <v>-1.1102230246251565E-16</v>
      </c>
      <c r="J125" s="73"/>
    </row>
    <row r="126" spans="1:10" x14ac:dyDescent="0.25">
      <c r="A126" s="232" t="s">
        <v>83</v>
      </c>
      <c r="B126" s="235">
        <v>6.5620712000000001</v>
      </c>
      <c r="C126" s="124">
        <v>6.5620711999999992</v>
      </c>
      <c r="D126" s="49">
        <f t="shared" si="2"/>
        <v>0</v>
      </c>
      <c r="E126" s="37"/>
      <c r="F126" s="233" t="s">
        <v>568</v>
      </c>
      <c r="G126" s="234">
        <v>1.8035259999999997E-2</v>
      </c>
      <c r="H126" s="124">
        <v>1.803525999999989E-2</v>
      </c>
      <c r="I126" s="234">
        <f t="shared" si="3"/>
        <v>-1.0755285551056204E-16</v>
      </c>
      <c r="J126" s="73"/>
    </row>
    <row r="127" spans="1:10" x14ac:dyDescent="0.25">
      <c r="A127" s="232" t="s">
        <v>86</v>
      </c>
      <c r="B127" s="235">
        <v>0.20420034000000001</v>
      </c>
      <c r="C127" s="124">
        <v>0.20420034000000001</v>
      </c>
      <c r="D127" s="49">
        <f t="shared" si="2"/>
        <v>0</v>
      </c>
      <c r="E127" s="37"/>
      <c r="F127" s="233" t="s">
        <v>580</v>
      </c>
      <c r="G127" s="234">
        <v>4.5630999999999998E-2</v>
      </c>
      <c r="H127" s="124">
        <v>4.5630999999999894E-2</v>
      </c>
      <c r="I127" s="234">
        <f t="shared" si="3"/>
        <v>-1.0408340855860843E-16</v>
      </c>
      <c r="J127" s="73"/>
    </row>
    <row r="128" spans="1:10" x14ac:dyDescent="0.25">
      <c r="A128" s="232" t="s">
        <v>87</v>
      </c>
      <c r="B128" s="235">
        <v>2.4341684199999998</v>
      </c>
      <c r="C128" s="124">
        <v>2.4341684200000002</v>
      </c>
      <c r="D128" s="49">
        <f t="shared" si="2"/>
        <v>0</v>
      </c>
      <c r="E128" s="37"/>
      <c r="F128" s="233" t="s">
        <v>560</v>
      </c>
      <c r="G128" s="234">
        <v>5.4153629999999994E-2</v>
      </c>
      <c r="H128" s="124">
        <v>5.4153629999999897E-2</v>
      </c>
      <c r="I128" s="234">
        <f t="shared" si="3"/>
        <v>-9.7144514654701197E-17</v>
      </c>
      <c r="J128" s="73"/>
    </row>
    <row r="129" spans="1:10" x14ac:dyDescent="0.25">
      <c r="A129" s="232" t="s">
        <v>88</v>
      </c>
      <c r="B129" s="235">
        <v>13.41026407</v>
      </c>
      <c r="C129" s="124">
        <v>13.410264069999997</v>
      </c>
      <c r="D129" s="49">
        <f t="shared" si="2"/>
        <v>0</v>
      </c>
      <c r="E129" s="37"/>
      <c r="F129" s="233" t="s">
        <v>579</v>
      </c>
      <c r="G129" s="234">
        <v>3.6680690000000002E-2</v>
      </c>
      <c r="H129" s="124">
        <v>3.6680689999999905E-2</v>
      </c>
      <c r="I129" s="234">
        <f t="shared" si="3"/>
        <v>-9.7144514654701197E-17</v>
      </c>
      <c r="J129" s="73"/>
    </row>
    <row r="130" spans="1:10" x14ac:dyDescent="0.25">
      <c r="A130" s="232" t="s">
        <v>90</v>
      </c>
      <c r="B130" s="235">
        <v>0.26943718</v>
      </c>
      <c r="C130" s="124">
        <v>0.26943717999999994</v>
      </c>
      <c r="D130" s="49">
        <f t="shared" si="2"/>
        <v>0</v>
      </c>
      <c r="E130" s="37"/>
      <c r="F130" s="233" t="s">
        <v>570</v>
      </c>
      <c r="G130" s="234">
        <v>5.2062209999999998E-2</v>
      </c>
      <c r="H130" s="124">
        <v>5.2062209999999901E-2</v>
      </c>
      <c r="I130" s="234">
        <f t="shared" si="3"/>
        <v>-9.7144514654701197E-17</v>
      </c>
      <c r="J130" s="73"/>
    </row>
    <row r="131" spans="1:10" x14ac:dyDescent="0.25">
      <c r="A131" s="232" t="s">
        <v>92</v>
      </c>
      <c r="B131" s="235">
        <v>2.7182850000000001E-2</v>
      </c>
      <c r="C131" s="124">
        <v>2.7182849999999998E-2</v>
      </c>
      <c r="D131" s="49">
        <f t="shared" si="2"/>
        <v>0</v>
      </c>
      <c r="E131" s="37"/>
      <c r="F131" s="233" t="s">
        <v>566</v>
      </c>
      <c r="G131" s="234">
        <v>2.0892E-4</v>
      </c>
      <c r="H131" s="124">
        <v>2.08919999999999E-4</v>
      </c>
      <c r="I131" s="234">
        <f t="shared" si="3"/>
        <v>-1.0028870095490916E-18</v>
      </c>
      <c r="J131" s="73"/>
    </row>
    <row r="132" spans="1:10" x14ac:dyDescent="0.25">
      <c r="A132" s="232" t="s">
        <v>93</v>
      </c>
      <c r="B132" s="235">
        <v>0.70684989999999992</v>
      </c>
      <c r="C132" s="124">
        <v>0.7068498999999997</v>
      </c>
      <c r="D132" s="49">
        <f t="shared" si="2"/>
        <v>0</v>
      </c>
      <c r="E132" s="37"/>
      <c r="F132" s="233" t="s">
        <v>565</v>
      </c>
      <c r="G132" s="234">
        <v>5.6579999999999997E-5</v>
      </c>
      <c r="H132" s="124">
        <v>5.6579999999999902E-5</v>
      </c>
      <c r="I132" s="234">
        <f t="shared" si="3"/>
        <v>-9.4867690092481638E-20</v>
      </c>
      <c r="J132" s="73"/>
    </row>
    <row r="133" spans="1:10" x14ac:dyDescent="0.25">
      <c r="A133" s="232" t="s">
        <v>94</v>
      </c>
      <c r="B133" s="235">
        <v>6.7841399999999996E-2</v>
      </c>
      <c r="C133" s="124">
        <v>6.7841399999999913E-2</v>
      </c>
      <c r="D133" s="49">
        <f t="shared" si="2"/>
        <v>0</v>
      </c>
      <c r="E133" s="37"/>
      <c r="F133" s="233" t="s">
        <v>649</v>
      </c>
      <c r="G133" s="234">
        <v>69.073696049999896</v>
      </c>
      <c r="H133" s="124">
        <v>69.07369604999991</v>
      </c>
      <c r="I133" s="234">
        <f t="shared" si="3"/>
        <v>0</v>
      </c>
      <c r="J133" s="73"/>
    </row>
    <row r="134" spans="1:10" x14ac:dyDescent="0.25">
      <c r="A134" s="232" t="s">
        <v>95</v>
      </c>
      <c r="B134" s="235">
        <v>0.84458586000000002</v>
      </c>
      <c r="C134" s="124">
        <v>0.84458585999999947</v>
      </c>
      <c r="D134" s="49">
        <f t="shared" si="2"/>
        <v>0</v>
      </c>
      <c r="E134" s="37"/>
      <c r="F134" s="233" t="s">
        <v>647</v>
      </c>
      <c r="G134" s="234">
        <v>18.16009549</v>
      </c>
      <c r="H134" s="124">
        <v>18.160095489999978</v>
      </c>
      <c r="I134" s="234">
        <f t="shared" si="3"/>
        <v>0</v>
      </c>
      <c r="J134" s="73"/>
    </row>
    <row r="135" spans="1:10" x14ac:dyDescent="0.25">
      <c r="A135" s="232" t="s">
        <v>97</v>
      </c>
      <c r="B135" s="235">
        <v>21.718299999999999</v>
      </c>
      <c r="C135" s="124">
        <v>21.718299999999978</v>
      </c>
      <c r="D135" s="49">
        <f t="shared" si="2"/>
        <v>0</v>
      </c>
      <c r="E135" s="37"/>
      <c r="F135" s="233" t="s">
        <v>728</v>
      </c>
      <c r="G135" s="234">
        <v>46.697226860000001</v>
      </c>
      <c r="H135" s="124">
        <v>46.697226859999979</v>
      </c>
      <c r="I135" s="234">
        <f t="shared" si="3"/>
        <v>0</v>
      </c>
      <c r="J135" s="73"/>
    </row>
    <row r="136" spans="1:10" x14ac:dyDescent="0.25">
      <c r="A136" s="232" t="s">
        <v>100</v>
      </c>
      <c r="B136" s="235">
        <v>1.0624993199999999</v>
      </c>
      <c r="C136" s="124">
        <v>1.0624993199999986</v>
      </c>
      <c r="D136" s="49">
        <f t="shared" si="2"/>
        <v>0</v>
      </c>
      <c r="E136" s="37"/>
      <c r="F136" s="233" t="s">
        <v>537</v>
      </c>
      <c r="G136" s="234">
        <v>37.431614689999996</v>
      </c>
      <c r="H136" s="124">
        <v>37.431614689999975</v>
      </c>
      <c r="I136" s="234">
        <f t="shared" si="3"/>
        <v>0</v>
      </c>
      <c r="J136" s="73"/>
    </row>
    <row r="137" spans="1:10" x14ac:dyDescent="0.25">
      <c r="A137" s="232" t="s">
        <v>101</v>
      </c>
      <c r="B137" s="235">
        <v>133.13827271</v>
      </c>
      <c r="C137" s="124">
        <v>133.13827270999991</v>
      </c>
      <c r="D137" s="49">
        <f t="shared" si="2"/>
        <v>0</v>
      </c>
      <c r="E137" s="37"/>
      <c r="F137" s="233" t="s">
        <v>540</v>
      </c>
      <c r="G137" s="234">
        <v>7.9757422499999997</v>
      </c>
      <c r="H137" s="124">
        <v>7.9757422499999997</v>
      </c>
      <c r="I137" s="234">
        <f t="shared" si="3"/>
        <v>0</v>
      </c>
      <c r="J137" s="73"/>
    </row>
    <row r="138" spans="1:10" x14ac:dyDescent="0.25">
      <c r="A138" s="232" t="s">
        <v>102</v>
      </c>
      <c r="B138" s="235">
        <v>6.7307663899999994</v>
      </c>
      <c r="C138" s="124">
        <v>6.7307663899999968</v>
      </c>
      <c r="D138" s="49">
        <f t="shared" si="2"/>
        <v>0</v>
      </c>
      <c r="E138" s="37"/>
      <c r="F138" s="233" t="s">
        <v>709</v>
      </c>
      <c r="G138" s="234">
        <v>32.796943779999999</v>
      </c>
      <c r="H138" s="124">
        <v>32.796943779999978</v>
      </c>
      <c r="I138" s="234">
        <f t="shared" si="3"/>
        <v>0</v>
      </c>
      <c r="J138" s="73"/>
    </row>
    <row r="139" spans="1:10" x14ac:dyDescent="0.25">
      <c r="A139" s="232" t="s">
        <v>103</v>
      </c>
      <c r="B139" s="235">
        <v>5.1813239400000004</v>
      </c>
      <c r="C139" s="124">
        <v>5.1813239400000004</v>
      </c>
      <c r="D139" s="49">
        <f t="shared" ref="D139:D202" si="4">C139-B139</f>
        <v>0</v>
      </c>
      <c r="E139" s="37"/>
      <c r="F139" s="233" t="s">
        <v>576</v>
      </c>
      <c r="G139" s="234">
        <v>2.2899029999999997E-2</v>
      </c>
      <c r="H139" s="124">
        <v>2.289902999999999E-2</v>
      </c>
      <c r="I139" s="234">
        <f t="shared" ref="I139:I202" si="5">H139-G139</f>
        <v>0</v>
      </c>
      <c r="J139" s="73"/>
    </row>
    <row r="140" spans="1:10" x14ac:dyDescent="0.25">
      <c r="A140" s="232" t="s">
        <v>104</v>
      </c>
      <c r="B140" s="235">
        <v>4.5361590300000003</v>
      </c>
      <c r="C140" s="124">
        <v>4.5361590299999985</v>
      </c>
      <c r="D140" s="49">
        <f t="shared" si="4"/>
        <v>0</v>
      </c>
      <c r="E140" s="37"/>
      <c r="F140" s="233" t="s">
        <v>702</v>
      </c>
      <c r="G140" s="234">
        <v>28.830893570000001</v>
      </c>
      <c r="H140" s="124">
        <v>28.830893569999997</v>
      </c>
      <c r="I140" s="234">
        <f t="shared" si="5"/>
        <v>0</v>
      </c>
      <c r="J140" s="73"/>
    </row>
    <row r="141" spans="1:10" x14ac:dyDescent="0.25">
      <c r="A141" s="232" t="s">
        <v>105</v>
      </c>
      <c r="B141" s="235">
        <v>2.5347993400000002</v>
      </c>
      <c r="C141" s="124">
        <v>2.5347993399999997</v>
      </c>
      <c r="D141" s="49">
        <f t="shared" si="4"/>
        <v>0</v>
      </c>
      <c r="E141" s="37"/>
      <c r="F141" s="233" t="s">
        <v>645</v>
      </c>
      <c r="G141" s="234">
        <v>6.5800623399999996</v>
      </c>
      <c r="H141" s="124">
        <v>6.5800623399999987</v>
      </c>
      <c r="I141" s="234">
        <f t="shared" si="5"/>
        <v>0</v>
      </c>
      <c r="J141" s="73"/>
    </row>
    <row r="142" spans="1:10" x14ac:dyDescent="0.25">
      <c r="A142" s="232" t="s">
        <v>106</v>
      </c>
      <c r="B142" s="235">
        <v>0.74456009000000001</v>
      </c>
      <c r="C142" s="124">
        <v>0.74456008999999979</v>
      </c>
      <c r="D142" s="49">
        <f t="shared" si="4"/>
        <v>0</v>
      </c>
      <c r="E142" s="37"/>
      <c r="F142" s="233" t="s">
        <v>586</v>
      </c>
      <c r="G142" s="234">
        <v>0.31633318999999999</v>
      </c>
      <c r="H142" s="124">
        <v>0.31633318999999999</v>
      </c>
      <c r="I142" s="234">
        <f t="shared" si="5"/>
        <v>0</v>
      </c>
      <c r="J142" s="73"/>
    </row>
    <row r="143" spans="1:10" x14ac:dyDescent="0.25">
      <c r="A143" s="232" t="s">
        <v>107</v>
      </c>
      <c r="B143" s="235">
        <v>0.24393977</v>
      </c>
      <c r="C143" s="124">
        <v>0.24393977000000003</v>
      </c>
      <c r="D143" s="49">
        <f t="shared" si="4"/>
        <v>0</v>
      </c>
      <c r="E143" s="37"/>
      <c r="F143" s="233" t="s">
        <v>604</v>
      </c>
      <c r="G143" s="234">
        <v>1.3005478799999999</v>
      </c>
      <c r="H143" s="124">
        <v>1.3005478799999988</v>
      </c>
      <c r="I143" s="234">
        <f t="shared" si="5"/>
        <v>0</v>
      </c>
      <c r="J143" s="73"/>
    </row>
    <row r="144" spans="1:10" x14ac:dyDescent="0.25">
      <c r="A144" s="232" t="s">
        <v>108</v>
      </c>
      <c r="B144" s="235">
        <v>1.5373229999999998E-2</v>
      </c>
      <c r="C144" s="124">
        <v>1.5373230000000002E-2</v>
      </c>
      <c r="D144" s="49">
        <f t="shared" si="4"/>
        <v>0</v>
      </c>
      <c r="E144" s="37"/>
      <c r="F144" s="233" t="s">
        <v>778</v>
      </c>
      <c r="G144" s="234">
        <v>240.72179149000002</v>
      </c>
      <c r="H144" s="124">
        <v>240.72179148999993</v>
      </c>
      <c r="I144" s="234">
        <f t="shared" si="5"/>
        <v>0</v>
      </c>
      <c r="J144" s="73"/>
    </row>
    <row r="145" spans="1:10" x14ac:dyDescent="0.25">
      <c r="A145" s="232" t="s">
        <v>110</v>
      </c>
      <c r="B145" s="235">
        <v>3.2954310000000001E-2</v>
      </c>
      <c r="C145" s="124">
        <v>3.2954309999999994E-2</v>
      </c>
      <c r="D145" s="49">
        <f t="shared" si="4"/>
        <v>0</v>
      </c>
      <c r="E145" s="37"/>
      <c r="F145" s="233" t="s">
        <v>708</v>
      </c>
      <c r="G145" s="234">
        <v>33.771773670000002</v>
      </c>
      <c r="H145" s="124">
        <v>33.771773669999966</v>
      </c>
      <c r="I145" s="234">
        <f t="shared" si="5"/>
        <v>0</v>
      </c>
      <c r="J145" s="73"/>
    </row>
    <row r="146" spans="1:10" x14ac:dyDescent="0.25">
      <c r="A146" s="232" t="s">
        <v>111</v>
      </c>
      <c r="B146" s="235">
        <v>8.0854620000000002E-2</v>
      </c>
      <c r="C146" s="124">
        <v>8.0854620000000016E-2</v>
      </c>
      <c r="D146" s="49">
        <f t="shared" si="4"/>
        <v>0</v>
      </c>
      <c r="E146" s="37"/>
      <c r="F146" s="233" t="s">
        <v>698</v>
      </c>
      <c r="G146" s="234">
        <v>27.877491710000001</v>
      </c>
      <c r="H146" s="124">
        <v>27.877491709999987</v>
      </c>
      <c r="I146" s="234">
        <f t="shared" si="5"/>
        <v>0</v>
      </c>
      <c r="J146" s="73"/>
    </row>
    <row r="147" spans="1:10" x14ac:dyDescent="0.25">
      <c r="A147" s="232" t="s">
        <v>112</v>
      </c>
      <c r="B147" s="235">
        <v>2.6971267299999999</v>
      </c>
      <c r="C147" s="124">
        <v>2.6971267299999986</v>
      </c>
      <c r="D147" s="49">
        <f t="shared" si="4"/>
        <v>0</v>
      </c>
      <c r="E147" s="37"/>
      <c r="F147" s="233" t="s">
        <v>768</v>
      </c>
      <c r="G147" s="234">
        <v>149.14610256</v>
      </c>
      <c r="H147" s="124">
        <v>149.14610255999983</v>
      </c>
      <c r="I147" s="234">
        <f t="shared" si="5"/>
        <v>0</v>
      </c>
      <c r="J147" s="73"/>
    </row>
    <row r="148" spans="1:10" x14ac:dyDescent="0.25">
      <c r="A148" s="232" t="s">
        <v>113</v>
      </c>
      <c r="B148" s="235">
        <v>5.3086279200000011</v>
      </c>
      <c r="C148" s="124">
        <v>5.3086279199999966</v>
      </c>
      <c r="D148" s="49">
        <f t="shared" si="4"/>
        <v>0</v>
      </c>
      <c r="E148" s="37"/>
      <c r="F148" s="233" t="s">
        <v>559</v>
      </c>
      <c r="G148" s="234">
        <v>0.13148550000000001</v>
      </c>
      <c r="H148" s="124">
        <v>0.13148550000000001</v>
      </c>
      <c r="I148" s="234">
        <f t="shared" si="5"/>
        <v>0</v>
      </c>
      <c r="J148" s="73"/>
    </row>
    <row r="149" spans="1:10" x14ac:dyDescent="0.25">
      <c r="A149" s="232" t="s">
        <v>114</v>
      </c>
      <c r="B149" s="235">
        <v>0.26247388999999999</v>
      </c>
      <c r="C149" s="124">
        <v>0.26247388999999999</v>
      </c>
      <c r="D149" s="49">
        <f t="shared" si="4"/>
        <v>0</v>
      </c>
      <c r="E149" s="37"/>
      <c r="F149" s="233" t="s">
        <v>553</v>
      </c>
      <c r="G149" s="234">
        <v>0.26250715000000002</v>
      </c>
      <c r="H149" s="124">
        <v>0.26250715000000002</v>
      </c>
      <c r="I149" s="234">
        <f t="shared" si="5"/>
        <v>0</v>
      </c>
      <c r="J149" s="73"/>
    </row>
    <row r="150" spans="1:10" x14ac:dyDescent="0.25">
      <c r="A150" s="232" t="s">
        <v>115</v>
      </c>
      <c r="B150" s="235">
        <v>57.941446359999993</v>
      </c>
      <c r="C150" s="124">
        <v>57.941446360000015</v>
      </c>
      <c r="D150" s="49">
        <f t="shared" si="4"/>
        <v>0</v>
      </c>
      <c r="E150" s="37"/>
      <c r="F150" s="233" t="s">
        <v>569</v>
      </c>
      <c r="G150" s="234">
        <v>9.6627399999999995E-3</v>
      </c>
      <c r="H150" s="124">
        <v>9.6627399999999995E-3</v>
      </c>
      <c r="I150" s="234">
        <f t="shared" si="5"/>
        <v>0</v>
      </c>
      <c r="J150" s="73"/>
    </row>
    <row r="151" spans="1:10" x14ac:dyDescent="0.25">
      <c r="A151" s="232" t="s">
        <v>116</v>
      </c>
      <c r="B151" s="235">
        <v>6.2490000000000002E-3</v>
      </c>
      <c r="C151" s="124">
        <v>6.2490000000000002E-3</v>
      </c>
      <c r="D151" s="49">
        <f t="shared" si="4"/>
        <v>0</v>
      </c>
      <c r="E151" s="37"/>
      <c r="F151" s="233" t="s">
        <v>541</v>
      </c>
      <c r="G151" s="234">
        <v>1.2656273</v>
      </c>
      <c r="H151" s="124">
        <v>1.2656273</v>
      </c>
      <c r="I151" s="234">
        <f t="shared" si="5"/>
        <v>0</v>
      </c>
      <c r="J151" s="73"/>
    </row>
    <row r="152" spans="1:10" x14ac:dyDescent="0.25">
      <c r="A152" s="232" t="s">
        <v>117</v>
      </c>
      <c r="B152" s="235">
        <v>4.3251191000000002</v>
      </c>
      <c r="C152" s="124">
        <v>4.3251190999999976</v>
      </c>
      <c r="D152" s="49">
        <f t="shared" si="4"/>
        <v>0</v>
      </c>
      <c r="E152" s="37"/>
      <c r="F152" s="233" t="s">
        <v>589</v>
      </c>
      <c r="G152" s="234">
        <v>0.55526960000000003</v>
      </c>
      <c r="H152" s="124">
        <v>0.55526960000000003</v>
      </c>
      <c r="I152" s="234">
        <f t="shared" si="5"/>
        <v>0</v>
      </c>
      <c r="J152" s="73"/>
    </row>
    <row r="153" spans="1:10" x14ac:dyDescent="0.25">
      <c r="A153" s="232" t="s">
        <v>118</v>
      </c>
      <c r="B153" s="235">
        <v>0.93040147000000006</v>
      </c>
      <c r="C153" s="124">
        <v>0.93040146999999995</v>
      </c>
      <c r="D153" s="49">
        <f t="shared" si="4"/>
        <v>0</v>
      </c>
      <c r="E153" s="37"/>
      <c r="F153" s="233" t="s">
        <v>682</v>
      </c>
      <c r="G153" s="234">
        <v>26.140718589999999</v>
      </c>
      <c r="H153" s="124">
        <v>26.140718589999999</v>
      </c>
      <c r="I153" s="234">
        <f t="shared" si="5"/>
        <v>0</v>
      </c>
      <c r="J153" s="73"/>
    </row>
    <row r="154" spans="1:10" x14ac:dyDescent="0.25">
      <c r="A154" s="232" t="s">
        <v>119</v>
      </c>
      <c r="B154" s="235">
        <v>0.46969369999999999</v>
      </c>
      <c r="C154" s="124">
        <v>0.46969369999999999</v>
      </c>
      <c r="D154" s="49">
        <f t="shared" si="4"/>
        <v>0</v>
      </c>
      <c r="E154" s="37"/>
      <c r="F154" s="233" t="s">
        <v>691</v>
      </c>
      <c r="G154" s="234">
        <v>23.430203710000001</v>
      </c>
      <c r="H154" s="124">
        <v>23.430203709999983</v>
      </c>
      <c r="I154" s="234">
        <f t="shared" si="5"/>
        <v>0</v>
      </c>
      <c r="J154" s="73"/>
    </row>
    <row r="155" spans="1:10" x14ac:dyDescent="0.25">
      <c r="A155" s="232" t="s">
        <v>120</v>
      </c>
      <c r="B155" s="235">
        <v>2.0978460000000001E-2</v>
      </c>
      <c r="C155" s="124">
        <v>2.0978460000000001E-2</v>
      </c>
      <c r="D155" s="49">
        <f t="shared" si="4"/>
        <v>0</v>
      </c>
      <c r="E155" s="37"/>
      <c r="F155" s="233" t="s">
        <v>571</v>
      </c>
      <c r="G155" s="234">
        <v>1.069611E-2</v>
      </c>
      <c r="H155" s="124">
        <v>1.069611E-2</v>
      </c>
      <c r="I155" s="234">
        <f t="shared" si="5"/>
        <v>0</v>
      </c>
      <c r="J155" s="73"/>
    </row>
    <row r="156" spans="1:10" x14ac:dyDescent="0.25">
      <c r="A156" s="232" t="s">
        <v>122</v>
      </c>
      <c r="B156" s="235">
        <v>8.7734759999999995E-2</v>
      </c>
      <c r="C156" s="124">
        <v>8.7734759999999898E-2</v>
      </c>
      <c r="D156" s="49">
        <f t="shared" si="4"/>
        <v>0</v>
      </c>
      <c r="E156" s="37"/>
      <c r="F156" s="233" t="s">
        <v>573</v>
      </c>
      <c r="G156" s="234">
        <v>1.7630049999999998E-2</v>
      </c>
      <c r="H156" s="124">
        <v>1.7630049999999998E-2</v>
      </c>
      <c r="I156" s="234">
        <f t="shared" si="5"/>
        <v>0</v>
      </c>
      <c r="J156" s="73"/>
    </row>
    <row r="157" spans="1:10" x14ac:dyDescent="0.25">
      <c r="A157" s="232" t="s">
        <v>123</v>
      </c>
      <c r="B157" s="235">
        <v>1.35193E-2</v>
      </c>
      <c r="C157" s="124">
        <v>1.35193E-2</v>
      </c>
      <c r="D157" s="49">
        <f t="shared" si="4"/>
        <v>0</v>
      </c>
      <c r="E157" s="37"/>
      <c r="F157" s="233" t="s">
        <v>582</v>
      </c>
      <c r="G157" s="234">
        <v>9.1398560000000004E-2</v>
      </c>
      <c r="H157" s="124">
        <v>9.1398559999999907E-2</v>
      </c>
      <c r="I157" s="234">
        <f t="shared" si="5"/>
        <v>0</v>
      </c>
      <c r="J157" s="73"/>
    </row>
    <row r="158" spans="1:10" x14ac:dyDescent="0.25">
      <c r="A158" s="232" t="s">
        <v>124</v>
      </c>
      <c r="B158" s="235">
        <v>9.7999999999999997E-5</v>
      </c>
      <c r="C158" s="124">
        <v>9.7999999999999997E-5</v>
      </c>
      <c r="D158" s="49">
        <f t="shared" si="4"/>
        <v>0</v>
      </c>
      <c r="E158" s="37"/>
      <c r="F158" s="233" t="s">
        <v>597</v>
      </c>
      <c r="G158" s="234">
        <v>0.91722278000000002</v>
      </c>
      <c r="H158" s="124">
        <v>0.9172227799999999</v>
      </c>
      <c r="I158" s="234">
        <f t="shared" si="5"/>
        <v>0</v>
      </c>
      <c r="J158" s="73"/>
    </row>
    <row r="159" spans="1:10" x14ac:dyDescent="0.25">
      <c r="A159" s="232" t="s">
        <v>125</v>
      </c>
      <c r="B159" s="235">
        <v>49.72887841</v>
      </c>
      <c r="C159" s="124">
        <v>49.72887841</v>
      </c>
      <c r="D159" s="49">
        <f t="shared" si="4"/>
        <v>0</v>
      </c>
      <c r="E159" s="37"/>
      <c r="F159" s="233" t="s">
        <v>543</v>
      </c>
      <c r="G159" s="234">
        <v>3.09156436</v>
      </c>
      <c r="H159" s="124">
        <v>3.0915643599999987</v>
      </c>
      <c r="I159" s="234">
        <f t="shared" si="5"/>
        <v>0</v>
      </c>
      <c r="J159" s="73"/>
    </row>
    <row r="160" spans="1:10" x14ac:dyDescent="0.25">
      <c r="A160" s="232" t="s">
        <v>127</v>
      </c>
      <c r="B160" s="235">
        <v>82.94102737</v>
      </c>
      <c r="C160" s="124">
        <v>82.94102737</v>
      </c>
      <c r="D160" s="49">
        <f t="shared" si="4"/>
        <v>0</v>
      </c>
      <c r="E160" s="37"/>
      <c r="F160" s="233" t="s">
        <v>545</v>
      </c>
      <c r="G160" s="234">
        <v>0.49417927</v>
      </c>
      <c r="H160" s="124">
        <v>0.49417926999999989</v>
      </c>
      <c r="I160" s="234">
        <f t="shared" si="5"/>
        <v>0</v>
      </c>
      <c r="J160" s="73"/>
    </row>
    <row r="161" spans="1:10" x14ac:dyDescent="0.25">
      <c r="A161" s="232" t="s">
        <v>463</v>
      </c>
      <c r="B161" s="235">
        <v>1035.4631717300001</v>
      </c>
      <c r="C161" s="124">
        <v>1035.4631717299999</v>
      </c>
      <c r="D161" s="49">
        <f t="shared" si="4"/>
        <v>0</v>
      </c>
      <c r="E161" s="37"/>
      <c r="F161" s="233" t="s">
        <v>578</v>
      </c>
      <c r="G161" s="234">
        <v>4.1117629999999995E-2</v>
      </c>
      <c r="H161" s="124">
        <v>4.1117629999999988E-2</v>
      </c>
      <c r="I161" s="234">
        <f t="shared" si="5"/>
        <v>0</v>
      </c>
      <c r="J161" s="73"/>
    </row>
    <row r="162" spans="1:10" x14ac:dyDescent="0.25">
      <c r="A162" s="232" t="s">
        <v>128</v>
      </c>
      <c r="B162" s="235">
        <v>4.1752040000000004E-2</v>
      </c>
      <c r="C162" s="124">
        <v>4.1752040000000004E-2</v>
      </c>
      <c r="D162" s="49">
        <f t="shared" si="4"/>
        <v>0</v>
      </c>
      <c r="E162" s="37"/>
      <c r="F162" s="233" t="s">
        <v>547</v>
      </c>
      <c r="G162" s="234">
        <v>0.31315123</v>
      </c>
      <c r="H162" s="124">
        <v>0.31315123</v>
      </c>
      <c r="I162" s="234">
        <f t="shared" si="5"/>
        <v>0</v>
      </c>
      <c r="J162" s="73"/>
    </row>
    <row r="163" spans="1:10" x14ac:dyDescent="0.25">
      <c r="A163" s="232" t="s">
        <v>129</v>
      </c>
      <c r="B163" s="235">
        <v>1.201025E-2</v>
      </c>
      <c r="C163" s="124">
        <v>1.201025E-2</v>
      </c>
      <c r="D163" s="49">
        <f t="shared" si="4"/>
        <v>0</v>
      </c>
      <c r="E163" s="37"/>
      <c r="F163" s="233" t="s">
        <v>556</v>
      </c>
      <c r="G163" s="234">
        <v>4.7100000000000001E-4</v>
      </c>
      <c r="H163" s="124">
        <v>4.7100000000000001E-4</v>
      </c>
      <c r="I163" s="234">
        <f t="shared" si="5"/>
        <v>0</v>
      </c>
      <c r="J163" s="73"/>
    </row>
    <row r="164" spans="1:10" x14ac:dyDescent="0.25">
      <c r="A164" s="232" t="s">
        <v>130</v>
      </c>
      <c r="B164" s="235">
        <v>6.3188019999999998E-2</v>
      </c>
      <c r="C164" s="124">
        <v>6.3188019999999998E-2</v>
      </c>
      <c r="D164" s="49">
        <f t="shared" si="4"/>
        <v>0</v>
      </c>
      <c r="E164" s="37"/>
      <c r="F164" s="233" t="s">
        <v>567</v>
      </c>
      <c r="G164" s="234">
        <v>2.1316999999999999E-4</v>
      </c>
      <c r="H164" s="124">
        <v>2.1316999999999999E-4</v>
      </c>
      <c r="I164" s="234">
        <f t="shared" si="5"/>
        <v>0</v>
      </c>
      <c r="J164" s="73"/>
    </row>
    <row r="165" spans="1:10" x14ac:dyDescent="0.25">
      <c r="A165" s="232" t="s">
        <v>131</v>
      </c>
      <c r="B165" s="235">
        <v>9.727640319999999</v>
      </c>
      <c r="C165" s="124">
        <v>9.7276403199999883</v>
      </c>
      <c r="D165" s="49">
        <f t="shared" si="4"/>
        <v>0</v>
      </c>
      <c r="E165" s="37"/>
      <c r="F165" s="233" t="s">
        <v>651</v>
      </c>
      <c r="G165" s="234">
        <v>8.9424824399999991</v>
      </c>
      <c r="H165" s="124">
        <v>8.9424824399999885</v>
      </c>
      <c r="I165" s="234">
        <f t="shared" si="5"/>
        <v>0</v>
      </c>
      <c r="J165" s="73"/>
    </row>
    <row r="166" spans="1:10" x14ac:dyDescent="0.25">
      <c r="A166" s="232" t="s">
        <v>132</v>
      </c>
      <c r="B166" s="235">
        <v>2.13196751</v>
      </c>
      <c r="C166" s="124">
        <v>2.13196751</v>
      </c>
      <c r="D166" s="49">
        <f t="shared" si="4"/>
        <v>0</v>
      </c>
      <c r="E166" s="37"/>
      <c r="F166" s="233" t="s">
        <v>563</v>
      </c>
      <c r="G166" s="234">
        <v>0.34900170000000003</v>
      </c>
      <c r="H166" s="124">
        <v>0.34900169999999991</v>
      </c>
      <c r="I166" s="234">
        <f t="shared" si="5"/>
        <v>0</v>
      </c>
      <c r="J166" s="73"/>
    </row>
    <row r="167" spans="1:10" x14ac:dyDescent="0.25">
      <c r="A167" s="232" t="s">
        <v>134</v>
      </c>
      <c r="B167" s="235">
        <v>6.8986301000000001</v>
      </c>
      <c r="C167" s="124">
        <v>6.8986300999999957</v>
      </c>
      <c r="D167" s="49">
        <f t="shared" si="4"/>
        <v>0</v>
      </c>
      <c r="E167" s="37"/>
      <c r="F167" s="233" t="s">
        <v>669</v>
      </c>
      <c r="G167" s="234">
        <v>21.184301229999999</v>
      </c>
      <c r="H167" s="124">
        <v>21.184301229999996</v>
      </c>
      <c r="I167" s="234">
        <f t="shared" si="5"/>
        <v>0</v>
      </c>
      <c r="J167" s="73"/>
    </row>
    <row r="168" spans="1:10" x14ac:dyDescent="0.25">
      <c r="A168" s="232" t="s">
        <v>135</v>
      </c>
      <c r="B168" s="235">
        <v>4.8314216999999999</v>
      </c>
      <c r="C168" s="124">
        <v>4.8314216999999964</v>
      </c>
      <c r="D168" s="49">
        <f t="shared" si="4"/>
        <v>0</v>
      </c>
      <c r="E168" s="37"/>
      <c r="F168" s="233" t="s">
        <v>661</v>
      </c>
      <c r="G168" s="234">
        <v>12.999730439999999</v>
      </c>
      <c r="H168" s="124">
        <v>12.999730439999999</v>
      </c>
      <c r="I168" s="234">
        <f t="shared" si="5"/>
        <v>0</v>
      </c>
      <c r="J168" s="73"/>
    </row>
    <row r="169" spans="1:10" x14ac:dyDescent="0.25">
      <c r="A169" s="232" t="s">
        <v>137</v>
      </c>
      <c r="B169" s="235">
        <v>2.3064048400000003</v>
      </c>
      <c r="C169" s="124">
        <v>2.3064048399999999</v>
      </c>
      <c r="D169" s="49">
        <f t="shared" si="4"/>
        <v>0</v>
      </c>
      <c r="E169" s="37"/>
      <c r="F169" s="233" t="s">
        <v>622</v>
      </c>
      <c r="G169" s="234">
        <v>2.89497209</v>
      </c>
      <c r="H169" s="124">
        <v>2.89497209</v>
      </c>
      <c r="I169" s="234">
        <f t="shared" si="5"/>
        <v>0</v>
      </c>
      <c r="J169" s="73"/>
    </row>
    <row r="170" spans="1:10" x14ac:dyDescent="0.25">
      <c r="A170" s="232" t="s">
        <v>139</v>
      </c>
      <c r="B170" s="235">
        <v>1.3645033999999998</v>
      </c>
      <c r="C170" s="124">
        <v>1.3645034</v>
      </c>
      <c r="D170" s="49">
        <f t="shared" si="4"/>
        <v>0</v>
      </c>
      <c r="E170" s="37"/>
      <c r="F170" s="233" t="s">
        <v>667</v>
      </c>
      <c r="G170" s="234">
        <v>14.641356960000001</v>
      </c>
      <c r="H170" s="124">
        <v>14.64135696</v>
      </c>
      <c r="I170" s="234">
        <f t="shared" si="5"/>
        <v>0</v>
      </c>
      <c r="J170" s="73"/>
    </row>
    <row r="171" spans="1:10" x14ac:dyDescent="0.25">
      <c r="A171" s="232" t="s">
        <v>141</v>
      </c>
      <c r="B171" s="235">
        <v>1.6311349999999999E-2</v>
      </c>
      <c r="C171" s="124">
        <v>1.6311350000000002E-2</v>
      </c>
      <c r="D171" s="49">
        <f t="shared" si="4"/>
        <v>0</v>
      </c>
      <c r="E171" s="37"/>
      <c r="F171" s="233" t="s">
        <v>572</v>
      </c>
      <c r="G171" s="234">
        <v>1.537167E-2</v>
      </c>
      <c r="H171" s="124">
        <v>1.537167E-2</v>
      </c>
      <c r="I171" s="234">
        <f t="shared" si="5"/>
        <v>0</v>
      </c>
      <c r="J171" s="73"/>
    </row>
    <row r="172" spans="1:10" x14ac:dyDescent="0.25">
      <c r="A172" s="232" t="s">
        <v>143</v>
      </c>
      <c r="B172" s="235">
        <v>3.4315547899999999</v>
      </c>
      <c r="C172" s="124">
        <v>3.4315547899999976</v>
      </c>
      <c r="D172" s="49">
        <f t="shared" si="4"/>
        <v>0</v>
      </c>
      <c r="E172" s="37"/>
      <c r="F172" s="233" t="s">
        <v>635</v>
      </c>
      <c r="G172" s="234">
        <v>6.4309363099999999</v>
      </c>
      <c r="H172" s="124">
        <v>6.4309363099999963</v>
      </c>
      <c r="I172" s="234">
        <f t="shared" si="5"/>
        <v>0</v>
      </c>
      <c r="J172" s="73"/>
    </row>
    <row r="173" spans="1:10" x14ac:dyDescent="0.25">
      <c r="A173" s="232" t="s">
        <v>144</v>
      </c>
      <c r="B173" s="235">
        <v>0.99926118999999991</v>
      </c>
      <c r="C173" s="124">
        <v>0.99926118999999991</v>
      </c>
      <c r="D173" s="49">
        <f t="shared" si="4"/>
        <v>0</v>
      </c>
      <c r="E173" s="37"/>
      <c r="F173" s="233" t="s">
        <v>614</v>
      </c>
      <c r="G173" s="234">
        <v>2.0773348600000001</v>
      </c>
      <c r="H173" s="124">
        <v>2.0773348599999997</v>
      </c>
      <c r="I173" s="234">
        <f t="shared" si="5"/>
        <v>0</v>
      </c>
      <c r="J173" s="73"/>
    </row>
    <row r="174" spans="1:10" x14ac:dyDescent="0.25">
      <c r="A174" s="232" t="s">
        <v>145</v>
      </c>
      <c r="B174" s="235">
        <v>6.4966039999999996</v>
      </c>
      <c r="C174" s="124">
        <v>6.4966039999999996</v>
      </c>
      <c r="D174" s="49">
        <f t="shared" si="4"/>
        <v>0</v>
      </c>
      <c r="E174" s="37"/>
      <c r="F174" s="233" t="s">
        <v>636</v>
      </c>
      <c r="G174" s="234">
        <v>5.5103744500000005</v>
      </c>
      <c r="H174" s="124">
        <v>5.5103744499999987</v>
      </c>
      <c r="I174" s="234">
        <f t="shared" si="5"/>
        <v>0</v>
      </c>
      <c r="J174" s="73"/>
    </row>
    <row r="175" spans="1:10" x14ac:dyDescent="0.25">
      <c r="A175" s="232" t="s">
        <v>146</v>
      </c>
      <c r="B175" s="235">
        <v>25.201480069999999</v>
      </c>
      <c r="C175" s="124">
        <v>25.201480069999988</v>
      </c>
      <c r="D175" s="49">
        <f t="shared" si="4"/>
        <v>0</v>
      </c>
      <c r="E175" s="37"/>
      <c r="F175" s="233" t="s">
        <v>603</v>
      </c>
      <c r="G175" s="234">
        <v>1.1732026299999998</v>
      </c>
      <c r="H175" s="124">
        <v>1.1732026299999985</v>
      </c>
      <c r="I175" s="234">
        <f t="shared" si="5"/>
        <v>0</v>
      </c>
      <c r="J175" s="73"/>
    </row>
    <row r="176" spans="1:10" x14ac:dyDescent="0.25">
      <c r="A176" s="232" t="s">
        <v>148</v>
      </c>
      <c r="B176" s="235">
        <v>8.0000000000000004E-4</v>
      </c>
      <c r="C176" s="124">
        <v>8.0000000000000004E-4</v>
      </c>
      <c r="D176" s="49">
        <f t="shared" si="4"/>
        <v>0</v>
      </c>
      <c r="E176" s="37"/>
      <c r="F176" s="233" t="s">
        <v>780</v>
      </c>
      <c r="G176" s="234">
        <v>271.24428879999999</v>
      </c>
      <c r="H176" s="124">
        <v>271.24428879999982</v>
      </c>
      <c r="I176" s="234">
        <f t="shared" si="5"/>
        <v>0</v>
      </c>
      <c r="J176" s="73"/>
    </row>
    <row r="177" spans="1:10" x14ac:dyDescent="0.25">
      <c r="A177" s="232" t="s">
        <v>149</v>
      </c>
      <c r="B177" s="235">
        <v>1.0765555</v>
      </c>
      <c r="C177" s="124">
        <v>1.0765555</v>
      </c>
      <c r="D177" s="49">
        <f t="shared" si="4"/>
        <v>0</v>
      </c>
      <c r="E177" s="37"/>
      <c r="F177" s="233" t="s">
        <v>610</v>
      </c>
      <c r="G177" s="234">
        <v>1.73839126</v>
      </c>
      <c r="H177" s="124">
        <v>1.7383912599999991</v>
      </c>
      <c r="I177" s="234">
        <f t="shared" si="5"/>
        <v>0</v>
      </c>
      <c r="J177" s="73"/>
    </row>
    <row r="178" spans="1:10" x14ac:dyDescent="0.25">
      <c r="A178" s="232" t="s">
        <v>153</v>
      </c>
      <c r="B178" s="235">
        <v>1.6920609999999999E-2</v>
      </c>
      <c r="C178" s="124">
        <v>1.6920610000000003E-2</v>
      </c>
      <c r="D178" s="49">
        <f t="shared" si="4"/>
        <v>0</v>
      </c>
      <c r="E178" s="37"/>
      <c r="F178" s="233" t="s">
        <v>711</v>
      </c>
      <c r="G178" s="234">
        <v>33.462000949999997</v>
      </c>
      <c r="H178" s="124">
        <v>33.462000950000004</v>
      </c>
      <c r="I178" s="234">
        <f t="shared" si="5"/>
        <v>0</v>
      </c>
      <c r="J178" s="73"/>
    </row>
    <row r="179" spans="1:10" x14ac:dyDescent="0.25">
      <c r="A179" s="232" t="s">
        <v>154</v>
      </c>
      <c r="B179" s="235">
        <v>0.70950800000000003</v>
      </c>
      <c r="C179" s="124">
        <v>0.70950800000000003</v>
      </c>
      <c r="D179" s="49">
        <f t="shared" si="4"/>
        <v>0</v>
      </c>
      <c r="E179" s="37"/>
      <c r="F179" s="233" t="s">
        <v>607</v>
      </c>
      <c r="G179" s="234">
        <v>1.5121708</v>
      </c>
      <c r="H179" s="124">
        <v>1.5121707999999989</v>
      </c>
      <c r="I179" s="234">
        <f t="shared" si="5"/>
        <v>0</v>
      </c>
      <c r="J179" s="73"/>
    </row>
    <row r="180" spans="1:10" x14ac:dyDescent="0.25">
      <c r="A180" s="232" t="s">
        <v>156</v>
      </c>
      <c r="B180" s="235">
        <v>2.7534268100000001</v>
      </c>
      <c r="C180" s="124">
        <v>2.753426809999997</v>
      </c>
      <c r="D180" s="49">
        <f t="shared" si="4"/>
        <v>0</v>
      </c>
      <c r="E180" s="37"/>
      <c r="F180" s="233" t="s">
        <v>602</v>
      </c>
      <c r="G180" s="234">
        <v>1.10905499</v>
      </c>
      <c r="H180" s="124">
        <v>1.1090549899999986</v>
      </c>
      <c r="I180" s="234">
        <f t="shared" si="5"/>
        <v>0</v>
      </c>
      <c r="J180" s="73"/>
    </row>
    <row r="181" spans="1:10" x14ac:dyDescent="0.25">
      <c r="A181" s="232" t="s">
        <v>157</v>
      </c>
      <c r="B181" s="235">
        <v>4.1434652000000005</v>
      </c>
      <c r="C181" s="124">
        <v>4.1434651999999978</v>
      </c>
      <c r="D181" s="49">
        <f t="shared" si="4"/>
        <v>0</v>
      </c>
      <c r="E181" s="37"/>
      <c r="F181" s="233" t="s">
        <v>716</v>
      </c>
      <c r="G181" s="234">
        <v>34.515028020000003</v>
      </c>
      <c r="H181" s="124">
        <v>34.515028019999995</v>
      </c>
      <c r="I181" s="234">
        <f t="shared" si="5"/>
        <v>0</v>
      </c>
      <c r="J181" s="73"/>
    </row>
    <row r="182" spans="1:10" x14ac:dyDescent="0.25">
      <c r="A182" s="232" t="s">
        <v>158</v>
      </c>
      <c r="B182" s="235">
        <v>4.2869839000000001</v>
      </c>
      <c r="C182" s="124">
        <v>4.2869838999999939</v>
      </c>
      <c r="D182" s="49">
        <f t="shared" si="4"/>
        <v>0</v>
      </c>
      <c r="E182" s="37"/>
      <c r="F182" s="233" t="s">
        <v>693</v>
      </c>
      <c r="G182" s="234">
        <v>25.087287719999999</v>
      </c>
      <c r="H182" s="124">
        <v>25.087287720000003</v>
      </c>
      <c r="I182" s="234">
        <f t="shared" si="5"/>
        <v>0</v>
      </c>
      <c r="J182" s="73"/>
    </row>
    <row r="183" spans="1:10" x14ac:dyDescent="0.25">
      <c r="A183" s="232" t="s">
        <v>159</v>
      </c>
      <c r="B183" s="235">
        <v>75.257447220000003</v>
      </c>
      <c r="C183" s="124">
        <v>75.257447220000003</v>
      </c>
      <c r="D183" s="49">
        <f t="shared" si="4"/>
        <v>0</v>
      </c>
      <c r="E183" s="37"/>
      <c r="F183" s="233" t="s">
        <v>574</v>
      </c>
      <c r="G183" s="234">
        <v>1.9794200000000001E-2</v>
      </c>
      <c r="H183" s="124">
        <v>1.9794200000000001E-2</v>
      </c>
      <c r="I183" s="234">
        <f t="shared" si="5"/>
        <v>0</v>
      </c>
      <c r="J183" s="73"/>
    </row>
    <row r="184" spans="1:10" x14ac:dyDescent="0.25">
      <c r="A184" s="232" t="s">
        <v>160</v>
      </c>
      <c r="B184" s="235">
        <v>1.0623286000000001</v>
      </c>
      <c r="C184" s="124">
        <v>1.0623285999999996</v>
      </c>
      <c r="D184" s="49">
        <f t="shared" si="4"/>
        <v>0</v>
      </c>
      <c r="E184" s="37"/>
      <c r="F184" s="233" t="s">
        <v>549</v>
      </c>
      <c r="G184" s="234">
        <v>4.4909924400000003</v>
      </c>
      <c r="H184" s="124">
        <v>4.4909924399999985</v>
      </c>
      <c r="I184" s="234">
        <f t="shared" si="5"/>
        <v>0</v>
      </c>
      <c r="J184" s="73"/>
    </row>
    <row r="185" spans="1:10" x14ac:dyDescent="0.25">
      <c r="A185" s="232" t="s">
        <v>161</v>
      </c>
      <c r="B185" s="235">
        <v>1.27360322</v>
      </c>
      <c r="C185" s="124">
        <v>1.2736032199999998</v>
      </c>
      <c r="D185" s="49">
        <f t="shared" si="4"/>
        <v>0</v>
      </c>
      <c r="E185" s="37"/>
      <c r="F185" s="233" t="s">
        <v>601</v>
      </c>
      <c r="G185" s="234">
        <v>1.08623066</v>
      </c>
      <c r="H185" s="124">
        <v>1.0862306599999985</v>
      </c>
      <c r="I185" s="234">
        <f t="shared" si="5"/>
        <v>0</v>
      </c>
      <c r="J185" s="73"/>
    </row>
    <row r="186" spans="1:10" x14ac:dyDescent="0.25">
      <c r="A186" s="232" t="s">
        <v>162</v>
      </c>
      <c r="B186" s="235">
        <v>31.221137149999997</v>
      </c>
      <c r="C186" s="124">
        <v>31.221137149999993</v>
      </c>
      <c r="D186" s="49">
        <f t="shared" si="4"/>
        <v>0</v>
      </c>
      <c r="E186" s="37"/>
      <c r="F186" s="233" t="s">
        <v>555</v>
      </c>
      <c r="G186" s="234">
        <v>5.0350150000000003E-2</v>
      </c>
      <c r="H186" s="124">
        <v>5.0350149999999989E-2</v>
      </c>
      <c r="I186" s="234">
        <f t="shared" si="5"/>
        <v>0</v>
      </c>
      <c r="J186" s="73"/>
    </row>
    <row r="187" spans="1:10" x14ac:dyDescent="0.25">
      <c r="A187" s="232" t="s">
        <v>163</v>
      </c>
      <c r="B187" s="235">
        <v>8.22033272</v>
      </c>
      <c r="C187" s="124">
        <v>8.2203327199999894</v>
      </c>
      <c r="D187" s="49">
        <f t="shared" si="4"/>
        <v>0</v>
      </c>
      <c r="E187" s="37"/>
      <c r="F187" s="233" t="s">
        <v>750</v>
      </c>
      <c r="G187" s="234">
        <v>210.82787261999999</v>
      </c>
      <c r="H187" s="124">
        <v>210.82787261999982</v>
      </c>
      <c r="I187" s="234">
        <f t="shared" si="5"/>
        <v>0</v>
      </c>
      <c r="J187" s="73"/>
    </row>
    <row r="188" spans="1:10" x14ac:dyDescent="0.25">
      <c r="A188" s="232" t="s">
        <v>164</v>
      </c>
      <c r="B188" s="235">
        <v>5.3940969599999997</v>
      </c>
      <c r="C188" s="124">
        <v>5.3940969599999988</v>
      </c>
      <c r="D188" s="49">
        <f t="shared" si="4"/>
        <v>0</v>
      </c>
      <c r="E188" s="37"/>
      <c r="F188" s="233" t="s">
        <v>584</v>
      </c>
      <c r="G188" s="234">
        <v>0.1297362</v>
      </c>
      <c r="H188" s="124">
        <v>0.12973619999999988</v>
      </c>
      <c r="I188" s="234">
        <f t="shared" si="5"/>
        <v>0</v>
      </c>
      <c r="J188" s="73"/>
    </row>
    <row r="189" spans="1:10" x14ac:dyDescent="0.25">
      <c r="A189" s="232" t="s">
        <v>165</v>
      </c>
      <c r="B189" s="235">
        <v>0.52913093</v>
      </c>
      <c r="C189" s="124">
        <v>0.52913093</v>
      </c>
      <c r="D189" s="49">
        <f t="shared" si="4"/>
        <v>0</v>
      </c>
      <c r="E189" s="37"/>
      <c r="F189" s="233" t="s">
        <v>694</v>
      </c>
      <c r="G189" s="234">
        <v>30.285060730000001</v>
      </c>
      <c r="H189" s="124">
        <v>30.28506072999998</v>
      </c>
      <c r="I189" s="234">
        <f t="shared" si="5"/>
        <v>0</v>
      </c>
      <c r="J189" s="73"/>
    </row>
    <row r="190" spans="1:10" x14ac:dyDescent="0.25">
      <c r="A190" s="232" t="s">
        <v>166</v>
      </c>
      <c r="B190" s="235">
        <v>1.9637841299999999</v>
      </c>
      <c r="C190" s="124">
        <v>1.9637841299999992</v>
      </c>
      <c r="D190" s="49">
        <f t="shared" si="4"/>
        <v>0</v>
      </c>
      <c r="E190" s="37"/>
      <c r="F190" s="233" t="s">
        <v>621</v>
      </c>
      <c r="G190" s="234">
        <v>2.8819980800000002</v>
      </c>
      <c r="H190" s="124">
        <v>2.8819980799999994</v>
      </c>
      <c r="I190" s="234">
        <f t="shared" si="5"/>
        <v>0</v>
      </c>
      <c r="J190" s="73"/>
    </row>
    <row r="191" spans="1:10" x14ac:dyDescent="0.25">
      <c r="A191" s="232" t="s">
        <v>167</v>
      </c>
      <c r="B191" s="235">
        <v>0.33984996000000001</v>
      </c>
      <c r="C191" s="124">
        <v>0.33984995999999984</v>
      </c>
      <c r="D191" s="49">
        <f t="shared" si="4"/>
        <v>0</v>
      </c>
      <c r="E191" s="37"/>
      <c r="F191" s="233" t="s">
        <v>618</v>
      </c>
      <c r="G191" s="234">
        <v>2.6780760499999996</v>
      </c>
      <c r="H191" s="124">
        <v>2.6780760499999983</v>
      </c>
      <c r="I191" s="234">
        <f t="shared" si="5"/>
        <v>0</v>
      </c>
      <c r="J191" s="73"/>
    </row>
    <row r="192" spans="1:10" x14ac:dyDescent="0.25">
      <c r="A192" s="232" t="s">
        <v>168</v>
      </c>
      <c r="B192" s="235">
        <v>0.70922359000000001</v>
      </c>
      <c r="C192" s="124">
        <v>0.70922358999999979</v>
      </c>
      <c r="D192" s="49">
        <f t="shared" si="4"/>
        <v>0</v>
      </c>
      <c r="E192" s="37"/>
      <c r="F192" s="233" t="s">
        <v>616</v>
      </c>
      <c r="G192" s="234">
        <v>2.2739940199999999</v>
      </c>
      <c r="H192" s="124">
        <v>2.2739940199999999</v>
      </c>
      <c r="I192" s="234">
        <f t="shared" si="5"/>
        <v>0</v>
      </c>
      <c r="J192" s="73"/>
    </row>
    <row r="193" spans="1:10" x14ac:dyDescent="0.25">
      <c r="A193" s="232" t="s">
        <v>170</v>
      </c>
      <c r="B193" s="235">
        <v>0.30770399999999998</v>
      </c>
      <c r="C193" s="124">
        <v>0.30770400000000003</v>
      </c>
      <c r="D193" s="49">
        <f t="shared" si="4"/>
        <v>0</v>
      </c>
      <c r="E193" s="37"/>
      <c r="F193" s="233" t="s">
        <v>624</v>
      </c>
      <c r="G193" s="234">
        <v>3.1497962799999999</v>
      </c>
      <c r="H193" s="124">
        <v>3.1497962799999986</v>
      </c>
      <c r="I193" s="234">
        <f t="shared" si="5"/>
        <v>0</v>
      </c>
      <c r="J193" s="73"/>
    </row>
    <row r="194" spans="1:10" x14ac:dyDescent="0.25">
      <c r="A194" s="232" t="s">
        <v>171</v>
      </c>
      <c r="B194" s="235">
        <v>5.6985220999999999</v>
      </c>
      <c r="C194" s="124">
        <v>5.698522099999999</v>
      </c>
      <c r="D194" s="49">
        <f t="shared" si="4"/>
        <v>0</v>
      </c>
      <c r="E194" s="37"/>
      <c r="F194" s="233" t="s">
        <v>643</v>
      </c>
      <c r="G194" s="234">
        <v>6.7412915999999905</v>
      </c>
      <c r="H194" s="124">
        <v>6.7412915999999861</v>
      </c>
      <c r="I194" s="234">
        <f t="shared" si="5"/>
        <v>0</v>
      </c>
      <c r="J194" s="73"/>
    </row>
    <row r="195" spans="1:10" x14ac:dyDescent="0.25">
      <c r="A195" s="232" t="s">
        <v>172</v>
      </c>
      <c r="B195" s="235">
        <v>8.3340963800000001</v>
      </c>
      <c r="C195" s="124">
        <v>8.3340963800000019</v>
      </c>
      <c r="D195" s="49">
        <f t="shared" si="4"/>
        <v>0</v>
      </c>
      <c r="E195" s="37"/>
      <c r="F195" s="233" t="s">
        <v>546</v>
      </c>
      <c r="G195" s="234">
        <v>16.89515857</v>
      </c>
      <c r="H195" s="124">
        <v>16.895158569999975</v>
      </c>
      <c r="I195" s="234">
        <f t="shared" si="5"/>
        <v>0</v>
      </c>
      <c r="J195" s="73"/>
    </row>
    <row r="196" spans="1:10" x14ac:dyDescent="0.25">
      <c r="A196" s="232" t="s">
        <v>173</v>
      </c>
      <c r="B196" s="235">
        <v>3.7269694800000002</v>
      </c>
      <c r="C196" s="124">
        <v>3.7269694799999971</v>
      </c>
      <c r="D196" s="49">
        <f t="shared" si="4"/>
        <v>0</v>
      </c>
      <c r="E196" s="37"/>
      <c r="F196" s="233" t="s">
        <v>660</v>
      </c>
      <c r="G196" s="234">
        <v>13.735548529999999</v>
      </c>
      <c r="H196" s="124">
        <v>13.735548529999992</v>
      </c>
      <c r="I196" s="234">
        <f t="shared" si="5"/>
        <v>0</v>
      </c>
      <c r="J196" s="73"/>
    </row>
    <row r="197" spans="1:10" x14ac:dyDescent="0.25">
      <c r="A197" s="232" t="s">
        <v>174</v>
      </c>
      <c r="B197" s="235">
        <v>1.2282399199999998</v>
      </c>
      <c r="C197" s="124">
        <v>1.2282399199999998</v>
      </c>
      <c r="D197" s="49">
        <f t="shared" si="4"/>
        <v>0</v>
      </c>
      <c r="E197" s="37"/>
      <c r="F197" s="233" t="s">
        <v>707</v>
      </c>
      <c r="G197" s="234">
        <v>32.396036850000002</v>
      </c>
      <c r="H197" s="124">
        <v>32.396036849999952</v>
      </c>
      <c r="I197" s="234">
        <f t="shared" si="5"/>
        <v>0</v>
      </c>
      <c r="J197" s="73"/>
    </row>
    <row r="198" spans="1:10" x14ac:dyDescent="0.25">
      <c r="A198" s="232" t="s">
        <v>175</v>
      </c>
      <c r="B198" s="235">
        <v>7.1012359999999997E-2</v>
      </c>
      <c r="C198" s="124">
        <v>7.1012359999999997E-2</v>
      </c>
      <c r="D198" s="49">
        <f t="shared" si="4"/>
        <v>0</v>
      </c>
      <c r="E198" s="37"/>
      <c r="F198" s="233" t="s">
        <v>535</v>
      </c>
      <c r="G198" s="234">
        <v>257.04940132000002</v>
      </c>
      <c r="H198" s="124">
        <v>257.04940132000002</v>
      </c>
      <c r="I198" s="234">
        <f t="shared" si="5"/>
        <v>0</v>
      </c>
      <c r="J198" s="73"/>
    </row>
    <row r="199" spans="1:10" x14ac:dyDescent="0.25">
      <c r="A199" s="232" t="s">
        <v>177</v>
      </c>
      <c r="B199" s="235">
        <v>36.193967469999997</v>
      </c>
      <c r="C199" s="124">
        <v>36.19396746999999</v>
      </c>
      <c r="D199" s="49">
        <f t="shared" si="4"/>
        <v>0</v>
      </c>
      <c r="E199" s="37"/>
      <c r="F199" s="233" t="s">
        <v>596</v>
      </c>
      <c r="G199" s="234">
        <v>0.87497846999999995</v>
      </c>
      <c r="H199" s="124">
        <v>0.87497846999999973</v>
      </c>
      <c r="I199" s="234">
        <f t="shared" si="5"/>
        <v>0</v>
      </c>
      <c r="J199" s="73"/>
    </row>
    <row r="200" spans="1:10" x14ac:dyDescent="0.25">
      <c r="A200" s="232" t="s">
        <v>179</v>
      </c>
      <c r="B200" s="235">
        <v>0.37164018999999998</v>
      </c>
      <c r="C200" s="124">
        <v>0.37164019000000004</v>
      </c>
      <c r="D200" s="49">
        <f t="shared" si="4"/>
        <v>0</v>
      </c>
      <c r="E200" s="37"/>
      <c r="F200" s="233" t="s">
        <v>684</v>
      </c>
      <c r="G200" s="234">
        <v>20.741637230000002</v>
      </c>
      <c r="H200" s="124">
        <v>20.741637229999977</v>
      </c>
      <c r="I200" s="234">
        <f t="shared" si="5"/>
        <v>0</v>
      </c>
      <c r="J200" s="73"/>
    </row>
    <row r="201" spans="1:10" x14ac:dyDescent="0.25">
      <c r="A201" s="232" t="s">
        <v>182</v>
      </c>
      <c r="B201" s="235">
        <v>0.48501046999999997</v>
      </c>
      <c r="C201" s="124">
        <v>0.48501047000000003</v>
      </c>
      <c r="D201" s="49">
        <f t="shared" si="4"/>
        <v>0</v>
      </c>
      <c r="E201" s="37"/>
      <c r="F201" s="233" t="s">
        <v>722</v>
      </c>
      <c r="G201" s="234">
        <v>39.665254390000001</v>
      </c>
      <c r="H201" s="124">
        <v>39.665254389999951</v>
      </c>
      <c r="I201" s="234">
        <f t="shared" si="5"/>
        <v>0</v>
      </c>
      <c r="J201" s="73"/>
    </row>
    <row r="202" spans="1:10" x14ac:dyDescent="0.25">
      <c r="A202" s="232" t="s">
        <v>183</v>
      </c>
      <c r="B202" s="235">
        <v>7.28101091</v>
      </c>
      <c r="C202" s="124">
        <v>7.2810109099999991</v>
      </c>
      <c r="D202" s="49">
        <f t="shared" si="4"/>
        <v>0</v>
      </c>
      <c r="E202" s="37"/>
      <c r="F202" s="233" t="s">
        <v>620</v>
      </c>
      <c r="G202" s="234">
        <v>2.79480547</v>
      </c>
      <c r="H202" s="124">
        <v>2.79480547</v>
      </c>
      <c r="I202" s="234">
        <f t="shared" si="5"/>
        <v>0</v>
      </c>
      <c r="J202" s="73"/>
    </row>
    <row r="203" spans="1:10" x14ac:dyDescent="0.25">
      <c r="A203" s="232" t="s">
        <v>184</v>
      </c>
      <c r="B203" s="235">
        <v>9.4999999999999998E-3</v>
      </c>
      <c r="C203" s="124">
        <v>9.4999999999999998E-3</v>
      </c>
      <c r="D203" s="49">
        <f t="shared" ref="D203:D229" si="6">C203-B203</f>
        <v>0</v>
      </c>
      <c r="E203" s="37"/>
      <c r="F203" s="233" t="s">
        <v>594</v>
      </c>
      <c r="G203" s="234">
        <v>0.69269740000000002</v>
      </c>
      <c r="H203" s="124">
        <v>0.69269740000000002</v>
      </c>
      <c r="I203" s="234">
        <f t="shared" ref="I203:I260" si="7">H203-G203</f>
        <v>0</v>
      </c>
      <c r="J203" s="73"/>
    </row>
    <row r="204" spans="1:10" x14ac:dyDescent="0.25">
      <c r="A204" s="232" t="s">
        <v>186</v>
      </c>
      <c r="B204" s="235">
        <v>0.44859009000000005</v>
      </c>
      <c r="C204" s="124">
        <v>0.44859009000000005</v>
      </c>
      <c r="D204" s="49">
        <f t="shared" si="6"/>
        <v>0</v>
      </c>
      <c r="E204" s="37"/>
      <c r="F204" s="233" t="s">
        <v>592</v>
      </c>
      <c r="G204" s="234">
        <v>0.57951748000000003</v>
      </c>
      <c r="H204" s="124">
        <v>0.57951747999999992</v>
      </c>
      <c r="I204" s="234">
        <f t="shared" si="7"/>
        <v>0</v>
      </c>
      <c r="J204" s="73"/>
    </row>
    <row r="205" spans="1:10" x14ac:dyDescent="0.25">
      <c r="A205" s="232" t="s">
        <v>187</v>
      </c>
      <c r="B205" s="235">
        <v>0.46011999999999997</v>
      </c>
      <c r="C205" s="124">
        <v>0.46011999999999997</v>
      </c>
      <c r="D205" s="49">
        <f t="shared" si="6"/>
        <v>0</v>
      </c>
      <c r="E205" s="37"/>
      <c r="F205" s="233" t="s">
        <v>581</v>
      </c>
      <c r="G205" s="234">
        <v>6.895474E-2</v>
      </c>
      <c r="H205" s="124">
        <v>6.895474E-2</v>
      </c>
      <c r="I205" s="234">
        <f t="shared" si="7"/>
        <v>0</v>
      </c>
      <c r="J205" s="73"/>
    </row>
    <row r="206" spans="1:10" x14ac:dyDescent="0.25">
      <c r="A206" s="232" t="s">
        <v>188</v>
      </c>
      <c r="B206" s="235">
        <v>1.9666990000000002E-2</v>
      </c>
      <c r="C206" s="124">
        <v>1.9666990000000002E-2</v>
      </c>
      <c r="D206" s="49">
        <f t="shared" si="6"/>
        <v>0</v>
      </c>
      <c r="E206" s="37"/>
      <c r="F206" s="233" t="s">
        <v>557</v>
      </c>
      <c r="G206" s="234">
        <v>0.29183428</v>
      </c>
      <c r="H206" s="124">
        <v>0.29183427999999978</v>
      </c>
      <c r="I206" s="234">
        <f t="shared" si="7"/>
        <v>0</v>
      </c>
      <c r="J206" s="73"/>
    </row>
    <row r="207" spans="1:10" x14ac:dyDescent="0.25">
      <c r="A207" s="232" t="s">
        <v>190</v>
      </c>
      <c r="B207" s="235">
        <v>2.6620268500000002</v>
      </c>
      <c r="C207" s="124">
        <v>2.6620268499999988</v>
      </c>
      <c r="D207" s="49">
        <f t="shared" si="6"/>
        <v>0</v>
      </c>
      <c r="E207" s="37"/>
      <c r="F207" s="233" t="s">
        <v>600</v>
      </c>
      <c r="G207" s="234">
        <v>1.0447471800000001</v>
      </c>
      <c r="H207" s="124">
        <v>1.0447471800000001</v>
      </c>
      <c r="I207" s="234">
        <f t="shared" si="7"/>
        <v>0</v>
      </c>
      <c r="J207" s="73"/>
    </row>
    <row r="208" spans="1:10" x14ac:dyDescent="0.25">
      <c r="A208" s="232" t="s">
        <v>192</v>
      </c>
      <c r="B208" s="235">
        <v>5.2652320000000002E-2</v>
      </c>
      <c r="C208" s="124">
        <v>5.2652319999999989E-2</v>
      </c>
      <c r="D208" s="49">
        <f t="shared" si="6"/>
        <v>0</v>
      </c>
      <c r="E208" s="37"/>
      <c r="F208" s="233" t="s">
        <v>680</v>
      </c>
      <c r="G208" s="234">
        <v>19.87566284</v>
      </c>
      <c r="H208" s="124">
        <v>19.87566283999999</v>
      </c>
      <c r="I208" s="234">
        <f t="shared" si="7"/>
        <v>0</v>
      </c>
      <c r="J208" s="73"/>
    </row>
    <row r="209" spans="1:10" x14ac:dyDescent="0.25">
      <c r="A209" s="232" t="s">
        <v>193</v>
      </c>
      <c r="B209" s="235">
        <v>4.5768000000000003E-2</v>
      </c>
      <c r="C209" s="124">
        <v>4.5768000000000003E-2</v>
      </c>
      <c r="D209" s="49">
        <f t="shared" si="6"/>
        <v>0</v>
      </c>
      <c r="E209" s="37"/>
      <c r="F209" s="233" t="s">
        <v>745</v>
      </c>
      <c r="G209" s="234">
        <v>78.142550759999793</v>
      </c>
      <c r="H209" s="124">
        <v>78.142550759999892</v>
      </c>
      <c r="I209" s="234">
        <f t="shared" si="7"/>
        <v>0</v>
      </c>
      <c r="J209" s="73"/>
    </row>
    <row r="210" spans="1:10" x14ac:dyDescent="0.25">
      <c r="A210" s="232" t="s">
        <v>195</v>
      </c>
      <c r="B210" s="235">
        <v>1.9529000000000001E-2</v>
      </c>
      <c r="C210" s="124">
        <v>1.9529000000000001E-2</v>
      </c>
      <c r="D210" s="49">
        <f t="shared" si="6"/>
        <v>0</v>
      </c>
      <c r="E210" s="37"/>
      <c r="F210" s="233" t="s">
        <v>632</v>
      </c>
      <c r="G210" s="234">
        <v>5.7681745499999995</v>
      </c>
      <c r="H210" s="124">
        <v>5.7681745499999977</v>
      </c>
      <c r="I210" s="234">
        <f t="shared" si="7"/>
        <v>0</v>
      </c>
      <c r="J210" s="73"/>
    </row>
    <row r="211" spans="1:10" x14ac:dyDescent="0.25">
      <c r="A211" s="232" t="s">
        <v>196</v>
      </c>
      <c r="B211" s="235">
        <v>0.32223204999999999</v>
      </c>
      <c r="C211" s="124">
        <v>0.32223204999999988</v>
      </c>
      <c r="D211" s="49">
        <f t="shared" si="6"/>
        <v>0</v>
      </c>
      <c r="E211" s="37"/>
      <c r="F211" s="233" t="s">
        <v>673</v>
      </c>
      <c r="G211" s="234">
        <v>16.6818332</v>
      </c>
      <c r="H211" s="124">
        <v>16.681833199999978</v>
      </c>
      <c r="I211" s="234">
        <f t="shared" si="7"/>
        <v>0</v>
      </c>
      <c r="J211" s="73"/>
    </row>
    <row r="212" spans="1:10" x14ac:dyDescent="0.25">
      <c r="A212" s="232" t="s">
        <v>197</v>
      </c>
      <c r="B212" s="235">
        <v>3.4858029999999998E-2</v>
      </c>
      <c r="C212" s="124">
        <v>3.4858029999999977E-2</v>
      </c>
      <c r="D212" s="49">
        <f t="shared" si="6"/>
        <v>0</v>
      </c>
      <c r="E212" s="37"/>
      <c r="F212" s="233" t="s">
        <v>619</v>
      </c>
      <c r="G212" s="234">
        <v>2.76709856</v>
      </c>
      <c r="H212" s="124">
        <v>2.7670985599999995</v>
      </c>
      <c r="I212" s="234">
        <f t="shared" si="7"/>
        <v>0</v>
      </c>
      <c r="J212" s="73"/>
    </row>
    <row r="213" spans="1:10" x14ac:dyDescent="0.25">
      <c r="A213" s="232" t="s">
        <v>199</v>
      </c>
      <c r="B213" s="235">
        <v>0.59870536000000008</v>
      </c>
      <c r="C213" s="124">
        <v>0.59870535999999985</v>
      </c>
      <c r="D213" s="49">
        <f t="shared" si="6"/>
        <v>0</v>
      </c>
      <c r="E213" s="37"/>
      <c r="F213" s="233" t="s">
        <v>564</v>
      </c>
      <c r="G213" s="234">
        <v>0.57953421999999999</v>
      </c>
      <c r="H213" s="124">
        <v>0.57953421999999977</v>
      </c>
      <c r="I213" s="234">
        <f t="shared" si="7"/>
        <v>0</v>
      </c>
      <c r="J213" s="73"/>
    </row>
    <row r="214" spans="1:10" x14ac:dyDescent="0.25">
      <c r="A214" s="232" t="s">
        <v>200</v>
      </c>
      <c r="B214" s="235">
        <v>9.4815000000000003E-3</v>
      </c>
      <c r="C214" s="124">
        <v>9.4815000000000003E-3</v>
      </c>
      <c r="D214" s="49">
        <f t="shared" si="6"/>
        <v>0</v>
      </c>
      <c r="E214" s="37"/>
      <c r="F214" s="233" t="s">
        <v>756</v>
      </c>
      <c r="G214" s="234">
        <v>92.596370689999887</v>
      </c>
      <c r="H214" s="124">
        <v>92.596370689999873</v>
      </c>
      <c r="I214" s="234">
        <f t="shared" si="7"/>
        <v>0</v>
      </c>
      <c r="J214" s="73"/>
    </row>
    <row r="215" spans="1:10" x14ac:dyDescent="0.25">
      <c r="A215" s="232" t="s">
        <v>201</v>
      </c>
      <c r="B215" s="235">
        <v>4.2781107999999994</v>
      </c>
      <c r="C215" s="124">
        <v>4.2781107999999994</v>
      </c>
      <c r="D215" s="49">
        <f t="shared" si="6"/>
        <v>0</v>
      </c>
      <c r="E215" s="37"/>
      <c r="F215" s="233" t="s">
        <v>678</v>
      </c>
      <c r="G215" s="234">
        <v>19.838243219999999</v>
      </c>
      <c r="H215" s="124">
        <v>19.838243219999985</v>
      </c>
      <c r="I215" s="234">
        <f t="shared" si="7"/>
        <v>0</v>
      </c>
      <c r="J215" s="73"/>
    </row>
    <row r="216" spans="1:10" x14ac:dyDescent="0.25">
      <c r="A216" s="232" t="s">
        <v>202</v>
      </c>
      <c r="B216" s="235">
        <v>8.5067030000000002E-2</v>
      </c>
      <c r="C216" s="124">
        <v>8.5067029999999988E-2</v>
      </c>
      <c r="D216" s="49">
        <f t="shared" si="6"/>
        <v>0</v>
      </c>
      <c r="E216" s="37"/>
      <c r="F216" s="233" t="s">
        <v>764</v>
      </c>
      <c r="G216" s="234">
        <v>110.01997084999999</v>
      </c>
      <c r="H216" s="124">
        <v>110.01997084999992</v>
      </c>
      <c r="I216" s="234">
        <f t="shared" si="7"/>
        <v>0</v>
      </c>
      <c r="J216" s="73"/>
    </row>
    <row r="217" spans="1:10" x14ac:dyDescent="0.25">
      <c r="A217" s="232" t="s">
        <v>203</v>
      </c>
      <c r="B217" s="235">
        <v>35.967316390000001</v>
      </c>
      <c r="C217" s="124">
        <v>35.967316389999979</v>
      </c>
      <c r="D217" s="49">
        <f t="shared" si="6"/>
        <v>0</v>
      </c>
      <c r="E217" s="37"/>
      <c r="F217" s="233" t="s">
        <v>677</v>
      </c>
      <c r="G217" s="234">
        <v>23.175006929999999</v>
      </c>
      <c r="H217" s="124">
        <v>23.175006929999988</v>
      </c>
      <c r="I217" s="234">
        <f t="shared" si="7"/>
        <v>0</v>
      </c>
      <c r="J217" s="73"/>
    </row>
    <row r="218" spans="1:10" x14ac:dyDescent="0.25">
      <c r="A218" s="232" t="s">
        <v>204</v>
      </c>
      <c r="B218" s="235">
        <v>0.77066579000000002</v>
      </c>
      <c r="C218" s="124">
        <v>0.77066579000000002</v>
      </c>
      <c r="D218" s="49">
        <f t="shared" si="6"/>
        <v>0</v>
      </c>
      <c r="E218" s="37"/>
      <c r="F218" s="233" t="s">
        <v>761</v>
      </c>
      <c r="G218" s="234">
        <v>95.824037419999996</v>
      </c>
      <c r="H218" s="124">
        <v>95.824037419999897</v>
      </c>
      <c r="I218" s="234">
        <f t="shared" si="7"/>
        <v>0</v>
      </c>
      <c r="J218" s="73"/>
    </row>
    <row r="219" spans="1:10" x14ac:dyDescent="0.25">
      <c r="A219" s="232" t="s">
        <v>205</v>
      </c>
      <c r="B219" s="235">
        <v>0.21398457999999998</v>
      </c>
      <c r="C219" s="124">
        <v>0.21398457999999998</v>
      </c>
      <c r="D219" s="49">
        <f t="shared" si="6"/>
        <v>0</v>
      </c>
      <c r="E219" s="37"/>
      <c r="F219" s="233" t="s">
        <v>627</v>
      </c>
      <c r="G219" s="234">
        <v>3.5755233099999999</v>
      </c>
      <c r="H219" s="124">
        <v>3.575523309999999</v>
      </c>
      <c r="I219" s="234">
        <f t="shared" si="7"/>
        <v>0</v>
      </c>
      <c r="J219" s="73"/>
    </row>
    <row r="220" spans="1:10" x14ac:dyDescent="0.25">
      <c r="A220" s="232" t="s">
        <v>206</v>
      </c>
      <c r="B220" s="235">
        <v>0.19255659</v>
      </c>
      <c r="C220" s="124">
        <v>0.19255658999999997</v>
      </c>
      <c r="D220" s="49">
        <f t="shared" si="6"/>
        <v>0</v>
      </c>
      <c r="E220" s="37"/>
      <c r="F220" s="233" t="s">
        <v>612</v>
      </c>
      <c r="G220" s="234">
        <v>2.26548163</v>
      </c>
      <c r="H220" s="124">
        <v>2.2654816299999974</v>
      </c>
      <c r="I220" s="234">
        <f t="shared" si="7"/>
        <v>0</v>
      </c>
      <c r="J220" s="73"/>
    </row>
    <row r="221" spans="1:10" x14ac:dyDescent="0.25">
      <c r="A221" s="232" t="s">
        <v>207</v>
      </c>
      <c r="B221" s="235">
        <v>0.94007300000000005</v>
      </c>
      <c r="C221" s="124">
        <v>0.94007300000000005</v>
      </c>
      <c r="D221" s="49">
        <f t="shared" si="6"/>
        <v>0</v>
      </c>
      <c r="E221" s="37"/>
      <c r="F221" s="233" t="s">
        <v>784</v>
      </c>
      <c r="G221" s="234">
        <v>536.63893376999999</v>
      </c>
      <c r="H221" s="124">
        <v>536.63893376999977</v>
      </c>
      <c r="I221" s="234">
        <f t="shared" si="7"/>
        <v>0</v>
      </c>
      <c r="J221" s="73"/>
    </row>
    <row r="222" spans="1:10" x14ac:dyDescent="0.25">
      <c r="A222" s="232" t="s">
        <v>208</v>
      </c>
      <c r="B222" s="235">
        <v>0.59699132999999993</v>
      </c>
      <c r="C222" s="124">
        <v>0.59699132999999993</v>
      </c>
      <c r="D222" s="49">
        <f t="shared" si="6"/>
        <v>0</v>
      </c>
      <c r="E222" s="37"/>
      <c r="F222" s="233" t="s">
        <v>715</v>
      </c>
      <c r="G222" s="234">
        <v>34.388339430000002</v>
      </c>
      <c r="H222" s="124">
        <v>34.388339430000002</v>
      </c>
      <c r="I222" s="234">
        <f t="shared" si="7"/>
        <v>0</v>
      </c>
      <c r="J222" s="73"/>
    </row>
    <row r="223" spans="1:10" x14ac:dyDescent="0.25">
      <c r="A223" s="232" t="s">
        <v>209</v>
      </c>
      <c r="B223" s="235">
        <v>14.6671154</v>
      </c>
      <c r="C223" s="124">
        <v>14.667115399999997</v>
      </c>
      <c r="D223" s="49">
        <f t="shared" si="6"/>
        <v>0</v>
      </c>
      <c r="E223" s="37"/>
      <c r="F223" s="233" t="s">
        <v>665</v>
      </c>
      <c r="G223" s="234">
        <v>14.206692349999999</v>
      </c>
      <c r="H223" s="124">
        <v>14.206692349999992</v>
      </c>
      <c r="I223" s="234">
        <f t="shared" si="7"/>
        <v>0</v>
      </c>
      <c r="J223" s="73"/>
    </row>
    <row r="224" spans="1:10" x14ac:dyDescent="0.25">
      <c r="A224" s="232" t="s">
        <v>211</v>
      </c>
      <c r="B224" s="235">
        <v>0.39714521000000003</v>
      </c>
      <c r="C224" s="124">
        <v>0.39714520999999992</v>
      </c>
      <c r="D224" s="49">
        <f t="shared" si="6"/>
        <v>0</v>
      </c>
      <c r="E224" s="37"/>
      <c r="F224" s="233" t="s">
        <v>590</v>
      </c>
      <c r="G224" s="234">
        <v>0.34899162</v>
      </c>
      <c r="H224" s="124">
        <v>0.34899161999999989</v>
      </c>
      <c r="I224" s="234">
        <f t="shared" si="7"/>
        <v>0</v>
      </c>
      <c r="J224" s="73"/>
    </row>
    <row r="225" spans="1:10" x14ac:dyDescent="0.25">
      <c r="A225" s="232" t="s">
        <v>213</v>
      </c>
      <c r="B225" s="235">
        <v>1.8186985199999999</v>
      </c>
      <c r="C225" s="124">
        <v>1.8186985200000001</v>
      </c>
      <c r="D225" s="49">
        <f t="shared" si="6"/>
        <v>0</v>
      </c>
      <c r="E225" s="37"/>
      <c r="F225" s="233" t="s">
        <v>605</v>
      </c>
      <c r="G225" s="234">
        <v>1.7222064099999999</v>
      </c>
      <c r="H225" s="124">
        <v>1.7222064099999996</v>
      </c>
      <c r="I225" s="234">
        <f t="shared" si="7"/>
        <v>0</v>
      </c>
      <c r="J225" s="73"/>
    </row>
    <row r="226" spans="1:10" x14ac:dyDescent="0.25">
      <c r="A226" s="232" t="s">
        <v>214</v>
      </c>
      <c r="B226" s="235">
        <v>6.1477759999999999E-2</v>
      </c>
      <c r="C226" s="124">
        <v>6.1477759999999979E-2</v>
      </c>
      <c r="D226" s="49">
        <f t="shared" si="6"/>
        <v>0</v>
      </c>
      <c r="E226" s="37"/>
      <c r="F226" s="233" t="s">
        <v>626</v>
      </c>
      <c r="G226" s="234">
        <v>4.0041802799999999</v>
      </c>
      <c r="H226" s="124">
        <v>4.0041802799999999</v>
      </c>
      <c r="I226" s="234">
        <f t="shared" si="7"/>
        <v>0</v>
      </c>
      <c r="J226" s="73"/>
    </row>
    <row r="227" spans="1:10" x14ac:dyDescent="0.25">
      <c r="A227" s="232" t="s">
        <v>215</v>
      </c>
      <c r="B227" s="235">
        <v>2.3809387899999996</v>
      </c>
      <c r="C227" s="124">
        <v>2.380938790000001</v>
      </c>
      <c r="D227" s="49">
        <f t="shared" si="6"/>
        <v>0</v>
      </c>
      <c r="E227" s="37"/>
      <c r="F227" s="233" t="s">
        <v>735</v>
      </c>
      <c r="G227" s="234">
        <v>54.072324129999899</v>
      </c>
      <c r="H227" s="124">
        <v>54.072324129999878</v>
      </c>
      <c r="I227" s="234">
        <f t="shared" si="7"/>
        <v>0</v>
      </c>
      <c r="J227" s="73"/>
    </row>
    <row r="228" spans="1:10" x14ac:dyDescent="0.25">
      <c r="A228" s="232" t="s">
        <v>216</v>
      </c>
      <c r="B228" s="235">
        <v>10.245672529999998</v>
      </c>
      <c r="C228" s="124">
        <v>10.245672529999993</v>
      </c>
      <c r="D228" s="49">
        <f t="shared" si="6"/>
        <v>0</v>
      </c>
      <c r="E228" s="37"/>
      <c r="F228" s="233" t="s">
        <v>740</v>
      </c>
      <c r="G228" s="234">
        <v>58.013314700000002</v>
      </c>
      <c r="H228" s="124">
        <v>58.013314699999952</v>
      </c>
      <c r="I228" s="234">
        <f t="shared" si="7"/>
        <v>0</v>
      </c>
      <c r="J228" s="73"/>
    </row>
    <row r="229" spans="1:10" x14ac:dyDescent="0.25">
      <c r="A229" s="232" t="s">
        <v>8</v>
      </c>
      <c r="B229" s="235">
        <v>1490.6748158400001</v>
      </c>
      <c r="C229" s="124">
        <v>1490.8170688799969</v>
      </c>
      <c r="D229" s="234">
        <f t="shared" si="6"/>
        <v>0.14225303999683092</v>
      </c>
      <c r="E229" s="37"/>
      <c r="F229" s="233" t="s">
        <v>717</v>
      </c>
      <c r="G229" s="234">
        <v>34.9544060099999</v>
      </c>
      <c r="H229" s="124">
        <v>34.954406009999929</v>
      </c>
      <c r="I229" s="234">
        <f t="shared" si="7"/>
        <v>0</v>
      </c>
      <c r="J229" s="73"/>
    </row>
    <row r="230" spans="1:10" ht="13" x14ac:dyDescent="0.3">
      <c r="A230" s="96" t="s">
        <v>218</v>
      </c>
      <c r="B230" s="97">
        <f>SUM(B11:B229)</f>
        <v>12563.349443150004</v>
      </c>
      <c r="C230" s="97">
        <f>SUM(C11:C229)</f>
        <v>12556.136302899979</v>
      </c>
      <c r="D230" s="98">
        <f>SUM(D11:D229)</f>
        <v>-7.213140250018844</v>
      </c>
      <c r="E230" s="37"/>
      <c r="F230" s="233" t="s">
        <v>675</v>
      </c>
      <c r="G230" s="234">
        <v>17.373980230000001</v>
      </c>
      <c r="H230" s="124">
        <v>17.373980229999987</v>
      </c>
      <c r="I230" s="234">
        <f t="shared" si="7"/>
        <v>0</v>
      </c>
      <c r="J230" s="73"/>
    </row>
    <row r="231" spans="1:10" x14ac:dyDescent="0.25">
      <c r="E231" s="37"/>
      <c r="F231" s="233" t="s">
        <v>623</v>
      </c>
      <c r="G231" s="234">
        <v>3.10581007</v>
      </c>
      <c r="H231" s="124">
        <v>3.1058100699999969</v>
      </c>
      <c r="I231" s="234">
        <f t="shared" si="7"/>
        <v>0</v>
      </c>
      <c r="J231" s="73"/>
    </row>
    <row r="232" spans="1:10" x14ac:dyDescent="0.25">
      <c r="E232" s="37"/>
      <c r="F232" s="233" t="s">
        <v>615</v>
      </c>
      <c r="G232" s="234">
        <v>2.2713627000000001</v>
      </c>
      <c r="H232" s="124">
        <v>2.2713626999999987</v>
      </c>
      <c r="I232" s="234">
        <f t="shared" si="7"/>
        <v>0</v>
      </c>
      <c r="J232" s="73"/>
    </row>
    <row r="233" spans="1:10" x14ac:dyDescent="0.25">
      <c r="E233" s="37"/>
      <c r="F233" s="233" t="s">
        <v>606</v>
      </c>
      <c r="G233" s="234">
        <v>2.25706498</v>
      </c>
      <c r="H233" s="124">
        <v>2.2570649799999987</v>
      </c>
      <c r="I233" s="234">
        <f t="shared" si="7"/>
        <v>0</v>
      </c>
      <c r="J233" s="73"/>
    </row>
    <row r="234" spans="1:10" x14ac:dyDescent="0.25">
      <c r="E234" s="37"/>
      <c r="F234" s="233" t="s">
        <v>674</v>
      </c>
      <c r="G234" s="234">
        <v>17.52101897</v>
      </c>
      <c r="H234" s="124">
        <v>17.521018969999982</v>
      </c>
      <c r="I234" s="234">
        <f t="shared" si="7"/>
        <v>0</v>
      </c>
      <c r="J234" s="73"/>
    </row>
    <row r="235" spans="1:10" x14ac:dyDescent="0.25">
      <c r="E235" s="37"/>
      <c r="F235" s="233" t="s">
        <v>670</v>
      </c>
      <c r="G235" s="234">
        <v>16.92371571</v>
      </c>
      <c r="H235" s="124">
        <v>16.923715709999996</v>
      </c>
      <c r="I235" s="234">
        <f t="shared" si="7"/>
        <v>0</v>
      </c>
      <c r="J235" s="73"/>
    </row>
    <row r="236" spans="1:10" x14ac:dyDescent="0.25">
      <c r="E236" s="37"/>
      <c r="F236" s="233" t="s">
        <v>706</v>
      </c>
      <c r="G236" s="234">
        <v>32.305580649999996</v>
      </c>
      <c r="H236" s="124">
        <v>32.305580649999975</v>
      </c>
      <c r="I236" s="234">
        <f t="shared" si="7"/>
        <v>0</v>
      </c>
      <c r="J236" s="73"/>
    </row>
    <row r="237" spans="1:10" x14ac:dyDescent="0.25">
      <c r="E237" s="37"/>
      <c r="F237" s="233" t="s">
        <v>550</v>
      </c>
      <c r="G237" s="234">
        <v>0.7100280699999999</v>
      </c>
      <c r="H237" s="124">
        <v>0.71002806999999968</v>
      </c>
      <c r="I237" s="234">
        <f t="shared" si="7"/>
        <v>0</v>
      </c>
      <c r="J237" s="73"/>
    </row>
    <row r="238" spans="1:10" x14ac:dyDescent="0.25">
      <c r="E238" s="37"/>
      <c r="F238" s="233" t="s">
        <v>577</v>
      </c>
      <c r="G238" s="234">
        <v>2.8122459999999998E-2</v>
      </c>
      <c r="H238" s="124">
        <v>2.8122459999999988E-2</v>
      </c>
      <c r="I238" s="234">
        <f t="shared" si="7"/>
        <v>0</v>
      </c>
      <c r="J238" s="73"/>
    </row>
    <row r="239" spans="1:10" x14ac:dyDescent="0.25">
      <c r="E239" s="37"/>
      <c r="F239" s="233" t="s">
        <v>536</v>
      </c>
      <c r="G239" s="234">
        <v>1.25685E-2</v>
      </c>
      <c r="H239" s="124">
        <v>1.25685E-2</v>
      </c>
      <c r="I239" s="234">
        <f t="shared" si="7"/>
        <v>0</v>
      </c>
      <c r="J239" s="73"/>
    </row>
    <row r="240" spans="1:10" x14ac:dyDescent="0.25">
      <c r="E240" s="37"/>
      <c r="F240" s="233" t="s">
        <v>746</v>
      </c>
      <c r="G240" s="234">
        <v>75.646003009999802</v>
      </c>
      <c r="H240" s="124">
        <v>75.64600301000003</v>
      </c>
      <c r="I240" s="234">
        <f t="shared" si="7"/>
        <v>2.2737367544323206E-13</v>
      </c>
      <c r="J240" s="73"/>
    </row>
    <row r="241" spans="5:10" x14ac:dyDescent="0.25">
      <c r="E241" s="37"/>
      <c r="F241" s="233" t="s">
        <v>759</v>
      </c>
      <c r="G241" s="234">
        <v>95.113412259999606</v>
      </c>
      <c r="H241" s="124">
        <v>95.11341225999989</v>
      </c>
      <c r="I241" s="234">
        <f t="shared" si="7"/>
        <v>2.8421709430404007E-13</v>
      </c>
      <c r="J241" s="73"/>
    </row>
    <row r="242" spans="5:10" x14ac:dyDescent="0.25">
      <c r="E242" s="37"/>
      <c r="F242" s="233" t="s">
        <v>742</v>
      </c>
      <c r="G242" s="234">
        <v>69.659302859999997</v>
      </c>
      <c r="H242" s="124">
        <v>69.65930684999995</v>
      </c>
      <c r="I242" s="234">
        <f t="shared" si="7"/>
        <v>3.9899999535464303E-6</v>
      </c>
      <c r="J242" s="73"/>
    </row>
    <row r="243" spans="5:10" x14ac:dyDescent="0.25">
      <c r="E243" s="37"/>
      <c r="F243" s="233" t="s">
        <v>736</v>
      </c>
      <c r="G243" s="234">
        <v>58.596258989999896</v>
      </c>
      <c r="H243" s="124">
        <v>58.596268319999893</v>
      </c>
      <c r="I243" s="234">
        <f t="shared" si="7"/>
        <v>9.3299999974760794E-6</v>
      </c>
      <c r="J243" s="73"/>
    </row>
    <row r="244" spans="5:10" x14ac:dyDescent="0.25">
      <c r="E244" s="37"/>
      <c r="F244" s="233" t="s">
        <v>748</v>
      </c>
      <c r="G244" s="234">
        <v>171.41440628999999</v>
      </c>
      <c r="H244" s="124">
        <v>171.41442183999979</v>
      </c>
      <c r="I244" s="234">
        <f t="shared" si="7"/>
        <v>1.5549999801578451E-5</v>
      </c>
      <c r="J244" s="73"/>
    </row>
    <row r="245" spans="5:10" x14ac:dyDescent="0.25">
      <c r="E245" s="37"/>
      <c r="F245" s="233" t="s">
        <v>611</v>
      </c>
      <c r="G245" s="234">
        <v>1.9279257700000001</v>
      </c>
      <c r="H245" s="124">
        <v>1.927944809999999</v>
      </c>
      <c r="I245" s="234">
        <f t="shared" si="7"/>
        <v>1.9039999998859969E-5</v>
      </c>
      <c r="J245" s="73"/>
    </row>
    <row r="246" spans="5:10" x14ac:dyDescent="0.25">
      <c r="E246" s="37"/>
      <c r="F246" s="233" t="s">
        <v>704</v>
      </c>
      <c r="G246" s="234">
        <v>31.985640170000003</v>
      </c>
      <c r="H246" s="124">
        <v>31.985682029999928</v>
      </c>
      <c r="I246" s="234">
        <f t="shared" si="7"/>
        <v>4.1859999925009106E-5</v>
      </c>
      <c r="J246" s="73"/>
    </row>
    <row r="247" spans="5:10" x14ac:dyDescent="0.25">
      <c r="E247" s="37"/>
      <c r="F247" s="233" t="s">
        <v>734</v>
      </c>
      <c r="G247" s="234">
        <v>59.038113240000001</v>
      </c>
      <c r="H247" s="124">
        <v>59.038158739999993</v>
      </c>
      <c r="I247" s="234">
        <f t="shared" si="7"/>
        <v>4.5499999991704954E-5</v>
      </c>
      <c r="J247" s="73"/>
    </row>
    <row r="248" spans="5:10" x14ac:dyDescent="0.25">
      <c r="E248" s="37"/>
      <c r="F248" s="233" t="s">
        <v>701</v>
      </c>
      <c r="G248" s="234">
        <v>31.0563953700001</v>
      </c>
      <c r="H248" s="124">
        <v>31.056445369999921</v>
      </c>
      <c r="I248" s="234">
        <f t="shared" si="7"/>
        <v>4.999999982047143E-5</v>
      </c>
      <c r="J248" s="73"/>
    </row>
    <row r="249" spans="5:10" x14ac:dyDescent="0.25">
      <c r="E249" s="37"/>
      <c r="F249" s="233" t="s">
        <v>744</v>
      </c>
      <c r="G249" s="234">
        <v>72.141273669999705</v>
      </c>
      <c r="H249" s="124">
        <v>72.141485449999934</v>
      </c>
      <c r="I249" s="234">
        <f t="shared" si="7"/>
        <v>2.1178000022814558E-4</v>
      </c>
      <c r="J249" s="73"/>
    </row>
    <row r="250" spans="5:10" x14ac:dyDescent="0.25">
      <c r="E250" s="37"/>
      <c r="F250" s="233" t="s">
        <v>617</v>
      </c>
      <c r="G250" s="234">
        <v>85.386322810000109</v>
      </c>
      <c r="H250" s="124">
        <v>85.386582809999808</v>
      </c>
      <c r="I250" s="234">
        <f t="shared" si="7"/>
        <v>2.5999999969883447E-4</v>
      </c>
      <c r="J250" s="73"/>
    </row>
    <row r="251" spans="5:10" x14ac:dyDescent="0.25">
      <c r="E251" s="37"/>
      <c r="F251" s="233" t="s">
        <v>630</v>
      </c>
      <c r="G251" s="234">
        <v>4.4407516200000003</v>
      </c>
      <c r="H251" s="124">
        <v>4.4416558599999965</v>
      </c>
      <c r="I251" s="234">
        <f t="shared" si="7"/>
        <v>9.0423999999611482E-4</v>
      </c>
      <c r="J251" s="73"/>
    </row>
    <row r="252" spans="5:10" x14ac:dyDescent="0.25">
      <c r="E252" s="37"/>
      <c r="F252" s="233" t="s">
        <v>666</v>
      </c>
      <c r="G252" s="234">
        <v>18.362108399999997</v>
      </c>
      <c r="H252" s="124">
        <v>18.363340339999965</v>
      </c>
      <c r="I252" s="234">
        <f t="shared" si="7"/>
        <v>1.2319399999682901E-3</v>
      </c>
      <c r="J252" s="73"/>
    </row>
    <row r="253" spans="5:10" x14ac:dyDescent="0.25">
      <c r="E253" s="37"/>
      <c r="F253" s="233" t="s">
        <v>772</v>
      </c>
      <c r="G253" s="234">
        <v>155.57012582000101</v>
      </c>
      <c r="H253" s="124">
        <v>155.57150758999961</v>
      </c>
      <c r="I253" s="234">
        <f t="shared" si="7"/>
        <v>1.3817699986020671E-3</v>
      </c>
      <c r="J253" s="73"/>
    </row>
    <row r="254" spans="5:10" x14ac:dyDescent="0.25">
      <c r="E254" s="37"/>
      <c r="F254" s="233" t="s">
        <v>755</v>
      </c>
      <c r="G254" s="234">
        <v>101.68696285999999</v>
      </c>
      <c r="H254" s="124">
        <v>101.69116285999993</v>
      </c>
      <c r="I254" s="234">
        <f t="shared" si="7"/>
        <v>4.1999999999404736E-3</v>
      </c>
      <c r="J254" s="73"/>
    </row>
    <row r="255" spans="5:10" x14ac:dyDescent="0.25">
      <c r="E255" s="37"/>
      <c r="F255" s="233" t="s">
        <v>754</v>
      </c>
      <c r="G255" s="234">
        <v>91.01662408</v>
      </c>
      <c r="H255" s="124">
        <v>91.027289379999871</v>
      </c>
      <c r="I255" s="234">
        <f t="shared" si="7"/>
        <v>1.0665299999871536E-2</v>
      </c>
      <c r="J255" s="73"/>
    </row>
    <row r="256" spans="5:10" x14ac:dyDescent="0.25">
      <c r="E256" s="37"/>
      <c r="F256" s="233" t="s">
        <v>777</v>
      </c>
      <c r="G256" s="234">
        <v>195.11390206000002</v>
      </c>
      <c r="H256" s="124">
        <v>195.13203542999992</v>
      </c>
      <c r="I256" s="234">
        <f t="shared" si="7"/>
        <v>1.8133369999901561E-2</v>
      </c>
      <c r="J256" s="73"/>
    </row>
    <row r="257" spans="1:10" x14ac:dyDescent="0.25">
      <c r="E257" s="37"/>
      <c r="F257" s="233" t="s">
        <v>662</v>
      </c>
      <c r="G257" s="234">
        <v>13.33622533</v>
      </c>
      <c r="H257" s="124">
        <v>13.417066659999984</v>
      </c>
      <c r="I257" s="234">
        <f t="shared" si="7"/>
        <v>8.0841329999984168E-2</v>
      </c>
      <c r="J257" s="73"/>
    </row>
    <row r="258" spans="1:10" x14ac:dyDescent="0.25">
      <c r="E258" s="37"/>
      <c r="F258" s="233" t="s">
        <v>689</v>
      </c>
      <c r="G258" s="234">
        <v>23.712053920000002</v>
      </c>
      <c r="H258" s="124">
        <v>23.799460379999971</v>
      </c>
      <c r="I258" s="234">
        <f t="shared" si="7"/>
        <v>8.7406459999968433E-2</v>
      </c>
      <c r="J258" s="73"/>
    </row>
    <row r="259" spans="1:10" x14ac:dyDescent="0.25">
      <c r="E259" s="37"/>
      <c r="F259" s="233" t="s">
        <v>658</v>
      </c>
      <c r="G259" s="234">
        <v>12.18806571</v>
      </c>
      <c r="H259" s="124">
        <v>12.276644709999976</v>
      </c>
      <c r="I259" s="234">
        <f t="shared" si="7"/>
        <v>8.8578999999976205E-2</v>
      </c>
      <c r="J259" s="73"/>
    </row>
    <row r="260" spans="1:10" x14ac:dyDescent="0.25">
      <c r="E260" s="37"/>
      <c r="F260" s="233" t="s">
        <v>714</v>
      </c>
      <c r="G260" s="234">
        <v>34.935367419999999</v>
      </c>
      <c r="H260" s="124">
        <v>35.497068069999763</v>
      </c>
      <c r="I260" s="234">
        <f t="shared" si="7"/>
        <v>0.56170064999976432</v>
      </c>
      <c r="J260" s="73"/>
    </row>
    <row r="261" spans="1:10" ht="13" x14ac:dyDescent="0.3">
      <c r="E261" s="37"/>
      <c r="F261" s="96" t="s">
        <v>218</v>
      </c>
      <c r="G261" s="147">
        <f>SUM(G11:G260)</f>
        <v>12621.742104099998</v>
      </c>
      <c r="H261" s="147">
        <f>SUM(H11:H260)</f>
        <v>12568.731485149976</v>
      </c>
      <c r="I261" s="103">
        <f>SUM(I11:I260)</f>
        <v>-53.010618950019058</v>
      </c>
      <c r="J261" s="73"/>
    </row>
    <row r="262" spans="1:10" x14ac:dyDescent="0.25">
      <c r="E262" s="37"/>
      <c r="J262" s="73"/>
    </row>
    <row r="263" spans="1:10" x14ac:dyDescent="0.25">
      <c r="E263" s="37"/>
      <c r="J263" s="73"/>
    </row>
    <row r="264" spans="1:10" x14ac:dyDescent="0.25">
      <c r="E264" s="37"/>
      <c r="J264" s="73"/>
    </row>
    <row r="265" spans="1:10" x14ac:dyDescent="0.25">
      <c r="E265" s="37"/>
      <c r="J265" s="73"/>
    </row>
    <row r="266" spans="1:10" x14ac:dyDescent="0.25">
      <c r="E266" s="37"/>
      <c r="J266" s="73"/>
    </row>
    <row r="267" spans="1:10" x14ac:dyDescent="0.25">
      <c r="E267" s="37"/>
      <c r="J267" s="73"/>
    </row>
    <row r="268" spans="1:10" x14ac:dyDescent="0.25">
      <c r="E268" s="37"/>
      <c r="J268" s="73"/>
    </row>
    <row r="269" spans="1:10" s="13" customFormat="1" ht="13" x14ac:dyDescent="0.3">
      <c r="A269" s="57"/>
      <c r="B269" s="32"/>
      <c r="C269" s="32"/>
      <c r="D269" s="32"/>
      <c r="E269" s="93"/>
      <c r="F269" s="24"/>
      <c r="G269" s="24"/>
      <c r="H269" s="24"/>
      <c r="I269" s="24"/>
      <c r="J269" s="74"/>
    </row>
    <row r="270" spans="1:10" s="13" customFormat="1" ht="13" x14ac:dyDescent="0.3">
      <c r="A270" s="57"/>
      <c r="B270" s="32"/>
      <c r="C270" s="32"/>
      <c r="D270" s="32"/>
      <c r="E270" s="93"/>
      <c r="F270" s="24"/>
      <c r="G270" s="24"/>
      <c r="H270" s="24"/>
      <c r="I270" s="24"/>
      <c r="J270" s="74"/>
    </row>
    <row r="271" spans="1:10" s="13" customFormat="1" ht="13" x14ac:dyDescent="0.3">
      <c r="A271" s="57"/>
      <c r="B271" s="32"/>
      <c r="C271" s="32"/>
      <c r="D271" s="32"/>
      <c r="E271" s="94"/>
      <c r="F271" s="24"/>
      <c r="G271" s="24"/>
      <c r="H271" s="24"/>
      <c r="I271" s="24"/>
    </row>
    <row r="272" spans="1:10" s="13" customFormat="1" ht="13" x14ac:dyDescent="0.3">
      <c r="A272" s="57"/>
      <c r="B272" s="32"/>
      <c r="C272" s="32"/>
      <c r="D272" s="32"/>
      <c r="E272" s="95"/>
      <c r="F272" s="24"/>
      <c r="G272" s="24"/>
      <c r="H272" s="24"/>
      <c r="I272" s="24"/>
    </row>
    <row r="273" spans="1:9" s="13" customFormat="1" ht="13" x14ac:dyDescent="0.3">
      <c r="A273" s="57"/>
      <c r="B273" s="32"/>
      <c r="C273" s="32"/>
      <c r="D273" s="32"/>
      <c r="E273" s="99"/>
      <c r="F273" s="24"/>
      <c r="G273" s="24"/>
      <c r="H273" s="24"/>
      <c r="I273" s="24"/>
    </row>
  </sheetData>
  <sortState xmlns:xlrd2="http://schemas.microsoft.com/office/spreadsheetml/2017/richdata2" ref="F11:I260">
    <sortCondition ref="I11:I260"/>
  </sortState>
  <mergeCells count="3">
    <mergeCell ref="A2:E2"/>
    <mergeCell ref="A9:D9"/>
    <mergeCell ref="F9:I9"/>
  </mergeCells>
  <hyperlinks>
    <hyperlink ref="K1" location="'Table of Content'!A1" display="Table of Content" xr:uid="{9B78C824-90C9-441D-B1F8-612D2BA1D6CB}"/>
  </hyperlinks>
  <pageMargins left="0.7" right="0.7" top="0.75" bottom="0.75" header="0.3" footer="0.3"/>
  <pageSetup orientation="portrait" r:id="rId1"/>
  <ignoredErrors>
    <ignoredError sqref="D11 D12:D13 I11:I13" calculatedColumn="1"/>
  </ignoredErrors>
  <tableParts count="2">
    <tablePart r:id="rId2"/>
    <tablePart r:id="rId3"/>
  </tablePart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20"/>
  <dimension ref="A1:I56"/>
  <sheetViews>
    <sheetView zoomScaleNormal="100" workbookViewId="0">
      <selection activeCell="A2" sqref="A1:A1048576"/>
    </sheetView>
  </sheetViews>
  <sheetFormatPr defaultColWidth="8.81640625" defaultRowHeight="12.5" x14ac:dyDescent="0.25"/>
  <cols>
    <col min="1" max="1" width="29.1796875" style="90" bestFit="1" customWidth="1"/>
    <col min="2" max="2" width="17.453125" style="17" bestFit="1" customWidth="1"/>
    <col min="3" max="3" width="34.7265625" style="17" customWidth="1"/>
    <col min="4" max="4" width="30.1796875" style="17" customWidth="1"/>
    <col min="5" max="5" width="33.08984375" style="17" bestFit="1" customWidth="1"/>
    <col min="6" max="6" width="37.81640625" style="17" customWidth="1"/>
    <col min="7" max="7" width="12.81640625" style="17" customWidth="1"/>
    <col min="8" max="16384" width="8.81640625" style="17"/>
  </cols>
  <sheetData>
    <row r="1" spans="1:9" ht="13" x14ac:dyDescent="0.3">
      <c r="A1" s="602" t="s">
        <v>432</v>
      </c>
      <c r="B1" s="602"/>
      <c r="C1" s="602"/>
      <c r="H1" s="601" t="s">
        <v>260</v>
      </c>
      <c r="I1" s="601"/>
    </row>
    <row r="2" spans="1:9" s="89" customFormat="1" ht="26" x14ac:dyDescent="0.35">
      <c r="A2" s="223" t="s">
        <v>243</v>
      </c>
      <c r="B2" s="223" t="s">
        <v>817</v>
      </c>
      <c r="C2" s="223" t="s">
        <v>824</v>
      </c>
      <c r="D2" s="223" t="s">
        <v>825</v>
      </c>
      <c r="E2" s="223" t="s">
        <v>859</v>
      </c>
      <c r="F2" s="223" t="s">
        <v>819</v>
      </c>
    </row>
    <row r="3" spans="1:9" ht="13.5" customHeight="1" x14ac:dyDescent="0.25">
      <c r="A3" s="33" t="s">
        <v>268</v>
      </c>
      <c r="B3" s="121">
        <v>0.72130677999999981</v>
      </c>
      <c r="C3" s="121">
        <v>77.219688579999897</v>
      </c>
      <c r="D3" s="121">
        <v>28.082995279999999</v>
      </c>
      <c r="E3" s="121"/>
      <c r="F3" s="121">
        <v>183.14205453999975</v>
      </c>
    </row>
    <row r="4" spans="1:9" x14ac:dyDescent="0.25">
      <c r="A4" s="33" t="s">
        <v>278</v>
      </c>
      <c r="B4" s="121">
        <v>4.0705576099999892</v>
      </c>
      <c r="C4" s="121"/>
      <c r="D4" s="121">
        <v>61.999313349999902</v>
      </c>
      <c r="E4" s="121"/>
      <c r="F4" s="121">
        <v>77.714747509999867</v>
      </c>
    </row>
    <row r="5" spans="1:9" x14ac:dyDescent="0.25">
      <c r="A5" s="33" t="s">
        <v>247</v>
      </c>
      <c r="B5" s="121">
        <v>81.832072089999741</v>
      </c>
      <c r="C5" s="121">
        <v>383.99100852999965</v>
      </c>
      <c r="D5" s="121">
        <v>131.79897242999979</v>
      </c>
      <c r="E5" s="121"/>
      <c r="F5" s="121">
        <v>34.243444899999993</v>
      </c>
    </row>
    <row r="6" spans="1:9" x14ac:dyDescent="0.25">
      <c r="A6" s="33" t="s">
        <v>272</v>
      </c>
      <c r="B6" s="121"/>
      <c r="C6" s="121"/>
      <c r="D6" s="121">
        <v>0.22920659999999898</v>
      </c>
      <c r="E6" s="121"/>
      <c r="F6" s="121">
        <v>27.246545379999997</v>
      </c>
    </row>
    <row r="7" spans="1:9" x14ac:dyDescent="0.25">
      <c r="A7" s="33" t="s">
        <v>287</v>
      </c>
      <c r="B7" s="121">
        <v>1.4239675599999999</v>
      </c>
      <c r="C7" s="121">
        <v>19.538644929999897</v>
      </c>
      <c r="D7" s="121">
        <v>99.205148509999859</v>
      </c>
      <c r="E7" s="121"/>
      <c r="F7" s="121">
        <v>25.617193629999999</v>
      </c>
    </row>
    <row r="8" spans="1:9" x14ac:dyDescent="0.25">
      <c r="A8" s="33" t="s">
        <v>786</v>
      </c>
      <c r="B8" s="121">
        <v>0.17805281999999889</v>
      </c>
      <c r="C8" s="121">
        <v>13.21924812999999</v>
      </c>
      <c r="D8" s="121">
        <v>9.0766084799999902</v>
      </c>
      <c r="E8" s="121"/>
      <c r="F8" s="121">
        <v>16.424071429999891</v>
      </c>
    </row>
    <row r="9" spans="1:9" x14ac:dyDescent="0.25">
      <c r="A9" s="33" t="s">
        <v>487</v>
      </c>
      <c r="B9" s="121">
        <v>0.59037372999999904</v>
      </c>
      <c r="C9" s="121"/>
      <c r="D9" s="121"/>
      <c r="E9" s="121"/>
      <c r="F9" s="121">
        <v>14.434541579999978</v>
      </c>
    </row>
    <row r="10" spans="1:9" x14ac:dyDescent="0.25">
      <c r="A10" s="33" t="s">
        <v>301</v>
      </c>
      <c r="B10" s="121">
        <v>619.28517919000001</v>
      </c>
      <c r="C10" s="121">
        <v>4.0248518100000004</v>
      </c>
      <c r="D10" s="121">
        <v>73.722964999999988</v>
      </c>
      <c r="E10" s="121"/>
      <c r="F10" s="121">
        <v>10.181654099999998</v>
      </c>
    </row>
    <row r="11" spans="1:9" x14ac:dyDescent="0.25">
      <c r="A11" s="33" t="s">
        <v>341</v>
      </c>
      <c r="B11" s="121"/>
      <c r="C11" s="121"/>
      <c r="D11" s="121"/>
      <c r="E11" s="121"/>
      <c r="F11" s="121">
        <v>8.6247032499999996</v>
      </c>
    </row>
    <row r="12" spans="1:9" ht="13.5" customHeight="1" x14ac:dyDescent="0.25">
      <c r="A12" s="33" t="s">
        <v>284</v>
      </c>
      <c r="B12" s="121">
        <v>2.0544228999999969</v>
      </c>
      <c r="C12" s="121">
        <v>1.145041</v>
      </c>
      <c r="D12" s="121">
        <v>25.399821169999978</v>
      </c>
      <c r="E12" s="121"/>
      <c r="F12" s="121">
        <v>6.5168085399999889</v>
      </c>
    </row>
    <row r="13" spans="1:9" x14ac:dyDescent="0.25">
      <c r="A13" s="33" t="s">
        <v>312</v>
      </c>
      <c r="B13" s="121"/>
      <c r="C13" s="121">
        <v>0.32685799999999998</v>
      </c>
      <c r="D13" s="121"/>
      <c r="E13" s="121"/>
      <c r="F13" s="121">
        <v>4.9518933299999999</v>
      </c>
    </row>
    <row r="14" spans="1:9" x14ac:dyDescent="0.25">
      <c r="A14" s="33" t="s">
        <v>352</v>
      </c>
      <c r="B14" s="121">
        <v>169.99857252999999</v>
      </c>
      <c r="C14" s="121"/>
      <c r="D14" s="121"/>
      <c r="E14" s="121"/>
      <c r="F14" s="121">
        <v>4.0817225800000001</v>
      </c>
    </row>
    <row r="15" spans="1:9" x14ac:dyDescent="0.25">
      <c r="A15" s="33" t="s">
        <v>280</v>
      </c>
      <c r="B15" s="121"/>
      <c r="C15" s="121"/>
      <c r="D15" s="121"/>
      <c r="E15" s="121"/>
      <c r="F15" s="121">
        <v>3.0654950400000001</v>
      </c>
    </row>
    <row r="16" spans="1:9" x14ac:dyDescent="0.25">
      <c r="A16" s="33" t="s">
        <v>256</v>
      </c>
      <c r="B16" s="121">
        <v>597.27260905999901</v>
      </c>
      <c r="C16" s="121"/>
      <c r="D16" s="121"/>
      <c r="E16" s="121"/>
      <c r="F16" s="121">
        <v>2.7044440600000001</v>
      </c>
    </row>
    <row r="17" spans="1:6" x14ac:dyDescent="0.25">
      <c r="A17" s="33" t="s">
        <v>306</v>
      </c>
      <c r="B17" s="121">
        <v>0.54030014000000004</v>
      </c>
      <c r="C17" s="121"/>
      <c r="D17" s="121">
        <v>0.12215373</v>
      </c>
      <c r="E17" s="121"/>
      <c r="F17" s="121">
        <v>1.2464746599999992</v>
      </c>
    </row>
    <row r="18" spans="1:6" x14ac:dyDescent="0.25">
      <c r="A18" s="33" t="s">
        <v>294</v>
      </c>
      <c r="B18" s="121"/>
      <c r="C18" s="121"/>
      <c r="D18" s="121"/>
      <c r="E18" s="121"/>
      <c r="F18" s="121">
        <v>0.96328736999999998</v>
      </c>
    </row>
    <row r="19" spans="1:6" x14ac:dyDescent="0.25">
      <c r="A19" s="33" t="s">
        <v>298</v>
      </c>
      <c r="B19" s="121">
        <v>6.6131699999999998E-3</v>
      </c>
      <c r="C19" s="121"/>
      <c r="D19" s="121"/>
      <c r="E19" s="121"/>
      <c r="F19" s="121">
        <v>0.95571110999999898</v>
      </c>
    </row>
    <row r="20" spans="1:6" x14ac:dyDescent="0.25">
      <c r="A20" s="33" t="s">
        <v>342</v>
      </c>
      <c r="B20" s="121"/>
      <c r="C20" s="121"/>
      <c r="D20" s="121"/>
      <c r="E20" s="121"/>
      <c r="F20" s="121">
        <v>0.82818895999999909</v>
      </c>
    </row>
    <row r="21" spans="1:6" x14ac:dyDescent="0.25">
      <c r="A21" s="33" t="s">
        <v>273</v>
      </c>
      <c r="B21" s="121"/>
      <c r="C21" s="121"/>
      <c r="D21" s="121">
        <v>3.0578421100000002</v>
      </c>
      <c r="E21" s="121"/>
      <c r="F21" s="121">
        <v>0.69286560999999902</v>
      </c>
    </row>
    <row r="22" spans="1:6" ht="13.5" customHeight="1" x14ac:dyDescent="0.25">
      <c r="A22" s="33" t="s">
        <v>292</v>
      </c>
      <c r="B22" s="121">
        <v>0.42953359999999896</v>
      </c>
      <c r="C22" s="121"/>
      <c r="D22" s="121"/>
      <c r="E22" s="121"/>
      <c r="F22" s="121">
        <v>0.56229202000000011</v>
      </c>
    </row>
    <row r="23" spans="1:6" x14ac:dyDescent="0.25">
      <c r="A23" s="33" t="s">
        <v>787</v>
      </c>
      <c r="B23" s="121"/>
      <c r="C23" s="121">
        <v>0.99603000000000008</v>
      </c>
      <c r="D23" s="121"/>
      <c r="E23" s="121"/>
      <c r="F23" s="121">
        <v>0.45966547999999996</v>
      </c>
    </row>
    <row r="24" spans="1:6" x14ac:dyDescent="0.25">
      <c r="A24" s="33" t="s">
        <v>314</v>
      </c>
      <c r="B24" s="121">
        <v>1.2648926500000002</v>
      </c>
      <c r="C24" s="121"/>
      <c r="D24" s="121"/>
      <c r="E24" s="121"/>
      <c r="F24" s="121">
        <v>0.39270910000000003</v>
      </c>
    </row>
    <row r="25" spans="1:6" x14ac:dyDescent="0.25">
      <c r="A25" s="33" t="s">
        <v>253</v>
      </c>
      <c r="B25" s="121">
        <v>2.0723180000000001E-2</v>
      </c>
      <c r="C25" s="121"/>
      <c r="D25" s="121"/>
      <c r="E25" s="121"/>
      <c r="F25" s="121">
        <v>0.261192909999999</v>
      </c>
    </row>
    <row r="26" spans="1:6" x14ac:dyDescent="0.25">
      <c r="A26" s="33" t="s">
        <v>371</v>
      </c>
      <c r="B26" s="121"/>
      <c r="C26" s="121"/>
      <c r="D26" s="121"/>
      <c r="E26" s="121"/>
      <c r="F26" s="121">
        <v>0.24332624999999999</v>
      </c>
    </row>
    <row r="27" spans="1:6" x14ac:dyDescent="0.25">
      <c r="A27" s="33" t="s">
        <v>275</v>
      </c>
      <c r="B27" s="121">
        <v>5.5463781399999883</v>
      </c>
      <c r="C27" s="121"/>
      <c r="D27" s="121"/>
      <c r="E27" s="121"/>
      <c r="F27" s="121">
        <v>0.23263204999999901</v>
      </c>
    </row>
    <row r="28" spans="1:6" x14ac:dyDescent="0.25">
      <c r="A28" s="33" t="s">
        <v>288</v>
      </c>
      <c r="B28" s="121"/>
      <c r="C28" s="121">
        <v>1.815588</v>
      </c>
      <c r="D28" s="121"/>
      <c r="E28" s="121"/>
      <c r="F28" s="121">
        <v>0.22621915000000001</v>
      </c>
    </row>
    <row r="29" spans="1:6" x14ac:dyDescent="0.25">
      <c r="A29" s="33" t="s">
        <v>310</v>
      </c>
      <c r="B29" s="121">
        <v>2.6273999999999999E-2</v>
      </c>
      <c r="C29" s="121"/>
      <c r="D29" s="121"/>
      <c r="E29" s="121"/>
      <c r="F29" s="121">
        <v>0.20974548999999901</v>
      </c>
    </row>
    <row r="30" spans="1:6" x14ac:dyDescent="0.25">
      <c r="A30" s="33" t="s">
        <v>282</v>
      </c>
      <c r="B30" s="121">
        <v>4.1306396699999901</v>
      </c>
      <c r="C30" s="121"/>
      <c r="D30" s="121">
        <v>2.922866E-2</v>
      </c>
      <c r="E30" s="121"/>
      <c r="F30" s="121">
        <v>0.20812011999999999</v>
      </c>
    </row>
    <row r="31" spans="1:6" x14ac:dyDescent="0.25">
      <c r="A31" s="33" t="s">
        <v>346</v>
      </c>
      <c r="B31" s="121"/>
      <c r="C31" s="121"/>
      <c r="D31" s="121"/>
      <c r="E31" s="121"/>
      <c r="F31" s="121">
        <v>0.1444365</v>
      </c>
    </row>
    <row r="32" spans="1:6" x14ac:dyDescent="0.25">
      <c r="A32" s="33" t="s">
        <v>270</v>
      </c>
      <c r="B32" s="121">
        <v>14.340221140000001</v>
      </c>
      <c r="C32" s="121"/>
      <c r="D32" s="121"/>
      <c r="E32" s="121"/>
      <c r="F32" s="121">
        <v>0.12262963</v>
      </c>
    </row>
    <row r="33" spans="1:6" x14ac:dyDescent="0.25">
      <c r="A33" s="33" t="s">
        <v>283</v>
      </c>
      <c r="B33" s="121">
        <v>0.72209816999999998</v>
      </c>
      <c r="C33" s="121"/>
      <c r="D33" s="121">
        <v>3.8554559999999904E-2</v>
      </c>
      <c r="E33" s="121"/>
      <c r="F33" s="121">
        <v>8.9633629999999909E-2</v>
      </c>
    </row>
    <row r="34" spans="1:6" x14ac:dyDescent="0.25">
      <c r="A34" s="33" t="s">
        <v>274</v>
      </c>
      <c r="B34" s="121"/>
      <c r="C34" s="121"/>
      <c r="D34" s="121">
        <v>2.2104390700000001</v>
      </c>
      <c r="E34" s="121"/>
      <c r="F34" s="121">
        <v>7.1217320000000001E-2</v>
      </c>
    </row>
    <row r="35" spans="1:6" x14ac:dyDescent="0.25">
      <c r="A35" s="33" t="s">
        <v>397</v>
      </c>
      <c r="B35" s="121"/>
      <c r="C35" s="121"/>
      <c r="D35" s="121"/>
      <c r="E35" s="121"/>
      <c r="F35" s="121">
        <v>6.9867689999999996E-2</v>
      </c>
    </row>
    <row r="36" spans="1:6" x14ac:dyDescent="0.25">
      <c r="A36" s="33" t="s">
        <v>334</v>
      </c>
      <c r="B36" s="121"/>
      <c r="C36" s="121"/>
      <c r="D36" s="121"/>
      <c r="E36" s="121"/>
      <c r="F36" s="121">
        <v>5.5341479999999901E-2</v>
      </c>
    </row>
    <row r="37" spans="1:6" x14ac:dyDescent="0.25">
      <c r="A37" s="33" t="s">
        <v>299</v>
      </c>
      <c r="B37" s="121"/>
      <c r="C37" s="121">
        <v>6.5625</v>
      </c>
      <c r="D37" s="121"/>
      <c r="E37" s="121"/>
      <c r="F37" s="121">
        <v>4.3066199999999902E-2</v>
      </c>
    </row>
    <row r="38" spans="1:6" x14ac:dyDescent="0.25">
      <c r="A38" s="33" t="s">
        <v>276</v>
      </c>
      <c r="B38" s="121">
        <v>9.2105333199999997</v>
      </c>
      <c r="C38" s="121"/>
      <c r="D38" s="121"/>
      <c r="E38" s="121"/>
      <c r="F38" s="121">
        <v>3.5328249999999999E-2</v>
      </c>
    </row>
    <row r="39" spans="1:6" x14ac:dyDescent="0.25">
      <c r="A39" s="33" t="s">
        <v>788</v>
      </c>
      <c r="B39" s="121"/>
      <c r="C39" s="121"/>
      <c r="D39" s="121"/>
      <c r="E39" s="121"/>
      <c r="F39" s="121">
        <v>2.81410499999999E-2</v>
      </c>
    </row>
    <row r="40" spans="1:6" x14ac:dyDescent="0.25">
      <c r="A40" s="33" t="s">
        <v>289</v>
      </c>
      <c r="B40" s="121"/>
      <c r="C40" s="121">
        <v>2.6373341000000003</v>
      </c>
      <c r="D40" s="121"/>
      <c r="E40" s="121"/>
      <c r="F40" s="121">
        <v>1.6654140000000001E-2</v>
      </c>
    </row>
    <row r="41" spans="1:6" x14ac:dyDescent="0.25">
      <c r="A41" s="33" t="s">
        <v>315</v>
      </c>
      <c r="B41" s="121"/>
      <c r="C41" s="121"/>
      <c r="D41" s="121"/>
      <c r="E41" s="121"/>
      <c r="F41" s="121">
        <v>3.5099999999999901E-6</v>
      </c>
    </row>
    <row r="42" spans="1:6" x14ac:dyDescent="0.25">
      <c r="A42" s="33" t="s">
        <v>313</v>
      </c>
      <c r="B42" s="121"/>
      <c r="C42" s="121"/>
      <c r="D42" s="121">
        <v>1.8306282799999989</v>
      </c>
      <c r="E42" s="121"/>
      <c r="F42" s="121"/>
    </row>
    <row r="43" spans="1:6" x14ac:dyDescent="0.25">
      <c r="A43" s="33" t="s">
        <v>257</v>
      </c>
      <c r="B43" s="121"/>
      <c r="C43" s="121"/>
      <c r="D43" s="121">
        <v>1.6098243499999889</v>
      </c>
      <c r="E43" s="121"/>
      <c r="F43" s="121"/>
    </row>
    <row r="44" spans="1:6" x14ac:dyDescent="0.25">
      <c r="A44" s="33" t="s">
        <v>291</v>
      </c>
      <c r="B44" s="121">
        <v>5.2411999999999901E-3</v>
      </c>
      <c r="C44" s="121"/>
      <c r="D44" s="121">
        <v>1.06066858</v>
      </c>
      <c r="E44" s="121"/>
      <c r="F44" s="121"/>
    </row>
    <row r="45" spans="1:6" x14ac:dyDescent="0.25">
      <c r="A45" s="33" t="s">
        <v>394</v>
      </c>
      <c r="B45" s="121"/>
      <c r="C45" s="121"/>
      <c r="D45" s="121">
        <v>0.73814580000000007</v>
      </c>
      <c r="E45" s="121"/>
      <c r="F45" s="121"/>
    </row>
    <row r="46" spans="1:6" x14ac:dyDescent="0.25">
      <c r="A46" s="33" t="s">
        <v>286</v>
      </c>
      <c r="B46" s="121"/>
      <c r="C46" s="121">
        <v>8.6816969999999998</v>
      </c>
      <c r="D46" s="121">
        <v>0.63335020999999903</v>
      </c>
      <c r="E46" s="121"/>
      <c r="F46" s="121"/>
    </row>
    <row r="47" spans="1:6" x14ac:dyDescent="0.25">
      <c r="A47" s="33" t="s">
        <v>355</v>
      </c>
      <c r="B47" s="121"/>
      <c r="C47" s="121"/>
      <c r="D47" s="121">
        <v>0.419352</v>
      </c>
      <c r="E47" s="121"/>
      <c r="F47" s="121"/>
    </row>
    <row r="48" spans="1:6" x14ac:dyDescent="0.25">
      <c r="A48" s="33" t="s">
        <v>267</v>
      </c>
      <c r="B48" s="121">
        <v>3.8232930099999995</v>
      </c>
      <c r="C48" s="121"/>
      <c r="D48" s="121">
        <v>0.23069619</v>
      </c>
      <c r="E48" s="121"/>
      <c r="F48" s="121"/>
    </row>
    <row r="49" spans="1:6" x14ac:dyDescent="0.25">
      <c r="A49" s="33" t="s">
        <v>852</v>
      </c>
      <c r="B49" s="121"/>
      <c r="C49" s="121"/>
      <c r="D49" s="121">
        <v>9.0034059999999902E-2</v>
      </c>
      <c r="E49" s="121"/>
      <c r="F49" s="121"/>
    </row>
    <row r="50" spans="1:6" x14ac:dyDescent="0.25">
      <c r="A50" s="33" t="s">
        <v>269</v>
      </c>
      <c r="B50" s="121"/>
      <c r="C50" s="121"/>
      <c r="D50" s="121">
        <v>5.4671999999999998E-2</v>
      </c>
      <c r="E50" s="121">
        <v>430.53840671999899</v>
      </c>
      <c r="F50" s="121"/>
    </row>
    <row r="51" spans="1:6" x14ac:dyDescent="0.25">
      <c r="A51" s="33" t="s">
        <v>285</v>
      </c>
      <c r="B51" s="121"/>
      <c r="C51" s="121">
        <v>0.50079300000000004</v>
      </c>
      <c r="D51" s="121"/>
      <c r="E51" s="121"/>
      <c r="F51" s="121"/>
    </row>
    <row r="52" spans="1:6" x14ac:dyDescent="0.25">
      <c r="A52" s="33" t="s">
        <v>327</v>
      </c>
      <c r="B52" s="121">
        <v>442.23101864999904</v>
      </c>
      <c r="C52" s="121"/>
      <c r="D52" s="121"/>
      <c r="E52" s="121"/>
      <c r="F52" s="121"/>
    </row>
    <row r="53" spans="1:6" x14ac:dyDescent="0.25">
      <c r="A53" s="33" t="s">
        <v>319</v>
      </c>
      <c r="B53" s="121">
        <v>1.153563E-2</v>
      </c>
      <c r="C53" s="121"/>
      <c r="D53" s="121"/>
      <c r="E53" s="121"/>
      <c r="F53" s="121"/>
    </row>
    <row r="54" spans="1:6" x14ac:dyDescent="0.25">
      <c r="A54" s="33" t="s">
        <v>296</v>
      </c>
      <c r="B54" s="121">
        <v>7.4364499999999894E-3</v>
      </c>
      <c r="C54" s="121"/>
      <c r="D54" s="121"/>
      <c r="E54" s="121"/>
      <c r="F54" s="121"/>
    </row>
    <row r="55" spans="1:6" x14ac:dyDescent="0.25">
      <c r="A55" s="33" t="s">
        <v>339</v>
      </c>
      <c r="B55" s="121">
        <v>6.3346499999999894E-3</v>
      </c>
      <c r="C55" s="121"/>
      <c r="D55" s="121"/>
      <c r="E55" s="121"/>
      <c r="F55" s="121"/>
    </row>
    <row r="56" spans="1:6" x14ac:dyDescent="0.25">
      <c r="A56" s="162" t="s">
        <v>290</v>
      </c>
      <c r="B56" s="122">
        <v>8.1751999999999899E-4</v>
      </c>
      <c r="C56" s="122"/>
      <c r="D56" s="122"/>
      <c r="E56" s="122"/>
      <c r="F56" s="122"/>
    </row>
  </sheetData>
  <sortState xmlns:xlrd2="http://schemas.microsoft.com/office/spreadsheetml/2017/richdata2" ref="A3:F40">
    <sortCondition descending="1" ref="F3:F40"/>
  </sortState>
  <mergeCells count="2">
    <mergeCell ref="H1:I1"/>
    <mergeCell ref="A1:C1"/>
  </mergeCells>
  <hyperlinks>
    <hyperlink ref="H1" location="'Table of Content'!A1" display="Table of Content" xr:uid="{20AE0E06-58E4-400E-9053-3D8181A52CD4}"/>
  </hyperlinks>
  <pageMargins left="0.7" right="0.7" top="0.75" bottom="0.75" header="0.3" footer="0.3"/>
  <pageSetup orientation="portrait" r:id="rId1"/>
  <tableParts count="1">
    <tablePart r:id="rId2"/>
  </tablePart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79D0BE-F959-4C56-96F7-50D9A56A1B53}">
  <dimension ref="A1:I17"/>
  <sheetViews>
    <sheetView zoomScaleNormal="100" workbookViewId="0">
      <selection activeCell="H9" sqref="H9"/>
    </sheetView>
  </sheetViews>
  <sheetFormatPr defaultColWidth="8.7265625" defaultRowHeight="12.5" x14ac:dyDescent="0.25"/>
  <cols>
    <col min="1" max="1" width="45.1796875" style="1" bestFit="1" customWidth="1"/>
    <col min="2" max="2" width="12.453125" style="1" bestFit="1" customWidth="1"/>
    <col min="3" max="3" width="8.6328125" style="1" bestFit="1" customWidth="1"/>
    <col min="4" max="4" width="48.453125" style="1" bestFit="1" customWidth="1"/>
    <col min="5" max="5" width="13.26953125" style="1" bestFit="1" customWidth="1"/>
    <col min="6" max="6" width="9" style="1" bestFit="1" customWidth="1"/>
    <col min="7" max="16384" width="8.7265625" style="1"/>
  </cols>
  <sheetData>
    <row r="1" spans="1:9" ht="13" x14ac:dyDescent="0.3">
      <c r="A1" s="3" t="s">
        <v>860</v>
      </c>
      <c r="H1" s="604" t="s">
        <v>260</v>
      </c>
      <c r="I1" s="604"/>
    </row>
    <row r="2" spans="1:9" ht="13" x14ac:dyDescent="0.3">
      <c r="A2" s="603" t="s">
        <v>380</v>
      </c>
      <c r="B2" s="603"/>
      <c r="C2" s="603"/>
      <c r="D2" s="603" t="s">
        <v>379</v>
      </c>
      <c r="E2" s="603"/>
      <c r="F2" s="603"/>
    </row>
    <row r="3" spans="1:9" ht="13" x14ac:dyDescent="0.3">
      <c r="A3" s="249" t="s">
        <v>448</v>
      </c>
      <c r="B3" s="25" t="s">
        <v>401</v>
      </c>
      <c r="C3" s="25" t="s">
        <v>246</v>
      </c>
      <c r="D3" s="25" t="s">
        <v>448</v>
      </c>
      <c r="E3" s="25" t="s">
        <v>401</v>
      </c>
      <c r="F3" s="165" t="s">
        <v>246</v>
      </c>
    </row>
    <row r="4" spans="1:9" s="173" customFormat="1" x14ac:dyDescent="0.25">
      <c r="A4" s="56" t="s">
        <v>861</v>
      </c>
      <c r="B4" s="225">
        <v>1619.16748824</v>
      </c>
      <c r="C4" s="172">
        <f t="shared" ref="C4:C13" si="0">(B4/$B$15)*100</f>
        <v>21.131382485845776</v>
      </c>
      <c r="D4" s="56" t="s">
        <v>817</v>
      </c>
      <c r="E4" s="225">
        <v>1959.7509985599977</v>
      </c>
      <c r="F4" s="172">
        <f>(E4/$E$15)*100</f>
        <v>15.148753301774898</v>
      </c>
    </row>
    <row r="5" spans="1:9" s="173" customFormat="1" x14ac:dyDescent="0.25">
      <c r="A5" s="56" t="s">
        <v>815</v>
      </c>
      <c r="B5" s="226">
        <v>1354.1679145899982</v>
      </c>
      <c r="C5" s="172">
        <f t="shared" si="0"/>
        <v>17.672933999166293</v>
      </c>
      <c r="D5" s="56" t="s">
        <v>824</v>
      </c>
      <c r="E5" s="225">
        <v>520.65928307999945</v>
      </c>
      <c r="F5" s="172">
        <f t="shared" ref="F5:F13" si="1">(E5/$E$15)*100</f>
        <v>4.0246638677328992</v>
      </c>
    </row>
    <row r="6" spans="1:9" s="173" customFormat="1" x14ac:dyDescent="0.25">
      <c r="A6" s="56" t="s">
        <v>813</v>
      </c>
      <c r="B6" s="226">
        <v>546.31097905999991</v>
      </c>
      <c r="C6" s="172">
        <f t="shared" si="0"/>
        <v>7.1297789379912464</v>
      </c>
      <c r="D6" s="56" t="s">
        <v>825</v>
      </c>
      <c r="E6" s="225">
        <v>441.64062041999961</v>
      </c>
      <c r="F6" s="172">
        <f t="shared" si="1"/>
        <v>3.4138545211617908</v>
      </c>
    </row>
    <row r="7" spans="1:9" s="164" customFormat="1" x14ac:dyDescent="0.25">
      <c r="A7" s="56" t="s">
        <v>816</v>
      </c>
      <c r="B7" s="226">
        <v>471.90777068999796</v>
      </c>
      <c r="C7" s="170">
        <f t="shared" si="0"/>
        <v>6.1587597780465346</v>
      </c>
      <c r="D7" s="56" t="s">
        <v>859</v>
      </c>
      <c r="E7" s="225">
        <v>430.53840671999899</v>
      </c>
      <c r="F7" s="170">
        <f t="shared" si="1"/>
        <v>3.3280350999350761</v>
      </c>
    </row>
    <row r="8" spans="1:9" s="173" customFormat="1" x14ac:dyDescent="0.25">
      <c r="A8" s="56" t="s">
        <v>805</v>
      </c>
      <c r="B8" s="225">
        <v>454.39098994999904</v>
      </c>
      <c r="C8" s="172">
        <f t="shared" si="0"/>
        <v>5.9301523014105237</v>
      </c>
      <c r="D8" s="56" t="s">
        <v>819</v>
      </c>
      <c r="E8" s="225">
        <v>427.10806954999936</v>
      </c>
      <c r="F8" s="172">
        <f t="shared" si="1"/>
        <v>3.3015188070139776</v>
      </c>
    </row>
    <row r="9" spans="1:9" s="173" customFormat="1" ht="16" customHeight="1" x14ac:dyDescent="0.25">
      <c r="A9" s="56" t="s">
        <v>817</v>
      </c>
      <c r="B9" s="225">
        <v>420.22933565999961</v>
      </c>
      <c r="C9" s="172">
        <f t="shared" si="0"/>
        <v>5.4843164083393976</v>
      </c>
      <c r="D9" s="56" t="s">
        <v>816</v>
      </c>
      <c r="E9" s="225">
        <v>350.53447108999995</v>
      </c>
      <c r="F9" s="172">
        <f t="shared" si="1"/>
        <v>2.7096096546002006</v>
      </c>
    </row>
    <row r="10" spans="1:9" s="173" customFormat="1" x14ac:dyDescent="0.25">
      <c r="A10" s="56" t="s">
        <v>814</v>
      </c>
      <c r="B10" s="225">
        <v>350.34134057999955</v>
      </c>
      <c r="C10" s="172">
        <f t="shared" si="0"/>
        <v>4.5722242585583581</v>
      </c>
      <c r="D10" s="56" t="s">
        <v>814</v>
      </c>
      <c r="E10" s="225">
        <v>249.40581401000009</v>
      </c>
      <c r="F10" s="172">
        <f t="shared" si="1"/>
        <v>1.9278914266363496</v>
      </c>
    </row>
    <row r="11" spans="1:9" s="173" customFormat="1" x14ac:dyDescent="0.25">
      <c r="A11" s="56" t="s">
        <v>859</v>
      </c>
      <c r="B11" s="225">
        <v>219.18395363999988</v>
      </c>
      <c r="C11" s="172">
        <f t="shared" si="0"/>
        <v>2.860519367370228</v>
      </c>
      <c r="D11" s="56" t="s">
        <v>774</v>
      </c>
      <c r="E11" s="225">
        <v>243.71982887999957</v>
      </c>
      <c r="F11" s="172">
        <f t="shared" si="1"/>
        <v>1.883939115309436</v>
      </c>
    </row>
    <row r="12" spans="1:9" s="173" customFormat="1" ht="14.5" customHeight="1" x14ac:dyDescent="0.25">
      <c r="A12" s="56" t="s">
        <v>862</v>
      </c>
      <c r="B12" s="225">
        <v>215.43930729999983</v>
      </c>
      <c r="C12" s="172">
        <f t="shared" si="0"/>
        <v>2.8116488492431779</v>
      </c>
      <c r="D12" s="56" t="s">
        <v>839</v>
      </c>
      <c r="E12" s="225">
        <v>208.84739105000008</v>
      </c>
      <c r="F12" s="172">
        <f t="shared" si="1"/>
        <v>1.6143773403154118</v>
      </c>
    </row>
    <row r="13" spans="1:9" s="164" customFormat="1" x14ac:dyDescent="0.25">
      <c r="A13" s="56" t="s">
        <v>818</v>
      </c>
      <c r="B13" s="225">
        <v>198.10993512999968</v>
      </c>
      <c r="C13" s="170">
        <f t="shared" si="0"/>
        <v>2.5854871987508692</v>
      </c>
      <c r="D13" s="56" t="s">
        <v>545</v>
      </c>
      <c r="E13" s="225">
        <v>204.37211380000002</v>
      </c>
      <c r="F13" s="171">
        <f t="shared" si="1"/>
        <v>1.5797837255821567</v>
      </c>
    </row>
    <row r="14" spans="1:9" s="173" customFormat="1" x14ac:dyDescent="0.35">
      <c r="A14" s="174" t="s">
        <v>464</v>
      </c>
      <c r="B14" s="250">
        <f>B15-SUM(B4:B13)</f>
        <v>1813.1341222999954</v>
      </c>
      <c r="C14" s="172">
        <f>((Table27[[#This Row],[Column2]]/B15))*100</f>
        <v>23.662796415277583</v>
      </c>
      <c r="D14" s="174" t="s">
        <v>464</v>
      </c>
      <c r="E14" s="250">
        <f>E15-SUM(E4:E13)</f>
        <v>7900.1377246408047</v>
      </c>
      <c r="F14" s="172">
        <f>((Table27[[#This Row],[Column5]]/E15))*100</f>
        <v>61.067573139937807</v>
      </c>
    </row>
    <row r="15" spans="1:9" ht="13" x14ac:dyDescent="0.3">
      <c r="A15" s="25" t="s">
        <v>218</v>
      </c>
      <c r="B15" s="227">
        <v>7662.3831371399901</v>
      </c>
      <c r="C15" s="109">
        <f>SUM(C4:C14)</f>
        <v>100</v>
      </c>
      <c r="D15" s="109" t="s">
        <v>218</v>
      </c>
      <c r="E15" s="227">
        <v>12936.714721800799</v>
      </c>
      <c r="F15" s="109">
        <f>SUM(F4:F14)</f>
        <v>100</v>
      </c>
    </row>
    <row r="16" spans="1:9" x14ac:dyDescent="0.25">
      <c r="B16" s="2"/>
    </row>
    <row r="17" spans="2:5" x14ac:dyDescent="0.25">
      <c r="B17" s="2"/>
      <c r="C17" s="2"/>
      <c r="D17" s="2"/>
      <c r="E17" s="2"/>
    </row>
  </sheetData>
  <mergeCells count="3">
    <mergeCell ref="A2:C2"/>
    <mergeCell ref="D2:F2"/>
    <mergeCell ref="H1:I1"/>
  </mergeCells>
  <hyperlinks>
    <hyperlink ref="H1:I1" location="'Table of Content'!A1" display="Table of Content" xr:uid="{2930C864-EFDA-4773-AC20-0C863E86CFAC}"/>
  </hyperlinks>
  <pageMargins left="0.7" right="0.7" top="0.75" bottom="0.75" header="0.3" footer="0.3"/>
  <pageSetup orientation="portrait" r:id="rId1"/>
  <tableParts count="1">
    <tablePart r:id="rId2"/>
  </tablePart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FC7A17-D149-4800-91B6-8DB1C5247169}">
  <dimension ref="A1:N274"/>
  <sheetViews>
    <sheetView zoomScaleNormal="100" workbookViewId="0">
      <selection activeCell="K7" sqref="K7"/>
    </sheetView>
  </sheetViews>
  <sheetFormatPr defaultColWidth="8.81640625" defaultRowHeight="12.5" x14ac:dyDescent="0.25"/>
  <cols>
    <col min="1" max="1" width="20.26953125" style="4" customWidth="1"/>
    <col min="2" max="2" width="13.54296875" style="4" bestFit="1" customWidth="1"/>
    <col min="3" max="3" width="13.453125" style="4" customWidth="1"/>
    <col min="4" max="4" width="14" style="4" bestFit="1" customWidth="1"/>
    <col min="5" max="5" width="12.453125" style="4" customWidth="1"/>
    <col min="6" max="6" width="15" style="4" bestFit="1" customWidth="1"/>
    <col min="7" max="9" width="12.453125" style="4" customWidth="1"/>
    <col min="10" max="10" width="9" style="4" customWidth="1"/>
    <col min="11" max="11" width="8.81640625" style="4"/>
    <col min="12" max="12" width="13.54296875" style="4" bestFit="1" customWidth="1"/>
    <col min="13" max="13" width="13.81640625" style="4" bestFit="1" customWidth="1"/>
    <col min="14" max="16384" width="8.81640625" style="4"/>
  </cols>
  <sheetData>
    <row r="1" spans="1:12" ht="13" x14ac:dyDescent="0.3">
      <c r="A1" s="252" t="s">
        <v>875</v>
      </c>
      <c r="K1" s="605" t="s">
        <v>260</v>
      </c>
      <c r="L1" s="605"/>
    </row>
    <row r="2" spans="1:12" ht="13" x14ac:dyDescent="0.3">
      <c r="A2" s="606" t="s">
        <v>874</v>
      </c>
      <c r="B2" s="608">
        <v>45505</v>
      </c>
      <c r="C2" s="608"/>
      <c r="D2" s="608">
        <v>45842</v>
      </c>
      <c r="E2" s="608"/>
      <c r="F2" s="608">
        <v>45870</v>
      </c>
      <c r="G2" s="608"/>
      <c r="H2" s="582" t="s">
        <v>244</v>
      </c>
      <c r="I2" s="582" t="s">
        <v>411</v>
      </c>
    </row>
    <row r="3" spans="1:12" ht="13" x14ac:dyDescent="0.3">
      <c r="A3" s="607"/>
      <c r="B3" s="6" t="s">
        <v>401</v>
      </c>
      <c r="C3" s="6" t="s">
        <v>246</v>
      </c>
      <c r="D3" s="6" t="s">
        <v>401</v>
      </c>
      <c r="E3" s="6" t="s">
        <v>246</v>
      </c>
      <c r="F3" s="6" t="s">
        <v>401</v>
      </c>
      <c r="G3" s="6" t="s">
        <v>246</v>
      </c>
      <c r="H3" s="583"/>
      <c r="I3" s="583"/>
    </row>
    <row r="4" spans="1:12" ht="14.5" x14ac:dyDescent="0.35">
      <c r="A4" s="226" t="s">
        <v>873</v>
      </c>
      <c r="B4" s="4">
        <v>3875.8439055500003</v>
      </c>
      <c r="C4" s="272">
        <f t="shared" ref="C4:C13" si="0">(B4/$B$13)*100</f>
        <v>44.266133365031116</v>
      </c>
      <c r="D4" s="4">
        <v>3644.03680196</v>
      </c>
      <c r="E4" s="272">
        <f t="shared" ref="E4:E13" si="1">(D4/$D$13)*100</f>
        <v>29.021959574605237</v>
      </c>
      <c r="F4" s="4">
        <v>3000.50126916</v>
      </c>
      <c r="G4" s="271">
        <f t="shared" ref="G4:G12" si="2">(F4/$F$13)*100</f>
        <v>39.158851958425288</v>
      </c>
      <c r="H4" s="271">
        <f t="shared" ref="H4:H13" si="3">((F4/D4)-1)*100</f>
        <v>-17.659962502405701</v>
      </c>
      <c r="I4" s="271">
        <f t="shared" ref="I4:I10" si="4">((F4/B4)-1)*100</f>
        <v>-22.584568876382161</v>
      </c>
      <c r="K4"/>
      <c r="L4" s="253"/>
    </row>
    <row r="5" spans="1:12" ht="14.5" x14ac:dyDescent="0.35">
      <c r="A5" s="226" t="s">
        <v>872</v>
      </c>
      <c r="B5" s="4">
        <v>1867.0196922299999</v>
      </c>
      <c r="C5" s="270">
        <f t="shared" si="0"/>
        <v>21.32328976743575</v>
      </c>
      <c r="D5" s="4">
        <v>3804.1070850900001</v>
      </c>
      <c r="E5" s="270">
        <f t="shared" si="1"/>
        <v>30.296796668345838</v>
      </c>
      <c r="F5" s="4">
        <v>1782.0843906099999</v>
      </c>
      <c r="G5" s="265">
        <f t="shared" si="2"/>
        <v>23.257573508327127</v>
      </c>
      <c r="H5" s="265">
        <f t="shared" si="3"/>
        <v>-53.153674416927245</v>
      </c>
      <c r="I5" s="265">
        <f t="shared" si="4"/>
        <v>-4.5492450868877432</v>
      </c>
      <c r="K5"/>
      <c r="L5" s="253"/>
    </row>
    <row r="6" spans="1:12" ht="14.5" x14ac:dyDescent="0.35">
      <c r="A6" s="226" t="s">
        <v>871</v>
      </c>
      <c r="B6" s="4">
        <v>1704.2396876400001</v>
      </c>
      <c r="C6" s="269">
        <f t="shared" si="0"/>
        <v>19.464174290152666</v>
      </c>
      <c r="D6" s="4">
        <v>2611.3268215100002</v>
      </c>
      <c r="E6" s="269">
        <f t="shared" si="1"/>
        <v>20.797216265539106</v>
      </c>
      <c r="F6" s="4">
        <v>1446.1044926500001</v>
      </c>
      <c r="G6" s="265">
        <f t="shared" si="2"/>
        <v>18.872777134318028</v>
      </c>
      <c r="H6" s="265">
        <f t="shared" si="3"/>
        <v>-44.621849676641013</v>
      </c>
      <c r="I6" s="265">
        <f t="shared" si="4"/>
        <v>-15.146648494465055</v>
      </c>
      <c r="K6"/>
      <c r="L6" s="253"/>
    </row>
    <row r="7" spans="1:12" ht="14.5" x14ac:dyDescent="0.35">
      <c r="A7" s="226" t="s">
        <v>870</v>
      </c>
      <c r="B7" s="4">
        <v>1365.1660566400001</v>
      </c>
      <c r="C7" s="266">
        <f t="shared" si="0"/>
        <v>15.591603841967542</v>
      </c>
      <c r="D7" s="4">
        <v>1375.9227816099999</v>
      </c>
      <c r="E7" s="266">
        <f t="shared" si="1"/>
        <v>10.958170160132795</v>
      </c>
      <c r="F7" s="4">
        <v>1345.92667934</v>
      </c>
      <c r="G7" s="265">
        <f t="shared" si="2"/>
        <v>17.56537953337541</v>
      </c>
      <c r="H7" s="265">
        <f t="shared" si="3"/>
        <v>-2.18007163417272</v>
      </c>
      <c r="I7" s="265">
        <f t="shared" si="4"/>
        <v>-1.4093067437783269</v>
      </c>
      <c r="K7"/>
      <c r="L7" s="253"/>
    </row>
    <row r="8" spans="1:12" ht="14.5" x14ac:dyDescent="0.35">
      <c r="A8" s="226" t="s">
        <v>869</v>
      </c>
      <c r="B8" s="4">
        <v>1240.5338708100001</v>
      </c>
      <c r="C8" s="267">
        <f t="shared" si="0"/>
        <v>14.168175785015585</v>
      </c>
      <c r="D8" s="4">
        <v>1197.2345226800001</v>
      </c>
      <c r="E8" s="267">
        <f t="shared" si="1"/>
        <v>9.5350551618611679</v>
      </c>
      <c r="F8" s="4">
        <v>1275.4147369300001</v>
      </c>
      <c r="G8" s="265">
        <f t="shared" si="2"/>
        <v>16.64514439049637</v>
      </c>
      <c r="H8" s="265">
        <f t="shared" si="3"/>
        <v>6.5300668138932538</v>
      </c>
      <c r="I8" s="265">
        <f t="shared" si="4"/>
        <v>2.811762495225123</v>
      </c>
      <c r="K8" s="268"/>
      <c r="L8" s="253"/>
    </row>
    <row r="9" spans="1:12" ht="14.5" x14ac:dyDescent="0.35">
      <c r="A9" s="226" t="s">
        <v>868</v>
      </c>
      <c r="B9" s="4">
        <v>1196.4791345000001</v>
      </c>
      <c r="C9" s="266">
        <f t="shared" si="0"/>
        <v>13.665025276279346</v>
      </c>
      <c r="D9" s="4">
        <v>3331.97089594</v>
      </c>
      <c r="E9" s="266">
        <f t="shared" si="1"/>
        <v>26.536593865824887</v>
      </c>
      <c r="F9" s="4">
        <v>1248.62280003</v>
      </c>
      <c r="G9" s="265">
        <f t="shared" si="2"/>
        <v>16.295488984071465</v>
      </c>
      <c r="H9" s="265">
        <f t="shared" si="3"/>
        <v>-62.525999205111773</v>
      </c>
      <c r="I9" s="265">
        <f t="shared" si="4"/>
        <v>4.3580923416429052</v>
      </c>
      <c r="K9"/>
      <c r="L9" s="253"/>
    </row>
    <row r="10" spans="1:12" ht="14.5" x14ac:dyDescent="0.35">
      <c r="A10" s="226" t="s">
        <v>867</v>
      </c>
      <c r="B10" s="4">
        <v>46.290588820000004</v>
      </c>
      <c r="C10" s="267">
        <f t="shared" si="0"/>
        <v>0.52868624954625498</v>
      </c>
      <c r="D10" s="4">
        <v>151.28442459999999</v>
      </c>
      <c r="E10" s="267">
        <f t="shared" si="1"/>
        <v>1.2048644658712229</v>
      </c>
      <c r="F10" s="4">
        <v>25.569352719999998</v>
      </c>
      <c r="G10" s="265">
        <f t="shared" si="2"/>
        <v>0.33369974148204468</v>
      </c>
      <c r="H10" s="265">
        <f t="shared" si="3"/>
        <v>-83.098489624688042</v>
      </c>
      <c r="I10" s="265">
        <f t="shared" si="4"/>
        <v>-44.763388473138896</v>
      </c>
      <c r="K10"/>
      <c r="L10" s="253"/>
    </row>
    <row r="11" spans="1:12" ht="14.5" x14ac:dyDescent="0.35">
      <c r="A11" s="226" t="s">
        <v>866</v>
      </c>
      <c r="B11" s="4">
        <v>1.76795199</v>
      </c>
      <c r="C11" s="266">
        <f t="shared" si="0"/>
        <v>2.0191834469971165E-2</v>
      </c>
      <c r="D11" s="4">
        <v>258.67515304</v>
      </c>
      <c r="E11" s="266">
        <f t="shared" si="1"/>
        <v>2.0601492911498069</v>
      </c>
      <c r="F11" s="4">
        <v>25.320504109999998</v>
      </c>
      <c r="G11" s="265">
        <f t="shared" si="2"/>
        <v>0.33045207550729311</v>
      </c>
      <c r="H11" s="265">
        <f t="shared" si="3"/>
        <v>-90.211466461920068</v>
      </c>
      <c r="I11" s="265" t="s">
        <v>261</v>
      </c>
      <c r="K11"/>
      <c r="L11" s="253"/>
    </row>
    <row r="12" spans="1:12" ht="14.5" x14ac:dyDescent="0.35">
      <c r="A12" s="226" t="s">
        <v>865</v>
      </c>
      <c r="B12" s="4">
        <v>5.7237285399999998</v>
      </c>
      <c r="C12" s="264">
        <f t="shared" si="0"/>
        <v>6.5370881044529788E-2</v>
      </c>
      <c r="D12" s="4">
        <v>4.0322106099999999</v>
      </c>
      <c r="E12" s="264">
        <f t="shared" si="1"/>
        <v>3.2113466377938868E-2</v>
      </c>
      <c r="F12" s="4">
        <v>4.4892565700000002</v>
      </c>
      <c r="G12" s="263">
        <f t="shared" si="2"/>
        <v>5.858825498088599E-2</v>
      </c>
      <c r="H12" s="263">
        <f t="shared" si="3"/>
        <v>11.334873204948991</v>
      </c>
      <c r="I12" s="263">
        <f>((F12/B12)-1)*100</f>
        <v>-21.567619103054103</v>
      </c>
      <c r="K12"/>
      <c r="L12" s="253"/>
    </row>
    <row r="13" spans="1:12" s="252" customFormat="1" ht="14.5" x14ac:dyDescent="0.35">
      <c r="A13" s="262" t="s">
        <v>218</v>
      </c>
      <c r="B13" s="261">
        <v>8755.7769583999798</v>
      </c>
      <c r="C13" s="260">
        <f t="shared" si="0"/>
        <v>100</v>
      </c>
      <c r="D13" s="259">
        <v>12556.1363029001</v>
      </c>
      <c r="E13" s="260">
        <f t="shared" si="1"/>
        <v>100</v>
      </c>
      <c r="F13" s="259">
        <v>7662.3831371400101</v>
      </c>
      <c r="G13" s="25">
        <v>99.999436432602423</v>
      </c>
      <c r="H13" s="25">
        <f t="shared" si="3"/>
        <v>-38.974992367913174</v>
      </c>
      <c r="I13" s="258">
        <f>((F13/B13)-1)*100</f>
        <v>-12.487684718955826</v>
      </c>
    </row>
    <row r="15" spans="1:12" ht="13" x14ac:dyDescent="0.3">
      <c r="B15" s="252"/>
      <c r="C15" s="252"/>
      <c r="D15" s="252"/>
      <c r="G15" s="255"/>
    </row>
    <row r="16" spans="1:12" x14ac:dyDescent="0.25">
      <c r="G16" s="255"/>
    </row>
    <row r="17" spans="4:14" ht="14.5" x14ac:dyDescent="0.35">
      <c r="G17" s="255"/>
      <c r="N17" s="253"/>
    </row>
    <row r="18" spans="4:14" ht="14.5" x14ac:dyDescent="0.35">
      <c r="D18" s="240"/>
      <c r="E18" s="240"/>
      <c r="F18" s="240"/>
      <c r="G18" s="256"/>
      <c r="N18" s="253"/>
    </row>
    <row r="19" spans="4:14" ht="14.5" x14ac:dyDescent="0.35">
      <c r="D19" s="257"/>
      <c r="E19" s="257"/>
      <c r="F19" s="257"/>
      <c r="G19" s="256"/>
      <c r="N19" s="253"/>
    </row>
    <row r="20" spans="4:14" ht="14.5" x14ac:dyDescent="0.35">
      <c r="G20" s="255"/>
      <c r="N20" s="253"/>
    </row>
    <row r="21" spans="4:14" ht="14.5" x14ac:dyDescent="0.35">
      <c r="G21" s="255"/>
      <c r="N21" s="253"/>
    </row>
    <row r="22" spans="4:14" ht="14.5" x14ac:dyDescent="0.35">
      <c r="G22" s="255"/>
      <c r="N22" s="253"/>
    </row>
    <row r="23" spans="4:14" ht="14.5" x14ac:dyDescent="0.35">
      <c r="D23" s="254"/>
      <c r="E23" s="254"/>
      <c r="F23" s="254"/>
      <c r="N23" s="253"/>
    </row>
    <row r="24" spans="4:14" ht="14.5" x14ac:dyDescent="0.35">
      <c r="N24" s="253"/>
    </row>
    <row r="25" spans="4:14" ht="14.5" x14ac:dyDescent="0.35">
      <c r="N25" s="253"/>
    </row>
    <row r="40" spans="1:9" s="252" customFormat="1" ht="13" x14ac:dyDescent="0.3">
      <c r="A40" s="4"/>
      <c r="B40" s="4"/>
      <c r="C40" s="4"/>
      <c r="D40" s="4"/>
      <c r="E40" s="4"/>
      <c r="F40" s="4"/>
      <c r="G40" s="4"/>
      <c r="H40" s="4"/>
      <c r="I40" s="4"/>
    </row>
    <row r="41" spans="1:9" ht="13" x14ac:dyDescent="0.3">
      <c r="A41" s="252"/>
      <c r="B41" s="252"/>
      <c r="C41" s="252"/>
      <c r="D41" s="252"/>
      <c r="E41" s="252"/>
      <c r="F41" s="252"/>
      <c r="G41" s="252"/>
      <c r="H41" s="252"/>
      <c r="I41" s="252"/>
    </row>
    <row r="267" spans="1:9" s="252" customFormat="1" ht="13" x14ac:dyDescent="0.3">
      <c r="A267" s="4"/>
      <c r="B267" s="4"/>
      <c r="C267" s="4"/>
      <c r="D267" s="4"/>
      <c r="E267" s="4"/>
      <c r="F267" s="4"/>
      <c r="G267" s="4"/>
      <c r="H267" s="4"/>
      <c r="I267" s="4"/>
    </row>
    <row r="268" spans="1:9" ht="13" x14ac:dyDescent="0.3">
      <c r="A268" s="252"/>
      <c r="B268" s="252"/>
      <c r="C268" s="252"/>
      <c r="D268" s="252"/>
      <c r="E268" s="252"/>
      <c r="F268" s="252"/>
      <c r="G268" s="252"/>
      <c r="H268" s="252"/>
      <c r="I268" s="252"/>
    </row>
    <row r="274" spans="2:3" ht="13" x14ac:dyDescent="0.3">
      <c r="B274" s="251"/>
      <c r="C274" s="251"/>
    </row>
  </sheetData>
  <mergeCells count="7">
    <mergeCell ref="K1:L1"/>
    <mergeCell ref="A2:A3"/>
    <mergeCell ref="H2:H3"/>
    <mergeCell ref="I2:I3"/>
    <mergeCell ref="F2:G2"/>
    <mergeCell ref="D2:E2"/>
    <mergeCell ref="B2:C2"/>
  </mergeCells>
  <hyperlinks>
    <hyperlink ref="K1" location="'Table of Content'!A1" display="Table of Content" xr:uid="{782B71EB-C8A8-4B59-8D68-D220532A9C30}"/>
  </hyperlinks>
  <pageMargins left="0.7" right="0.7" top="0.75" bottom="0.75" header="0.3" footer="0.3"/>
  <pageSetup scale="59" orientation="portrait" r:id="rId1"/>
  <tableParts count="1">
    <tablePart r:id="rId2"/>
  </tablePart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187ADB-224F-4867-88C6-098AB20A5470}">
  <dimension ref="A1:AA249"/>
  <sheetViews>
    <sheetView zoomScaleNormal="100" workbookViewId="0">
      <selection activeCell="N10" sqref="N10"/>
    </sheetView>
  </sheetViews>
  <sheetFormatPr defaultColWidth="9.1796875" defaultRowHeight="12.5" x14ac:dyDescent="0.25"/>
  <cols>
    <col min="1" max="1" width="46.81640625" style="32" customWidth="1"/>
    <col min="2" max="2" width="18.453125" style="32" bestFit="1" customWidth="1"/>
    <col min="3" max="5" width="11.6328125" style="32" customWidth="1"/>
    <col min="6" max="6" width="15.453125" style="32" bestFit="1" customWidth="1"/>
    <col min="7" max="9" width="11.6328125" style="32" customWidth="1"/>
    <col min="10" max="10" width="16.1796875" style="32" bestFit="1" customWidth="1"/>
    <col min="11" max="11" width="9.453125" style="32" customWidth="1"/>
    <col min="12" max="16" width="9.1796875" style="32"/>
    <col min="17" max="17" width="9.1796875" style="273"/>
    <col min="18" max="16384" width="9.1796875" style="32"/>
  </cols>
  <sheetData>
    <row r="1" spans="1:27" ht="13" x14ac:dyDescent="0.3">
      <c r="A1" s="278" t="s">
        <v>889</v>
      </c>
      <c r="L1" s="595" t="s">
        <v>260</v>
      </c>
      <c r="M1" s="595"/>
    </row>
    <row r="2" spans="1:27" ht="13" x14ac:dyDescent="0.3">
      <c r="A2" s="277" t="s">
        <v>888</v>
      </c>
      <c r="B2" s="114" t="s">
        <v>865</v>
      </c>
      <c r="C2" s="114" t="s">
        <v>869</v>
      </c>
      <c r="D2" s="114" t="s">
        <v>866</v>
      </c>
      <c r="E2" s="114" t="s">
        <v>873</v>
      </c>
      <c r="F2" s="114" t="s">
        <v>867</v>
      </c>
      <c r="G2" s="114" t="s">
        <v>887</v>
      </c>
      <c r="H2" s="114" t="s">
        <v>871</v>
      </c>
      <c r="I2" s="114" t="s">
        <v>872</v>
      </c>
      <c r="J2" s="276" t="s">
        <v>870</v>
      </c>
      <c r="K2" s="275"/>
      <c r="S2" s="27"/>
      <c r="T2" s="27"/>
      <c r="U2" s="27"/>
      <c r="V2" s="27"/>
      <c r="W2" s="27"/>
      <c r="X2" s="27"/>
      <c r="Y2" s="27"/>
      <c r="Z2" s="27"/>
      <c r="AA2" s="27"/>
    </row>
    <row r="3" spans="1:27" x14ac:dyDescent="0.25">
      <c r="A3" s="178" t="s">
        <v>8</v>
      </c>
      <c r="B3" s="120">
        <v>0</v>
      </c>
      <c r="C3" s="120">
        <v>406.57876319000002</v>
      </c>
      <c r="D3" s="120">
        <v>0</v>
      </c>
      <c r="E3" s="120">
        <v>121.75796134999999</v>
      </c>
      <c r="F3" s="120">
        <v>0</v>
      </c>
      <c r="G3" s="120">
        <v>0</v>
      </c>
      <c r="H3" s="120">
        <v>771.27170444000001</v>
      </c>
      <c r="I3" s="120">
        <v>789.86097871000004</v>
      </c>
      <c r="J3" s="120">
        <v>432.93659732999998</v>
      </c>
      <c r="K3" s="275"/>
      <c r="S3" s="27"/>
      <c r="T3" s="27"/>
      <c r="U3" s="27"/>
      <c r="V3" s="27"/>
      <c r="W3" s="27"/>
      <c r="X3" s="27"/>
      <c r="Y3" s="27"/>
      <c r="Z3" s="27"/>
      <c r="AA3" s="27"/>
    </row>
    <row r="4" spans="1:27" x14ac:dyDescent="0.25">
      <c r="A4" s="33" t="s">
        <v>54</v>
      </c>
      <c r="B4" s="121">
        <v>0</v>
      </c>
      <c r="C4" s="121">
        <v>0</v>
      </c>
      <c r="D4" s="121">
        <v>4.4543942799999998</v>
      </c>
      <c r="E4" s="121">
        <v>210.24740912999999</v>
      </c>
      <c r="F4" s="121">
        <v>0</v>
      </c>
      <c r="G4" s="121">
        <v>4.4543942799999998</v>
      </c>
      <c r="H4" s="121">
        <v>221.38400043999999</v>
      </c>
      <c r="I4" s="121">
        <v>221.38770044</v>
      </c>
      <c r="J4" s="121">
        <v>0</v>
      </c>
      <c r="K4" s="275"/>
      <c r="S4" s="27"/>
      <c r="T4" s="27"/>
      <c r="U4" s="27"/>
      <c r="V4" s="27"/>
      <c r="W4" s="27"/>
      <c r="X4" s="27"/>
      <c r="Y4" s="27"/>
      <c r="Z4" s="27"/>
      <c r="AA4" s="27"/>
    </row>
    <row r="5" spans="1:27" x14ac:dyDescent="0.25">
      <c r="A5" s="33" t="s">
        <v>1</v>
      </c>
      <c r="B5" s="121">
        <v>0</v>
      </c>
      <c r="C5" s="121">
        <v>0</v>
      </c>
      <c r="D5" s="121">
        <v>0</v>
      </c>
      <c r="E5" s="121">
        <v>8.4955370000000006</v>
      </c>
      <c r="F5" s="121">
        <v>14.129339400000001</v>
      </c>
      <c r="G5" s="121">
        <v>1.79188127</v>
      </c>
      <c r="H5" s="121">
        <v>173.69317746000002</v>
      </c>
      <c r="I5" s="121">
        <v>184.53412262000001</v>
      </c>
      <c r="J5" s="121">
        <v>0</v>
      </c>
      <c r="K5" s="275"/>
      <c r="S5" s="27"/>
      <c r="T5" s="27"/>
      <c r="U5" s="27"/>
      <c r="V5" s="27"/>
      <c r="W5" s="27"/>
      <c r="X5" s="27"/>
      <c r="Y5" s="27"/>
      <c r="Z5" s="27"/>
      <c r="AA5" s="27"/>
    </row>
    <row r="6" spans="1:27" x14ac:dyDescent="0.25">
      <c r="A6" s="33" t="s">
        <v>36</v>
      </c>
      <c r="B6" s="121">
        <v>0</v>
      </c>
      <c r="C6" s="121">
        <v>0</v>
      </c>
      <c r="D6" s="121">
        <v>0</v>
      </c>
      <c r="E6" s="121">
        <v>27.586487529999999</v>
      </c>
      <c r="F6" s="121">
        <v>0.21244692000000001</v>
      </c>
      <c r="G6" s="121">
        <v>1.46912708</v>
      </c>
      <c r="H6" s="121">
        <v>88.416980040000013</v>
      </c>
      <c r="I6" s="121">
        <v>115.91032145</v>
      </c>
      <c r="J6" s="121">
        <v>0</v>
      </c>
      <c r="K6" s="275"/>
      <c r="S6" s="27"/>
      <c r="T6" s="27"/>
      <c r="U6" s="27"/>
      <c r="V6" s="27"/>
      <c r="W6" s="27"/>
      <c r="X6" s="27"/>
      <c r="Y6" s="27"/>
      <c r="Z6" s="27"/>
      <c r="AA6" s="27"/>
    </row>
    <row r="7" spans="1:27" x14ac:dyDescent="0.25">
      <c r="A7" s="33" t="s">
        <v>10</v>
      </c>
      <c r="B7" s="121">
        <v>0</v>
      </c>
      <c r="C7" s="121">
        <v>8.7240539999999991E-2</v>
      </c>
      <c r="D7" s="121">
        <v>0</v>
      </c>
      <c r="E7" s="121">
        <v>5.2009310300000005</v>
      </c>
      <c r="F7" s="121">
        <v>0</v>
      </c>
      <c r="G7" s="121">
        <v>9.0208687400000009</v>
      </c>
      <c r="H7" s="121">
        <v>62.022839009999998</v>
      </c>
      <c r="I7" s="121">
        <v>62.022839009999998</v>
      </c>
      <c r="J7" s="121">
        <v>8.7240539999999991E-2</v>
      </c>
      <c r="K7" s="275"/>
      <c r="S7" s="27"/>
      <c r="T7" s="27"/>
      <c r="U7" s="27"/>
      <c r="V7" s="27"/>
      <c r="W7" s="27"/>
      <c r="X7" s="27"/>
      <c r="Y7" s="27"/>
      <c r="Z7" s="27"/>
      <c r="AA7" s="27"/>
    </row>
    <row r="8" spans="1:27" x14ac:dyDescent="0.25">
      <c r="A8" s="33" t="s">
        <v>121</v>
      </c>
      <c r="B8" s="121">
        <v>0</v>
      </c>
      <c r="C8" s="121">
        <v>0</v>
      </c>
      <c r="D8" s="121">
        <v>0</v>
      </c>
      <c r="E8" s="121">
        <v>82.623537430000013</v>
      </c>
      <c r="F8" s="121">
        <v>0</v>
      </c>
      <c r="G8" s="121">
        <v>7.2548072599999998</v>
      </c>
      <c r="H8" s="121">
        <v>44.145059289999999</v>
      </c>
      <c r="I8" s="121">
        <v>174.66449252999999</v>
      </c>
      <c r="J8" s="121">
        <v>0</v>
      </c>
      <c r="K8" s="275"/>
      <c r="S8" s="27"/>
      <c r="T8" s="27"/>
      <c r="U8" s="27"/>
      <c r="V8" s="27"/>
      <c r="W8" s="27"/>
      <c r="X8" s="27"/>
      <c r="Y8" s="27"/>
      <c r="Z8" s="27"/>
      <c r="AA8" s="27"/>
    </row>
    <row r="9" spans="1:27" x14ac:dyDescent="0.25">
      <c r="A9" s="33" t="s">
        <v>52</v>
      </c>
      <c r="B9" s="121">
        <v>0</v>
      </c>
      <c r="C9" s="121">
        <v>0</v>
      </c>
      <c r="D9" s="121">
        <v>20.858507639999999</v>
      </c>
      <c r="E9" s="121">
        <v>0</v>
      </c>
      <c r="F9" s="121">
        <v>0</v>
      </c>
      <c r="G9" s="121">
        <v>85.444248000000002</v>
      </c>
      <c r="H9" s="121">
        <v>31.861678010000002</v>
      </c>
      <c r="I9" s="121">
        <v>133.73970564000001</v>
      </c>
      <c r="J9" s="121">
        <v>0</v>
      </c>
      <c r="K9" s="275"/>
      <c r="S9" s="27"/>
      <c r="T9" s="27"/>
      <c r="U9" s="27"/>
      <c r="V9" s="27"/>
      <c r="W9" s="27"/>
      <c r="X9" s="27"/>
      <c r="Y9" s="27"/>
      <c r="Z9" s="27"/>
      <c r="AA9" s="27"/>
    </row>
    <row r="10" spans="1:27" x14ac:dyDescent="0.25">
      <c r="A10" s="33" t="s">
        <v>212</v>
      </c>
      <c r="B10" s="121">
        <v>0</v>
      </c>
      <c r="C10" s="121">
        <v>0</v>
      </c>
      <c r="D10" s="121">
        <v>0</v>
      </c>
      <c r="E10" s="121">
        <v>4.6983269999999994E-2</v>
      </c>
      <c r="F10" s="121">
        <v>0.3885267</v>
      </c>
      <c r="G10" s="121">
        <v>0.23422960999999998</v>
      </c>
      <c r="H10" s="121">
        <v>7.7365652499999999</v>
      </c>
      <c r="I10" s="121">
        <v>11.393417490000001</v>
      </c>
      <c r="J10" s="121">
        <v>0</v>
      </c>
      <c r="K10" s="275"/>
      <c r="S10" s="27"/>
      <c r="T10" s="27"/>
      <c r="U10" s="27"/>
      <c r="V10" s="27"/>
      <c r="W10" s="27"/>
      <c r="X10" s="27"/>
      <c r="Y10" s="27"/>
      <c r="Z10" s="27"/>
      <c r="AA10" s="27"/>
    </row>
    <row r="11" spans="1:27" x14ac:dyDescent="0.25">
      <c r="A11" s="33" t="s">
        <v>17</v>
      </c>
      <c r="B11" s="121">
        <v>0</v>
      </c>
      <c r="C11" s="121">
        <v>1.400965E-2</v>
      </c>
      <c r="D11" s="121">
        <v>0</v>
      </c>
      <c r="E11" s="121">
        <v>0</v>
      </c>
      <c r="F11" s="121">
        <v>0</v>
      </c>
      <c r="G11" s="121">
        <v>0</v>
      </c>
      <c r="H11" s="121">
        <v>6.8253555599999993</v>
      </c>
      <c r="I11" s="121">
        <v>6.8254155599999997</v>
      </c>
      <c r="J11" s="121">
        <v>1.505139E-2</v>
      </c>
      <c r="K11" s="275"/>
      <c r="S11" s="27"/>
      <c r="T11" s="27"/>
      <c r="U11" s="27"/>
      <c r="V11" s="27"/>
      <c r="W11" s="27"/>
      <c r="X11" s="27"/>
      <c r="Y11" s="27"/>
      <c r="Z11" s="27"/>
      <c r="AA11" s="27"/>
    </row>
    <row r="12" spans="1:27" x14ac:dyDescent="0.25">
      <c r="A12" s="33" t="s">
        <v>146</v>
      </c>
      <c r="B12" s="121">
        <v>3.1355910499999999</v>
      </c>
      <c r="C12" s="121">
        <v>21.666813730000001</v>
      </c>
      <c r="D12" s="121">
        <v>0</v>
      </c>
      <c r="E12" s="121">
        <v>0.79200384000000001</v>
      </c>
      <c r="F12" s="121">
        <v>0.17766124999999999</v>
      </c>
      <c r="G12" s="121">
        <v>0</v>
      </c>
      <c r="H12" s="121">
        <v>4.6950427499999998</v>
      </c>
      <c r="I12" s="121">
        <v>1.43572436</v>
      </c>
      <c r="J12" s="121">
        <v>21.563184339999999</v>
      </c>
      <c r="K12" s="275"/>
      <c r="S12" s="27"/>
      <c r="T12" s="27"/>
      <c r="U12" s="27"/>
      <c r="V12" s="27"/>
      <c r="W12" s="27"/>
      <c r="X12" s="27"/>
      <c r="Y12" s="27"/>
      <c r="Z12" s="27"/>
      <c r="AA12" s="27"/>
    </row>
    <row r="13" spans="1:27" x14ac:dyDescent="0.25">
      <c r="A13" s="33" t="s">
        <v>18</v>
      </c>
      <c r="B13" s="121">
        <v>0</v>
      </c>
      <c r="C13" s="121">
        <v>0</v>
      </c>
      <c r="D13" s="121">
        <v>0</v>
      </c>
      <c r="E13" s="121">
        <v>4.223166</v>
      </c>
      <c r="F13" s="121">
        <v>0</v>
      </c>
      <c r="G13" s="121">
        <v>4.8189314999999997</v>
      </c>
      <c r="H13" s="121">
        <v>4.2620762699999997</v>
      </c>
      <c r="I13" s="121">
        <v>5.7827062199999997</v>
      </c>
      <c r="J13" s="121">
        <v>0.52158435000000003</v>
      </c>
      <c r="K13" s="275"/>
      <c r="S13" s="27"/>
      <c r="T13" s="27"/>
      <c r="U13" s="27"/>
      <c r="V13" s="27"/>
      <c r="W13" s="27"/>
      <c r="X13" s="27"/>
      <c r="Y13" s="27"/>
      <c r="Z13" s="27"/>
      <c r="AA13" s="27"/>
    </row>
    <row r="14" spans="1:27" x14ac:dyDescent="0.25">
      <c r="A14" s="33" t="s">
        <v>9</v>
      </c>
      <c r="B14" s="121">
        <v>0</v>
      </c>
      <c r="C14" s="121">
        <v>8.6E-3</v>
      </c>
      <c r="D14" s="121">
        <v>0</v>
      </c>
      <c r="E14" s="121">
        <v>2.9255450699999996</v>
      </c>
      <c r="F14" s="121">
        <v>0</v>
      </c>
      <c r="G14" s="121">
        <v>0</v>
      </c>
      <c r="H14" s="121">
        <v>3.5126631600000002</v>
      </c>
      <c r="I14" s="121">
        <v>3.5126631600000002</v>
      </c>
      <c r="J14" s="121">
        <v>8.6E-3</v>
      </c>
      <c r="K14" s="275"/>
      <c r="S14" s="27"/>
      <c r="T14" s="27"/>
      <c r="U14" s="27"/>
      <c r="V14" s="27"/>
      <c r="W14" s="27"/>
      <c r="X14" s="27"/>
      <c r="Y14" s="27"/>
      <c r="Z14" s="27"/>
      <c r="AA14" s="27"/>
    </row>
    <row r="15" spans="1:27" x14ac:dyDescent="0.25">
      <c r="A15" s="33" t="s">
        <v>97</v>
      </c>
      <c r="B15" s="121">
        <v>0</v>
      </c>
      <c r="C15" s="121">
        <v>4.7537255800000002</v>
      </c>
      <c r="D15" s="121">
        <v>0</v>
      </c>
      <c r="E15" s="121">
        <v>13.949144329999999</v>
      </c>
      <c r="F15" s="121">
        <v>0</v>
      </c>
      <c r="G15" s="121">
        <v>0.36334809999999995</v>
      </c>
      <c r="H15" s="121">
        <v>3.3443292799999997</v>
      </c>
      <c r="I15" s="121">
        <v>3.4065532699999999</v>
      </c>
      <c r="J15" s="121">
        <v>4.7537255800000002</v>
      </c>
      <c r="K15" s="275"/>
      <c r="S15" s="27"/>
      <c r="T15" s="27"/>
      <c r="U15" s="27"/>
      <c r="V15" s="27"/>
      <c r="W15" s="27"/>
      <c r="X15" s="27"/>
      <c r="Y15" s="27"/>
      <c r="Z15" s="27"/>
      <c r="AA15" s="27"/>
    </row>
    <row r="16" spans="1:27" x14ac:dyDescent="0.25">
      <c r="A16" s="33" t="s">
        <v>62</v>
      </c>
      <c r="B16" s="121">
        <v>0</v>
      </c>
      <c r="C16" s="121">
        <v>105.94387159999999</v>
      </c>
      <c r="D16" s="121">
        <v>0</v>
      </c>
      <c r="E16" s="121">
        <v>294.93658299000003</v>
      </c>
      <c r="F16" s="121">
        <v>9.6433E-4</v>
      </c>
      <c r="G16" s="121">
        <v>7.2566999999999998E-4</v>
      </c>
      <c r="H16" s="121">
        <v>3.3141006600000003</v>
      </c>
      <c r="I16" s="121">
        <v>3.3064736299999997</v>
      </c>
      <c r="J16" s="121">
        <v>106.06571321</v>
      </c>
      <c r="K16" s="275"/>
      <c r="S16" s="27"/>
      <c r="T16" s="27"/>
      <c r="U16" s="27"/>
      <c r="V16" s="27"/>
      <c r="W16" s="27"/>
      <c r="X16" s="27"/>
      <c r="Y16" s="27"/>
      <c r="Z16" s="27"/>
      <c r="AA16" s="27"/>
    </row>
    <row r="17" spans="1:27" x14ac:dyDescent="0.25">
      <c r="A17" s="33" t="s">
        <v>45</v>
      </c>
      <c r="B17" s="121">
        <v>0</v>
      </c>
      <c r="C17" s="121">
        <v>0</v>
      </c>
      <c r="D17" s="121">
        <v>0</v>
      </c>
      <c r="E17" s="121">
        <v>6.3902329299999998</v>
      </c>
      <c r="F17" s="121">
        <v>0</v>
      </c>
      <c r="G17" s="121">
        <v>73.833155610000006</v>
      </c>
      <c r="H17" s="121">
        <v>2.80817658</v>
      </c>
      <c r="I17" s="121">
        <v>2.8137434799999999</v>
      </c>
      <c r="J17" s="121">
        <v>0</v>
      </c>
      <c r="K17" s="275"/>
      <c r="S17" s="27"/>
      <c r="T17" s="27"/>
      <c r="U17" s="27"/>
      <c r="V17" s="27"/>
      <c r="W17" s="27"/>
      <c r="X17" s="27"/>
      <c r="Y17" s="27"/>
      <c r="Z17" s="27"/>
      <c r="AA17" s="27"/>
    </row>
    <row r="18" spans="1:27" x14ac:dyDescent="0.25">
      <c r="A18" s="33" t="s">
        <v>216</v>
      </c>
      <c r="B18" s="121">
        <v>0.56172999999999995</v>
      </c>
      <c r="C18" s="121">
        <v>0.59078900000000001</v>
      </c>
      <c r="D18" s="121">
        <v>0</v>
      </c>
      <c r="E18" s="121">
        <v>0.23029801999999999</v>
      </c>
      <c r="F18" s="121">
        <v>0.13428054</v>
      </c>
      <c r="G18" s="121">
        <v>1.22878164</v>
      </c>
      <c r="H18" s="121">
        <v>2.5101789600000002</v>
      </c>
      <c r="I18" s="121">
        <v>2.4090832899999999</v>
      </c>
      <c r="J18" s="121">
        <v>0.22944822000000001</v>
      </c>
      <c r="K18" s="275"/>
      <c r="S18" s="27"/>
      <c r="T18" s="27"/>
      <c r="U18" s="27"/>
      <c r="V18" s="27"/>
      <c r="W18" s="27"/>
      <c r="X18" s="27"/>
      <c r="Y18" s="27"/>
      <c r="Z18" s="27"/>
      <c r="AA18" s="27"/>
    </row>
    <row r="19" spans="1:27" x14ac:dyDescent="0.25">
      <c r="A19" s="33" t="s">
        <v>99</v>
      </c>
      <c r="B19" s="121">
        <v>0</v>
      </c>
      <c r="C19" s="121">
        <v>0</v>
      </c>
      <c r="D19" s="121">
        <v>0</v>
      </c>
      <c r="E19" s="121">
        <v>0</v>
      </c>
      <c r="F19" s="121">
        <v>2.6188289999999999E-2</v>
      </c>
      <c r="G19" s="121">
        <v>0.44658128999999996</v>
      </c>
      <c r="H19" s="121">
        <v>1.2049671100000001</v>
      </c>
      <c r="I19" s="121">
        <v>1.87907501</v>
      </c>
      <c r="J19" s="121">
        <v>0</v>
      </c>
      <c r="K19" s="275"/>
      <c r="S19" s="27"/>
      <c r="T19" s="27"/>
      <c r="U19" s="27"/>
      <c r="V19" s="27"/>
      <c r="W19" s="27"/>
      <c r="X19" s="27"/>
      <c r="Y19" s="27"/>
      <c r="Z19" s="27"/>
      <c r="AA19" s="27"/>
    </row>
    <row r="20" spans="1:27" x14ac:dyDescent="0.25">
      <c r="A20" s="33" t="s">
        <v>178</v>
      </c>
      <c r="B20" s="121">
        <v>0</v>
      </c>
      <c r="C20" s="121">
        <v>1.2768E-3</v>
      </c>
      <c r="D20" s="121">
        <v>0</v>
      </c>
      <c r="E20" s="121">
        <v>0.48961785999999996</v>
      </c>
      <c r="F20" s="121">
        <v>2.0306930000000001E-2</v>
      </c>
      <c r="G20" s="121">
        <v>0</v>
      </c>
      <c r="H20" s="121">
        <v>1.10045021</v>
      </c>
      <c r="I20" s="121">
        <v>1.1210071399999999</v>
      </c>
      <c r="J20" s="121">
        <v>1.4331381299999999</v>
      </c>
      <c r="K20" s="275"/>
      <c r="S20" s="27"/>
      <c r="T20" s="27"/>
      <c r="U20" s="27"/>
      <c r="V20" s="27"/>
      <c r="W20" s="27"/>
      <c r="X20" s="27"/>
      <c r="Y20" s="27"/>
      <c r="Z20" s="27"/>
      <c r="AA20" s="27"/>
    </row>
    <row r="21" spans="1:27" x14ac:dyDescent="0.25">
      <c r="A21" s="33" t="s">
        <v>44</v>
      </c>
      <c r="B21" s="121">
        <v>0</v>
      </c>
      <c r="C21" s="121">
        <v>0</v>
      </c>
      <c r="D21" s="121">
        <v>0</v>
      </c>
      <c r="E21" s="121">
        <v>1.212126</v>
      </c>
      <c r="F21" s="121">
        <v>0</v>
      </c>
      <c r="G21" s="121">
        <v>0</v>
      </c>
      <c r="H21" s="121">
        <v>1.07887548</v>
      </c>
      <c r="I21" s="121">
        <v>1.07887548</v>
      </c>
      <c r="J21" s="121">
        <v>0</v>
      </c>
      <c r="K21" s="275"/>
      <c r="S21" s="27"/>
      <c r="T21" s="27"/>
      <c r="U21" s="27"/>
      <c r="V21" s="27"/>
      <c r="W21" s="27"/>
      <c r="X21" s="27"/>
      <c r="Y21" s="27"/>
      <c r="Z21" s="27"/>
      <c r="AA21" s="27"/>
    </row>
    <row r="22" spans="1:27" x14ac:dyDescent="0.25">
      <c r="A22" s="33" t="s">
        <v>186</v>
      </c>
      <c r="B22" s="121">
        <v>0</v>
      </c>
      <c r="C22" s="121">
        <v>0</v>
      </c>
      <c r="D22" s="121">
        <v>0</v>
      </c>
      <c r="E22" s="121">
        <v>0</v>
      </c>
      <c r="F22" s="121">
        <v>0</v>
      </c>
      <c r="G22" s="121">
        <v>0</v>
      </c>
      <c r="H22" s="121">
        <v>1.07382077</v>
      </c>
      <c r="I22" s="121">
        <v>1.07382077</v>
      </c>
      <c r="J22" s="121">
        <v>0</v>
      </c>
      <c r="K22" s="275"/>
      <c r="S22" s="27"/>
      <c r="T22" s="27"/>
      <c r="U22" s="27"/>
      <c r="V22" s="27"/>
      <c r="W22" s="27"/>
      <c r="X22" s="27"/>
      <c r="Y22" s="27"/>
      <c r="Z22" s="27"/>
      <c r="AA22" s="27"/>
    </row>
    <row r="23" spans="1:27" x14ac:dyDescent="0.25">
      <c r="A23" s="33" t="s">
        <v>31</v>
      </c>
      <c r="B23" s="121">
        <v>0</v>
      </c>
      <c r="C23" s="121">
        <v>0.14394635</v>
      </c>
      <c r="D23" s="121">
        <v>6.0219000000000006E-4</v>
      </c>
      <c r="E23" s="121">
        <v>0</v>
      </c>
      <c r="F23" s="121">
        <v>3.2635070000000002E-2</v>
      </c>
      <c r="G23" s="121">
        <v>0.14096396999999999</v>
      </c>
      <c r="H23" s="121">
        <v>1.01404085</v>
      </c>
      <c r="I23" s="121">
        <v>0.68021882</v>
      </c>
      <c r="J23" s="121">
        <v>0.14394635</v>
      </c>
      <c r="K23" s="275"/>
      <c r="S23" s="27"/>
      <c r="T23" s="27"/>
      <c r="U23" s="27"/>
      <c r="V23" s="27"/>
      <c r="W23" s="27"/>
      <c r="X23" s="27"/>
      <c r="Y23" s="27"/>
      <c r="Z23" s="27"/>
      <c r="AA23" s="27"/>
    </row>
    <row r="24" spans="1:27" x14ac:dyDescent="0.25">
      <c r="A24" s="33" t="s">
        <v>57</v>
      </c>
      <c r="B24" s="121">
        <v>0</v>
      </c>
      <c r="C24" s="121">
        <v>0.66630106999999994</v>
      </c>
      <c r="D24" s="121">
        <v>0</v>
      </c>
      <c r="E24" s="121">
        <v>2.164905E-2</v>
      </c>
      <c r="F24" s="121">
        <v>2.2176299999999999E-3</v>
      </c>
      <c r="G24" s="121">
        <v>3.2326E-3</v>
      </c>
      <c r="H24" s="121">
        <v>0.78533657999999995</v>
      </c>
      <c r="I24" s="121">
        <v>1.36805976</v>
      </c>
      <c r="J24" s="121">
        <v>0.66630106999999994</v>
      </c>
      <c r="K24" s="275"/>
      <c r="S24" s="27"/>
      <c r="T24" s="27"/>
      <c r="U24" s="27"/>
      <c r="V24" s="27"/>
      <c r="W24" s="27"/>
      <c r="X24" s="27"/>
      <c r="Y24" s="27"/>
      <c r="Z24" s="27"/>
      <c r="AA24" s="27"/>
    </row>
    <row r="25" spans="1:27" x14ac:dyDescent="0.25">
      <c r="A25" s="33" t="s">
        <v>67</v>
      </c>
      <c r="B25" s="121">
        <v>0</v>
      </c>
      <c r="C25" s="121">
        <v>0</v>
      </c>
      <c r="D25" s="121">
        <v>0</v>
      </c>
      <c r="E25" s="121">
        <v>8.3000000000000001E-4</v>
      </c>
      <c r="F25" s="121">
        <v>0</v>
      </c>
      <c r="G25" s="121">
        <v>0.95260381999999999</v>
      </c>
      <c r="H25" s="121">
        <v>0.71425985999999997</v>
      </c>
      <c r="I25" s="121">
        <v>6.7378256600000004</v>
      </c>
      <c r="J25" s="121">
        <v>0</v>
      </c>
      <c r="K25" s="275"/>
      <c r="S25" s="27"/>
      <c r="T25" s="27"/>
      <c r="U25" s="27"/>
      <c r="V25" s="27"/>
      <c r="W25" s="27"/>
      <c r="X25" s="27"/>
      <c r="Y25" s="27"/>
      <c r="Z25" s="27"/>
      <c r="AA25" s="27"/>
    </row>
    <row r="26" spans="1:27" x14ac:dyDescent="0.25">
      <c r="A26" s="33" t="s">
        <v>158</v>
      </c>
      <c r="B26" s="121">
        <v>0</v>
      </c>
      <c r="C26" s="121">
        <v>4.4723510000000001E-2</v>
      </c>
      <c r="D26" s="121">
        <v>0</v>
      </c>
      <c r="E26" s="121">
        <v>0.54427684999999992</v>
      </c>
      <c r="F26" s="121">
        <v>0</v>
      </c>
      <c r="G26" s="121">
        <v>1.1232801499999998</v>
      </c>
      <c r="H26" s="121">
        <v>0.69958012999999997</v>
      </c>
      <c r="I26" s="121">
        <v>0.60047633</v>
      </c>
      <c r="J26" s="121">
        <v>0.15279608</v>
      </c>
      <c r="K26" s="275"/>
      <c r="S26" s="27"/>
      <c r="T26" s="27"/>
      <c r="U26" s="27"/>
      <c r="V26" s="27"/>
      <c r="W26" s="27"/>
      <c r="X26" s="27"/>
      <c r="Y26" s="27"/>
      <c r="Z26" s="27"/>
      <c r="AA26" s="27"/>
    </row>
    <row r="27" spans="1:27" x14ac:dyDescent="0.25">
      <c r="A27" s="33" t="s">
        <v>131</v>
      </c>
      <c r="B27" s="121">
        <v>0</v>
      </c>
      <c r="C27" s="121">
        <v>2.7297399999999996E-3</v>
      </c>
      <c r="D27" s="121">
        <v>0</v>
      </c>
      <c r="E27" s="121">
        <v>3.7412257000000002</v>
      </c>
      <c r="F27" s="121">
        <v>0</v>
      </c>
      <c r="G27" s="121">
        <v>0</v>
      </c>
      <c r="H27" s="121">
        <v>0.55241028000000003</v>
      </c>
      <c r="I27" s="121">
        <v>0.55241028000000003</v>
      </c>
      <c r="J27" s="121">
        <v>0.14102212</v>
      </c>
      <c r="K27" s="275"/>
      <c r="S27" s="27"/>
      <c r="T27" s="27"/>
      <c r="U27" s="27"/>
      <c r="V27" s="27"/>
      <c r="W27" s="27"/>
      <c r="X27" s="27"/>
      <c r="Y27" s="27"/>
      <c r="Z27" s="27"/>
      <c r="AA27" s="27"/>
    </row>
    <row r="28" spans="1:27" x14ac:dyDescent="0.25">
      <c r="A28" s="33" t="s">
        <v>138</v>
      </c>
      <c r="B28" s="121">
        <v>0</v>
      </c>
      <c r="C28" s="121">
        <v>18.129750569999999</v>
      </c>
      <c r="D28" s="121">
        <v>0</v>
      </c>
      <c r="E28" s="121">
        <v>4.6693502499999999</v>
      </c>
      <c r="F28" s="121">
        <v>7.46768E-3</v>
      </c>
      <c r="G28" s="121">
        <v>6.1399999999999996E-3</v>
      </c>
      <c r="H28" s="121">
        <v>0.49700046000000003</v>
      </c>
      <c r="I28" s="121">
        <v>0.76409276999999998</v>
      </c>
      <c r="J28" s="121">
        <v>18.578972910000001</v>
      </c>
      <c r="K28" s="275"/>
      <c r="S28" s="27"/>
      <c r="T28" s="27"/>
      <c r="U28" s="27"/>
      <c r="V28" s="27"/>
      <c r="W28" s="27"/>
      <c r="X28" s="27"/>
      <c r="Y28" s="27"/>
      <c r="Z28" s="27"/>
      <c r="AA28" s="27"/>
    </row>
    <row r="29" spans="1:27" x14ac:dyDescent="0.25">
      <c r="A29" s="33" t="s">
        <v>140</v>
      </c>
      <c r="B29" s="121">
        <v>0</v>
      </c>
      <c r="C29" s="121">
        <v>1.0123513100000001</v>
      </c>
      <c r="D29" s="121">
        <v>0</v>
      </c>
      <c r="E29" s="121">
        <v>9.7371374600000014</v>
      </c>
      <c r="F29" s="121">
        <v>0.64604518</v>
      </c>
      <c r="G29" s="121">
        <v>0</v>
      </c>
      <c r="H29" s="121">
        <v>0.41871815999999995</v>
      </c>
      <c r="I29" s="121">
        <v>1.0647633400000001</v>
      </c>
      <c r="J29" s="121">
        <v>1.15641401</v>
      </c>
      <c r="K29" s="275"/>
      <c r="S29" s="27"/>
      <c r="T29" s="27"/>
      <c r="U29" s="27"/>
      <c r="V29" s="27"/>
      <c r="W29" s="27"/>
      <c r="X29" s="27"/>
      <c r="Y29" s="27"/>
      <c r="Z29" s="27"/>
      <c r="AA29" s="27"/>
    </row>
    <row r="30" spans="1:27" x14ac:dyDescent="0.25">
      <c r="A30" s="33" t="s">
        <v>171</v>
      </c>
      <c r="B30" s="121">
        <v>0</v>
      </c>
      <c r="C30" s="121">
        <v>0</v>
      </c>
      <c r="D30" s="121">
        <v>0</v>
      </c>
      <c r="E30" s="121">
        <v>1.6533519999999999</v>
      </c>
      <c r="F30" s="121">
        <v>6.153956E-2</v>
      </c>
      <c r="G30" s="121">
        <v>5.2347819999999996E-2</v>
      </c>
      <c r="H30" s="121">
        <v>0.37731366999999999</v>
      </c>
      <c r="I30" s="121">
        <v>0.43930322999999999</v>
      </c>
      <c r="J30" s="121">
        <v>0.28302754999999996</v>
      </c>
      <c r="K30" s="275"/>
      <c r="S30" s="27"/>
      <c r="T30" s="27"/>
      <c r="U30" s="27"/>
      <c r="V30" s="27"/>
      <c r="W30" s="27"/>
      <c r="X30" s="27"/>
      <c r="Y30" s="27"/>
      <c r="Z30" s="27"/>
      <c r="AA30" s="27"/>
    </row>
    <row r="31" spans="1:27" x14ac:dyDescent="0.25">
      <c r="A31" s="33" t="s">
        <v>32</v>
      </c>
      <c r="B31" s="121">
        <v>0</v>
      </c>
      <c r="C31" s="121">
        <v>0</v>
      </c>
      <c r="D31" s="121">
        <v>0</v>
      </c>
      <c r="E31" s="121">
        <v>0.17823747000000001</v>
      </c>
      <c r="F31" s="121">
        <v>0</v>
      </c>
      <c r="G31" s="121">
        <v>1E-3</v>
      </c>
      <c r="H31" s="121">
        <v>0.36483396000000001</v>
      </c>
      <c r="I31" s="121">
        <v>0.68846587000000004</v>
      </c>
      <c r="J31" s="121">
        <v>0</v>
      </c>
      <c r="K31" s="275"/>
      <c r="S31" s="27"/>
      <c r="T31" s="27"/>
      <c r="U31" s="27"/>
      <c r="V31" s="27"/>
      <c r="W31" s="27"/>
      <c r="X31" s="27"/>
      <c r="Y31" s="27"/>
      <c r="Z31" s="27"/>
      <c r="AA31" s="27"/>
    </row>
    <row r="32" spans="1:27" x14ac:dyDescent="0.25">
      <c r="A32" s="33" t="s">
        <v>162</v>
      </c>
      <c r="B32" s="121">
        <v>0</v>
      </c>
      <c r="C32" s="121">
        <v>0</v>
      </c>
      <c r="D32" s="121">
        <v>0</v>
      </c>
      <c r="E32" s="121">
        <v>0.12902093000000001</v>
      </c>
      <c r="F32" s="121">
        <v>1.09699664</v>
      </c>
      <c r="G32" s="121">
        <v>1.6E-2</v>
      </c>
      <c r="H32" s="121">
        <v>0.34277721</v>
      </c>
      <c r="I32" s="121">
        <v>1.28364046</v>
      </c>
      <c r="J32" s="121">
        <v>0.26618781000000002</v>
      </c>
      <c r="K32" s="275"/>
      <c r="S32" s="27"/>
      <c r="T32" s="27"/>
      <c r="U32" s="27"/>
      <c r="V32" s="27"/>
      <c r="W32" s="27"/>
      <c r="X32" s="27"/>
      <c r="Y32" s="27"/>
      <c r="Z32" s="27"/>
      <c r="AA32" s="27"/>
    </row>
    <row r="33" spans="1:27" x14ac:dyDescent="0.25">
      <c r="A33" s="33" t="s">
        <v>48</v>
      </c>
      <c r="B33" s="121">
        <v>0</v>
      </c>
      <c r="C33" s="121">
        <v>9.8498145099999999</v>
      </c>
      <c r="D33" s="121">
        <v>0</v>
      </c>
      <c r="E33" s="121">
        <v>24.665348550000001</v>
      </c>
      <c r="F33" s="121">
        <v>1.2066900000000001E-3</v>
      </c>
      <c r="G33" s="121">
        <v>3.1481281800000001</v>
      </c>
      <c r="H33" s="121">
        <v>0.31950327000000001</v>
      </c>
      <c r="I33" s="121">
        <v>0.65803481000000008</v>
      </c>
      <c r="J33" s="121">
        <v>10.16880117</v>
      </c>
      <c r="K33" s="275"/>
      <c r="S33" s="27"/>
      <c r="T33" s="27"/>
      <c r="U33" s="27"/>
      <c r="V33" s="27"/>
      <c r="W33" s="27"/>
      <c r="X33" s="27"/>
      <c r="Y33" s="27"/>
      <c r="Z33" s="27"/>
      <c r="AA33" s="27"/>
    </row>
    <row r="34" spans="1:27" x14ac:dyDescent="0.25">
      <c r="A34" s="33" t="s">
        <v>3</v>
      </c>
      <c r="B34" s="121">
        <v>0</v>
      </c>
      <c r="C34" s="121">
        <v>0</v>
      </c>
      <c r="D34" s="121">
        <v>0</v>
      </c>
      <c r="E34" s="121">
        <v>0.190192</v>
      </c>
      <c r="F34" s="121">
        <v>0</v>
      </c>
      <c r="G34" s="121">
        <v>0</v>
      </c>
      <c r="H34" s="121">
        <v>0.29793146999999998</v>
      </c>
      <c r="I34" s="121">
        <v>0.42290011999999999</v>
      </c>
      <c r="J34" s="121">
        <v>0</v>
      </c>
      <c r="K34" s="275"/>
      <c r="S34" s="27"/>
      <c r="T34" s="27"/>
      <c r="U34" s="27"/>
      <c r="V34" s="27"/>
      <c r="W34" s="27"/>
      <c r="X34" s="27"/>
      <c r="Y34" s="27"/>
      <c r="Z34" s="27"/>
      <c r="AA34" s="27"/>
    </row>
    <row r="35" spans="1:27" x14ac:dyDescent="0.25">
      <c r="A35" s="33" t="s">
        <v>58</v>
      </c>
      <c r="B35" s="121">
        <v>0</v>
      </c>
      <c r="C35" s="121">
        <v>0</v>
      </c>
      <c r="D35" s="121">
        <v>0</v>
      </c>
      <c r="E35" s="121">
        <v>1.5223808000000001</v>
      </c>
      <c r="F35" s="121">
        <v>0</v>
      </c>
      <c r="G35" s="121">
        <v>0.43289604999999998</v>
      </c>
      <c r="H35" s="121">
        <v>0.28430734999999996</v>
      </c>
      <c r="I35" s="121">
        <v>0.28430734999999996</v>
      </c>
      <c r="J35" s="121">
        <v>0.97077787999999998</v>
      </c>
      <c r="K35" s="275"/>
      <c r="S35" s="27"/>
      <c r="T35" s="27"/>
      <c r="U35" s="27"/>
      <c r="V35" s="27"/>
      <c r="W35" s="27"/>
      <c r="X35" s="27"/>
      <c r="Y35" s="27"/>
      <c r="Z35" s="27"/>
      <c r="AA35" s="27"/>
    </row>
    <row r="36" spans="1:27" x14ac:dyDescent="0.25">
      <c r="A36" s="33" t="s">
        <v>167</v>
      </c>
      <c r="B36" s="121">
        <v>0</v>
      </c>
      <c r="C36" s="121">
        <v>0</v>
      </c>
      <c r="D36" s="121">
        <v>0</v>
      </c>
      <c r="E36" s="121">
        <v>0.194436</v>
      </c>
      <c r="F36" s="121">
        <v>0</v>
      </c>
      <c r="G36" s="121">
        <v>0</v>
      </c>
      <c r="H36" s="121">
        <v>0.27518072999999998</v>
      </c>
      <c r="I36" s="121">
        <v>0.28221448999999998</v>
      </c>
      <c r="J36" s="121">
        <v>0</v>
      </c>
      <c r="K36" s="275"/>
      <c r="S36" s="27"/>
      <c r="T36" s="27"/>
      <c r="U36" s="27"/>
      <c r="V36" s="27"/>
      <c r="W36" s="27"/>
      <c r="X36" s="27"/>
      <c r="Y36" s="27"/>
      <c r="Z36" s="27"/>
      <c r="AA36" s="27"/>
    </row>
    <row r="37" spans="1:27" x14ac:dyDescent="0.25">
      <c r="A37" s="33" t="s">
        <v>11</v>
      </c>
      <c r="B37" s="121">
        <v>0</v>
      </c>
      <c r="C37" s="121">
        <v>3.8243720000000002E-2</v>
      </c>
      <c r="D37" s="121">
        <v>0</v>
      </c>
      <c r="E37" s="121">
        <v>1.5514654399999999</v>
      </c>
      <c r="F37" s="121">
        <v>0</v>
      </c>
      <c r="G37" s="121">
        <v>0</v>
      </c>
      <c r="H37" s="121">
        <v>0.22682068</v>
      </c>
      <c r="I37" s="121">
        <v>0.22682068</v>
      </c>
      <c r="J37" s="121">
        <v>3.8243720000000002E-2</v>
      </c>
      <c r="K37" s="275"/>
      <c r="S37" s="27"/>
      <c r="T37" s="27"/>
      <c r="U37" s="27"/>
      <c r="V37" s="27"/>
      <c r="W37" s="27"/>
      <c r="X37" s="27"/>
      <c r="Y37" s="27"/>
      <c r="Z37" s="27"/>
      <c r="AA37" s="27"/>
    </row>
    <row r="38" spans="1:27" x14ac:dyDescent="0.25">
      <c r="A38" s="33" t="s">
        <v>79</v>
      </c>
      <c r="B38" s="121">
        <v>0</v>
      </c>
      <c r="C38" s="121">
        <v>3.2626139999999998E-2</v>
      </c>
      <c r="D38" s="121">
        <v>0</v>
      </c>
      <c r="E38" s="121">
        <v>0.1290569</v>
      </c>
      <c r="F38" s="121">
        <v>1.432434E-2</v>
      </c>
      <c r="G38" s="121">
        <v>0</v>
      </c>
      <c r="H38" s="121">
        <v>0.22469229999999998</v>
      </c>
      <c r="I38" s="121">
        <v>2.2598099999999999E-2</v>
      </c>
      <c r="J38" s="121">
        <v>0.33881993999999999</v>
      </c>
      <c r="K38" s="275"/>
      <c r="S38" s="27"/>
      <c r="T38" s="27"/>
      <c r="U38" s="27"/>
      <c r="V38" s="27"/>
      <c r="W38" s="27"/>
      <c r="X38" s="27"/>
      <c r="Y38" s="27"/>
      <c r="Z38" s="27"/>
      <c r="AA38" s="27"/>
    </row>
    <row r="39" spans="1:27" x14ac:dyDescent="0.25">
      <c r="A39" s="33" t="s">
        <v>185</v>
      </c>
      <c r="B39" s="121">
        <v>0</v>
      </c>
      <c r="C39" s="121">
        <v>0</v>
      </c>
      <c r="D39" s="121">
        <v>0</v>
      </c>
      <c r="E39" s="121">
        <v>0.42749999999999999</v>
      </c>
      <c r="F39" s="121">
        <v>0</v>
      </c>
      <c r="G39" s="121">
        <v>0</v>
      </c>
      <c r="H39" s="121">
        <v>0.21185746</v>
      </c>
      <c r="I39" s="121">
        <v>2.86418514</v>
      </c>
      <c r="J39" s="121">
        <v>0</v>
      </c>
      <c r="K39" s="275"/>
      <c r="S39" s="27"/>
      <c r="T39" s="27"/>
      <c r="U39" s="27"/>
      <c r="V39" s="27"/>
      <c r="W39" s="27"/>
      <c r="X39" s="27"/>
      <c r="Y39" s="27"/>
      <c r="Z39" s="27"/>
      <c r="AA39" s="27"/>
    </row>
    <row r="40" spans="1:27" x14ac:dyDescent="0.25">
      <c r="A40" s="33" t="s">
        <v>134</v>
      </c>
      <c r="B40" s="121">
        <v>0</v>
      </c>
      <c r="C40" s="121">
        <v>6.4977599999999996E-2</v>
      </c>
      <c r="D40" s="121">
        <v>0</v>
      </c>
      <c r="E40" s="121">
        <v>0.29995325</v>
      </c>
      <c r="F40" s="121">
        <v>7.0169000000000004E-4</v>
      </c>
      <c r="G40" s="121">
        <v>0</v>
      </c>
      <c r="H40" s="121">
        <v>0.19475482</v>
      </c>
      <c r="I40" s="121">
        <v>0.19394376999999999</v>
      </c>
      <c r="J40" s="121">
        <v>0.29337152</v>
      </c>
      <c r="K40" s="275"/>
      <c r="S40" s="27"/>
      <c r="T40" s="27"/>
      <c r="U40" s="27"/>
      <c r="V40" s="27"/>
      <c r="W40" s="27"/>
      <c r="X40" s="27"/>
      <c r="Y40" s="27"/>
      <c r="Z40" s="27"/>
      <c r="AA40" s="27"/>
    </row>
    <row r="41" spans="1:27" x14ac:dyDescent="0.25">
      <c r="A41" s="33" t="s">
        <v>173</v>
      </c>
      <c r="B41" s="121">
        <v>0</v>
      </c>
      <c r="C41" s="121">
        <v>2.4180000000000002E-4</v>
      </c>
      <c r="D41" s="121">
        <v>0</v>
      </c>
      <c r="E41" s="121">
        <v>0.70728599999999997</v>
      </c>
      <c r="F41" s="121">
        <v>2.379419E-2</v>
      </c>
      <c r="G41" s="121">
        <v>0</v>
      </c>
      <c r="H41" s="121">
        <v>0.19365358999999999</v>
      </c>
      <c r="I41" s="121">
        <v>0.21762909999999999</v>
      </c>
      <c r="J41" s="121">
        <v>0.11267911</v>
      </c>
      <c r="K41" s="275"/>
      <c r="S41" s="27"/>
      <c r="T41" s="27"/>
      <c r="U41" s="27"/>
      <c r="V41" s="27"/>
      <c r="W41" s="27"/>
      <c r="X41" s="27"/>
      <c r="Y41" s="27"/>
      <c r="Z41" s="27"/>
      <c r="AA41" s="27"/>
    </row>
    <row r="42" spans="1:27" x14ac:dyDescent="0.25">
      <c r="A42" s="33" t="s">
        <v>102</v>
      </c>
      <c r="B42" s="121">
        <v>0</v>
      </c>
      <c r="C42" s="121">
        <v>3.8261100000000002E-3</v>
      </c>
      <c r="D42" s="121">
        <v>0</v>
      </c>
      <c r="E42" s="121">
        <v>6.9650139999999999E-2</v>
      </c>
      <c r="F42" s="121">
        <v>0.64031155000000006</v>
      </c>
      <c r="G42" s="121">
        <v>1.100757E-2</v>
      </c>
      <c r="H42" s="121">
        <v>0.15241542999999999</v>
      </c>
      <c r="I42" s="121">
        <v>0.73772895999999999</v>
      </c>
      <c r="J42" s="121">
        <v>0.15088905</v>
      </c>
      <c r="K42" s="275"/>
      <c r="S42" s="27"/>
      <c r="T42" s="27"/>
      <c r="U42" s="27"/>
      <c r="V42" s="27"/>
      <c r="W42" s="27"/>
      <c r="X42" s="27"/>
      <c r="Y42" s="27"/>
      <c r="Z42" s="27"/>
      <c r="AA42" s="27"/>
    </row>
    <row r="43" spans="1:27" x14ac:dyDescent="0.25">
      <c r="A43" s="33" t="s">
        <v>135</v>
      </c>
      <c r="B43" s="121">
        <v>0</v>
      </c>
      <c r="C43" s="121">
        <v>0.97707321999999996</v>
      </c>
      <c r="D43" s="121">
        <v>0</v>
      </c>
      <c r="E43" s="121">
        <v>0.91102826000000003</v>
      </c>
      <c r="F43" s="121">
        <v>9.995967E-2</v>
      </c>
      <c r="G43" s="121">
        <v>0</v>
      </c>
      <c r="H43" s="121">
        <v>0.15118971</v>
      </c>
      <c r="I43" s="121">
        <v>0.28361390000000003</v>
      </c>
      <c r="J43" s="121">
        <v>1.2534395700000001</v>
      </c>
      <c r="K43" s="275"/>
      <c r="S43" s="27"/>
      <c r="T43" s="27"/>
      <c r="U43" s="27"/>
      <c r="V43" s="27"/>
      <c r="W43" s="27"/>
      <c r="X43" s="27"/>
      <c r="Y43" s="27"/>
      <c r="Z43" s="27"/>
      <c r="AA43" s="27"/>
    </row>
    <row r="44" spans="1:27" x14ac:dyDescent="0.25">
      <c r="A44" s="33" t="s">
        <v>157</v>
      </c>
      <c r="B44" s="121">
        <v>0</v>
      </c>
      <c r="C44" s="121">
        <v>0</v>
      </c>
      <c r="D44" s="121">
        <v>0</v>
      </c>
      <c r="E44" s="121">
        <v>3.3503169800000001</v>
      </c>
      <c r="F44" s="121">
        <v>0</v>
      </c>
      <c r="G44" s="121">
        <v>0</v>
      </c>
      <c r="H44" s="121">
        <v>0.13877012999999999</v>
      </c>
      <c r="I44" s="121">
        <v>0.12658222</v>
      </c>
      <c r="J44" s="121">
        <v>0.5766858199999999</v>
      </c>
      <c r="K44" s="275"/>
      <c r="S44" s="27"/>
      <c r="T44" s="27"/>
      <c r="U44" s="27"/>
      <c r="V44" s="27"/>
      <c r="W44" s="27"/>
      <c r="X44" s="27"/>
      <c r="Y44" s="27"/>
      <c r="Z44" s="27"/>
      <c r="AA44" s="27"/>
    </row>
    <row r="45" spans="1:27" x14ac:dyDescent="0.25">
      <c r="A45" s="33" t="s">
        <v>187</v>
      </c>
      <c r="B45" s="121">
        <v>0</v>
      </c>
      <c r="C45" s="121">
        <v>8.8599999999999998E-2</v>
      </c>
      <c r="D45" s="121">
        <v>0</v>
      </c>
      <c r="E45" s="121">
        <v>0.68897799999999998</v>
      </c>
      <c r="F45" s="121">
        <v>0</v>
      </c>
      <c r="G45" s="121">
        <v>0</v>
      </c>
      <c r="H45" s="121">
        <v>0.11827699</v>
      </c>
      <c r="I45" s="121">
        <v>0</v>
      </c>
      <c r="J45" s="121">
        <v>8.8599999999999998E-2</v>
      </c>
      <c r="K45" s="275"/>
      <c r="S45" s="27"/>
      <c r="T45" s="27"/>
      <c r="U45" s="27"/>
      <c r="V45" s="27"/>
      <c r="W45" s="27"/>
      <c r="X45" s="27"/>
      <c r="Y45" s="27"/>
      <c r="Z45" s="27"/>
      <c r="AA45" s="27"/>
    </row>
    <row r="46" spans="1:27" x14ac:dyDescent="0.25">
      <c r="A46" s="33" t="s">
        <v>190</v>
      </c>
      <c r="B46" s="121">
        <v>0</v>
      </c>
      <c r="C46" s="121">
        <v>0.29011653999999998</v>
      </c>
      <c r="D46" s="121">
        <v>0</v>
      </c>
      <c r="E46" s="121">
        <v>0.21130197000000001</v>
      </c>
      <c r="F46" s="121">
        <v>0</v>
      </c>
      <c r="G46" s="121">
        <v>0</v>
      </c>
      <c r="H46" s="121">
        <v>9.9977009999999991E-2</v>
      </c>
      <c r="I46" s="121">
        <v>5.2552580000000002E-2</v>
      </c>
      <c r="J46" s="121">
        <v>3.4933032099999903</v>
      </c>
      <c r="K46" s="275"/>
      <c r="S46" s="27"/>
      <c r="T46" s="27"/>
      <c r="U46" s="27"/>
      <c r="V46" s="27"/>
      <c r="W46" s="27"/>
      <c r="X46" s="27"/>
      <c r="Y46" s="27"/>
      <c r="Z46" s="27"/>
      <c r="AA46" s="27"/>
    </row>
    <row r="47" spans="1:27" x14ac:dyDescent="0.25">
      <c r="A47" s="33" t="s">
        <v>166</v>
      </c>
      <c r="B47" s="121">
        <v>4.4999999999999997E-3</v>
      </c>
      <c r="C47" s="121">
        <v>3.6478999999999998E-2</v>
      </c>
      <c r="D47" s="121">
        <v>0</v>
      </c>
      <c r="E47" s="121">
        <v>0.13047400000000001</v>
      </c>
      <c r="F47" s="121">
        <v>0</v>
      </c>
      <c r="G47" s="121">
        <v>0</v>
      </c>
      <c r="H47" s="121">
        <v>9.3522670000000002E-2</v>
      </c>
      <c r="I47" s="121">
        <v>0.15445298000000002</v>
      </c>
      <c r="J47" s="121">
        <v>1.606986</v>
      </c>
      <c r="K47" s="275"/>
      <c r="S47" s="27"/>
      <c r="T47" s="27"/>
      <c r="U47" s="27"/>
      <c r="V47" s="27"/>
      <c r="W47" s="27"/>
      <c r="X47" s="27"/>
      <c r="Y47" s="27"/>
      <c r="Z47" s="27"/>
      <c r="AA47" s="27"/>
    </row>
    <row r="48" spans="1:27" x14ac:dyDescent="0.25">
      <c r="A48" s="33" t="s">
        <v>113</v>
      </c>
      <c r="B48" s="121">
        <v>0</v>
      </c>
      <c r="C48" s="121">
        <v>3.80517087</v>
      </c>
      <c r="D48" s="121">
        <v>0</v>
      </c>
      <c r="E48" s="121">
        <v>0.73802765000000092</v>
      </c>
      <c r="F48" s="121">
        <v>0</v>
      </c>
      <c r="G48" s="121">
        <v>0</v>
      </c>
      <c r="H48" s="121">
        <v>6.210802E-2</v>
      </c>
      <c r="I48" s="121">
        <v>7.7403880000000008E-2</v>
      </c>
      <c r="J48" s="121">
        <v>4.3385401100000003</v>
      </c>
      <c r="K48" s="275"/>
      <c r="S48" s="27"/>
      <c r="T48" s="27"/>
      <c r="U48" s="27"/>
      <c r="V48" s="27"/>
      <c r="W48" s="27"/>
      <c r="X48" s="27"/>
      <c r="Y48" s="27"/>
      <c r="Z48" s="27"/>
      <c r="AA48" s="27"/>
    </row>
    <row r="49" spans="1:27" x14ac:dyDescent="0.25">
      <c r="A49" s="33" t="s">
        <v>203</v>
      </c>
      <c r="B49" s="121">
        <v>0</v>
      </c>
      <c r="C49" s="121">
        <v>2.6609750000000001E-2</v>
      </c>
      <c r="D49" s="121">
        <v>0</v>
      </c>
      <c r="E49" s="121">
        <v>0.48661765000000001</v>
      </c>
      <c r="F49" s="121">
        <v>1.63450765</v>
      </c>
      <c r="G49" s="121">
        <v>7.2102499999999996E-3</v>
      </c>
      <c r="H49" s="121">
        <v>5.7416669999999996E-2</v>
      </c>
      <c r="I49" s="121">
        <v>2.7185208999999997</v>
      </c>
      <c r="J49" s="121">
        <v>0.36427037000000001</v>
      </c>
      <c r="K49" s="275"/>
      <c r="S49" s="27"/>
      <c r="T49" s="27"/>
      <c r="U49" s="27"/>
      <c r="V49" s="27"/>
      <c r="W49" s="27"/>
      <c r="X49" s="27"/>
      <c r="Y49" s="27"/>
      <c r="Z49" s="27"/>
      <c r="AA49" s="27"/>
    </row>
    <row r="50" spans="1:27" x14ac:dyDescent="0.25">
      <c r="A50" s="33" t="s">
        <v>209</v>
      </c>
      <c r="B50" s="121">
        <v>0</v>
      </c>
      <c r="C50" s="121">
        <v>9.313732000000001E-2</v>
      </c>
      <c r="D50" s="121">
        <v>0</v>
      </c>
      <c r="E50" s="121">
        <v>13.085756419999999</v>
      </c>
      <c r="F50" s="121">
        <v>0</v>
      </c>
      <c r="G50" s="121">
        <v>4.1E-5</v>
      </c>
      <c r="H50" s="121">
        <v>5.6683219999999999E-2</v>
      </c>
      <c r="I50" s="121">
        <v>0.12644748</v>
      </c>
      <c r="J50" s="121">
        <v>0.35138765</v>
      </c>
      <c r="K50" s="275"/>
      <c r="S50" s="27"/>
      <c r="T50" s="27"/>
      <c r="U50" s="27"/>
      <c r="V50" s="27"/>
      <c r="W50" s="27"/>
      <c r="X50" s="27"/>
      <c r="Y50" s="27"/>
      <c r="Z50" s="27"/>
      <c r="AA50" s="27"/>
    </row>
    <row r="51" spans="1:27" x14ac:dyDescent="0.25">
      <c r="A51" s="33" t="s">
        <v>886</v>
      </c>
      <c r="B51" s="121">
        <v>0</v>
      </c>
      <c r="C51" s="121">
        <v>0</v>
      </c>
      <c r="D51" s="121">
        <v>0</v>
      </c>
      <c r="E51" s="121">
        <v>0</v>
      </c>
      <c r="F51" s="121">
        <v>0</v>
      </c>
      <c r="G51" s="121">
        <v>0</v>
      </c>
      <c r="H51" s="121">
        <v>5.04E-2</v>
      </c>
      <c r="I51" s="121">
        <v>0</v>
      </c>
      <c r="J51" s="121">
        <v>0</v>
      </c>
      <c r="K51" s="275"/>
      <c r="S51" s="27"/>
      <c r="T51" s="27"/>
      <c r="U51" s="27"/>
      <c r="V51" s="27"/>
      <c r="W51" s="27"/>
      <c r="X51" s="27"/>
      <c r="Y51" s="27"/>
      <c r="Z51" s="27"/>
      <c r="AA51" s="27"/>
    </row>
    <row r="52" spans="1:27" x14ac:dyDescent="0.25">
      <c r="A52" s="33" t="s">
        <v>75</v>
      </c>
      <c r="B52" s="121">
        <v>0</v>
      </c>
      <c r="C52" s="121">
        <v>5.9227040000000002E-2</v>
      </c>
      <c r="D52" s="121">
        <v>0</v>
      </c>
      <c r="E52" s="121">
        <v>3.735E-3</v>
      </c>
      <c r="F52" s="121">
        <v>0</v>
      </c>
      <c r="G52" s="121">
        <v>0.54499914000000005</v>
      </c>
      <c r="H52" s="121">
        <v>4.8425089999999997E-2</v>
      </c>
      <c r="I52" s="121">
        <v>4.8425089999999997E-2</v>
      </c>
      <c r="J52" s="121">
        <v>8.8306280000000001E-2</v>
      </c>
      <c r="K52" s="275"/>
      <c r="S52" s="27"/>
      <c r="T52" s="27"/>
      <c r="U52" s="27"/>
      <c r="V52" s="27"/>
      <c r="W52" s="27"/>
      <c r="X52" s="27"/>
      <c r="Y52" s="27"/>
      <c r="Z52" s="27"/>
      <c r="AA52" s="27"/>
    </row>
    <row r="53" spans="1:27" x14ac:dyDescent="0.25">
      <c r="A53" s="33" t="s">
        <v>82</v>
      </c>
      <c r="B53" s="121">
        <v>0</v>
      </c>
      <c r="C53" s="121">
        <v>7.9939499999999997E-3</v>
      </c>
      <c r="D53" s="121">
        <v>0</v>
      </c>
      <c r="E53" s="121">
        <v>0.112784</v>
      </c>
      <c r="F53" s="121">
        <v>0</v>
      </c>
      <c r="G53" s="121">
        <v>0.18097566000000001</v>
      </c>
      <c r="H53" s="121">
        <v>4.7077500000000001E-2</v>
      </c>
      <c r="I53" s="121">
        <v>4.7170499999999997E-2</v>
      </c>
      <c r="J53" s="121">
        <v>8.3209500000000006E-3</v>
      </c>
      <c r="K53" s="275"/>
      <c r="S53" s="27"/>
      <c r="T53" s="27"/>
      <c r="U53" s="27"/>
      <c r="V53" s="27"/>
      <c r="W53" s="27"/>
      <c r="X53" s="27"/>
      <c r="Y53" s="27"/>
      <c r="Z53" s="27"/>
      <c r="AA53" s="27"/>
    </row>
    <row r="54" spans="1:27" x14ac:dyDescent="0.25">
      <c r="A54" s="33" t="s">
        <v>30</v>
      </c>
      <c r="B54" s="121">
        <v>0</v>
      </c>
      <c r="C54" s="121">
        <v>23.672474190000003</v>
      </c>
      <c r="D54" s="121">
        <v>0</v>
      </c>
      <c r="E54" s="121">
        <v>55.504941729999999</v>
      </c>
      <c r="F54" s="121">
        <v>0</v>
      </c>
      <c r="G54" s="121">
        <v>3.7520000000000001E-3</v>
      </c>
      <c r="H54" s="121">
        <v>4.5370519999999998E-2</v>
      </c>
      <c r="I54" s="121">
        <v>2.603018E-2</v>
      </c>
      <c r="J54" s="121">
        <v>25.11491689</v>
      </c>
      <c r="K54" s="275"/>
      <c r="S54" s="27"/>
      <c r="T54" s="27"/>
      <c r="U54" s="27"/>
      <c r="V54" s="27"/>
      <c r="W54" s="27"/>
      <c r="X54" s="27"/>
      <c r="Y54" s="27"/>
      <c r="Z54" s="27"/>
      <c r="AA54" s="27"/>
    </row>
    <row r="55" spans="1:27" x14ac:dyDescent="0.25">
      <c r="A55" s="33" t="s">
        <v>137</v>
      </c>
      <c r="B55" s="121">
        <v>0</v>
      </c>
      <c r="C55" s="121">
        <v>5.0000000000000001E-4</v>
      </c>
      <c r="D55" s="121">
        <v>0</v>
      </c>
      <c r="E55" s="121">
        <v>0.1752542</v>
      </c>
      <c r="F55" s="121">
        <v>0</v>
      </c>
      <c r="G55" s="121">
        <v>0</v>
      </c>
      <c r="H55" s="121">
        <v>4.4518080000000002E-2</v>
      </c>
      <c r="I55" s="121">
        <v>4.6432000000000001E-2</v>
      </c>
      <c r="J55" s="121">
        <v>0.15272432999999999</v>
      </c>
      <c r="K55" s="275"/>
      <c r="S55" s="27"/>
      <c r="T55" s="27"/>
      <c r="U55" s="27"/>
      <c r="V55" s="27"/>
      <c r="W55" s="27"/>
      <c r="X55" s="27"/>
      <c r="Y55" s="27"/>
      <c r="Z55" s="27"/>
      <c r="AA55" s="27"/>
    </row>
    <row r="56" spans="1:27" x14ac:dyDescent="0.25">
      <c r="A56" s="33" t="s">
        <v>74</v>
      </c>
      <c r="B56" s="121">
        <v>0</v>
      </c>
      <c r="C56" s="121">
        <v>1.4363268500000002</v>
      </c>
      <c r="D56" s="121">
        <v>0</v>
      </c>
      <c r="E56" s="121">
        <v>8.0000000000000004E-4</v>
      </c>
      <c r="F56" s="121">
        <v>0</v>
      </c>
      <c r="G56" s="121">
        <v>0</v>
      </c>
      <c r="H56" s="121">
        <v>4.3983180000000004E-2</v>
      </c>
      <c r="I56" s="121">
        <v>1.670282E-2</v>
      </c>
      <c r="J56" s="121">
        <v>1.4501612399999999</v>
      </c>
      <c r="K56" s="275"/>
      <c r="S56" s="27"/>
      <c r="T56" s="27"/>
      <c r="U56" s="27"/>
      <c r="V56" s="27"/>
      <c r="W56" s="27"/>
      <c r="X56" s="27"/>
      <c r="Y56" s="27"/>
      <c r="Z56" s="27"/>
      <c r="AA56" s="27"/>
    </row>
    <row r="57" spans="1:27" x14ac:dyDescent="0.25">
      <c r="A57" s="33" t="s">
        <v>164</v>
      </c>
      <c r="B57" s="121">
        <v>0</v>
      </c>
      <c r="C57" s="121">
        <v>0</v>
      </c>
      <c r="D57" s="121">
        <v>0</v>
      </c>
      <c r="E57" s="121">
        <v>6.3656569999999996E-2</v>
      </c>
      <c r="F57" s="121">
        <v>0</v>
      </c>
      <c r="G57" s="121">
        <v>0</v>
      </c>
      <c r="H57" s="121">
        <v>4.1599509999999999E-2</v>
      </c>
      <c r="I57" s="121">
        <v>3.541006E-2</v>
      </c>
      <c r="J57" s="121">
        <v>6.0299989999999998E-2</v>
      </c>
      <c r="K57" s="275"/>
      <c r="S57" s="27"/>
      <c r="T57" s="27"/>
      <c r="U57" s="27"/>
      <c r="V57" s="27"/>
      <c r="W57" s="27"/>
      <c r="X57" s="27"/>
      <c r="Y57" s="27"/>
      <c r="Z57" s="27"/>
      <c r="AA57" s="27"/>
    </row>
    <row r="58" spans="1:27" x14ac:dyDescent="0.25">
      <c r="A58" s="33" t="s">
        <v>175</v>
      </c>
      <c r="B58" s="121">
        <v>0</v>
      </c>
      <c r="C58" s="121">
        <v>0</v>
      </c>
      <c r="D58" s="121">
        <v>0</v>
      </c>
      <c r="E58" s="121">
        <v>0.66021450000000004</v>
      </c>
      <c r="F58" s="121">
        <v>0</v>
      </c>
      <c r="G58" s="121">
        <v>0</v>
      </c>
      <c r="H58" s="121">
        <v>4.0984699999999999E-2</v>
      </c>
      <c r="I58" s="121">
        <v>4.0984699999999999E-2</v>
      </c>
      <c r="J58" s="121">
        <v>0</v>
      </c>
      <c r="K58" s="275"/>
      <c r="S58" s="27"/>
      <c r="T58" s="27"/>
      <c r="U58" s="27"/>
      <c r="V58" s="27"/>
      <c r="W58" s="27"/>
      <c r="X58" s="27"/>
      <c r="Y58" s="27"/>
      <c r="Z58" s="27"/>
      <c r="AA58" s="27"/>
    </row>
    <row r="59" spans="1:27" x14ac:dyDescent="0.25">
      <c r="A59" s="33" t="s">
        <v>189</v>
      </c>
      <c r="B59" s="121">
        <v>0</v>
      </c>
      <c r="C59" s="121">
        <v>0</v>
      </c>
      <c r="D59" s="121">
        <v>0</v>
      </c>
      <c r="E59" s="121">
        <v>0.10498848</v>
      </c>
      <c r="F59" s="121">
        <v>0</v>
      </c>
      <c r="G59" s="121">
        <v>0</v>
      </c>
      <c r="H59" s="121">
        <v>4.0336129999999998E-2</v>
      </c>
      <c r="I59" s="121">
        <v>4.0336129999999998E-2</v>
      </c>
      <c r="J59" s="121">
        <v>2.4286799999999999E-3</v>
      </c>
      <c r="K59" s="275"/>
      <c r="S59" s="27"/>
      <c r="T59" s="27"/>
      <c r="U59" s="27"/>
      <c r="V59" s="27"/>
      <c r="W59" s="27"/>
      <c r="X59" s="27"/>
      <c r="Y59" s="27"/>
      <c r="Z59" s="27"/>
      <c r="AA59" s="27"/>
    </row>
    <row r="60" spans="1:27" x14ac:dyDescent="0.25">
      <c r="A60" s="33" t="s">
        <v>104</v>
      </c>
      <c r="B60" s="121">
        <v>0</v>
      </c>
      <c r="C60" s="121">
        <v>5.0587889999999996E-2</v>
      </c>
      <c r="D60" s="121">
        <v>6.8529999999999997E-3</v>
      </c>
      <c r="E60" s="121">
        <v>6.2164178799999998</v>
      </c>
      <c r="F60" s="121">
        <v>0</v>
      </c>
      <c r="G60" s="121">
        <v>0</v>
      </c>
      <c r="H60" s="121">
        <v>3.8351489999999995E-2</v>
      </c>
      <c r="I60" s="121">
        <v>0.10388536999999999</v>
      </c>
      <c r="J60" s="121">
        <v>7.9387330000000006E-2</v>
      </c>
      <c r="K60" s="275"/>
      <c r="S60" s="27"/>
      <c r="T60" s="27"/>
      <c r="U60" s="27"/>
      <c r="V60" s="27"/>
      <c r="W60" s="27"/>
      <c r="X60" s="27"/>
      <c r="Y60" s="27"/>
      <c r="Z60" s="27"/>
      <c r="AA60" s="27"/>
    </row>
    <row r="61" spans="1:27" x14ac:dyDescent="0.25">
      <c r="A61" s="33" t="s">
        <v>114</v>
      </c>
      <c r="B61" s="121">
        <v>0</v>
      </c>
      <c r="C61" s="121">
        <v>0</v>
      </c>
      <c r="D61" s="121">
        <v>0</v>
      </c>
      <c r="E61" s="121">
        <v>3.5430550000000005E-2</v>
      </c>
      <c r="F61" s="121">
        <v>0</v>
      </c>
      <c r="G61" s="121">
        <v>0</v>
      </c>
      <c r="H61" s="121">
        <v>3.5493999999999998E-2</v>
      </c>
      <c r="I61" s="121">
        <v>6.4756330000000001E-2</v>
      </c>
      <c r="J61" s="121">
        <v>0.23954320000000001</v>
      </c>
      <c r="K61" s="275"/>
      <c r="S61" s="27"/>
      <c r="T61" s="27"/>
      <c r="U61" s="27"/>
      <c r="V61" s="27"/>
      <c r="W61" s="27"/>
      <c r="X61" s="27"/>
      <c r="Y61" s="27"/>
      <c r="Z61" s="27"/>
      <c r="AA61" s="27"/>
    </row>
    <row r="62" spans="1:27" x14ac:dyDescent="0.25">
      <c r="A62" s="33" t="s">
        <v>29</v>
      </c>
      <c r="B62" s="121">
        <v>0</v>
      </c>
      <c r="C62" s="121">
        <v>3.5615999999999998E-3</v>
      </c>
      <c r="D62" s="121">
        <v>0</v>
      </c>
      <c r="E62" s="121">
        <v>4.3E-3</v>
      </c>
      <c r="F62" s="121">
        <v>0</v>
      </c>
      <c r="G62" s="121">
        <v>1.5702000000000001E-2</v>
      </c>
      <c r="H62" s="121">
        <v>3.5464580000000002E-2</v>
      </c>
      <c r="I62" s="121">
        <v>2.1826000000000002E-2</v>
      </c>
      <c r="J62" s="121">
        <v>4.7379099999999997E-3</v>
      </c>
      <c r="K62" s="275"/>
      <c r="S62" s="27"/>
      <c r="T62" s="27"/>
      <c r="U62" s="27"/>
      <c r="V62" s="27"/>
      <c r="W62" s="27"/>
      <c r="X62" s="27"/>
      <c r="Y62" s="27"/>
      <c r="Z62" s="27"/>
      <c r="AA62" s="27"/>
    </row>
    <row r="63" spans="1:27" x14ac:dyDescent="0.25">
      <c r="A63" s="33" t="s">
        <v>112</v>
      </c>
      <c r="B63" s="121">
        <v>0</v>
      </c>
      <c r="C63" s="121">
        <v>0</v>
      </c>
      <c r="D63" s="121">
        <v>0</v>
      </c>
      <c r="E63" s="121">
        <v>1.4784540000000001E-2</v>
      </c>
      <c r="F63" s="121">
        <v>5.7061899999999999E-3</v>
      </c>
      <c r="G63" s="121">
        <v>0</v>
      </c>
      <c r="H63" s="121">
        <v>3.4553730000000005E-2</v>
      </c>
      <c r="I63" s="121">
        <v>1.7214189999999997E-2</v>
      </c>
      <c r="J63" s="121">
        <v>0.24710646</v>
      </c>
      <c r="K63" s="275"/>
      <c r="S63" s="27"/>
      <c r="T63" s="27"/>
      <c r="U63" s="27"/>
      <c r="V63" s="27"/>
      <c r="W63" s="27"/>
      <c r="X63" s="27"/>
      <c r="Y63" s="27"/>
      <c r="Z63" s="27"/>
      <c r="AA63" s="27"/>
    </row>
    <row r="64" spans="1:27" x14ac:dyDescent="0.25">
      <c r="A64" s="33" t="s">
        <v>127</v>
      </c>
      <c r="B64" s="121">
        <v>0</v>
      </c>
      <c r="C64" s="121">
        <v>7.3328309999999994E-2</v>
      </c>
      <c r="D64" s="121">
        <v>0</v>
      </c>
      <c r="E64" s="121">
        <v>0.23888100000000001</v>
      </c>
      <c r="F64" s="121">
        <v>0.21894423999999998</v>
      </c>
      <c r="G64" s="121">
        <v>0</v>
      </c>
      <c r="H64" s="121">
        <v>3.3191289999999998E-2</v>
      </c>
      <c r="I64" s="121">
        <v>0.25213553</v>
      </c>
      <c r="J64" s="121">
        <v>0.14331827999999999</v>
      </c>
      <c r="K64" s="275"/>
      <c r="S64" s="27"/>
      <c r="T64" s="27"/>
      <c r="U64" s="27"/>
      <c r="V64" s="27"/>
      <c r="W64" s="27"/>
      <c r="X64" s="27"/>
      <c r="Y64" s="27"/>
      <c r="Z64" s="27"/>
      <c r="AA64" s="27"/>
    </row>
    <row r="65" spans="1:27" x14ac:dyDescent="0.25">
      <c r="A65" s="33" t="s">
        <v>43</v>
      </c>
      <c r="B65" s="121">
        <v>0</v>
      </c>
      <c r="C65" s="121">
        <v>0</v>
      </c>
      <c r="D65" s="121">
        <v>0</v>
      </c>
      <c r="E65" s="121">
        <v>5.0000000000000001E-4</v>
      </c>
      <c r="F65" s="121">
        <v>0</v>
      </c>
      <c r="G65" s="121">
        <v>0</v>
      </c>
      <c r="H65" s="121">
        <v>2.735214E-2</v>
      </c>
      <c r="I65" s="121">
        <v>2.735214E-2</v>
      </c>
      <c r="J65" s="121">
        <v>1.2600000000000001E-3</v>
      </c>
      <c r="K65" s="275"/>
      <c r="S65" s="27"/>
      <c r="T65" s="27"/>
      <c r="U65" s="27"/>
      <c r="V65" s="27"/>
      <c r="W65" s="27"/>
      <c r="X65" s="27"/>
      <c r="Y65" s="27"/>
      <c r="Z65" s="27"/>
      <c r="AA65" s="27"/>
    </row>
    <row r="66" spans="1:27" x14ac:dyDescent="0.25">
      <c r="A66" s="33" t="s">
        <v>174</v>
      </c>
      <c r="B66" s="121">
        <v>0</v>
      </c>
      <c r="C66" s="121">
        <v>0</v>
      </c>
      <c r="D66" s="121">
        <v>0</v>
      </c>
      <c r="E66" s="121">
        <v>4.4256380000000002</v>
      </c>
      <c r="F66" s="121">
        <v>0</v>
      </c>
      <c r="G66" s="121">
        <v>1.7784099999999997E-2</v>
      </c>
      <c r="H66" s="121">
        <v>2.5169459999999998E-2</v>
      </c>
      <c r="I66" s="121">
        <v>2.5169459999999998E-2</v>
      </c>
      <c r="J66" s="121">
        <v>1.6022999999999999E-3</v>
      </c>
      <c r="K66" s="275"/>
      <c r="S66" s="27"/>
      <c r="T66" s="27"/>
      <c r="U66" s="27"/>
      <c r="V66" s="27"/>
      <c r="W66" s="27"/>
      <c r="X66" s="27"/>
      <c r="Y66" s="27"/>
      <c r="Z66" s="27"/>
      <c r="AA66" s="27"/>
    </row>
    <row r="67" spans="1:27" x14ac:dyDescent="0.25">
      <c r="A67" s="33" t="s">
        <v>193</v>
      </c>
      <c r="B67" s="121">
        <v>0</v>
      </c>
      <c r="C67" s="121">
        <v>0</v>
      </c>
      <c r="D67" s="121">
        <v>0</v>
      </c>
      <c r="E67" s="121">
        <v>2.7054999999999999E-2</v>
      </c>
      <c r="F67" s="121">
        <v>0</v>
      </c>
      <c r="G67" s="121">
        <v>1E-4</v>
      </c>
      <c r="H67" s="121">
        <v>2.2984599999999997E-2</v>
      </c>
      <c r="I67" s="121">
        <v>4.8681000000000002E-2</v>
      </c>
      <c r="J67" s="121">
        <v>0</v>
      </c>
      <c r="K67" s="275"/>
      <c r="S67" s="27"/>
      <c r="T67" s="27"/>
      <c r="U67" s="27"/>
      <c r="V67" s="27"/>
      <c r="W67" s="27"/>
      <c r="X67" s="27"/>
      <c r="Y67" s="27"/>
      <c r="Z67" s="27"/>
      <c r="AA67" s="27"/>
    </row>
    <row r="68" spans="1:27" x14ac:dyDescent="0.25">
      <c r="A68" s="33" t="s">
        <v>210</v>
      </c>
      <c r="B68" s="121">
        <v>0</v>
      </c>
      <c r="C68" s="121">
        <v>3.6806999999999999E-3</v>
      </c>
      <c r="D68" s="121">
        <v>0</v>
      </c>
      <c r="E68" s="121">
        <v>5.864192E-2</v>
      </c>
      <c r="F68" s="121">
        <v>0</v>
      </c>
      <c r="G68" s="121">
        <v>0</v>
      </c>
      <c r="H68" s="121">
        <v>2.248584E-2</v>
      </c>
      <c r="I68" s="121">
        <v>2.313778E-2</v>
      </c>
      <c r="J68" s="121">
        <v>9.7752339999999993E-2</v>
      </c>
      <c r="K68" s="275"/>
      <c r="S68" s="27"/>
      <c r="T68" s="27"/>
      <c r="U68" s="27"/>
      <c r="V68" s="27"/>
      <c r="W68" s="27"/>
      <c r="X68" s="27"/>
      <c r="Y68" s="27"/>
      <c r="Z68" s="27"/>
      <c r="AA68" s="27"/>
    </row>
    <row r="69" spans="1:27" x14ac:dyDescent="0.25">
      <c r="A69" s="33" t="s">
        <v>172</v>
      </c>
      <c r="B69" s="121">
        <v>0</v>
      </c>
      <c r="C69" s="121">
        <v>6.3259999999999998E-4</v>
      </c>
      <c r="D69" s="121">
        <v>0</v>
      </c>
      <c r="E69" s="121">
        <v>0.14635000000000001</v>
      </c>
      <c r="F69" s="121">
        <v>0.19442854000000001</v>
      </c>
      <c r="G69" s="121">
        <v>0</v>
      </c>
      <c r="H69" s="121">
        <v>2.105334E-2</v>
      </c>
      <c r="I69" s="121">
        <v>0.22349007999999998</v>
      </c>
      <c r="J69" s="121">
        <v>0.13011463000000001</v>
      </c>
      <c r="K69" s="275"/>
      <c r="S69" s="27"/>
      <c r="T69" s="27"/>
      <c r="U69" s="27"/>
      <c r="V69" s="27"/>
      <c r="W69" s="27"/>
      <c r="X69" s="27"/>
      <c r="Y69" s="27"/>
      <c r="Z69" s="27"/>
      <c r="AA69" s="27"/>
    </row>
    <row r="70" spans="1:27" x14ac:dyDescent="0.25">
      <c r="A70" s="33" t="s">
        <v>96</v>
      </c>
      <c r="B70" s="121">
        <v>0</v>
      </c>
      <c r="C70" s="121">
        <v>37.061840079999996</v>
      </c>
      <c r="D70" s="121">
        <v>0</v>
      </c>
      <c r="E70" s="121">
        <v>1.7375860000000001</v>
      </c>
      <c r="F70" s="121">
        <v>5.077077E-2</v>
      </c>
      <c r="G70" s="121">
        <v>5.0133019999999993E-2</v>
      </c>
      <c r="H70" s="121">
        <v>2.089864E-2</v>
      </c>
      <c r="I70" s="121">
        <v>5.1229129999999998E-2</v>
      </c>
      <c r="J70" s="121">
        <v>37.094309490000001</v>
      </c>
      <c r="K70" s="275"/>
      <c r="S70" s="27"/>
      <c r="T70" s="27"/>
      <c r="U70" s="27"/>
      <c r="V70" s="27"/>
      <c r="W70" s="27"/>
      <c r="X70" s="27"/>
      <c r="Y70" s="27"/>
      <c r="Z70" s="27"/>
      <c r="AA70" s="27"/>
    </row>
    <row r="71" spans="1:27" x14ac:dyDescent="0.25">
      <c r="A71" s="33" t="s">
        <v>214</v>
      </c>
      <c r="B71" s="121">
        <v>1.0000000000000001E-5</v>
      </c>
      <c r="C71" s="121">
        <v>8.0250000000000004E-4</v>
      </c>
      <c r="D71" s="121">
        <v>0</v>
      </c>
      <c r="E71" s="121">
        <v>3.3500000000000001E-3</v>
      </c>
      <c r="F71" s="121">
        <v>0</v>
      </c>
      <c r="G71" s="121">
        <v>0</v>
      </c>
      <c r="H71" s="121">
        <v>2.054959E-2</v>
      </c>
      <c r="I71" s="121">
        <v>7.5433900000000005E-3</v>
      </c>
      <c r="J71" s="121">
        <v>1.8577340000000001E-2</v>
      </c>
      <c r="K71" s="275"/>
      <c r="S71" s="27"/>
      <c r="T71" s="27"/>
      <c r="U71" s="27"/>
      <c r="V71" s="27"/>
      <c r="W71" s="27"/>
      <c r="X71" s="27"/>
      <c r="Y71" s="27"/>
      <c r="Z71" s="27"/>
      <c r="AA71" s="27"/>
    </row>
    <row r="72" spans="1:27" x14ac:dyDescent="0.25">
      <c r="A72" s="33" t="s">
        <v>103</v>
      </c>
      <c r="B72" s="121">
        <v>0</v>
      </c>
      <c r="C72" s="121">
        <v>0</v>
      </c>
      <c r="D72" s="121">
        <v>0</v>
      </c>
      <c r="E72" s="121">
        <v>2.5313244500000001</v>
      </c>
      <c r="F72" s="121">
        <v>0.41801960999999999</v>
      </c>
      <c r="G72" s="121">
        <v>0</v>
      </c>
      <c r="H72" s="121">
        <v>1.8478359999999999E-2</v>
      </c>
      <c r="I72" s="121">
        <v>0.43649796999999996</v>
      </c>
      <c r="J72" s="121">
        <v>5.4851290000000004E-2</v>
      </c>
      <c r="K72" s="275"/>
      <c r="S72" s="27"/>
      <c r="T72" s="27"/>
      <c r="U72" s="27"/>
      <c r="V72" s="27"/>
      <c r="W72" s="27"/>
      <c r="X72" s="27"/>
      <c r="Y72" s="27"/>
      <c r="Z72" s="27"/>
      <c r="AA72" s="27"/>
    </row>
    <row r="73" spans="1:27" x14ac:dyDescent="0.25">
      <c r="A73" s="33" t="s">
        <v>215</v>
      </c>
      <c r="B73" s="121">
        <v>0</v>
      </c>
      <c r="C73" s="121">
        <v>1.62528E-3</v>
      </c>
      <c r="D73" s="121">
        <v>0</v>
      </c>
      <c r="E73" s="121">
        <v>0.55754150000000002</v>
      </c>
      <c r="F73" s="121">
        <v>0</v>
      </c>
      <c r="G73" s="121">
        <v>0</v>
      </c>
      <c r="H73" s="121">
        <v>1.787161E-2</v>
      </c>
      <c r="I73" s="121">
        <v>2.8003159999999999E-2</v>
      </c>
      <c r="J73" s="121">
        <v>3.1344030000000002E-2</v>
      </c>
      <c r="K73" s="275"/>
      <c r="S73" s="27"/>
      <c r="T73" s="27"/>
      <c r="U73" s="27"/>
      <c r="V73" s="27"/>
      <c r="W73" s="27"/>
      <c r="X73" s="27"/>
      <c r="Y73" s="27"/>
      <c r="Z73" s="27"/>
      <c r="AA73" s="27"/>
    </row>
    <row r="74" spans="1:27" x14ac:dyDescent="0.25">
      <c r="A74" s="33" t="s">
        <v>208</v>
      </c>
      <c r="B74" s="121">
        <v>2.7910000000000001E-3</v>
      </c>
      <c r="C74" s="121">
        <v>5.4691599999999998E-3</v>
      </c>
      <c r="D74" s="121">
        <v>0</v>
      </c>
      <c r="E74" s="121">
        <v>0.29940243999999999</v>
      </c>
      <c r="F74" s="121">
        <v>0</v>
      </c>
      <c r="G74" s="121">
        <v>1.0000000000000001E-5</v>
      </c>
      <c r="H74" s="121">
        <v>1.6621669999999998E-2</v>
      </c>
      <c r="I74" s="121">
        <v>1.6015410000000001E-2</v>
      </c>
      <c r="J74" s="121">
        <v>4.6191660000000002E-2</v>
      </c>
      <c r="K74" s="275"/>
      <c r="S74" s="27"/>
      <c r="T74" s="27"/>
      <c r="U74" s="27"/>
      <c r="V74" s="27"/>
      <c r="W74" s="27"/>
      <c r="X74" s="27"/>
      <c r="Y74" s="27"/>
      <c r="Z74" s="27"/>
      <c r="AA74" s="27"/>
    </row>
    <row r="75" spans="1:27" x14ac:dyDescent="0.25">
      <c r="A75" s="33" t="s">
        <v>76</v>
      </c>
      <c r="B75" s="121">
        <v>0</v>
      </c>
      <c r="C75" s="121">
        <v>0</v>
      </c>
      <c r="D75" s="121">
        <v>0</v>
      </c>
      <c r="E75" s="121">
        <v>1.0267999999999999E-2</v>
      </c>
      <c r="F75" s="121">
        <v>0</v>
      </c>
      <c r="G75" s="121">
        <v>0</v>
      </c>
      <c r="H75" s="121">
        <v>1.341669E-2</v>
      </c>
      <c r="I75" s="121">
        <v>4.5849999999999997E-3</v>
      </c>
      <c r="J75" s="121">
        <v>0.18947504000000001</v>
      </c>
      <c r="K75" s="275"/>
      <c r="S75" s="27"/>
      <c r="T75" s="27"/>
      <c r="U75" s="27"/>
      <c r="V75" s="27"/>
      <c r="W75" s="27"/>
      <c r="X75" s="27"/>
      <c r="Y75" s="27"/>
      <c r="Z75" s="27"/>
      <c r="AA75" s="27"/>
    </row>
    <row r="76" spans="1:27" x14ac:dyDescent="0.25">
      <c r="A76" s="33" t="s">
        <v>191</v>
      </c>
      <c r="B76" s="121">
        <v>0</v>
      </c>
      <c r="C76" s="121">
        <v>2.4659419999999998E-2</v>
      </c>
      <c r="D76" s="121">
        <v>0</v>
      </c>
      <c r="E76" s="121">
        <v>2.9846999999999999E-2</v>
      </c>
      <c r="F76" s="121">
        <v>2.08946E-3</v>
      </c>
      <c r="G76" s="121">
        <v>2.7058680000000002E-2</v>
      </c>
      <c r="H76" s="121">
        <v>1.10963E-2</v>
      </c>
      <c r="I76" s="121">
        <v>1.3835760000000001E-2</v>
      </c>
      <c r="J76" s="121">
        <v>3.1568029999999997E-2</v>
      </c>
      <c r="K76" s="275"/>
      <c r="S76" s="27"/>
      <c r="T76" s="27"/>
      <c r="U76" s="27"/>
      <c r="V76" s="27"/>
      <c r="W76" s="27"/>
      <c r="X76" s="27"/>
      <c r="Y76" s="27"/>
      <c r="Z76" s="27"/>
      <c r="AA76" s="27"/>
    </row>
    <row r="77" spans="1:27" x14ac:dyDescent="0.25">
      <c r="A77" s="33" t="s">
        <v>199</v>
      </c>
      <c r="B77" s="121">
        <v>0</v>
      </c>
      <c r="C77" s="121">
        <v>1.2670399999999999E-3</v>
      </c>
      <c r="D77" s="121">
        <v>0</v>
      </c>
      <c r="E77" s="121">
        <v>0.14136170000000001</v>
      </c>
      <c r="F77" s="121">
        <v>0</v>
      </c>
      <c r="G77" s="121">
        <v>1.8191E-4</v>
      </c>
      <c r="H77" s="121">
        <v>1.057841E-2</v>
      </c>
      <c r="I77" s="121">
        <v>2.666512E-2</v>
      </c>
      <c r="J77" s="121">
        <v>3.5704430000000002E-2</v>
      </c>
      <c r="K77" s="275"/>
      <c r="S77" s="27"/>
      <c r="T77" s="27"/>
      <c r="U77" s="27"/>
      <c r="V77" s="27"/>
      <c r="W77" s="27"/>
      <c r="X77" s="27"/>
      <c r="Y77" s="27"/>
      <c r="Z77" s="27"/>
      <c r="AA77" s="27"/>
    </row>
    <row r="78" spans="1:27" x14ac:dyDescent="0.25">
      <c r="A78" s="33" t="s">
        <v>165</v>
      </c>
      <c r="B78" s="121">
        <v>0</v>
      </c>
      <c r="C78" s="121">
        <v>0</v>
      </c>
      <c r="D78" s="121">
        <v>0</v>
      </c>
      <c r="E78" s="121">
        <v>0.187862</v>
      </c>
      <c r="F78" s="121">
        <v>0</v>
      </c>
      <c r="G78" s="121">
        <v>0</v>
      </c>
      <c r="H78" s="121">
        <v>8.5136599999999993E-3</v>
      </c>
      <c r="I78" s="121">
        <v>8.5136599999999993E-3</v>
      </c>
      <c r="J78" s="121">
        <v>0.17129016</v>
      </c>
      <c r="K78" s="275"/>
      <c r="S78" s="27"/>
      <c r="T78" s="27"/>
      <c r="U78" s="27"/>
      <c r="V78" s="27"/>
      <c r="W78" s="27"/>
      <c r="X78" s="27"/>
      <c r="Y78" s="27"/>
      <c r="Z78" s="27"/>
      <c r="AA78" s="27"/>
    </row>
    <row r="79" spans="1:27" x14ac:dyDescent="0.25">
      <c r="A79" s="33" t="s">
        <v>201</v>
      </c>
      <c r="B79" s="121">
        <v>0</v>
      </c>
      <c r="C79" s="121">
        <v>0</v>
      </c>
      <c r="D79" s="121">
        <v>0</v>
      </c>
      <c r="E79" s="121">
        <v>5.6910903499999996</v>
      </c>
      <c r="F79" s="121">
        <v>0</v>
      </c>
      <c r="G79" s="121">
        <v>0</v>
      </c>
      <c r="H79" s="121">
        <v>7.9240000000000005E-3</v>
      </c>
      <c r="I79" s="121">
        <v>7.9240000000000005E-3</v>
      </c>
      <c r="J79" s="121">
        <v>6.3220760000000001E-2</v>
      </c>
      <c r="K79" s="275"/>
      <c r="S79" s="27"/>
      <c r="T79" s="27"/>
      <c r="U79" s="27"/>
      <c r="V79" s="27"/>
      <c r="W79" s="27"/>
      <c r="X79" s="27"/>
      <c r="Y79" s="27"/>
      <c r="Z79" s="27"/>
      <c r="AA79" s="27"/>
    </row>
    <row r="80" spans="1:27" x14ac:dyDescent="0.25">
      <c r="A80" s="33" t="s">
        <v>84</v>
      </c>
      <c r="B80" s="121">
        <v>0</v>
      </c>
      <c r="C80" s="121">
        <v>26.862169559999998</v>
      </c>
      <c r="D80" s="121">
        <v>0</v>
      </c>
      <c r="E80" s="121">
        <v>0.31458361000000001</v>
      </c>
      <c r="F80" s="121">
        <v>0</v>
      </c>
      <c r="G80" s="121">
        <v>0</v>
      </c>
      <c r="H80" s="121">
        <v>7.5319999999999996E-3</v>
      </c>
      <c r="I80" s="121">
        <v>8.3401299999999994E-3</v>
      </c>
      <c r="J80" s="121">
        <v>26.892586350000002</v>
      </c>
      <c r="K80" s="275"/>
      <c r="S80" s="27"/>
      <c r="T80" s="27"/>
      <c r="U80" s="27"/>
      <c r="V80" s="27"/>
      <c r="W80" s="27"/>
      <c r="X80" s="27"/>
      <c r="Y80" s="27"/>
      <c r="Z80" s="27"/>
      <c r="AA80" s="27"/>
    </row>
    <row r="81" spans="1:27" x14ac:dyDescent="0.25">
      <c r="A81" s="33" t="s">
        <v>106</v>
      </c>
      <c r="B81" s="121">
        <v>0</v>
      </c>
      <c r="C81" s="121">
        <v>0.13594961</v>
      </c>
      <c r="D81" s="121">
        <v>0</v>
      </c>
      <c r="E81" s="121">
        <v>1.0815256499999999</v>
      </c>
      <c r="F81" s="121">
        <v>0</v>
      </c>
      <c r="G81" s="121">
        <v>8.1000000000000004E-5</v>
      </c>
      <c r="H81" s="121">
        <v>7.2388000000000001E-3</v>
      </c>
      <c r="I81" s="121">
        <v>0.27918525</v>
      </c>
      <c r="J81" s="121">
        <v>0.91458265999999999</v>
      </c>
      <c r="K81" s="275"/>
      <c r="S81" s="27"/>
      <c r="T81" s="27"/>
      <c r="U81" s="27"/>
      <c r="V81" s="27"/>
      <c r="W81" s="27"/>
      <c r="X81" s="27"/>
      <c r="Y81" s="27"/>
      <c r="Z81" s="27"/>
      <c r="AA81" s="27"/>
    </row>
    <row r="82" spans="1:27" x14ac:dyDescent="0.25">
      <c r="A82" s="33" t="s">
        <v>89</v>
      </c>
      <c r="B82" s="121">
        <v>0</v>
      </c>
      <c r="C82" s="121">
        <v>0</v>
      </c>
      <c r="D82" s="121">
        <v>0</v>
      </c>
      <c r="E82" s="121">
        <v>8.3631200000000017E-3</v>
      </c>
      <c r="F82" s="121">
        <v>0</v>
      </c>
      <c r="G82" s="121">
        <v>0</v>
      </c>
      <c r="H82" s="121">
        <v>6.0713100000000008E-3</v>
      </c>
      <c r="I82" s="121">
        <v>0</v>
      </c>
      <c r="J82" s="121">
        <v>9.2289079999999996E-2</v>
      </c>
      <c r="K82" s="275"/>
      <c r="S82" s="27"/>
      <c r="T82" s="27"/>
      <c r="U82" s="27"/>
      <c r="V82" s="27"/>
      <c r="W82" s="27"/>
      <c r="X82" s="27"/>
      <c r="Y82" s="27"/>
      <c r="Z82" s="27"/>
      <c r="AA82" s="27"/>
    </row>
    <row r="83" spans="1:27" x14ac:dyDescent="0.25">
      <c r="A83" s="33" t="s">
        <v>213</v>
      </c>
      <c r="B83" s="121">
        <v>0</v>
      </c>
      <c r="C83" s="121">
        <v>0</v>
      </c>
      <c r="D83" s="121">
        <v>0</v>
      </c>
      <c r="E83" s="121">
        <v>1E-4</v>
      </c>
      <c r="F83" s="121">
        <v>0</v>
      </c>
      <c r="G83" s="121">
        <v>0</v>
      </c>
      <c r="H83" s="121">
        <v>5.7039999999999999E-3</v>
      </c>
      <c r="I83" s="121">
        <v>3.5360999999999997E-2</v>
      </c>
      <c r="J83" s="121">
        <v>7.2000000000000005E-4</v>
      </c>
      <c r="K83" s="275"/>
      <c r="S83" s="27"/>
      <c r="T83" s="27"/>
      <c r="U83" s="27"/>
      <c r="V83" s="27"/>
      <c r="W83" s="27"/>
      <c r="X83" s="27"/>
      <c r="Y83" s="27"/>
      <c r="Z83" s="27"/>
      <c r="AA83" s="27"/>
    </row>
    <row r="84" spans="1:27" x14ac:dyDescent="0.25">
      <c r="A84" s="33" t="s">
        <v>200</v>
      </c>
      <c r="B84" s="121">
        <v>0</v>
      </c>
      <c r="C84" s="121">
        <v>0</v>
      </c>
      <c r="D84" s="121">
        <v>0</v>
      </c>
      <c r="E84" s="121">
        <v>2.7955000000000001E-2</v>
      </c>
      <c r="F84" s="121">
        <v>0</v>
      </c>
      <c r="G84" s="121">
        <v>0</v>
      </c>
      <c r="H84" s="121">
        <v>5.0000000000000001E-3</v>
      </c>
      <c r="I84" s="121">
        <v>5.0000000000000001E-3</v>
      </c>
      <c r="J84" s="121">
        <v>0</v>
      </c>
      <c r="K84" s="275"/>
      <c r="S84" s="27"/>
      <c r="T84" s="27"/>
      <c r="U84" s="27"/>
      <c r="V84" s="27"/>
      <c r="W84" s="27"/>
      <c r="X84" s="27"/>
      <c r="Y84" s="27"/>
      <c r="Z84" s="27"/>
      <c r="AA84" s="27"/>
    </row>
    <row r="85" spans="1:27" x14ac:dyDescent="0.25">
      <c r="A85" s="33" t="s">
        <v>885</v>
      </c>
      <c r="B85" s="121">
        <v>0</v>
      </c>
      <c r="C85" s="121">
        <v>0</v>
      </c>
      <c r="D85" s="121">
        <v>0</v>
      </c>
      <c r="E85" s="121">
        <v>5.2059999999999997E-3</v>
      </c>
      <c r="F85" s="121">
        <v>0</v>
      </c>
      <c r="G85" s="121">
        <v>0</v>
      </c>
      <c r="H85" s="121">
        <v>5.0000000000000001E-3</v>
      </c>
      <c r="I85" s="121">
        <v>5.0000000000000001E-3</v>
      </c>
      <c r="J85" s="121">
        <v>0</v>
      </c>
      <c r="K85" s="275"/>
      <c r="S85" s="27"/>
      <c r="T85" s="27"/>
      <c r="U85" s="27"/>
      <c r="V85" s="27"/>
      <c r="W85" s="27"/>
      <c r="X85" s="27"/>
      <c r="Y85" s="27"/>
      <c r="Z85" s="27"/>
      <c r="AA85" s="27"/>
    </row>
    <row r="86" spans="1:27" x14ac:dyDescent="0.25">
      <c r="A86" s="33" t="s">
        <v>197</v>
      </c>
      <c r="B86" s="121">
        <v>0</v>
      </c>
      <c r="C86" s="121">
        <v>8.7945999999999996E-3</v>
      </c>
      <c r="D86" s="121">
        <v>0</v>
      </c>
      <c r="E86" s="121">
        <v>8.7483000000000005E-2</v>
      </c>
      <c r="F86" s="121">
        <v>0</v>
      </c>
      <c r="G86" s="121">
        <v>2.0000000000000002E-5</v>
      </c>
      <c r="H86" s="121">
        <v>4.5849899999999997E-3</v>
      </c>
      <c r="I86" s="121">
        <v>7.2206300000000005E-3</v>
      </c>
      <c r="J86" s="121">
        <v>2.8233560000000001E-2</v>
      </c>
      <c r="K86" s="275"/>
      <c r="S86" s="27"/>
      <c r="T86" s="27"/>
      <c r="U86" s="27"/>
      <c r="V86" s="27"/>
      <c r="W86" s="27"/>
      <c r="X86" s="27"/>
      <c r="Y86" s="27"/>
      <c r="Z86" s="27"/>
      <c r="AA86" s="27"/>
    </row>
    <row r="87" spans="1:27" x14ac:dyDescent="0.25">
      <c r="A87" s="33" t="s">
        <v>196</v>
      </c>
      <c r="B87" s="121">
        <v>0</v>
      </c>
      <c r="C87" s="121">
        <v>2.0559999999999998E-2</v>
      </c>
      <c r="D87" s="121">
        <v>0</v>
      </c>
      <c r="E87" s="121">
        <v>7.8621979999999994E-2</v>
      </c>
      <c r="F87" s="121">
        <v>2.67697E-2</v>
      </c>
      <c r="G87" s="121">
        <v>0</v>
      </c>
      <c r="H87" s="121">
        <v>4.41743E-3</v>
      </c>
      <c r="I87" s="121">
        <v>3.2845930000000002E-2</v>
      </c>
      <c r="J87" s="121">
        <v>2.0559999999999998E-2</v>
      </c>
      <c r="K87" s="275"/>
      <c r="S87" s="27"/>
      <c r="T87" s="27"/>
      <c r="U87" s="27"/>
      <c r="V87" s="27"/>
      <c r="W87" s="27"/>
      <c r="X87" s="27"/>
      <c r="Y87" s="27"/>
      <c r="Z87" s="27"/>
      <c r="AA87" s="27"/>
    </row>
    <row r="88" spans="1:27" x14ac:dyDescent="0.25">
      <c r="A88" s="33" t="s">
        <v>88</v>
      </c>
      <c r="B88" s="121">
        <v>0</v>
      </c>
      <c r="C88" s="121">
        <v>9.0908823600000002</v>
      </c>
      <c r="D88" s="121">
        <v>0</v>
      </c>
      <c r="E88" s="121">
        <v>8.1560000000000001E-3</v>
      </c>
      <c r="F88" s="121">
        <v>7.2504999999999998E-4</v>
      </c>
      <c r="G88" s="121">
        <v>0</v>
      </c>
      <c r="H88" s="121">
        <v>4.15074E-3</v>
      </c>
      <c r="I88" s="121">
        <v>0.20822420999999999</v>
      </c>
      <c r="J88" s="121">
        <v>9.1725199100000001</v>
      </c>
      <c r="K88" s="275"/>
      <c r="S88" s="27"/>
      <c r="T88" s="27"/>
      <c r="U88" s="27"/>
      <c r="V88" s="27"/>
      <c r="W88" s="27"/>
      <c r="X88" s="27"/>
      <c r="Y88" s="27"/>
      <c r="Z88" s="27"/>
      <c r="AA88" s="27"/>
    </row>
    <row r="89" spans="1:27" x14ac:dyDescent="0.25">
      <c r="A89" s="33" t="s">
        <v>163</v>
      </c>
      <c r="B89" s="121">
        <v>0</v>
      </c>
      <c r="C89" s="121">
        <v>0</v>
      </c>
      <c r="D89" s="121">
        <v>0</v>
      </c>
      <c r="E89" s="121">
        <v>3.8099913999999999</v>
      </c>
      <c r="F89" s="121">
        <v>0.10534652999999999</v>
      </c>
      <c r="G89" s="121">
        <v>0</v>
      </c>
      <c r="H89" s="121">
        <v>3.9679499999999996E-3</v>
      </c>
      <c r="I89" s="121">
        <v>0.10931447999999999</v>
      </c>
      <c r="J89" s="121">
        <v>9.4164679999999987E-2</v>
      </c>
      <c r="K89" s="275"/>
      <c r="S89" s="27"/>
      <c r="T89" s="27"/>
      <c r="U89" s="27"/>
      <c r="V89" s="27"/>
      <c r="W89" s="27"/>
      <c r="X89" s="27"/>
      <c r="Y89" s="27"/>
      <c r="Z89" s="27"/>
      <c r="AA89" s="27"/>
    </row>
    <row r="90" spans="1:27" x14ac:dyDescent="0.25">
      <c r="A90" s="33" t="s">
        <v>177</v>
      </c>
      <c r="B90" s="121">
        <v>0</v>
      </c>
      <c r="C90" s="121">
        <v>31.643919760000003</v>
      </c>
      <c r="D90" s="121">
        <v>0</v>
      </c>
      <c r="E90" s="121">
        <v>4.5516794000000003</v>
      </c>
      <c r="F90" s="121">
        <v>0</v>
      </c>
      <c r="G90" s="121">
        <v>0</v>
      </c>
      <c r="H90" s="121">
        <v>3.8570599999999998E-3</v>
      </c>
      <c r="I90" s="121">
        <v>3.1E-4</v>
      </c>
      <c r="J90" s="121">
        <v>31.662536899999999</v>
      </c>
      <c r="K90" s="275"/>
      <c r="S90" s="27"/>
      <c r="T90" s="27"/>
      <c r="U90" s="27"/>
      <c r="V90" s="27"/>
      <c r="W90" s="27"/>
      <c r="X90" s="27"/>
      <c r="Y90" s="27"/>
      <c r="Z90" s="27"/>
      <c r="AA90" s="27"/>
    </row>
    <row r="91" spans="1:27" x14ac:dyDescent="0.25">
      <c r="A91" s="33" t="s">
        <v>51</v>
      </c>
      <c r="B91" s="121">
        <v>0</v>
      </c>
      <c r="C91" s="121">
        <v>0</v>
      </c>
      <c r="D91" s="121">
        <v>0</v>
      </c>
      <c r="E91" s="121">
        <v>2.993E-3</v>
      </c>
      <c r="F91" s="121">
        <v>0</v>
      </c>
      <c r="G91" s="121">
        <v>2.5298348900000001</v>
      </c>
      <c r="H91" s="121">
        <v>3.3422399999999998E-3</v>
      </c>
      <c r="I91" s="121">
        <v>3.8722399999999999E-3</v>
      </c>
      <c r="J91" s="121">
        <v>0</v>
      </c>
      <c r="K91" s="275"/>
      <c r="S91" s="27"/>
      <c r="T91" s="27"/>
      <c r="U91" s="27"/>
      <c r="V91" s="27"/>
      <c r="W91" s="27"/>
      <c r="X91" s="27"/>
      <c r="Y91" s="27"/>
      <c r="Z91" s="27"/>
      <c r="AA91" s="27"/>
    </row>
    <row r="92" spans="1:27" x14ac:dyDescent="0.25">
      <c r="A92" s="33" t="s">
        <v>93</v>
      </c>
      <c r="B92" s="121">
        <v>0</v>
      </c>
      <c r="C92" s="121">
        <v>0</v>
      </c>
      <c r="D92" s="121">
        <v>0</v>
      </c>
      <c r="E92" s="121">
        <v>3.6058E-2</v>
      </c>
      <c r="F92" s="121">
        <v>6.2223199999999999E-3</v>
      </c>
      <c r="G92" s="121">
        <v>0</v>
      </c>
      <c r="H92" s="121">
        <v>2.9840999999999999E-3</v>
      </c>
      <c r="I92" s="121">
        <v>9.2064199999999999E-3</v>
      </c>
      <c r="J92" s="121">
        <v>3.590144E-2</v>
      </c>
      <c r="K92" s="275"/>
      <c r="S92" s="27"/>
      <c r="T92" s="27"/>
      <c r="U92" s="27"/>
      <c r="V92" s="27"/>
      <c r="W92" s="27"/>
      <c r="X92" s="27"/>
      <c r="Y92" s="27"/>
      <c r="Z92" s="27"/>
      <c r="AA92" s="27"/>
    </row>
    <row r="93" spans="1:27" x14ac:dyDescent="0.25">
      <c r="A93" s="33" t="s">
        <v>105</v>
      </c>
      <c r="B93" s="121">
        <v>0</v>
      </c>
      <c r="C93" s="121">
        <v>0</v>
      </c>
      <c r="D93" s="121">
        <v>0</v>
      </c>
      <c r="E93" s="121">
        <v>1.6438439199999999</v>
      </c>
      <c r="F93" s="121">
        <v>0</v>
      </c>
      <c r="G93" s="121">
        <v>0</v>
      </c>
      <c r="H93" s="121">
        <v>1.1611900000000001E-3</v>
      </c>
      <c r="I93" s="121">
        <v>6.9999999999999994E-5</v>
      </c>
      <c r="J93" s="121">
        <v>1.9899689999999998E-2</v>
      </c>
      <c r="K93" s="275"/>
      <c r="S93" s="27"/>
      <c r="T93" s="27"/>
      <c r="U93" s="27"/>
      <c r="V93" s="27"/>
      <c r="W93" s="27"/>
      <c r="X93" s="27"/>
      <c r="Y93" s="27"/>
      <c r="Z93" s="27"/>
      <c r="AA93" s="27"/>
    </row>
    <row r="94" spans="1:27" x14ac:dyDescent="0.25">
      <c r="A94" s="33" t="s">
        <v>133</v>
      </c>
      <c r="B94" s="121">
        <v>0</v>
      </c>
      <c r="C94" s="121">
        <v>0</v>
      </c>
      <c r="D94" s="121">
        <v>0</v>
      </c>
      <c r="E94" s="121">
        <v>6.2398639999999999</v>
      </c>
      <c r="F94" s="121">
        <v>0</v>
      </c>
      <c r="G94" s="121">
        <v>0.83373092000000004</v>
      </c>
      <c r="H94" s="121">
        <v>8.1749999999999998E-4</v>
      </c>
      <c r="I94" s="121">
        <v>8.1749999999999998E-4</v>
      </c>
      <c r="J94" s="121">
        <v>1.899052E-2</v>
      </c>
      <c r="K94" s="275"/>
      <c r="S94" s="27"/>
      <c r="T94" s="27"/>
      <c r="U94" s="27"/>
      <c r="V94" s="27"/>
      <c r="W94" s="27"/>
      <c r="X94" s="27"/>
      <c r="Y94" s="27"/>
      <c r="Z94" s="27"/>
      <c r="AA94" s="27"/>
    </row>
    <row r="95" spans="1:27" x14ac:dyDescent="0.25">
      <c r="A95" s="33" t="s">
        <v>83</v>
      </c>
      <c r="B95" s="121">
        <v>0</v>
      </c>
      <c r="C95" s="121">
        <v>5.7879999999999997E-3</v>
      </c>
      <c r="D95" s="121">
        <v>0</v>
      </c>
      <c r="E95" s="121">
        <v>0.6484814499999999</v>
      </c>
      <c r="F95" s="121">
        <v>3.8E-3</v>
      </c>
      <c r="G95" s="121">
        <v>0</v>
      </c>
      <c r="H95" s="121">
        <v>7.1000000000000002E-4</v>
      </c>
      <c r="I95" s="121">
        <v>6.1919999999999996E-3</v>
      </c>
      <c r="J95" s="121">
        <v>6.5820000000000002E-3</v>
      </c>
      <c r="K95" s="275"/>
      <c r="S95" s="27"/>
      <c r="T95" s="27"/>
      <c r="U95" s="27"/>
      <c r="V95" s="27"/>
      <c r="W95" s="27"/>
      <c r="X95" s="27"/>
      <c r="Y95" s="27"/>
      <c r="Z95" s="27"/>
      <c r="AA95" s="27"/>
    </row>
    <row r="96" spans="1:27" x14ac:dyDescent="0.25">
      <c r="A96" s="33" t="s">
        <v>117</v>
      </c>
      <c r="B96" s="121">
        <v>0</v>
      </c>
      <c r="C96" s="121">
        <v>0</v>
      </c>
      <c r="D96" s="121">
        <v>0</v>
      </c>
      <c r="E96" s="121">
        <v>7.2378636600000004</v>
      </c>
      <c r="F96" s="121">
        <v>0</v>
      </c>
      <c r="G96" s="121">
        <v>1.4901299999999999E-2</v>
      </c>
      <c r="H96" s="121">
        <v>6.9240000000000002E-4</v>
      </c>
      <c r="I96" s="121">
        <v>1.3809E-3</v>
      </c>
      <c r="J96" s="121">
        <v>3.7255389999999999E-2</v>
      </c>
      <c r="K96" s="275"/>
      <c r="S96" s="27"/>
      <c r="T96" s="27"/>
      <c r="U96" s="27"/>
      <c r="V96" s="27"/>
      <c r="W96" s="27"/>
      <c r="X96" s="27"/>
      <c r="Y96" s="27"/>
      <c r="Z96" s="27"/>
      <c r="AA96" s="27"/>
    </row>
    <row r="97" spans="1:27" x14ac:dyDescent="0.25">
      <c r="A97" s="33" t="s">
        <v>198</v>
      </c>
      <c r="B97" s="121">
        <v>7.5000000000000002E-4</v>
      </c>
      <c r="C97" s="121">
        <v>4.3938400000000004E-3</v>
      </c>
      <c r="D97" s="121">
        <v>0</v>
      </c>
      <c r="E97" s="121">
        <v>3.4813999999999998E-2</v>
      </c>
      <c r="F97" s="121">
        <v>0</v>
      </c>
      <c r="G97" s="121">
        <v>1.154082E-2</v>
      </c>
      <c r="H97" s="121">
        <v>6.7680999999999991E-4</v>
      </c>
      <c r="I97" s="121">
        <v>1.6639500000000002E-2</v>
      </c>
      <c r="J97" s="121">
        <v>6.9473900000000003E-3</v>
      </c>
      <c r="K97" s="275"/>
      <c r="S97" s="27"/>
      <c r="T97" s="27"/>
      <c r="U97" s="27"/>
      <c r="V97" s="27"/>
      <c r="W97" s="27"/>
      <c r="X97" s="27"/>
      <c r="Y97" s="27"/>
      <c r="Z97" s="27"/>
      <c r="AA97" s="27"/>
    </row>
    <row r="98" spans="1:27" x14ac:dyDescent="0.25">
      <c r="A98" s="33" t="s">
        <v>120</v>
      </c>
      <c r="B98" s="121">
        <v>0</v>
      </c>
      <c r="C98" s="121">
        <v>5.0000000000000001E-4</v>
      </c>
      <c r="D98" s="121">
        <v>1.47E-4</v>
      </c>
      <c r="E98" s="121">
        <v>8.3590000000000001E-3</v>
      </c>
      <c r="F98" s="121">
        <v>0</v>
      </c>
      <c r="G98" s="121">
        <v>1.7606259999999999E-2</v>
      </c>
      <c r="H98" s="121">
        <v>5.9999999999999995E-4</v>
      </c>
      <c r="I98" s="121">
        <v>9.6370000000000006E-4</v>
      </c>
      <c r="J98" s="121">
        <v>1.0846339999999999E-2</v>
      </c>
      <c r="K98" s="275"/>
      <c r="S98" s="27"/>
      <c r="T98" s="27"/>
      <c r="U98" s="27"/>
      <c r="V98" s="27"/>
      <c r="W98" s="27"/>
      <c r="X98" s="27"/>
      <c r="Y98" s="27"/>
      <c r="Z98" s="27"/>
      <c r="AA98" s="27"/>
    </row>
    <row r="99" spans="1:27" x14ac:dyDescent="0.25">
      <c r="A99" s="33" t="s">
        <v>81</v>
      </c>
      <c r="B99" s="121">
        <v>0</v>
      </c>
      <c r="C99" s="121">
        <v>6.6619999999999999E-2</v>
      </c>
      <c r="D99" s="121">
        <v>0</v>
      </c>
      <c r="E99" s="121">
        <v>1.1147051299999999</v>
      </c>
      <c r="F99" s="121">
        <v>0</v>
      </c>
      <c r="G99" s="121">
        <v>0</v>
      </c>
      <c r="H99" s="121">
        <v>5.9870000000000008E-4</v>
      </c>
      <c r="I99" s="121">
        <v>2.8456999999999996E-3</v>
      </c>
      <c r="J99" s="121">
        <v>0.13000027</v>
      </c>
      <c r="K99" s="275"/>
      <c r="S99" s="27"/>
      <c r="T99" s="27"/>
      <c r="U99" s="27"/>
      <c r="V99" s="27"/>
      <c r="W99" s="27"/>
      <c r="X99" s="27"/>
      <c r="Y99" s="27"/>
      <c r="Z99" s="27"/>
      <c r="AA99" s="27"/>
    </row>
    <row r="100" spans="1:27" x14ac:dyDescent="0.25">
      <c r="A100" s="33" t="s">
        <v>195</v>
      </c>
      <c r="B100" s="121">
        <v>0</v>
      </c>
      <c r="C100" s="121">
        <v>4.4999999999999997E-3</v>
      </c>
      <c r="D100" s="121">
        <v>0</v>
      </c>
      <c r="E100" s="121">
        <v>1.2702E-2</v>
      </c>
      <c r="F100" s="121">
        <v>0</v>
      </c>
      <c r="G100" s="121">
        <v>0</v>
      </c>
      <c r="H100" s="121">
        <v>5.2999999999999998E-4</v>
      </c>
      <c r="I100" s="121">
        <v>4.5500000000000002E-3</v>
      </c>
      <c r="J100" s="121">
        <v>4.4999999999999997E-3</v>
      </c>
      <c r="K100" s="275"/>
      <c r="S100" s="27"/>
      <c r="T100" s="27"/>
      <c r="U100" s="27"/>
      <c r="V100" s="27"/>
      <c r="W100" s="27"/>
      <c r="X100" s="27"/>
      <c r="Y100" s="27"/>
      <c r="Z100" s="27"/>
      <c r="AA100" s="27"/>
    </row>
    <row r="101" spans="1:27" x14ac:dyDescent="0.25">
      <c r="A101" s="33" t="s">
        <v>142</v>
      </c>
      <c r="B101" s="121">
        <v>0</v>
      </c>
      <c r="C101" s="121">
        <v>0</v>
      </c>
      <c r="D101" s="121">
        <v>0</v>
      </c>
      <c r="E101" s="121">
        <v>0.42436534999999997</v>
      </c>
      <c r="F101" s="121">
        <v>0</v>
      </c>
      <c r="G101" s="121">
        <v>0</v>
      </c>
      <c r="H101" s="121">
        <v>5.0000000000000001E-4</v>
      </c>
      <c r="I101" s="121">
        <v>5.0000000000000001E-4</v>
      </c>
      <c r="J101" s="121">
        <v>1.3394909999999999E-2</v>
      </c>
      <c r="K101" s="275"/>
      <c r="S101" s="27"/>
      <c r="T101" s="27"/>
      <c r="U101" s="27"/>
      <c r="V101" s="27"/>
      <c r="W101" s="27"/>
      <c r="X101" s="27"/>
      <c r="Y101" s="27"/>
      <c r="Z101" s="27"/>
      <c r="AA101" s="27"/>
    </row>
    <row r="102" spans="1:27" x14ac:dyDescent="0.25">
      <c r="A102" s="33" t="s">
        <v>205</v>
      </c>
      <c r="B102" s="121">
        <v>0</v>
      </c>
      <c r="C102" s="121">
        <v>0</v>
      </c>
      <c r="D102" s="121">
        <v>0</v>
      </c>
      <c r="E102" s="121">
        <v>0.177205</v>
      </c>
      <c r="F102" s="121">
        <v>1E-4</v>
      </c>
      <c r="G102" s="121">
        <v>0</v>
      </c>
      <c r="H102" s="121">
        <v>5.0000000000000001E-4</v>
      </c>
      <c r="I102" s="121">
        <v>5.9999999999999995E-4</v>
      </c>
      <c r="J102" s="121">
        <v>8.291719999999999E-3</v>
      </c>
      <c r="K102" s="275"/>
      <c r="S102" s="27"/>
      <c r="T102" s="27"/>
      <c r="U102" s="27"/>
      <c r="V102" s="27"/>
      <c r="W102" s="27"/>
      <c r="X102" s="27"/>
      <c r="Y102" s="27"/>
      <c r="Z102" s="27"/>
      <c r="AA102" s="27"/>
    </row>
    <row r="103" spans="1:27" x14ac:dyDescent="0.25">
      <c r="A103" s="33" t="s">
        <v>192</v>
      </c>
      <c r="B103" s="121">
        <v>0</v>
      </c>
      <c r="C103" s="121">
        <v>1.2999999999999999E-4</v>
      </c>
      <c r="D103" s="121">
        <v>0</v>
      </c>
      <c r="E103" s="121">
        <v>2.3673E-2</v>
      </c>
      <c r="F103" s="121">
        <v>0</v>
      </c>
      <c r="G103" s="121">
        <v>0</v>
      </c>
      <c r="H103" s="121">
        <v>4.4999999999999999E-4</v>
      </c>
      <c r="I103" s="121">
        <v>3.2499999999999999E-3</v>
      </c>
      <c r="J103" s="121">
        <v>1.2999999999999999E-4</v>
      </c>
      <c r="K103" s="275"/>
      <c r="S103" s="27"/>
      <c r="T103" s="27"/>
      <c r="U103" s="27"/>
      <c r="V103" s="27"/>
      <c r="W103" s="27"/>
      <c r="X103" s="27"/>
      <c r="Y103" s="27"/>
      <c r="Z103" s="27"/>
      <c r="AA103" s="27"/>
    </row>
    <row r="104" spans="1:27" x14ac:dyDescent="0.25">
      <c r="A104" s="33" t="s">
        <v>119</v>
      </c>
      <c r="B104" s="121">
        <v>0</v>
      </c>
      <c r="C104" s="121">
        <v>1.56472E-2</v>
      </c>
      <c r="D104" s="121">
        <v>0</v>
      </c>
      <c r="E104" s="121">
        <v>0.39687910999999998</v>
      </c>
      <c r="F104" s="121">
        <v>0</v>
      </c>
      <c r="G104" s="121">
        <v>0</v>
      </c>
      <c r="H104" s="121">
        <v>3.59E-4</v>
      </c>
      <c r="I104" s="121">
        <v>3.6900000000000002E-4</v>
      </c>
      <c r="J104" s="121">
        <v>3.2529290000000002E-2</v>
      </c>
      <c r="K104" s="275"/>
      <c r="S104" s="27"/>
      <c r="T104" s="27"/>
      <c r="U104" s="27"/>
      <c r="V104" s="27"/>
      <c r="W104" s="27"/>
      <c r="X104" s="27"/>
      <c r="Y104" s="27"/>
      <c r="Z104" s="27"/>
      <c r="AA104" s="27"/>
    </row>
    <row r="105" spans="1:27" x14ac:dyDescent="0.25">
      <c r="A105" s="33" t="s">
        <v>94</v>
      </c>
      <c r="B105" s="121">
        <v>0</v>
      </c>
      <c r="C105" s="121">
        <v>0</v>
      </c>
      <c r="D105" s="121">
        <v>0</v>
      </c>
      <c r="E105" s="121">
        <v>2.9999999999999997E-4</v>
      </c>
      <c r="F105" s="121">
        <v>0</v>
      </c>
      <c r="G105" s="121">
        <v>0</v>
      </c>
      <c r="H105" s="121">
        <v>2.1641E-4</v>
      </c>
      <c r="I105" s="121">
        <v>0</v>
      </c>
      <c r="J105" s="121">
        <v>5.0021719999999999E-2</v>
      </c>
      <c r="K105" s="275"/>
      <c r="S105" s="27"/>
      <c r="T105" s="27"/>
      <c r="U105" s="27"/>
      <c r="V105" s="27"/>
      <c r="W105" s="27"/>
      <c r="X105" s="27"/>
      <c r="Y105" s="27"/>
      <c r="Z105" s="27"/>
      <c r="AA105" s="27"/>
    </row>
    <row r="106" spans="1:27" x14ac:dyDescent="0.25">
      <c r="A106" s="33" t="s">
        <v>63</v>
      </c>
      <c r="B106" s="121">
        <v>0</v>
      </c>
      <c r="C106" s="121">
        <v>2.63171205</v>
      </c>
      <c r="D106" s="121">
        <v>0</v>
      </c>
      <c r="E106" s="121">
        <v>0</v>
      </c>
      <c r="F106" s="121">
        <v>0</v>
      </c>
      <c r="G106" s="121">
        <v>0</v>
      </c>
      <c r="H106" s="121">
        <v>1.953E-4</v>
      </c>
      <c r="I106" s="121">
        <v>1.953E-4</v>
      </c>
      <c r="J106" s="121">
        <v>2.63171205</v>
      </c>
      <c r="K106" s="275"/>
      <c r="S106" s="27"/>
      <c r="T106" s="27"/>
      <c r="U106" s="27"/>
      <c r="V106" s="27"/>
      <c r="W106" s="27"/>
      <c r="X106" s="27"/>
      <c r="Y106" s="27"/>
      <c r="Z106" s="27"/>
      <c r="AA106" s="27"/>
    </row>
    <row r="107" spans="1:27" x14ac:dyDescent="0.25">
      <c r="A107" s="33" t="s">
        <v>115</v>
      </c>
      <c r="B107" s="121">
        <v>0</v>
      </c>
      <c r="C107" s="121">
        <v>4.9506125800000005</v>
      </c>
      <c r="D107" s="121">
        <v>0</v>
      </c>
      <c r="E107" s="121">
        <v>21.56764699</v>
      </c>
      <c r="F107" s="121">
        <v>0</v>
      </c>
      <c r="G107" s="121">
        <v>5.1937470999999995</v>
      </c>
      <c r="H107" s="121">
        <v>1.3440000000000001E-4</v>
      </c>
      <c r="I107" s="121">
        <v>15.42933453</v>
      </c>
      <c r="J107" s="121">
        <v>4.95374275</v>
      </c>
      <c r="K107" s="275"/>
      <c r="S107" s="27"/>
      <c r="T107" s="27"/>
      <c r="U107" s="27"/>
      <c r="V107" s="27"/>
      <c r="W107" s="27"/>
      <c r="X107" s="27"/>
      <c r="Y107" s="27"/>
      <c r="Z107" s="27"/>
      <c r="AA107" s="27"/>
    </row>
    <row r="108" spans="1:27" x14ac:dyDescent="0.25">
      <c r="A108" s="33" t="s">
        <v>143</v>
      </c>
      <c r="B108" s="121">
        <v>0</v>
      </c>
      <c r="C108" s="121">
        <v>0.1830271</v>
      </c>
      <c r="D108" s="121">
        <v>0</v>
      </c>
      <c r="E108" s="121">
        <v>5.59921881</v>
      </c>
      <c r="F108" s="121">
        <v>2.662322E-2</v>
      </c>
      <c r="G108" s="121">
        <v>0</v>
      </c>
      <c r="H108" s="121">
        <v>8.3400000000000008E-5</v>
      </c>
      <c r="I108" s="121">
        <v>2.670662E-2</v>
      </c>
      <c r="J108" s="121">
        <v>0.2008771</v>
      </c>
      <c r="K108" s="275"/>
      <c r="S108" s="27"/>
      <c r="T108" s="27"/>
      <c r="U108" s="27"/>
      <c r="V108" s="27"/>
      <c r="W108" s="27"/>
      <c r="X108" s="27"/>
      <c r="Y108" s="27"/>
      <c r="Z108" s="27"/>
      <c r="AA108" s="27"/>
    </row>
    <row r="109" spans="1:27" x14ac:dyDescent="0.25">
      <c r="A109" s="33" t="s">
        <v>156</v>
      </c>
      <c r="B109" s="121">
        <v>0</v>
      </c>
      <c r="C109" s="121">
        <v>0</v>
      </c>
      <c r="D109" s="121">
        <v>0</v>
      </c>
      <c r="E109" s="121">
        <v>0.23489199999999999</v>
      </c>
      <c r="F109" s="121">
        <v>0.17286499</v>
      </c>
      <c r="G109" s="121">
        <v>0</v>
      </c>
      <c r="H109" s="121">
        <v>8.3400000000000008E-5</v>
      </c>
      <c r="I109" s="121">
        <v>0.21014092000000001</v>
      </c>
      <c r="J109" s="121">
        <v>0.10562197</v>
      </c>
      <c r="K109" s="275"/>
      <c r="S109" s="27"/>
      <c r="T109" s="27"/>
      <c r="U109" s="27"/>
      <c r="V109" s="27"/>
      <c r="W109" s="27"/>
      <c r="X109" s="27"/>
      <c r="Y109" s="27"/>
      <c r="Z109" s="27"/>
      <c r="AA109" s="27"/>
    </row>
    <row r="110" spans="1:27" x14ac:dyDescent="0.25">
      <c r="A110" s="33" t="s">
        <v>25</v>
      </c>
      <c r="B110" s="121">
        <v>0</v>
      </c>
      <c r="C110" s="121">
        <v>6.2693999999999996E-3</v>
      </c>
      <c r="D110" s="121">
        <v>0</v>
      </c>
      <c r="E110" s="121">
        <v>5.4052399999999995E-3</v>
      </c>
      <c r="F110" s="121">
        <v>0</v>
      </c>
      <c r="G110" s="121">
        <v>0</v>
      </c>
      <c r="H110" s="121">
        <v>8.0000000000000007E-5</v>
      </c>
      <c r="I110" s="121">
        <v>8.0000000000000007E-5</v>
      </c>
      <c r="J110" s="121">
        <v>6.2693999999999996E-3</v>
      </c>
      <c r="K110" s="275"/>
      <c r="S110" s="27"/>
      <c r="T110" s="27"/>
      <c r="U110" s="27"/>
      <c r="V110" s="27"/>
      <c r="W110" s="27"/>
      <c r="X110" s="27"/>
      <c r="Y110" s="27"/>
      <c r="Z110" s="27"/>
      <c r="AA110" s="27"/>
    </row>
    <row r="111" spans="1:27" x14ac:dyDescent="0.25">
      <c r="A111" s="33" t="s">
        <v>80</v>
      </c>
      <c r="B111" s="121">
        <v>2.1345070000000001E-2</v>
      </c>
      <c r="C111" s="121">
        <v>2.1345070000000001E-2</v>
      </c>
      <c r="D111" s="121">
        <v>0</v>
      </c>
      <c r="E111" s="121">
        <v>7.0164276699999997</v>
      </c>
      <c r="F111" s="121">
        <v>0</v>
      </c>
      <c r="G111" s="121">
        <v>2.31E-3</v>
      </c>
      <c r="H111" s="121">
        <v>7.6000000000000004E-5</v>
      </c>
      <c r="I111" s="121">
        <v>4.6200000000000001E-4</v>
      </c>
      <c r="J111" s="121">
        <v>0.14878498999999998</v>
      </c>
      <c r="K111" s="275"/>
      <c r="S111" s="27"/>
      <c r="T111" s="27"/>
      <c r="U111" s="27"/>
      <c r="V111" s="27"/>
      <c r="W111" s="27"/>
      <c r="X111" s="27"/>
      <c r="Y111" s="27"/>
      <c r="Z111" s="27"/>
      <c r="AA111" s="27"/>
    </row>
    <row r="112" spans="1:27" x14ac:dyDescent="0.25">
      <c r="A112" s="33" t="s">
        <v>26</v>
      </c>
      <c r="B112" s="121">
        <v>0</v>
      </c>
      <c r="C112" s="121">
        <v>0</v>
      </c>
      <c r="D112" s="121">
        <v>0</v>
      </c>
      <c r="E112" s="121">
        <v>0</v>
      </c>
      <c r="F112" s="121">
        <v>0</v>
      </c>
      <c r="G112" s="121">
        <v>0</v>
      </c>
      <c r="H112" s="121">
        <v>4.0000000000000003E-5</v>
      </c>
      <c r="I112" s="121">
        <v>4.0000000000000003E-5</v>
      </c>
      <c r="J112" s="121">
        <v>3.7755000000000002E-3</v>
      </c>
      <c r="K112" s="275"/>
      <c r="S112" s="27"/>
      <c r="T112" s="27"/>
      <c r="U112" s="27"/>
      <c r="V112" s="27"/>
      <c r="W112" s="27"/>
      <c r="X112" s="27"/>
      <c r="Y112" s="27"/>
      <c r="Z112" s="27"/>
      <c r="AA112" s="27"/>
    </row>
    <row r="113" spans="1:27" x14ac:dyDescent="0.25">
      <c r="A113" s="33" t="s">
        <v>181</v>
      </c>
      <c r="B113" s="121">
        <v>0</v>
      </c>
      <c r="C113" s="121">
        <v>0.22435642</v>
      </c>
      <c r="D113" s="121">
        <v>0</v>
      </c>
      <c r="E113" s="121">
        <v>12.5347189</v>
      </c>
      <c r="F113" s="121">
        <v>0</v>
      </c>
      <c r="G113" s="121">
        <v>0</v>
      </c>
      <c r="H113" s="121">
        <v>2.0000000000000002E-5</v>
      </c>
      <c r="I113" s="121">
        <v>2.0000000000000002E-5</v>
      </c>
      <c r="J113" s="121">
        <v>0.39042840999999995</v>
      </c>
      <c r="K113" s="275"/>
      <c r="S113" s="27"/>
      <c r="T113" s="27"/>
      <c r="U113" s="27"/>
      <c r="V113" s="27"/>
      <c r="W113" s="27"/>
      <c r="X113" s="27"/>
      <c r="Y113" s="27"/>
      <c r="Z113" s="27"/>
      <c r="AA113" s="27"/>
    </row>
    <row r="114" spans="1:27" x14ac:dyDescent="0.25">
      <c r="A114" s="33" t="s">
        <v>217</v>
      </c>
      <c r="B114" s="121">
        <v>0</v>
      </c>
      <c r="C114" s="121">
        <v>0</v>
      </c>
      <c r="D114" s="121">
        <v>0</v>
      </c>
      <c r="E114" s="121">
        <v>1619.16748824</v>
      </c>
      <c r="F114" s="121">
        <v>0</v>
      </c>
      <c r="G114" s="121">
        <v>0</v>
      </c>
      <c r="H114" s="121">
        <v>0</v>
      </c>
      <c r="I114" s="121">
        <v>0</v>
      </c>
      <c r="J114" s="121">
        <v>0</v>
      </c>
      <c r="K114" s="275"/>
      <c r="S114" s="27"/>
      <c r="T114" s="27"/>
      <c r="U114" s="27"/>
      <c r="V114" s="27"/>
      <c r="W114" s="27"/>
      <c r="X114" s="27"/>
      <c r="Y114" s="27"/>
      <c r="Z114" s="27"/>
      <c r="AA114" s="27"/>
    </row>
    <row r="115" spans="1:27" x14ac:dyDescent="0.25">
      <c r="A115" s="33" t="s">
        <v>0</v>
      </c>
      <c r="B115" s="121">
        <v>0</v>
      </c>
      <c r="C115" s="121">
        <v>2.2962535399999999</v>
      </c>
      <c r="D115" s="121">
        <v>0</v>
      </c>
      <c r="E115" s="121">
        <v>116.410911</v>
      </c>
      <c r="F115" s="121">
        <v>0</v>
      </c>
      <c r="G115" s="121">
        <v>0</v>
      </c>
      <c r="H115" s="121">
        <v>0</v>
      </c>
      <c r="I115" s="121">
        <v>0</v>
      </c>
      <c r="J115" s="121">
        <v>3.5982245099999997</v>
      </c>
      <c r="K115" s="275"/>
      <c r="S115" s="27"/>
      <c r="T115" s="27"/>
      <c r="U115" s="27"/>
      <c r="V115" s="27"/>
      <c r="W115" s="27"/>
      <c r="X115" s="27"/>
      <c r="Y115" s="27"/>
      <c r="Z115" s="27"/>
      <c r="AA115" s="27"/>
    </row>
    <row r="116" spans="1:27" x14ac:dyDescent="0.25">
      <c r="A116" s="33" t="s">
        <v>884</v>
      </c>
      <c r="B116" s="121">
        <v>0</v>
      </c>
      <c r="C116" s="121">
        <v>0.18</v>
      </c>
      <c r="D116" s="121">
        <v>0</v>
      </c>
      <c r="E116" s="121">
        <v>78.86033556999999</v>
      </c>
      <c r="F116" s="121">
        <v>0</v>
      </c>
      <c r="G116" s="121">
        <v>0</v>
      </c>
      <c r="H116" s="121">
        <v>0</v>
      </c>
      <c r="I116" s="121">
        <v>0</v>
      </c>
      <c r="J116" s="121">
        <v>0.18</v>
      </c>
      <c r="K116" s="275"/>
      <c r="S116" s="27"/>
      <c r="T116" s="27"/>
      <c r="U116" s="27"/>
      <c r="V116" s="27"/>
      <c r="W116" s="27"/>
      <c r="X116" s="27"/>
      <c r="Y116" s="27"/>
      <c r="Z116" s="27"/>
      <c r="AA116" s="27"/>
    </row>
    <row r="117" spans="1:27" x14ac:dyDescent="0.25">
      <c r="A117" s="33" t="s">
        <v>28</v>
      </c>
      <c r="B117" s="121">
        <v>0</v>
      </c>
      <c r="C117" s="121">
        <v>1.26252655</v>
      </c>
      <c r="D117" s="121">
        <v>0</v>
      </c>
      <c r="E117" s="121">
        <v>38.995539260000001</v>
      </c>
      <c r="F117" s="121">
        <v>0</v>
      </c>
      <c r="G117" s="121">
        <v>0</v>
      </c>
      <c r="H117" s="121">
        <v>0</v>
      </c>
      <c r="I117" s="121">
        <v>0</v>
      </c>
      <c r="J117" s="121">
        <v>1.36546426</v>
      </c>
      <c r="K117" s="275"/>
      <c r="S117" s="27"/>
      <c r="T117" s="27"/>
      <c r="U117" s="27"/>
      <c r="V117" s="27"/>
      <c r="W117" s="27"/>
      <c r="X117" s="27"/>
      <c r="Y117" s="27"/>
      <c r="Z117" s="27"/>
      <c r="AA117" s="27"/>
    </row>
    <row r="118" spans="1:27" x14ac:dyDescent="0.25">
      <c r="A118" s="33" t="s">
        <v>16</v>
      </c>
      <c r="B118" s="121">
        <v>0</v>
      </c>
      <c r="C118" s="121">
        <v>1.3963399999999998E-3</v>
      </c>
      <c r="D118" s="121">
        <v>0</v>
      </c>
      <c r="E118" s="121">
        <v>31.002368050000001</v>
      </c>
      <c r="F118" s="121">
        <v>0</v>
      </c>
      <c r="G118" s="121">
        <v>0</v>
      </c>
      <c r="H118" s="121">
        <v>0</v>
      </c>
      <c r="I118" s="121">
        <v>0</v>
      </c>
      <c r="J118" s="121">
        <v>11.362416339999999</v>
      </c>
      <c r="K118" s="275"/>
      <c r="S118" s="27"/>
      <c r="T118" s="27"/>
      <c r="U118" s="27"/>
      <c r="V118" s="27"/>
      <c r="W118" s="27"/>
      <c r="X118" s="27"/>
      <c r="Y118" s="27"/>
      <c r="Z118" s="27"/>
      <c r="AA118" s="27"/>
    </row>
    <row r="119" spans="1:27" x14ac:dyDescent="0.25">
      <c r="A119" s="33" t="s">
        <v>55</v>
      </c>
      <c r="B119" s="121">
        <v>0</v>
      </c>
      <c r="C119" s="121">
        <v>0</v>
      </c>
      <c r="D119" s="121">
        <v>0</v>
      </c>
      <c r="E119" s="121">
        <v>28.881491399999998</v>
      </c>
      <c r="F119" s="121">
        <v>0</v>
      </c>
      <c r="G119" s="121">
        <v>3.8333301500000001</v>
      </c>
      <c r="H119" s="121">
        <v>0</v>
      </c>
      <c r="I119" s="121">
        <v>0</v>
      </c>
      <c r="J119" s="121">
        <v>0</v>
      </c>
      <c r="K119" s="275"/>
      <c r="S119" s="27"/>
      <c r="T119" s="27"/>
      <c r="U119" s="27"/>
      <c r="V119" s="27"/>
      <c r="W119" s="27"/>
      <c r="X119" s="27"/>
      <c r="Y119" s="27"/>
      <c r="Z119" s="27"/>
      <c r="AA119" s="27"/>
    </row>
    <row r="120" spans="1:27" x14ac:dyDescent="0.25">
      <c r="A120" s="33" t="s">
        <v>180</v>
      </c>
      <c r="B120" s="121">
        <v>0</v>
      </c>
      <c r="C120" s="121">
        <v>72.117443449999996</v>
      </c>
      <c r="D120" s="121">
        <v>0</v>
      </c>
      <c r="E120" s="121">
        <v>19.747622079999999</v>
      </c>
      <c r="F120" s="121">
        <v>0</v>
      </c>
      <c r="G120" s="121">
        <v>0</v>
      </c>
      <c r="H120" s="121">
        <v>0</v>
      </c>
      <c r="I120" s="121">
        <v>0</v>
      </c>
      <c r="J120" s="121">
        <v>72.117443449999996</v>
      </c>
      <c r="K120" s="275"/>
      <c r="S120" s="27"/>
      <c r="T120" s="27"/>
      <c r="U120" s="27"/>
      <c r="V120" s="27"/>
      <c r="W120" s="27"/>
      <c r="X120" s="27"/>
      <c r="Y120" s="27"/>
      <c r="Z120" s="27"/>
      <c r="AA120" s="27"/>
    </row>
    <row r="121" spans="1:27" x14ac:dyDescent="0.25">
      <c r="A121" s="33" t="s">
        <v>15</v>
      </c>
      <c r="B121" s="121">
        <v>0</v>
      </c>
      <c r="C121" s="121">
        <v>8.2490357500000009</v>
      </c>
      <c r="D121" s="121">
        <v>0</v>
      </c>
      <c r="E121" s="121">
        <v>17.099041379999999</v>
      </c>
      <c r="F121" s="121">
        <v>0</v>
      </c>
      <c r="G121" s="121">
        <v>0</v>
      </c>
      <c r="H121" s="121">
        <v>0</v>
      </c>
      <c r="I121" s="121">
        <v>8.0000000000000007E-5</v>
      </c>
      <c r="J121" s="121">
        <v>9.3790637700000001</v>
      </c>
      <c r="K121" s="275"/>
      <c r="S121" s="27"/>
      <c r="T121" s="27"/>
      <c r="U121" s="27"/>
      <c r="V121" s="27"/>
      <c r="W121" s="27"/>
      <c r="X121" s="27"/>
      <c r="Y121" s="27"/>
      <c r="Z121" s="27"/>
      <c r="AA121" s="27"/>
    </row>
    <row r="122" spans="1:27" x14ac:dyDescent="0.25">
      <c r="A122" s="33" t="s">
        <v>4</v>
      </c>
      <c r="B122" s="121">
        <v>0</v>
      </c>
      <c r="C122" s="121">
        <v>0</v>
      </c>
      <c r="D122" s="121">
        <v>0</v>
      </c>
      <c r="E122" s="121">
        <v>7.5538482999999994</v>
      </c>
      <c r="F122" s="121">
        <v>0</v>
      </c>
      <c r="G122" s="121">
        <v>0</v>
      </c>
      <c r="H122" s="121">
        <v>0</v>
      </c>
      <c r="I122" s="121">
        <v>0</v>
      </c>
      <c r="J122" s="121">
        <v>0</v>
      </c>
      <c r="K122" s="275"/>
      <c r="S122" s="27"/>
      <c r="T122" s="27"/>
      <c r="U122" s="27"/>
      <c r="V122" s="27"/>
      <c r="W122" s="27"/>
      <c r="X122" s="27"/>
      <c r="Y122" s="27"/>
      <c r="Z122" s="27"/>
      <c r="AA122" s="27"/>
    </row>
    <row r="123" spans="1:27" x14ac:dyDescent="0.25">
      <c r="A123" s="33" t="s">
        <v>2</v>
      </c>
      <c r="B123" s="121">
        <v>0</v>
      </c>
      <c r="C123" s="121">
        <v>36.672910810000005</v>
      </c>
      <c r="D123" s="121">
        <v>0</v>
      </c>
      <c r="E123" s="121">
        <v>5.6569370700000006</v>
      </c>
      <c r="F123" s="121">
        <v>4.2137913200000003</v>
      </c>
      <c r="G123" s="121">
        <v>0</v>
      </c>
      <c r="H123" s="121">
        <v>0</v>
      </c>
      <c r="I123" s="121">
        <v>4.2137913200000003</v>
      </c>
      <c r="J123" s="121">
        <v>36.672910810000005</v>
      </c>
      <c r="K123" s="275"/>
      <c r="S123" s="27"/>
      <c r="T123" s="27"/>
      <c r="U123" s="27"/>
      <c r="V123" s="27"/>
      <c r="W123" s="27"/>
      <c r="X123" s="27"/>
      <c r="Y123" s="27"/>
      <c r="Z123" s="27"/>
      <c r="AA123" s="27"/>
    </row>
    <row r="124" spans="1:27" x14ac:dyDescent="0.25">
      <c r="A124" s="33" t="s">
        <v>27</v>
      </c>
      <c r="B124" s="121">
        <v>0.71086000000000005</v>
      </c>
      <c r="C124" s="121">
        <v>2.5626848</v>
      </c>
      <c r="D124" s="121">
        <v>0</v>
      </c>
      <c r="E124" s="121">
        <v>4.18653399</v>
      </c>
      <c r="F124" s="121">
        <v>0</v>
      </c>
      <c r="G124" s="121">
        <v>12.088546669999999</v>
      </c>
      <c r="H124" s="121">
        <v>0</v>
      </c>
      <c r="I124" s="121">
        <v>2.52940188</v>
      </c>
      <c r="J124" s="121">
        <v>4.2794524800000007</v>
      </c>
      <c r="K124" s="275"/>
      <c r="S124" s="27"/>
      <c r="T124" s="27"/>
      <c r="U124" s="27"/>
      <c r="V124" s="27"/>
      <c r="W124" s="27"/>
      <c r="X124" s="27"/>
      <c r="Y124" s="27"/>
      <c r="Z124" s="27"/>
      <c r="AA124" s="27"/>
    </row>
    <row r="125" spans="1:27" x14ac:dyDescent="0.25">
      <c r="A125" s="33" t="s">
        <v>38</v>
      </c>
      <c r="B125" s="121">
        <v>0</v>
      </c>
      <c r="C125" s="121">
        <v>0</v>
      </c>
      <c r="D125" s="121">
        <v>0</v>
      </c>
      <c r="E125" s="121">
        <v>3.2894688999999997</v>
      </c>
      <c r="F125" s="121">
        <v>0</v>
      </c>
      <c r="G125" s="121">
        <v>5.1450000000000003E-2</v>
      </c>
      <c r="H125" s="121">
        <v>0</v>
      </c>
      <c r="I125" s="121">
        <v>0</v>
      </c>
      <c r="J125" s="121">
        <v>9.3919999999999993E-3</v>
      </c>
      <c r="K125" s="275"/>
      <c r="S125" s="27"/>
      <c r="T125" s="27"/>
      <c r="U125" s="27"/>
      <c r="V125" s="27"/>
      <c r="W125" s="27"/>
      <c r="X125" s="27"/>
      <c r="Y125" s="27"/>
      <c r="Z125" s="27"/>
      <c r="AA125" s="27"/>
    </row>
    <row r="126" spans="1:27" x14ac:dyDescent="0.25">
      <c r="A126" s="33" t="s">
        <v>159</v>
      </c>
      <c r="B126" s="121">
        <v>0</v>
      </c>
      <c r="C126" s="121">
        <v>0</v>
      </c>
      <c r="D126" s="121">
        <v>0</v>
      </c>
      <c r="E126" s="121">
        <v>2.9692812499999999</v>
      </c>
      <c r="F126" s="121">
        <v>0.29688100000000001</v>
      </c>
      <c r="G126" s="121">
        <v>0</v>
      </c>
      <c r="H126" s="121">
        <v>0</v>
      </c>
      <c r="I126" s="121">
        <v>0.29688100000000001</v>
      </c>
      <c r="J126" s="121">
        <v>4.122232E-2</v>
      </c>
      <c r="K126" s="275"/>
      <c r="S126" s="27"/>
      <c r="T126" s="27"/>
      <c r="U126" s="27"/>
      <c r="V126" s="27"/>
      <c r="W126" s="27"/>
      <c r="X126" s="27"/>
      <c r="Y126" s="27"/>
      <c r="Z126" s="27"/>
      <c r="AA126" s="27"/>
    </row>
    <row r="127" spans="1:27" x14ac:dyDescent="0.25">
      <c r="A127" s="33" t="s">
        <v>85</v>
      </c>
      <c r="B127" s="121">
        <v>0</v>
      </c>
      <c r="C127" s="121">
        <v>212.32385491999997</v>
      </c>
      <c r="D127" s="121">
        <v>0</v>
      </c>
      <c r="E127" s="121">
        <v>2.94824055</v>
      </c>
      <c r="F127" s="121">
        <v>0</v>
      </c>
      <c r="G127" s="121">
        <v>0</v>
      </c>
      <c r="H127" s="121">
        <v>0</v>
      </c>
      <c r="I127" s="121">
        <v>0</v>
      </c>
      <c r="J127" s="121">
        <v>212.49106674999999</v>
      </c>
      <c r="K127" s="275"/>
      <c r="S127" s="27"/>
      <c r="T127" s="27"/>
      <c r="U127" s="27"/>
      <c r="V127" s="27"/>
      <c r="W127" s="27"/>
      <c r="X127" s="27"/>
      <c r="Y127" s="27"/>
      <c r="Z127" s="27"/>
      <c r="AA127" s="27"/>
    </row>
    <row r="128" spans="1:27" x14ac:dyDescent="0.25">
      <c r="A128" s="33" t="s">
        <v>33</v>
      </c>
      <c r="B128" s="121">
        <v>0</v>
      </c>
      <c r="C128" s="121">
        <v>0</v>
      </c>
      <c r="D128" s="121">
        <v>0</v>
      </c>
      <c r="E128" s="121">
        <v>2.1680000000000001</v>
      </c>
      <c r="F128" s="121">
        <v>0</v>
      </c>
      <c r="G128" s="121">
        <v>0</v>
      </c>
      <c r="H128" s="121">
        <v>0</v>
      </c>
      <c r="I128" s="121">
        <v>0</v>
      </c>
      <c r="J128" s="121">
        <v>0</v>
      </c>
      <c r="K128" s="275"/>
      <c r="S128" s="27"/>
      <c r="T128" s="27"/>
      <c r="U128" s="27"/>
      <c r="V128" s="27"/>
      <c r="W128" s="27"/>
      <c r="X128" s="27"/>
      <c r="Y128" s="27"/>
      <c r="Z128" s="27"/>
      <c r="AA128" s="27"/>
    </row>
    <row r="129" spans="1:27" x14ac:dyDescent="0.25">
      <c r="A129" s="33" t="s">
        <v>40</v>
      </c>
      <c r="B129" s="121">
        <v>0</v>
      </c>
      <c r="C129" s="121">
        <v>6.4999999999999997E-3</v>
      </c>
      <c r="D129" s="121">
        <v>0</v>
      </c>
      <c r="E129" s="121">
        <v>2.1393430000000002</v>
      </c>
      <c r="F129" s="121">
        <v>0</v>
      </c>
      <c r="G129" s="121">
        <v>0</v>
      </c>
      <c r="H129" s="121">
        <v>0</v>
      </c>
      <c r="I129" s="121">
        <v>0</v>
      </c>
      <c r="J129" s="121">
        <v>6.4999999999999997E-3</v>
      </c>
      <c r="K129" s="275"/>
      <c r="S129" s="27"/>
      <c r="T129" s="27"/>
      <c r="U129" s="27"/>
      <c r="V129" s="27"/>
      <c r="W129" s="27"/>
      <c r="X129" s="27"/>
      <c r="Y129" s="27"/>
      <c r="Z129" s="27"/>
      <c r="AA129" s="27"/>
    </row>
    <row r="130" spans="1:27" x14ac:dyDescent="0.25">
      <c r="A130" s="33" t="s">
        <v>50</v>
      </c>
      <c r="B130" s="121">
        <v>0</v>
      </c>
      <c r="C130" s="121">
        <v>1.1900000000000001E-2</v>
      </c>
      <c r="D130" s="121">
        <v>0</v>
      </c>
      <c r="E130" s="121">
        <v>2.1003762699999999</v>
      </c>
      <c r="F130" s="121">
        <v>0</v>
      </c>
      <c r="G130" s="121">
        <v>22.82063557</v>
      </c>
      <c r="H130" s="121">
        <v>0</v>
      </c>
      <c r="I130" s="121">
        <v>0</v>
      </c>
      <c r="J130" s="121">
        <v>1.1900000000000001E-2</v>
      </c>
      <c r="K130" s="275"/>
      <c r="S130" s="27"/>
      <c r="T130" s="27"/>
      <c r="U130" s="27"/>
      <c r="V130" s="27"/>
      <c r="W130" s="27"/>
      <c r="X130" s="27"/>
      <c r="Y130" s="27"/>
      <c r="Z130" s="27"/>
      <c r="AA130" s="27"/>
    </row>
    <row r="131" spans="1:27" x14ac:dyDescent="0.25">
      <c r="A131" s="33" t="s">
        <v>87</v>
      </c>
      <c r="B131" s="121">
        <v>0</v>
      </c>
      <c r="C131" s="121">
        <v>0</v>
      </c>
      <c r="D131" s="121">
        <v>0</v>
      </c>
      <c r="E131" s="121">
        <v>2.08284</v>
      </c>
      <c r="F131" s="121">
        <v>4.9343070000000003E-2</v>
      </c>
      <c r="G131" s="121">
        <v>0</v>
      </c>
      <c r="H131" s="121">
        <v>0</v>
      </c>
      <c r="I131" s="121">
        <v>1.41914465</v>
      </c>
      <c r="J131" s="121">
        <v>0.15965652</v>
      </c>
      <c r="K131" s="275"/>
      <c r="S131" s="27"/>
      <c r="T131" s="27"/>
      <c r="U131" s="27"/>
      <c r="V131" s="27"/>
      <c r="W131" s="27"/>
      <c r="X131" s="27"/>
      <c r="Y131" s="27"/>
      <c r="Z131" s="27"/>
      <c r="AA131" s="27"/>
    </row>
    <row r="132" spans="1:27" x14ac:dyDescent="0.25">
      <c r="A132" s="33" t="s">
        <v>176</v>
      </c>
      <c r="B132" s="121">
        <v>0</v>
      </c>
      <c r="C132" s="121">
        <v>0</v>
      </c>
      <c r="D132" s="121">
        <v>0</v>
      </c>
      <c r="E132" s="121">
        <v>1.4523360000000001</v>
      </c>
      <c r="F132" s="121">
        <v>0</v>
      </c>
      <c r="G132" s="121">
        <v>0</v>
      </c>
      <c r="H132" s="121">
        <v>0</v>
      </c>
      <c r="I132" s="121">
        <v>5.5113790000000003E-2</v>
      </c>
      <c r="J132" s="121">
        <v>0.21424020999999999</v>
      </c>
      <c r="K132" s="275"/>
      <c r="S132" s="27"/>
      <c r="T132" s="27"/>
      <c r="U132" s="27"/>
      <c r="V132" s="27"/>
      <c r="W132" s="27"/>
      <c r="X132" s="27"/>
      <c r="Y132" s="27"/>
      <c r="Z132" s="27"/>
      <c r="AA132" s="27"/>
    </row>
    <row r="133" spans="1:27" x14ac:dyDescent="0.25">
      <c r="A133" s="33" t="s">
        <v>20</v>
      </c>
      <c r="B133" s="121">
        <v>0</v>
      </c>
      <c r="C133" s="121">
        <v>5.7643199999999999E-3</v>
      </c>
      <c r="D133" s="121">
        <v>0</v>
      </c>
      <c r="E133" s="121">
        <v>1.3403265600000001</v>
      </c>
      <c r="F133" s="121">
        <v>0</v>
      </c>
      <c r="G133" s="121">
        <v>0</v>
      </c>
      <c r="H133" s="121">
        <v>0</v>
      </c>
      <c r="I133" s="121">
        <v>0</v>
      </c>
      <c r="J133" s="121">
        <v>7.4335799999999995E-3</v>
      </c>
      <c r="K133" s="275"/>
      <c r="S133" s="27"/>
      <c r="T133" s="27"/>
      <c r="U133" s="27"/>
      <c r="V133" s="27"/>
      <c r="W133" s="27"/>
      <c r="X133" s="27"/>
      <c r="Y133" s="27"/>
      <c r="Z133" s="27"/>
      <c r="AA133" s="27"/>
    </row>
    <row r="134" spans="1:27" x14ac:dyDescent="0.25">
      <c r="A134" s="33" t="s">
        <v>145</v>
      </c>
      <c r="B134" s="121">
        <v>0</v>
      </c>
      <c r="C134" s="121">
        <v>0.91121779000000003</v>
      </c>
      <c r="D134" s="121">
        <v>0</v>
      </c>
      <c r="E134" s="121">
        <v>0.8</v>
      </c>
      <c r="F134" s="121">
        <v>0</v>
      </c>
      <c r="G134" s="121">
        <v>0</v>
      </c>
      <c r="H134" s="121">
        <v>0</v>
      </c>
      <c r="I134" s="121">
        <v>0</v>
      </c>
      <c r="J134" s="121">
        <v>0.91121779000000003</v>
      </c>
      <c r="K134" s="275"/>
      <c r="S134" s="27"/>
      <c r="T134" s="27"/>
      <c r="U134" s="27"/>
      <c r="V134" s="27"/>
      <c r="W134" s="27"/>
      <c r="X134" s="27"/>
      <c r="Y134" s="27"/>
      <c r="Z134" s="27"/>
      <c r="AA134" s="27"/>
    </row>
    <row r="135" spans="1:27" x14ac:dyDescent="0.25">
      <c r="A135" s="33" t="s">
        <v>118</v>
      </c>
      <c r="B135" s="121">
        <v>0</v>
      </c>
      <c r="C135" s="121">
        <v>0</v>
      </c>
      <c r="D135" s="121">
        <v>0</v>
      </c>
      <c r="E135" s="121">
        <v>0.7017911</v>
      </c>
      <c r="F135" s="121">
        <v>0</v>
      </c>
      <c r="G135" s="121">
        <v>0</v>
      </c>
      <c r="H135" s="121">
        <v>0</v>
      </c>
      <c r="I135" s="121">
        <v>3.3067120000000005E-2</v>
      </c>
      <c r="J135" s="121">
        <v>2.8383040000000002E-2</v>
      </c>
      <c r="K135" s="275"/>
      <c r="S135" s="27"/>
      <c r="T135" s="27"/>
      <c r="U135" s="27"/>
      <c r="V135" s="27"/>
      <c r="W135" s="27"/>
      <c r="X135" s="27"/>
      <c r="Y135" s="27"/>
      <c r="Z135" s="27"/>
      <c r="AA135" s="27"/>
    </row>
    <row r="136" spans="1:27" x14ac:dyDescent="0.25">
      <c r="A136" s="33" t="s">
        <v>1266</v>
      </c>
      <c r="B136" s="121">
        <v>0</v>
      </c>
      <c r="C136" s="121">
        <v>0</v>
      </c>
      <c r="D136" s="121">
        <v>0</v>
      </c>
      <c r="E136" s="121">
        <v>0.68263574999999999</v>
      </c>
      <c r="F136" s="121">
        <v>0</v>
      </c>
      <c r="G136" s="121">
        <v>453.18496376000002</v>
      </c>
      <c r="H136" s="121">
        <v>0</v>
      </c>
      <c r="I136" s="121">
        <v>0</v>
      </c>
      <c r="J136" s="121">
        <v>7.285330000000001E-2</v>
      </c>
      <c r="K136" s="275"/>
      <c r="S136" s="27"/>
      <c r="T136" s="27"/>
      <c r="U136" s="27"/>
      <c r="V136" s="27"/>
      <c r="W136" s="27"/>
      <c r="X136" s="27"/>
      <c r="Y136" s="27"/>
      <c r="Z136" s="27"/>
      <c r="AA136" s="27"/>
    </row>
    <row r="137" spans="1:27" x14ac:dyDescent="0.25">
      <c r="A137" s="33" t="s">
        <v>7</v>
      </c>
      <c r="B137" s="121">
        <v>0</v>
      </c>
      <c r="C137" s="121">
        <v>0</v>
      </c>
      <c r="D137" s="121">
        <v>0</v>
      </c>
      <c r="E137" s="121">
        <v>0.6552</v>
      </c>
      <c r="F137" s="121">
        <v>0</v>
      </c>
      <c r="G137" s="121">
        <v>0</v>
      </c>
      <c r="H137" s="121">
        <v>0</v>
      </c>
      <c r="I137" s="121">
        <v>0</v>
      </c>
      <c r="J137" s="121">
        <v>0</v>
      </c>
      <c r="K137" s="275"/>
      <c r="S137" s="27"/>
      <c r="T137" s="27"/>
      <c r="U137" s="27"/>
      <c r="V137" s="27"/>
      <c r="W137" s="27"/>
      <c r="X137" s="27"/>
      <c r="Y137" s="27"/>
      <c r="Z137" s="27"/>
      <c r="AA137" s="27"/>
    </row>
    <row r="138" spans="1:27" x14ac:dyDescent="0.25">
      <c r="A138" s="33" t="s">
        <v>132</v>
      </c>
      <c r="B138" s="121">
        <v>0</v>
      </c>
      <c r="C138" s="121">
        <v>0</v>
      </c>
      <c r="D138" s="121">
        <v>0</v>
      </c>
      <c r="E138" s="121">
        <v>0.55983104000000006</v>
      </c>
      <c r="F138" s="121">
        <v>0</v>
      </c>
      <c r="G138" s="121">
        <v>0</v>
      </c>
      <c r="H138" s="121">
        <v>0</v>
      </c>
      <c r="I138" s="121">
        <v>5.0000000000000002E-5</v>
      </c>
      <c r="J138" s="121">
        <v>2.33E-3</v>
      </c>
      <c r="K138" s="275"/>
      <c r="S138" s="27"/>
      <c r="T138" s="27"/>
      <c r="U138" s="27"/>
      <c r="V138" s="27"/>
      <c r="W138" s="27"/>
      <c r="X138" s="27"/>
      <c r="Y138" s="27"/>
      <c r="Z138" s="27"/>
      <c r="AA138" s="27"/>
    </row>
    <row r="139" spans="1:27" x14ac:dyDescent="0.25">
      <c r="A139" s="33" t="s">
        <v>883</v>
      </c>
      <c r="B139" s="121">
        <v>0</v>
      </c>
      <c r="C139" s="121">
        <v>0</v>
      </c>
      <c r="D139" s="121">
        <v>0</v>
      </c>
      <c r="E139" s="121">
        <v>0.51459999999999995</v>
      </c>
      <c r="F139" s="121">
        <v>0</v>
      </c>
      <c r="G139" s="121">
        <v>0</v>
      </c>
      <c r="H139" s="121">
        <v>0</v>
      </c>
      <c r="I139" s="121">
        <v>0</v>
      </c>
      <c r="J139" s="121">
        <v>4.2171999999999999E-3</v>
      </c>
      <c r="K139" s="275"/>
      <c r="S139" s="27"/>
      <c r="T139" s="27"/>
      <c r="U139" s="27"/>
      <c r="V139" s="27"/>
      <c r="W139" s="27"/>
      <c r="X139" s="27"/>
      <c r="Y139" s="27"/>
      <c r="Z139" s="27"/>
      <c r="AA139" s="27"/>
    </row>
    <row r="140" spans="1:27" x14ac:dyDescent="0.25">
      <c r="A140" s="33" t="s">
        <v>60</v>
      </c>
      <c r="B140" s="121">
        <v>0</v>
      </c>
      <c r="C140" s="121">
        <v>0</v>
      </c>
      <c r="D140" s="121">
        <v>0</v>
      </c>
      <c r="E140" s="121">
        <v>0.49421504999999999</v>
      </c>
      <c r="F140" s="121">
        <v>0</v>
      </c>
      <c r="G140" s="121">
        <v>0</v>
      </c>
      <c r="H140" s="121">
        <v>0</v>
      </c>
      <c r="I140" s="121">
        <v>0</v>
      </c>
      <c r="J140" s="121">
        <v>0</v>
      </c>
      <c r="K140" s="275"/>
      <c r="S140" s="27"/>
      <c r="T140" s="27"/>
      <c r="U140" s="27"/>
      <c r="V140" s="27"/>
      <c r="W140" s="27"/>
      <c r="X140" s="27"/>
      <c r="Y140" s="27"/>
      <c r="Z140" s="27"/>
      <c r="AA140" s="27"/>
    </row>
    <row r="141" spans="1:27" x14ac:dyDescent="0.25">
      <c r="A141" s="33" t="s">
        <v>65</v>
      </c>
      <c r="B141" s="121">
        <v>0</v>
      </c>
      <c r="C141" s="121">
        <v>0</v>
      </c>
      <c r="D141" s="121">
        <v>0</v>
      </c>
      <c r="E141" s="121">
        <v>0.46095585</v>
      </c>
      <c r="F141" s="121">
        <v>0</v>
      </c>
      <c r="G141" s="121">
        <v>0</v>
      </c>
      <c r="H141" s="121">
        <v>0</v>
      </c>
      <c r="I141" s="121">
        <v>0</v>
      </c>
      <c r="J141" s="121">
        <v>0</v>
      </c>
      <c r="K141" s="275"/>
      <c r="S141" s="27"/>
      <c r="T141" s="27"/>
      <c r="U141" s="27"/>
      <c r="V141" s="27"/>
      <c r="W141" s="27"/>
      <c r="X141" s="27"/>
      <c r="Y141" s="27"/>
      <c r="Z141" s="27"/>
      <c r="AA141" s="27"/>
    </row>
    <row r="142" spans="1:27" x14ac:dyDescent="0.25">
      <c r="A142" s="33" t="s">
        <v>152</v>
      </c>
      <c r="B142" s="121">
        <v>0</v>
      </c>
      <c r="C142" s="121">
        <v>0</v>
      </c>
      <c r="D142" s="121">
        <v>0</v>
      </c>
      <c r="E142" s="121">
        <v>0.389623</v>
      </c>
      <c r="F142" s="121">
        <v>0</v>
      </c>
      <c r="G142" s="121">
        <v>0</v>
      </c>
      <c r="H142" s="121">
        <v>0</v>
      </c>
      <c r="I142" s="121">
        <v>0</v>
      </c>
      <c r="J142" s="121">
        <v>0</v>
      </c>
      <c r="K142" s="275"/>
      <c r="S142" s="27"/>
      <c r="T142" s="27"/>
      <c r="U142" s="27"/>
      <c r="V142" s="27"/>
      <c r="W142" s="27"/>
      <c r="X142" s="27"/>
      <c r="Y142" s="27"/>
      <c r="Z142" s="27"/>
      <c r="AA142" s="27"/>
    </row>
    <row r="143" spans="1:27" x14ac:dyDescent="0.25">
      <c r="A143" s="33" t="s">
        <v>19</v>
      </c>
      <c r="B143" s="121">
        <v>0</v>
      </c>
      <c r="C143" s="121">
        <v>6.9406400000000005E-3</v>
      </c>
      <c r="D143" s="121">
        <v>0</v>
      </c>
      <c r="E143" s="121">
        <v>0.37695600000000001</v>
      </c>
      <c r="F143" s="121">
        <v>0</v>
      </c>
      <c r="G143" s="121">
        <v>0</v>
      </c>
      <c r="H143" s="121">
        <v>0</v>
      </c>
      <c r="I143" s="121">
        <v>0</v>
      </c>
      <c r="J143" s="121">
        <v>6.9406400000000005E-3</v>
      </c>
      <c r="K143" s="275"/>
      <c r="S143" s="27"/>
      <c r="T143" s="27"/>
      <c r="U143" s="27"/>
      <c r="V143" s="27"/>
      <c r="W143" s="27"/>
      <c r="X143" s="27"/>
      <c r="Y143" s="27"/>
      <c r="Z143" s="27"/>
      <c r="AA143" s="27"/>
    </row>
    <row r="144" spans="1:27" x14ac:dyDescent="0.25">
      <c r="A144" s="33" t="s">
        <v>147</v>
      </c>
      <c r="B144" s="121">
        <v>0</v>
      </c>
      <c r="C144" s="121">
        <v>0</v>
      </c>
      <c r="D144" s="121">
        <v>0</v>
      </c>
      <c r="E144" s="121">
        <v>0.232518</v>
      </c>
      <c r="F144" s="121">
        <v>0</v>
      </c>
      <c r="G144" s="121">
        <v>0</v>
      </c>
      <c r="H144" s="121">
        <v>0</v>
      </c>
      <c r="I144" s="121">
        <v>0</v>
      </c>
      <c r="J144" s="121">
        <v>7.3226300000000001E-3</v>
      </c>
      <c r="K144" s="275"/>
      <c r="S144" s="27"/>
      <c r="T144" s="27"/>
      <c r="U144" s="27"/>
      <c r="V144" s="27"/>
      <c r="W144" s="27"/>
      <c r="X144" s="27"/>
      <c r="Y144" s="27"/>
      <c r="Z144" s="27"/>
      <c r="AA144" s="27"/>
    </row>
    <row r="145" spans="1:27" x14ac:dyDescent="0.25">
      <c r="A145" s="33" t="s">
        <v>182</v>
      </c>
      <c r="B145" s="121">
        <v>0</v>
      </c>
      <c r="C145" s="121">
        <v>0</v>
      </c>
      <c r="D145" s="121">
        <v>0</v>
      </c>
      <c r="E145" s="121">
        <v>0.15030786999999998</v>
      </c>
      <c r="F145" s="121">
        <v>0</v>
      </c>
      <c r="G145" s="121">
        <v>0</v>
      </c>
      <c r="H145" s="121">
        <v>0</v>
      </c>
      <c r="I145" s="121">
        <v>0</v>
      </c>
      <c r="J145" s="121">
        <v>2.38084E-3</v>
      </c>
      <c r="K145" s="275"/>
      <c r="S145" s="27"/>
      <c r="T145" s="27"/>
      <c r="U145" s="27"/>
      <c r="V145" s="27"/>
      <c r="W145" s="27"/>
      <c r="X145" s="27"/>
      <c r="Y145" s="27"/>
      <c r="Z145" s="27"/>
      <c r="AA145" s="27"/>
    </row>
    <row r="146" spans="1:27" x14ac:dyDescent="0.25">
      <c r="A146" s="33" t="s">
        <v>160</v>
      </c>
      <c r="B146" s="121">
        <v>0</v>
      </c>
      <c r="C146" s="121">
        <v>0.25261085</v>
      </c>
      <c r="D146" s="121">
        <v>0</v>
      </c>
      <c r="E146" s="121">
        <v>0.13138</v>
      </c>
      <c r="F146" s="121">
        <v>1.033591E-2</v>
      </c>
      <c r="G146" s="121">
        <v>0</v>
      </c>
      <c r="H146" s="121">
        <v>0</v>
      </c>
      <c r="I146" s="121">
        <v>2.6335910000000001E-2</v>
      </c>
      <c r="J146" s="121">
        <v>0.30265743000000001</v>
      </c>
      <c r="K146" s="275"/>
      <c r="S146" s="27"/>
      <c r="T146" s="27"/>
      <c r="U146" s="27"/>
      <c r="V146" s="27"/>
      <c r="W146" s="27"/>
      <c r="X146" s="27"/>
      <c r="Y146" s="27"/>
      <c r="Z146" s="27"/>
      <c r="AA146" s="27"/>
    </row>
    <row r="147" spans="1:27" x14ac:dyDescent="0.25">
      <c r="A147" s="33" t="s">
        <v>39</v>
      </c>
      <c r="B147" s="121">
        <v>0</v>
      </c>
      <c r="C147" s="121">
        <v>0</v>
      </c>
      <c r="D147" s="121">
        <v>0</v>
      </c>
      <c r="E147" s="121">
        <v>0.121987</v>
      </c>
      <c r="F147" s="121">
        <v>0</v>
      </c>
      <c r="G147" s="121">
        <v>0</v>
      </c>
      <c r="H147" s="121">
        <v>0</v>
      </c>
      <c r="I147" s="121">
        <v>0</v>
      </c>
      <c r="J147" s="121">
        <v>0.94321648999999996</v>
      </c>
      <c r="K147" s="275"/>
      <c r="S147" s="27"/>
      <c r="T147" s="27"/>
      <c r="U147" s="27"/>
      <c r="V147" s="27"/>
      <c r="W147" s="27"/>
      <c r="X147" s="27"/>
      <c r="Y147" s="27"/>
      <c r="Z147" s="27"/>
      <c r="AA147" s="27"/>
    </row>
    <row r="148" spans="1:27" x14ac:dyDescent="0.25">
      <c r="A148" s="33" t="s">
        <v>37</v>
      </c>
      <c r="B148" s="121">
        <v>0</v>
      </c>
      <c r="C148" s="121">
        <v>0</v>
      </c>
      <c r="D148" s="121">
        <v>0</v>
      </c>
      <c r="E148" s="121">
        <v>0.112</v>
      </c>
      <c r="F148" s="121">
        <v>0</v>
      </c>
      <c r="G148" s="121">
        <v>0</v>
      </c>
      <c r="H148" s="121">
        <v>0</v>
      </c>
      <c r="I148" s="121">
        <v>1.4999999999999999E-4</v>
      </c>
      <c r="J148" s="121">
        <v>0</v>
      </c>
      <c r="K148" s="275"/>
      <c r="S148" s="27"/>
      <c r="T148" s="27"/>
      <c r="U148" s="27"/>
      <c r="V148" s="27"/>
      <c r="W148" s="27"/>
      <c r="X148" s="27"/>
      <c r="Y148" s="27"/>
      <c r="Z148" s="27"/>
      <c r="AA148" s="27"/>
    </row>
    <row r="149" spans="1:27" x14ac:dyDescent="0.25">
      <c r="A149" s="33" t="s">
        <v>194</v>
      </c>
      <c r="B149" s="121">
        <v>0</v>
      </c>
      <c r="C149" s="121">
        <v>2.385E-3</v>
      </c>
      <c r="D149" s="121">
        <v>0</v>
      </c>
      <c r="E149" s="121">
        <v>0.104412</v>
      </c>
      <c r="F149" s="121">
        <v>0</v>
      </c>
      <c r="G149" s="121">
        <v>0</v>
      </c>
      <c r="H149" s="121">
        <v>0</v>
      </c>
      <c r="I149" s="121">
        <v>0</v>
      </c>
      <c r="J149" s="121">
        <v>4.3199120000000001E-2</v>
      </c>
      <c r="K149" s="275"/>
      <c r="S149" s="27"/>
      <c r="T149" s="27"/>
      <c r="U149" s="27"/>
      <c r="V149" s="27"/>
      <c r="W149" s="27"/>
      <c r="X149" s="27"/>
      <c r="Y149" s="27"/>
      <c r="Z149" s="27"/>
      <c r="AA149" s="27"/>
    </row>
    <row r="150" spans="1:27" x14ac:dyDescent="0.25">
      <c r="A150" s="33" t="s">
        <v>882</v>
      </c>
      <c r="B150" s="121">
        <v>0</v>
      </c>
      <c r="C150" s="121">
        <v>0</v>
      </c>
      <c r="D150" s="121">
        <v>0</v>
      </c>
      <c r="E150" s="121">
        <v>9.8375000000000004E-2</v>
      </c>
      <c r="F150" s="121">
        <v>0</v>
      </c>
      <c r="G150" s="121">
        <v>0</v>
      </c>
      <c r="H150" s="121">
        <v>0</v>
      </c>
      <c r="I150" s="121">
        <v>0</v>
      </c>
      <c r="J150" s="121">
        <v>0</v>
      </c>
      <c r="K150" s="275"/>
      <c r="S150" s="27"/>
      <c r="T150" s="27"/>
      <c r="U150" s="27"/>
      <c r="V150" s="27"/>
      <c r="W150" s="27"/>
      <c r="X150" s="27"/>
      <c r="Y150" s="27"/>
      <c r="Z150" s="27"/>
      <c r="AA150" s="27"/>
    </row>
    <row r="151" spans="1:27" x14ac:dyDescent="0.25">
      <c r="A151" s="33" t="s">
        <v>92</v>
      </c>
      <c r="B151" s="121">
        <v>0</v>
      </c>
      <c r="C151" s="121">
        <v>0</v>
      </c>
      <c r="D151" s="121">
        <v>0</v>
      </c>
      <c r="E151" s="121">
        <v>9.8192950000000001E-2</v>
      </c>
      <c r="F151" s="121">
        <v>0</v>
      </c>
      <c r="G151" s="121">
        <v>0</v>
      </c>
      <c r="H151" s="121">
        <v>0</v>
      </c>
      <c r="I151" s="121">
        <v>0</v>
      </c>
      <c r="J151" s="121">
        <v>2.4750000000000001E-2</v>
      </c>
      <c r="K151" s="275"/>
      <c r="S151" s="27"/>
      <c r="T151" s="27"/>
      <c r="U151" s="27"/>
      <c r="V151" s="27"/>
      <c r="W151" s="27"/>
      <c r="X151" s="27"/>
      <c r="Y151" s="27"/>
      <c r="Z151" s="27"/>
      <c r="AA151" s="27"/>
    </row>
    <row r="152" spans="1:27" x14ac:dyDescent="0.25">
      <c r="A152" s="33" t="s">
        <v>151</v>
      </c>
      <c r="B152" s="121">
        <v>0</v>
      </c>
      <c r="C152" s="121">
        <v>7.1409771900000001</v>
      </c>
      <c r="D152" s="121">
        <v>0</v>
      </c>
      <c r="E152" s="121">
        <v>9.7383999999999998E-2</v>
      </c>
      <c r="F152" s="121">
        <v>0.25974480999999999</v>
      </c>
      <c r="G152" s="121">
        <v>0</v>
      </c>
      <c r="H152" s="121">
        <v>0</v>
      </c>
      <c r="I152" s="121">
        <v>0.42106768</v>
      </c>
      <c r="J152" s="121">
        <v>14.46027677</v>
      </c>
      <c r="K152" s="275"/>
      <c r="S152" s="27"/>
      <c r="T152" s="27"/>
      <c r="U152" s="27"/>
      <c r="V152" s="27"/>
      <c r="W152" s="27"/>
      <c r="X152" s="27"/>
      <c r="Y152" s="27"/>
      <c r="Z152" s="27"/>
      <c r="AA152" s="27"/>
    </row>
    <row r="153" spans="1:27" x14ac:dyDescent="0.25">
      <c r="A153" s="33" t="s">
        <v>100</v>
      </c>
      <c r="B153" s="121">
        <v>0</v>
      </c>
      <c r="C153" s="121">
        <v>0</v>
      </c>
      <c r="D153" s="121">
        <v>0</v>
      </c>
      <c r="E153" s="121">
        <v>7.3673380000000011E-2</v>
      </c>
      <c r="F153" s="121">
        <v>0</v>
      </c>
      <c r="G153" s="121">
        <v>0</v>
      </c>
      <c r="H153" s="121">
        <v>0</v>
      </c>
      <c r="I153" s="121">
        <v>0</v>
      </c>
      <c r="J153" s="121">
        <v>0.18043000000000001</v>
      </c>
      <c r="K153" s="275"/>
      <c r="S153" s="27"/>
      <c r="T153" s="27"/>
      <c r="U153" s="27"/>
      <c r="V153" s="27"/>
      <c r="W153" s="27"/>
      <c r="X153" s="27"/>
      <c r="Y153" s="27"/>
      <c r="Z153" s="27"/>
      <c r="AA153" s="27"/>
    </row>
    <row r="154" spans="1:27" x14ac:dyDescent="0.25">
      <c r="A154" s="33" t="s">
        <v>49</v>
      </c>
      <c r="B154" s="121">
        <v>0</v>
      </c>
      <c r="C154" s="121">
        <v>0</v>
      </c>
      <c r="D154" s="121">
        <v>0</v>
      </c>
      <c r="E154" s="121">
        <v>6.9075999999999999E-2</v>
      </c>
      <c r="F154" s="121">
        <v>0</v>
      </c>
      <c r="G154" s="121">
        <v>1.7594999999999999E-4</v>
      </c>
      <c r="H154" s="121">
        <v>0</v>
      </c>
      <c r="I154" s="121">
        <v>0</v>
      </c>
      <c r="J154" s="121">
        <v>0</v>
      </c>
      <c r="K154" s="275"/>
      <c r="S154" s="27"/>
      <c r="T154" s="27"/>
      <c r="U154" s="27"/>
      <c r="V154" s="27"/>
      <c r="W154" s="27"/>
      <c r="X154" s="27"/>
      <c r="Y154" s="27"/>
      <c r="Z154" s="27"/>
      <c r="AA154" s="27"/>
    </row>
    <row r="155" spans="1:27" x14ac:dyDescent="0.25">
      <c r="A155" s="33" t="s">
        <v>101</v>
      </c>
      <c r="B155" s="121">
        <v>0</v>
      </c>
      <c r="C155" s="121">
        <v>50.612843380000001</v>
      </c>
      <c r="D155" s="121">
        <v>0</v>
      </c>
      <c r="E155" s="121">
        <v>5.6042990000000001E-2</v>
      </c>
      <c r="F155" s="121">
        <v>0</v>
      </c>
      <c r="G155" s="121">
        <v>4.5863822699999997</v>
      </c>
      <c r="H155" s="121">
        <v>0</v>
      </c>
      <c r="I155" s="121">
        <v>0</v>
      </c>
      <c r="J155" s="121">
        <v>50.704089689999996</v>
      </c>
      <c r="K155" s="275"/>
      <c r="S155" s="27"/>
      <c r="T155" s="27"/>
      <c r="U155" s="27"/>
      <c r="V155" s="27"/>
      <c r="W155" s="27"/>
      <c r="X155" s="27"/>
      <c r="Y155" s="27"/>
      <c r="Z155" s="27"/>
      <c r="AA155" s="27"/>
    </row>
    <row r="156" spans="1:27" x14ac:dyDescent="0.25">
      <c r="A156" s="33" t="s">
        <v>168</v>
      </c>
      <c r="B156" s="121">
        <v>0</v>
      </c>
      <c r="C156" s="121">
        <v>0</v>
      </c>
      <c r="D156" s="121">
        <v>0</v>
      </c>
      <c r="E156" s="121">
        <v>4.7644559999999996E-2</v>
      </c>
      <c r="F156" s="121">
        <v>0</v>
      </c>
      <c r="G156" s="121">
        <v>0</v>
      </c>
      <c r="H156" s="121">
        <v>0</v>
      </c>
      <c r="I156" s="121">
        <v>0</v>
      </c>
      <c r="J156" s="121">
        <v>0.23555917000000001</v>
      </c>
      <c r="K156" s="275"/>
      <c r="S156" s="27"/>
      <c r="T156" s="27"/>
      <c r="U156" s="27"/>
      <c r="V156" s="27"/>
      <c r="W156" s="27"/>
      <c r="X156" s="27"/>
      <c r="Y156" s="27"/>
      <c r="Z156" s="27"/>
      <c r="AA156" s="27"/>
    </row>
    <row r="157" spans="1:27" x14ac:dyDescent="0.25">
      <c r="A157" s="33" t="s">
        <v>136</v>
      </c>
      <c r="B157" s="121">
        <v>0</v>
      </c>
      <c r="C157" s="121">
        <v>2.3452300000000002E-3</v>
      </c>
      <c r="D157" s="121">
        <v>0</v>
      </c>
      <c r="E157" s="121">
        <v>4.6307000000000001E-2</v>
      </c>
      <c r="F157" s="121">
        <v>0</v>
      </c>
      <c r="G157" s="121">
        <v>0</v>
      </c>
      <c r="H157" s="121">
        <v>0</v>
      </c>
      <c r="I157" s="121">
        <v>0</v>
      </c>
      <c r="J157" s="121">
        <v>1.5788070000000001E-2</v>
      </c>
      <c r="K157" s="275"/>
      <c r="S157" s="27"/>
      <c r="T157" s="27"/>
      <c r="U157" s="27"/>
      <c r="V157" s="27"/>
      <c r="W157" s="27"/>
      <c r="X157" s="27"/>
      <c r="Y157" s="27"/>
      <c r="Z157" s="27"/>
      <c r="AA157" s="27"/>
    </row>
    <row r="158" spans="1:27" x14ac:dyDescent="0.25">
      <c r="A158" s="33" t="s">
        <v>211</v>
      </c>
      <c r="B158" s="121">
        <v>0</v>
      </c>
      <c r="C158" s="121">
        <v>5.9160000000000007E-4</v>
      </c>
      <c r="D158" s="121">
        <v>0</v>
      </c>
      <c r="E158" s="121">
        <v>3.4629E-2</v>
      </c>
      <c r="F158" s="121">
        <v>0</v>
      </c>
      <c r="G158" s="121">
        <v>0</v>
      </c>
      <c r="H158" s="121">
        <v>0</v>
      </c>
      <c r="I158" s="121">
        <v>2.914659E-2</v>
      </c>
      <c r="J158" s="121">
        <v>4.18404E-3</v>
      </c>
      <c r="K158" s="275"/>
      <c r="S158" s="27"/>
      <c r="T158" s="27"/>
      <c r="U158" s="27"/>
      <c r="V158" s="27"/>
      <c r="W158" s="27"/>
      <c r="X158" s="27"/>
      <c r="Y158" s="27"/>
      <c r="Z158" s="27"/>
      <c r="AA158" s="27"/>
    </row>
    <row r="159" spans="1:27" x14ac:dyDescent="0.25">
      <c r="A159" s="33" t="s">
        <v>169</v>
      </c>
      <c r="B159" s="121">
        <v>0</v>
      </c>
      <c r="C159" s="121">
        <v>0</v>
      </c>
      <c r="D159" s="121">
        <v>0</v>
      </c>
      <c r="E159" s="121">
        <v>3.066E-2</v>
      </c>
      <c r="F159" s="121">
        <v>0</v>
      </c>
      <c r="G159" s="121">
        <v>0</v>
      </c>
      <c r="H159" s="121">
        <v>0</v>
      </c>
      <c r="I159" s="121">
        <v>0</v>
      </c>
      <c r="J159" s="121">
        <v>0</v>
      </c>
      <c r="K159" s="275"/>
      <c r="S159" s="27"/>
      <c r="T159" s="27"/>
      <c r="U159" s="27"/>
      <c r="V159" s="27"/>
      <c r="W159" s="27"/>
      <c r="X159" s="27"/>
      <c r="Y159" s="27"/>
      <c r="Z159" s="27"/>
      <c r="AA159" s="27"/>
    </row>
    <row r="160" spans="1:27" x14ac:dyDescent="0.25">
      <c r="A160" s="33" t="s">
        <v>188</v>
      </c>
      <c r="B160" s="121">
        <v>0</v>
      </c>
      <c r="C160" s="121">
        <v>0</v>
      </c>
      <c r="D160" s="121">
        <v>0</v>
      </c>
      <c r="E160" s="121">
        <v>2.6460000000000001E-2</v>
      </c>
      <c r="F160" s="121">
        <v>0</v>
      </c>
      <c r="G160" s="121">
        <v>0</v>
      </c>
      <c r="H160" s="121">
        <v>0</v>
      </c>
      <c r="I160" s="121">
        <v>0</v>
      </c>
      <c r="J160" s="121">
        <v>2.5909930000000001E-2</v>
      </c>
      <c r="K160" s="275"/>
      <c r="S160" s="27"/>
      <c r="T160" s="27"/>
      <c r="U160" s="27"/>
      <c r="V160" s="27"/>
      <c r="W160" s="27"/>
      <c r="X160" s="27"/>
      <c r="Y160" s="27"/>
      <c r="Z160" s="27"/>
      <c r="AA160" s="27"/>
    </row>
    <row r="161" spans="1:27" x14ac:dyDescent="0.25">
      <c r="A161" s="33" t="s">
        <v>144</v>
      </c>
      <c r="B161" s="121">
        <v>0</v>
      </c>
      <c r="C161" s="121">
        <v>0</v>
      </c>
      <c r="D161" s="121">
        <v>0</v>
      </c>
      <c r="E161" s="121">
        <v>2.4771999999999999E-2</v>
      </c>
      <c r="F161" s="121">
        <v>0</v>
      </c>
      <c r="G161" s="121">
        <v>0</v>
      </c>
      <c r="H161" s="121">
        <v>0</v>
      </c>
      <c r="I161" s="121">
        <v>0</v>
      </c>
      <c r="J161" s="121">
        <v>0.16930051999999998</v>
      </c>
      <c r="K161" s="275"/>
      <c r="S161" s="27"/>
      <c r="T161" s="27"/>
      <c r="U161" s="27"/>
      <c r="V161" s="27"/>
      <c r="W161" s="27"/>
      <c r="X161" s="27"/>
      <c r="Y161" s="27"/>
      <c r="Z161" s="27"/>
      <c r="AA161" s="27"/>
    </row>
    <row r="162" spans="1:27" x14ac:dyDescent="0.25">
      <c r="A162" s="33" t="s">
        <v>161</v>
      </c>
      <c r="B162" s="121">
        <v>5.1679449999999995E-2</v>
      </c>
      <c r="C162" s="121">
        <v>5.1679449999999995E-2</v>
      </c>
      <c r="D162" s="121">
        <v>0</v>
      </c>
      <c r="E162" s="121">
        <v>2.4597849999999997E-2</v>
      </c>
      <c r="F162" s="121">
        <v>2.223582E-2</v>
      </c>
      <c r="G162" s="121">
        <v>0</v>
      </c>
      <c r="H162" s="121">
        <v>0</v>
      </c>
      <c r="I162" s="121">
        <v>7.9613229999999993E-2</v>
      </c>
      <c r="J162" s="121">
        <v>4.2657680000000003E-2</v>
      </c>
      <c r="K162" s="275"/>
      <c r="S162" s="27"/>
      <c r="T162" s="27"/>
      <c r="U162" s="27"/>
      <c r="V162" s="27"/>
      <c r="W162" s="27"/>
      <c r="X162" s="27"/>
      <c r="Y162" s="27"/>
      <c r="Z162" s="27"/>
      <c r="AA162" s="27"/>
    </row>
    <row r="163" spans="1:27" x14ac:dyDescent="0.25">
      <c r="A163" s="33" t="s">
        <v>141</v>
      </c>
      <c r="B163" s="121">
        <v>0</v>
      </c>
      <c r="C163" s="121">
        <v>0</v>
      </c>
      <c r="D163" s="121">
        <v>0</v>
      </c>
      <c r="E163" s="121">
        <v>2.01245E-2</v>
      </c>
      <c r="F163" s="121">
        <v>0</v>
      </c>
      <c r="G163" s="121">
        <v>0</v>
      </c>
      <c r="H163" s="121">
        <v>0</v>
      </c>
      <c r="I163" s="121">
        <v>0</v>
      </c>
      <c r="J163" s="121">
        <v>0</v>
      </c>
      <c r="K163" s="275"/>
      <c r="S163" s="27"/>
      <c r="T163" s="27"/>
      <c r="U163" s="27"/>
      <c r="V163" s="27"/>
      <c r="W163" s="27"/>
      <c r="X163" s="27"/>
      <c r="Y163" s="27"/>
      <c r="Z163" s="27"/>
      <c r="AA163" s="27"/>
    </row>
    <row r="164" spans="1:27" x14ac:dyDescent="0.25">
      <c r="A164" s="33" t="s">
        <v>66</v>
      </c>
      <c r="B164" s="121">
        <v>0</v>
      </c>
      <c r="C164" s="121">
        <v>0</v>
      </c>
      <c r="D164" s="121">
        <v>0</v>
      </c>
      <c r="E164" s="121">
        <v>1.9050000000000001E-2</v>
      </c>
      <c r="F164" s="121">
        <v>0</v>
      </c>
      <c r="G164" s="121">
        <v>0</v>
      </c>
      <c r="H164" s="121">
        <v>0</v>
      </c>
      <c r="I164" s="121">
        <v>0</v>
      </c>
      <c r="J164" s="121">
        <v>0.10444955</v>
      </c>
      <c r="K164" s="275"/>
      <c r="S164" s="27"/>
      <c r="T164" s="27"/>
      <c r="U164" s="27"/>
      <c r="V164" s="27"/>
      <c r="W164" s="27"/>
      <c r="X164" s="27"/>
      <c r="Y164" s="27"/>
      <c r="Z164" s="27"/>
      <c r="AA164" s="27"/>
    </row>
    <row r="165" spans="1:27" x14ac:dyDescent="0.25">
      <c r="A165" s="33" t="s">
        <v>90</v>
      </c>
      <c r="B165" s="121">
        <v>0</v>
      </c>
      <c r="C165" s="121">
        <v>1.7094060000000001E-2</v>
      </c>
      <c r="D165" s="121">
        <v>0</v>
      </c>
      <c r="E165" s="121">
        <v>1.7242299999999999E-2</v>
      </c>
      <c r="F165" s="121">
        <v>0</v>
      </c>
      <c r="G165" s="121">
        <v>4.5536339999999995E-2</v>
      </c>
      <c r="H165" s="121">
        <v>0</v>
      </c>
      <c r="I165" s="121">
        <v>0</v>
      </c>
      <c r="J165" s="121">
        <v>2.8806830000000002E-2</v>
      </c>
      <c r="K165" s="275"/>
      <c r="S165" s="27"/>
      <c r="T165" s="27"/>
      <c r="U165" s="27"/>
      <c r="V165" s="27"/>
      <c r="W165" s="27"/>
      <c r="X165" s="27"/>
      <c r="Y165" s="27"/>
      <c r="Z165" s="27"/>
      <c r="AA165" s="27"/>
    </row>
    <row r="166" spans="1:27" x14ac:dyDescent="0.25">
      <c r="A166" s="33" t="s">
        <v>183</v>
      </c>
      <c r="B166" s="121">
        <v>0</v>
      </c>
      <c r="C166" s="121">
        <v>0</v>
      </c>
      <c r="D166" s="121">
        <v>0</v>
      </c>
      <c r="E166" s="121">
        <v>1.6086E-2</v>
      </c>
      <c r="F166" s="121">
        <v>0</v>
      </c>
      <c r="G166" s="121">
        <v>0</v>
      </c>
      <c r="H166" s="121">
        <v>0</v>
      </c>
      <c r="I166" s="121">
        <v>0</v>
      </c>
      <c r="J166" s="121">
        <v>0.16492124</v>
      </c>
      <c r="K166" s="275"/>
      <c r="S166" s="27"/>
      <c r="T166" s="27"/>
      <c r="U166" s="27"/>
      <c r="V166" s="27"/>
      <c r="W166" s="27"/>
      <c r="X166" s="27"/>
      <c r="Y166" s="27"/>
      <c r="Z166" s="27"/>
      <c r="AA166" s="27"/>
    </row>
    <row r="167" spans="1:27" x14ac:dyDescent="0.25">
      <c r="A167" s="33" t="s">
        <v>110</v>
      </c>
      <c r="B167" s="121">
        <v>0</v>
      </c>
      <c r="C167" s="121">
        <v>0</v>
      </c>
      <c r="D167" s="121">
        <v>0</v>
      </c>
      <c r="E167" s="121">
        <v>1.4108000000000001E-2</v>
      </c>
      <c r="F167" s="121">
        <v>0</v>
      </c>
      <c r="G167" s="121">
        <v>0</v>
      </c>
      <c r="H167" s="121">
        <v>0</v>
      </c>
      <c r="I167" s="121">
        <v>1.0250000000000001E-3</v>
      </c>
      <c r="J167" s="121">
        <v>3.3E-3</v>
      </c>
      <c r="K167" s="275"/>
      <c r="S167" s="27"/>
      <c r="T167" s="27"/>
      <c r="U167" s="27"/>
      <c r="V167" s="27"/>
      <c r="W167" s="27"/>
      <c r="X167" s="27"/>
      <c r="Y167" s="27"/>
      <c r="Z167" s="27"/>
      <c r="AA167" s="27"/>
    </row>
    <row r="168" spans="1:27" x14ac:dyDescent="0.25">
      <c r="A168" s="33" t="s">
        <v>116</v>
      </c>
      <c r="B168" s="121">
        <v>0</v>
      </c>
      <c r="C168" s="121">
        <v>0</v>
      </c>
      <c r="D168" s="121">
        <v>0</v>
      </c>
      <c r="E168" s="121">
        <v>1.3143999999999999E-2</v>
      </c>
      <c r="F168" s="121">
        <v>0</v>
      </c>
      <c r="G168" s="121">
        <v>0</v>
      </c>
      <c r="H168" s="121">
        <v>0</v>
      </c>
      <c r="I168" s="121">
        <v>0</v>
      </c>
      <c r="J168" s="121">
        <v>0</v>
      </c>
      <c r="K168" s="275"/>
      <c r="S168" s="27"/>
      <c r="T168" s="27"/>
      <c r="U168" s="27"/>
      <c r="V168" s="27"/>
      <c r="W168" s="27"/>
      <c r="X168" s="27"/>
      <c r="Y168" s="27"/>
      <c r="Z168" s="27"/>
      <c r="AA168" s="27"/>
    </row>
    <row r="169" spans="1:27" x14ac:dyDescent="0.25">
      <c r="A169" s="33" t="s">
        <v>95</v>
      </c>
      <c r="B169" s="121">
        <v>0</v>
      </c>
      <c r="C169" s="121">
        <v>0</v>
      </c>
      <c r="D169" s="121">
        <v>0</v>
      </c>
      <c r="E169" s="121">
        <v>1.2519000000000001E-2</v>
      </c>
      <c r="F169" s="121">
        <v>1.9514490000000002E-2</v>
      </c>
      <c r="G169" s="121">
        <v>0</v>
      </c>
      <c r="H169" s="121">
        <v>0</v>
      </c>
      <c r="I169" s="121">
        <v>1.9514490000000002E-2</v>
      </c>
      <c r="J169" s="121">
        <v>6.9830530000000002E-2</v>
      </c>
      <c r="K169" s="275"/>
      <c r="S169" s="27"/>
      <c r="T169" s="27"/>
      <c r="U169" s="27"/>
      <c r="V169" s="27"/>
      <c r="W169" s="27"/>
      <c r="X169" s="27"/>
      <c r="Y169" s="27"/>
      <c r="Z169" s="27"/>
      <c r="AA169" s="27"/>
    </row>
    <row r="170" spans="1:27" x14ac:dyDescent="0.25">
      <c r="A170" s="33" t="s">
        <v>206</v>
      </c>
      <c r="B170" s="121">
        <v>0</v>
      </c>
      <c r="C170" s="121">
        <v>0</v>
      </c>
      <c r="D170" s="121">
        <v>0</v>
      </c>
      <c r="E170" s="121">
        <v>1.2422000000000001E-2</v>
      </c>
      <c r="F170" s="121">
        <v>0</v>
      </c>
      <c r="G170" s="121">
        <v>4.0000000000000002E-4</v>
      </c>
      <c r="H170" s="121">
        <v>0</v>
      </c>
      <c r="I170" s="121">
        <v>1E-4</v>
      </c>
      <c r="J170" s="121">
        <v>0</v>
      </c>
      <c r="K170" s="275"/>
      <c r="S170" s="27"/>
      <c r="T170" s="27"/>
      <c r="U170" s="27"/>
      <c r="V170" s="27"/>
      <c r="W170" s="27"/>
      <c r="X170" s="27"/>
      <c r="Y170" s="27"/>
      <c r="Z170" s="27"/>
      <c r="AA170" s="27"/>
    </row>
    <row r="171" spans="1:27" x14ac:dyDescent="0.25">
      <c r="A171" s="33" t="s">
        <v>22</v>
      </c>
      <c r="B171" s="121">
        <v>0</v>
      </c>
      <c r="C171" s="121">
        <v>3.6353360000000001E-2</v>
      </c>
      <c r="D171" s="121">
        <v>0</v>
      </c>
      <c r="E171" s="121">
        <v>1.23E-2</v>
      </c>
      <c r="F171" s="121">
        <v>0</v>
      </c>
      <c r="G171" s="121">
        <v>0</v>
      </c>
      <c r="H171" s="121">
        <v>0</v>
      </c>
      <c r="I171" s="121">
        <v>1E-4</v>
      </c>
      <c r="J171" s="121">
        <v>3.6353360000000001E-2</v>
      </c>
      <c r="K171" s="275"/>
      <c r="S171" s="27"/>
      <c r="T171" s="27"/>
      <c r="U171" s="27"/>
      <c r="V171" s="27"/>
      <c r="W171" s="27"/>
      <c r="X171" s="27"/>
      <c r="Y171" s="27"/>
      <c r="Z171" s="27"/>
      <c r="AA171" s="27"/>
    </row>
    <row r="172" spans="1:27" x14ac:dyDescent="0.25">
      <c r="A172" s="33" t="s">
        <v>47</v>
      </c>
      <c r="B172" s="121">
        <v>0</v>
      </c>
      <c r="C172" s="121">
        <v>0</v>
      </c>
      <c r="D172" s="121">
        <v>0</v>
      </c>
      <c r="E172" s="121">
        <v>9.8825000000000007E-3</v>
      </c>
      <c r="F172" s="121">
        <v>0</v>
      </c>
      <c r="G172" s="121">
        <v>0</v>
      </c>
      <c r="H172" s="121">
        <v>0</v>
      </c>
      <c r="I172" s="121">
        <v>0</v>
      </c>
      <c r="J172" s="121">
        <v>0</v>
      </c>
      <c r="K172" s="275"/>
      <c r="S172" s="27"/>
      <c r="T172" s="27"/>
      <c r="U172" s="27"/>
      <c r="V172" s="27"/>
      <c r="W172" s="27"/>
      <c r="X172" s="27"/>
      <c r="Y172" s="27"/>
      <c r="Z172" s="27"/>
      <c r="AA172" s="27"/>
    </row>
    <row r="173" spans="1:27" x14ac:dyDescent="0.25">
      <c r="A173" s="33" t="s">
        <v>155</v>
      </c>
      <c r="B173" s="121">
        <v>0</v>
      </c>
      <c r="C173" s="121">
        <v>0</v>
      </c>
      <c r="D173" s="121">
        <v>0</v>
      </c>
      <c r="E173" s="121">
        <v>5.7479999999999996E-3</v>
      </c>
      <c r="F173" s="121">
        <v>0</v>
      </c>
      <c r="G173" s="121">
        <v>0</v>
      </c>
      <c r="H173" s="121">
        <v>0</v>
      </c>
      <c r="I173" s="121">
        <v>0</v>
      </c>
      <c r="J173" s="121">
        <v>2.870909E-2</v>
      </c>
      <c r="K173" s="275"/>
      <c r="S173" s="27"/>
      <c r="T173" s="27"/>
      <c r="U173" s="27"/>
      <c r="V173" s="27"/>
      <c r="W173" s="27"/>
      <c r="X173" s="27"/>
      <c r="Y173" s="27"/>
      <c r="Z173" s="27"/>
      <c r="AA173" s="27"/>
    </row>
    <row r="174" spans="1:27" x14ac:dyDescent="0.25">
      <c r="A174" s="33" t="s">
        <v>23</v>
      </c>
      <c r="B174" s="121">
        <v>0</v>
      </c>
      <c r="C174" s="121">
        <v>8.5499999999999997E-4</v>
      </c>
      <c r="D174" s="121">
        <v>0</v>
      </c>
      <c r="E174" s="121">
        <v>5.4999999999999997E-3</v>
      </c>
      <c r="F174" s="121">
        <v>0</v>
      </c>
      <c r="G174" s="121">
        <v>0</v>
      </c>
      <c r="H174" s="121">
        <v>0</v>
      </c>
      <c r="I174" s="121">
        <v>0</v>
      </c>
      <c r="J174" s="121">
        <v>8.5499999999999997E-4</v>
      </c>
      <c r="K174" s="275"/>
      <c r="S174" s="27"/>
      <c r="T174" s="27"/>
      <c r="U174" s="27"/>
      <c r="V174" s="27"/>
      <c r="W174" s="27"/>
      <c r="X174" s="27"/>
      <c r="Y174" s="27"/>
      <c r="Z174" s="27"/>
      <c r="AA174" s="27"/>
    </row>
    <row r="175" spans="1:27" x14ac:dyDescent="0.25">
      <c r="A175" s="33" t="s">
        <v>202</v>
      </c>
      <c r="B175" s="121">
        <v>0</v>
      </c>
      <c r="C175" s="121">
        <v>0</v>
      </c>
      <c r="D175" s="121">
        <v>0</v>
      </c>
      <c r="E175" s="121">
        <v>3.1079200000000001E-3</v>
      </c>
      <c r="F175" s="121">
        <v>0</v>
      </c>
      <c r="G175" s="121">
        <v>0</v>
      </c>
      <c r="H175" s="121">
        <v>0</v>
      </c>
      <c r="I175" s="121">
        <v>0</v>
      </c>
      <c r="J175" s="121">
        <v>0</v>
      </c>
      <c r="K175" s="275"/>
      <c r="S175" s="27"/>
      <c r="T175" s="27"/>
      <c r="U175" s="27"/>
      <c r="V175" s="27"/>
      <c r="W175" s="27"/>
      <c r="X175" s="27"/>
      <c r="Y175" s="27"/>
      <c r="Z175" s="27"/>
      <c r="AA175" s="27"/>
    </row>
    <row r="176" spans="1:27" x14ac:dyDescent="0.25">
      <c r="A176" s="33" t="s">
        <v>124</v>
      </c>
      <c r="B176" s="121">
        <v>0</v>
      </c>
      <c r="C176" s="121">
        <v>0</v>
      </c>
      <c r="D176" s="121">
        <v>0</v>
      </c>
      <c r="E176" s="121">
        <v>3.0000000000000001E-3</v>
      </c>
      <c r="F176" s="121">
        <v>0</v>
      </c>
      <c r="G176" s="121">
        <v>0</v>
      </c>
      <c r="H176" s="121">
        <v>0</v>
      </c>
      <c r="I176" s="121">
        <v>0</v>
      </c>
      <c r="J176" s="121">
        <v>0</v>
      </c>
      <c r="K176" s="275"/>
      <c r="S176" s="27"/>
      <c r="T176" s="27"/>
      <c r="U176" s="27"/>
      <c r="V176" s="27"/>
      <c r="W176" s="27"/>
      <c r="X176" s="27"/>
      <c r="Y176" s="27"/>
      <c r="Z176" s="27"/>
      <c r="AA176" s="27"/>
    </row>
    <row r="177" spans="1:27" x14ac:dyDescent="0.25">
      <c r="A177" s="33" t="s">
        <v>881</v>
      </c>
      <c r="B177" s="121">
        <v>0</v>
      </c>
      <c r="C177" s="121">
        <v>0</v>
      </c>
      <c r="D177" s="121">
        <v>0</v>
      </c>
      <c r="E177" s="121">
        <v>2.232E-3</v>
      </c>
      <c r="F177" s="121">
        <v>0</v>
      </c>
      <c r="G177" s="121">
        <v>0</v>
      </c>
      <c r="H177" s="121">
        <v>0</v>
      </c>
      <c r="I177" s="121">
        <v>0</v>
      </c>
      <c r="J177" s="121">
        <v>0</v>
      </c>
      <c r="K177" s="275"/>
      <c r="S177" s="27"/>
      <c r="T177" s="27"/>
      <c r="U177" s="27"/>
      <c r="V177" s="27"/>
      <c r="W177" s="27"/>
      <c r="X177" s="27"/>
      <c r="Y177" s="27"/>
      <c r="Z177" s="27"/>
      <c r="AA177" s="27"/>
    </row>
    <row r="178" spans="1:27" x14ac:dyDescent="0.25">
      <c r="A178" s="33" t="s">
        <v>170</v>
      </c>
      <c r="B178" s="121">
        <v>0</v>
      </c>
      <c r="C178" s="121">
        <v>0</v>
      </c>
      <c r="D178" s="121">
        <v>0</v>
      </c>
      <c r="E178" s="121">
        <v>2.2000000000000001E-3</v>
      </c>
      <c r="F178" s="121">
        <v>0</v>
      </c>
      <c r="G178" s="121">
        <v>0</v>
      </c>
      <c r="H178" s="121">
        <v>0</v>
      </c>
      <c r="I178" s="121">
        <v>7.2451999999999998E-4</v>
      </c>
      <c r="J178" s="121">
        <v>5.9999999999999995E-4</v>
      </c>
      <c r="K178" s="275"/>
      <c r="S178" s="27"/>
      <c r="T178" s="27"/>
      <c r="U178" s="27"/>
      <c r="V178" s="27"/>
      <c r="W178" s="27"/>
      <c r="X178" s="27"/>
      <c r="Y178" s="27"/>
      <c r="Z178" s="27"/>
      <c r="AA178" s="27"/>
    </row>
    <row r="179" spans="1:27" x14ac:dyDescent="0.25">
      <c r="A179" s="33" t="s">
        <v>86</v>
      </c>
      <c r="B179" s="121">
        <v>0</v>
      </c>
      <c r="C179" s="121">
        <v>0</v>
      </c>
      <c r="D179" s="121">
        <v>0</v>
      </c>
      <c r="E179" s="121">
        <v>1.0679999999999999E-3</v>
      </c>
      <c r="F179" s="121">
        <v>0</v>
      </c>
      <c r="G179" s="121">
        <v>0</v>
      </c>
      <c r="H179" s="121">
        <v>0</v>
      </c>
      <c r="I179" s="121">
        <v>0</v>
      </c>
      <c r="J179" s="121">
        <v>1.4313610000000001E-2</v>
      </c>
      <c r="K179" s="275"/>
      <c r="S179" s="27"/>
      <c r="T179" s="27"/>
      <c r="U179" s="27"/>
      <c r="V179" s="27"/>
      <c r="W179" s="27"/>
      <c r="X179" s="27"/>
      <c r="Y179" s="27"/>
      <c r="Z179" s="27"/>
      <c r="AA179" s="27"/>
    </row>
    <row r="180" spans="1:27" x14ac:dyDescent="0.25">
      <c r="A180" s="33" t="s">
        <v>77</v>
      </c>
      <c r="B180" s="121">
        <v>0</v>
      </c>
      <c r="C180" s="121">
        <v>0</v>
      </c>
      <c r="D180" s="121">
        <v>0</v>
      </c>
      <c r="E180" s="121">
        <v>7.1000000000000002E-4</v>
      </c>
      <c r="F180" s="121">
        <v>0</v>
      </c>
      <c r="G180" s="121">
        <v>0</v>
      </c>
      <c r="H180" s="121">
        <v>0</v>
      </c>
      <c r="I180" s="121">
        <v>0</v>
      </c>
      <c r="J180" s="121">
        <v>0</v>
      </c>
      <c r="K180" s="275"/>
      <c r="S180" s="27"/>
      <c r="T180" s="27"/>
      <c r="U180" s="27"/>
      <c r="V180" s="27"/>
      <c r="W180" s="27"/>
      <c r="X180" s="27"/>
      <c r="Y180" s="27"/>
      <c r="Z180" s="27"/>
      <c r="AA180" s="27"/>
    </row>
    <row r="181" spans="1:27" x14ac:dyDescent="0.25">
      <c r="A181" s="33" t="s">
        <v>126</v>
      </c>
      <c r="B181" s="121">
        <v>0</v>
      </c>
      <c r="C181" s="121">
        <v>0</v>
      </c>
      <c r="D181" s="121">
        <v>0</v>
      </c>
      <c r="E181" s="121">
        <v>5.8600000000000004E-4</v>
      </c>
      <c r="F181" s="121">
        <v>0</v>
      </c>
      <c r="G181" s="121">
        <v>0</v>
      </c>
      <c r="H181" s="121">
        <v>0</v>
      </c>
      <c r="I181" s="121">
        <v>0</v>
      </c>
      <c r="J181" s="121">
        <v>5.9347469999999999E-2</v>
      </c>
      <c r="K181" s="275"/>
      <c r="S181" s="27"/>
      <c r="T181" s="27"/>
      <c r="U181" s="27"/>
      <c r="V181" s="27"/>
      <c r="W181" s="27"/>
      <c r="X181" s="27"/>
      <c r="Y181" s="27"/>
      <c r="Z181" s="27"/>
      <c r="AA181" s="27"/>
    </row>
    <row r="182" spans="1:27" x14ac:dyDescent="0.25">
      <c r="A182" s="33" t="s">
        <v>71</v>
      </c>
      <c r="B182" s="121">
        <v>0</v>
      </c>
      <c r="C182" s="121">
        <v>0.10717928</v>
      </c>
      <c r="D182" s="121">
        <v>0</v>
      </c>
      <c r="E182" s="121">
        <v>4.4999999999999999E-4</v>
      </c>
      <c r="F182" s="121">
        <v>0</v>
      </c>
      <c r="G182" s="121">
        <v>0</v>
      </c>
      <c r="H182" s="121">
        <v>0</v>
      </c>
      <c r="I182" s="121">
        <v>0</v>
      </c>
      <c r="J182" s="121">
        <v>0.10717928</v>
      </c>
      <c r="K182" s="275"/>
      <c r="S182" s="27"/>
      <c r="T182" s="27"/>
      <c r="U182" s="27"/>
      <c r="V182" s="27"/>
      <c r="W182" s="27"/>
      <c r="X182" s="27"/>
      <c r="Y182" s="27"/>
      <c r="Z182" s="27"/>
      <c r="AA182" s="27"/>
    </row>
    <row r="183" spans="1:27" x14ac:dyDescent="0.25">
      <c r="A183" s="33" t="s">
        <v>129</v>
      </c>
      <c r="B183" s="121">
        <v>0</v>
      </c>
      <c r="C183" s="121">
        <v>0</v>
      </c>
      <c r="D183" s="121">
        <v>0</v>
      </c>
      <c r="E183" s="121">
        <v>1.8000000000000001E-4</v>
      </c>
      <c r="F183" s="121">
        <v>0</v>
      </c>
      <c r="G183" s="121">
        <v>0</v>
      </c>
      <c r="H183" s="121">
        <v>0</v>
      </c>
      <c r="I183" s="121">
        <v>6.6191509999999995E-2</v>
      </c>
      <c r="J183" s="121">
        <v>3.3424399999999999E-3</v>
      </c>
      <c r="K183" s="275"/>
      <c r="S183" s="27"/>
      <c r="T183" s="27"/>
      <c r="U183" s="27"/>
      <c r="V183" s="27"/>
      <c r="W183" s="27"/>
      <c r="X183" s="27"/>
      <c r="Y183" s="27"/>
      <c r="Z183" s="27"/>
      <c r="AA183" s="27"/>
    </row>
    <row r="184" spans="1:27" x14ac:dyDescent="0.25">
      <c r="A184" s="33" t="s">
        <v>880</v>
      </c>
      <c r="B184" s="121">
        <v>0</v>
      </c>
      <c r="C184" s="121">
        <v>0</v>
      </c>
      <c r="D184" s="121">
        <v>0</v>
      </c>
      <c r="E184" s="121">
        <v>1.5799999999999999E-4</v>
      </c>
      <c r="F184" s="121">
        <v>0</v>
      </c>
      <c r="G184" s="121">
        <v>0</v>
      </c>
      <c r="H184" s="121">
        <v>0</v>
      </c>
      <c r="I184" s="121">
        <v>0</v>
      </c>
      <c r="J184" s="121">
        <v>0</v>
      </c>
      <c r="K184" s="275"/>
      <c r="S184" s="27"/>
      <c r="T184" s="27"/>
      <c r="U184" s="27"/>
      <c r="V184" s="27"/>
      <c r="W184" s="27"/>
      <c r="X184" s="27"/>
      <c r="Y184" s="27"/>
      <c r="Z184" s="27"/>
      <c r="AA184" s="27"/>
    </row>
    <row r="185" spans="1:27" x14ac:dyDescent="0.25">
      <c r="A185" s="33" t="s">
        <v>13</v>
      </c>
      <c r="B185" s="121">
        <v>0</v>
      </c>
      <c r="C185" s="121">
        <v>0</v>
      </c>
      <c r="D185" s="121">
        <v>0</v>
      </c>
      <c r="E185" s="121">
        <v>1.2988999999999999E-4</v>
      </c>
      <c r="F185" s="121">
        <v>0</v>
      </c>
      <c r="G185" s="121">
        <v>0</v>
      </c>
      <c r="H185" s="121">
        <v>0</v>
      </c>
      <c r="I185" s="121">
        <v>0</v>
      </c>
      <c r="J185" s="121">
        <v>4.424E-3</v>
      </c>
      <c r="K185" s="275"/>
      <c r="S185" s="27"/>
      <c r="T185" s="27"/>
      <c r="U185" s="27"/>
      <c r="V185" s="27"/>
      <c r="W185" s="27"/>
      <c r="X185" s="27"/>
      <c r="Y185" s="27"/>
      <c r="Z185" s="27"/>
      <c r="AA185" s="27"/>
    </row>
    <row r="186" spans="1:27" x14ac:dyDescent="0.25">
      <c r="A186" s="33" t="s">
        <v>130</v>
      </c>
      <c r="B186" s="121">
        <v>0</v>
      </c>
      <c r="C186" s="121">
        <v>0</v>
      </c>
      <c r="D186" s="121">
        <v>0</v>
      </c>
      <c r="E186" s="121">
        <v>1E-4</v>
      </c>
      <c r="F186" s="121">
        <v>0</v>
      </c>
      <c r="G186" s="121">
        <v>0</v>
      </c>
      <c r="H186" s="121">
        <v>0</v>
      </c>
      <c r="I186" s="121">
        <v>0</v>
      </c>
      <c r="J186" s="121">
        <v>1.8E-3</v>
      </c>
      <c r="K186" s="275"/>
      <c r="S186" s="27"/>
      <c r="T186" s="27"/>
      <c r="U186" s="27"/>
      <c r="V186" s="27"/>
      <c r="W186" s="27"/>
      <c r="X186" s="27"/>
      <c r="Y186" s="27"/>
      <c r="Z186" s="27"/>
      <c r="AA186" s="27"/>
    </row>
    <row r="187" spans="1:27" x14ac:dyDescent="0.25">
      <c r="A187" s="33" t="s">
        <v>42</v>
      </c>
      <c r="B187" s="121">
        <v>0</v>
      </c>
      <c r="C187" s="121">
        <v>0</v>
      </c>
      <c r="D187" s="121">
        <v>0</v>
      </c>
      <c r="E187" s="121">
        <v>1E-4</v>
      </c>
      <c r="F187" s="121">
        <v>0</v>
      </c>
      <c r="G187" s="121">
        <v>0</v>
      </c>
      <c r="H187" s="121">
        <v>0</v>
      </c>
      <c r="I187" s="121">
        <v>0</v>
      </c>
      <c r="J187" s="121">
        <v>0</v>
      </c>
      <c r="K187" s="275"/>
      <c r="S187" s="27"/>
      <c r="T187" s="27"/>
      <c r="U187" s="27"/>
      <c r="V187" s="27"/>
      <c r="W187" s="27"/>
      <c r="X187" s="27"/>
      <c r="Y187" s="27"/>
      <c r="Z187" s="27"/>
      <c r="AA187" s="27"/>
    </row>
    <row r="188" spans="1:27" x14ac:dyDescent="0.25">
      <c r="A188" s="33" t="s">
        <v>14</v>
      </c>
      <c r="B188" s="121">
        <v>0</v>
      </c>
      <c r="C188" s="121">
        <v>1.8521669999999997E-2</v>
      </c>
      <c r="D188" s="121">
        <v>0</v>
      </c>
      <c r="E188" s="121">
        <v>6.3090000000000008E-5</v>
      </c>
      <c r="F188" s="121">
        <v>0</v>
      </c>
      <c r="G188" s="121">
        <v>0</v>
      </c>
      <c r="H188" s="121">
        <v>0</v>
      </c>
      <c r="I188" s="121">
        <v>1.9953286000000001</v>
      </c>
      <c r="J188" s="121">
        <v>3.4183819999999997E-2</v>
      </c>
      <c r="K188" s="275"/>
      <c r="S188" s="27"/>
      <c r="T188" s="27"/>
      <c r="U188" s="27"/>
      <c r="V188" s="27"/>
      <c r="W188" s="27"/>
      <c r="X188" s="27"/>
      <c r="Y188" s="27"/>
      <c r="Z188" s="27"/>
      <c r="AA188" s="27"/>
    </row>
    <row r="189" spans="1:27" x14ac:dyDescent="0.25">
      <c r="A189" s="33" t="s">
        <v>46</v>
      </c>
      <c r="B189" s="121">
        <v>0</v>
      </c>
      <c r="C189" s="121">
        <v>113.71163256999999</v>
      </c>
      <c r="D189" s="121">
        <v>0</v>
      </c>
      <c r="E189" s="121">
        <v>0</v>
      </c>
      <c r="F189" s="121">
        <v>0</v>
      </c>
      <c r="G189" s="121">
        <v>0</v>
      </c>
      <c r="H189" s="121">
        <v>0</v>
      </c>
      <c r="I189" s="121">
        <v>0</v>
      </c>
      <c r="J189" s="121">
        <v>113.71163256999999</v>
      </c>
      <c r="K189" s="275"/>
      <c r="S189" s="27"/>
      <c r="T189" s="27"/>
      <c r="U189" s="27"/>
      <c r="V189" s="27"/>
      <c r="W189" s="27"/>
      <c r="X189" s="27"/>
      <c r="Y189" s="27"/>
      <c r="Z189" s="27"/>
      <c r="AA189" s="27"/>
    </row>
    <row r="190" spans="1:27" x14ac:dyDescent="0.25">
      <c r="A190" s="33" t="s">
        <v>125</v>
      </c>
      <c r="B190" s="121">
        <v>0</v>
      </c>
      <c r="C190" s="121">
        <v>49.528585299999996</v>
      </c>
      <c r="D190" s="121">
        <v>0</v>
      </c>
      <c r="E190" s="121">
        <v>0</v>
      </c>
      <c r="F190" s="121">
        <v>6.8687669999999992E-2</v>
      </c>
      <c r="G190" s="121">
        <v>0</v>
      </c>
      <c r="H190" s="121">
        <v>0</v>
      </c>
      <c r="I190" s="121">
        <v>6.8687669999999992E-2</v>
      </c>
      <c r="J190" s="121">
        <v>49.658629689999998</v>
      </c>
      <c r="K190" s="275"/>
      <c r="S190" s="27"/>
      <c r="T190" s="27"/>
      <c r="U190" s="27"/>
      <c r="V190" s="27"/>
      <c r="W190" s="27"/>
      <c r="X190" s="27"/>
      <c r="Y190" s="27"/>
      <c r="Z190" s="27"/>
      <c r="AA190" s="27"/>
    </row>
    <row r="191" spans="1:27" x14ac:dyDescent="0.25">
      <c r="A191" s="33" t="s">
        <v>68</v>
      </c>
      <c r="B191" s="121">
        <v>0</v>
      </c>
      <c r="C191" s="121">
        <v>2.9187384399999998</v>
      </c>
      <c r="D191" s="121">
        <v>0</v>
      </c>
      <c r="E191" s="121">
        <v>0</v>
      </c>
      <c r="F191" s="121">
        <v>0</v>
      </c>
      <c r="G191" s="121">
        <v>0</v>
      </c>
      <c r="H191" s="121">
        <v>0</v>
      </c>
      <c r="I191" s="121">
        <v>0</v>
      </c>
      <c r="J191" s="121">
        <v>2.9187384399999998</v>
      </c>
      <c r="K191" s="275"/>
      <c r="S191" s="27"/>
      <c r="T191" s="27"/>
      <c r="U191" s="27"/>
      <c r="V191" s="27"/>
      <c r="W191" s="27"/>
      <c r="X191" s="27"/>
      <c r="Y191" s="27"/>
      <c r="Z191" s="27"/>
      <c r="AA191" s="27"/>
    </row>
    <row r="192" spans="1:27" x14ac:dyDescent="0.25">
      <c r="A192" s="33" t="s">
        <v>21</v>
      </c>
      <c r="B192" s="121">
        <v>0</v>
      </c>
      <c r="C192" s="121">
        <v>0.64897601999999999</v>
      </c>
      <c r="D192" s="121">
        <v>0</v>
      </c>
      <c r="E192" s="121">
        <v>0</v>
      </c>
      <c r="F192" s="121">
        <v>0</v>
      </c>
      <c r="G192" s="121">
        <v>0</v>
      </c>
      <c r="H192" s="121">
        <v>0</v>
      </c>
      <c r="I192" s="121">
        <v>0.87646438000000004</v>
      </c>
      <c r="J192" s="121">
        <v>0.68831940000000003</v>
      </c>
      <c r="K192" s="275"/>
      <c r="S192" s="27"/>
      <c r="T192" s="27"/>
      <c r="U192" s="27"/>
      <c r="V192" s="27"/>
      <c r="W192" s="27"/>
      <c r="X192" s="27"/>
      <c r="Y192" s="27"/>
      <c r="Z192" s="27"/>
      <c r="AA192" s="27"/>
    </row>
    <row r="193" spans="1:27" x14ac:dyDescent="0.25">
      <c r="A193" s="33" t="s">
        <v>879</v>
      </c>
      <c r="B193" s="121">
        <v>0</v>
      </c>
      <c r="C193" s="121">
        <v>0.29451618000000002</v>
      </c>
      <c r="D193" s="121">
        <v>0</v>
      </c>
      <c r="E193" s="121">
        <v>0</v>
      </c>
      <c r="F193" s="121">
        <v>0</v>
      </c>
      <c r="G193" s="121">
        <v>0</v>
      </c>
      <c r="H193" s="121">
        <v>0</v>
      </c>
      <c r="I193" s="121">
        <v>0</v>
      </c>
      <c r="J193" s="121">
        <v>0.29451618000000002</v>
      </c>
      <c r="K193" s="275"/>
      <c r="S193" s="27"/>
      <c r="T193" s="27"/>
      <c r="U193" s="27"/>
      <c r="V193" s="27"/>
      <c r="W193" s="27"/>
      <c r="X193" s="27"/>
      <c r="Y193" s="27"/>
      <c r="Z193" s="27"/>
      <c r="AA193" s="27"/>
    </row>
    <row r="194" spans="1:27" x14ac:dyDescent="0.25">
      <c r="A194" s="33" t="s">
        <v>24</v>
      </c>
      <c r="B194" s="121">
        <v>0</v>
      </c>
      <c r="C194" s="121">
        <v>0.22209910999999999</v>
      </c>
      <c r="D194" s="121">
        <v>0</v>
      </c>
      <c r="E194" s="121">
        <v>0</v>
      </c>
      <c r="F194" s="121">
        <v>0</v>
      </c>
      <c r="G194" s="121">
        <v>0</v>
      </c>
      <c r="H194" s="121">
        <v>0</v>
      </c>
      <c r="I194" s="121">
        <v>8.7999999999999998E-5</v>
      </c>
      <c r="J194" s="121">
        <v>0.23116210999999998</v>
      </c>
      <c r="K194" s="275"/>
      <c r="S194" s="27"/>
      <c r="T194" s="27"/>
      <c r="U194" s="27"/>
      <c r="V194" s="27"/>
      <c r="W194" s="27"/>
      <c r="X194" s="27"/>
      <c r="Y194" s="27"/>
      <c r="Z194" s="27"/>
      <c r="AA194" s="27"/>
    </row>
    <row r="195" spans="1:27" x14ac:dyDescent="0.25">
      <c r="A195" s="33" t="s">
        <v>123</v>
      </c>
      <c r="B195" s="121">
        <v>0</v>
      </c>
      <c r="C195" s="121">
        <v>5.3544399999999994E-3</v>
      </c>
      <c r="D195" s="121">
        <v>0</v>
      </c>
      <c r="E195" s="121">
        <v>0</v>
      </c>
      <c r="F195" s="121">
        <v>4.4986110000000003E-2</v>
      </c>
      <c r="G195" s="121">
        <v>0</v>
      </c>
      <c r="H195" s="121">
        <v>0</v>
      </c>
      <c r="I195" s="121">
        <v>4.4986110000000003E-2</v>
      </c>
      <c r="J195" s="121">
        <v>7.8388550000000001E-2</v>
      </c>
      <c r="K195" s="275"/>
      <c r="S195" s="27"/>
      <c r="T195" s="27"/>
      <c r="U195" s="27"/>
      <c r="V195" s="27"/>
      <c r="W195" s="27"/>
      <c r="X195" s="27"/>
      <c r="Y195" s="27"/>
      <c r="Z195" s="27"/>
      <c r="AA195" s="27"/>
    </row>
    <row r="196" spans="1:27" x14ac:dyDescent="0.25">
      <c r="A196" s="33" t="s">
        <v>878</v>
      </c>
      <c r="B196" s="121">
        <v>0</v>
      </c>
      <c r="C196" s="121">
        <v>6.5099999999999995E-6</v>
      </c>
      <c r="D196" s="121">
        <v>0</v>
      </c>
      <c r="E196" s="121">
        <v>0</v>
      </c>
      <c r="F196" s="121">
        <v>0</v>
      </c>
      <c r="G196" s="121">
        <v>0</v>
      </c>
      <c r="H196" s="121">
        <v>0</v>
      </c>
      <c r="I196" s="121">
        <v>0</v>
      </c>
      <c r="J196" s="121">
        <v>6.5099999999999995E-6</v>
      </c>
      <c r="K196" s="275"/>
      <c r="S196" s="27"/>
      <c r="T196" s="27"/>
      <c r="U196" s="27"/>
      <c r="V196" s="27"/>
      <c r="W196" s="27"/>
      <c r="X196" s="27"/>
      <c r="Y196" s="27"/>
      <c r="Z196" s="27"/>
      <c r="AA196" s="27"/>
    </row>
    <row r="197" spans="1:27" x14ac:dyDescent="0.25">
      <c r="A197" s="33" t="s">
        <v>6</v>
      </c>
      <c r="B197" s="121">
        <v>0</v>
      </c>
      <c r="C197" s="121">
        <v>0</v>
      </c>
      <c r="D197" s="121">
        <v>0</v>
      </c>
      <c r="E197" s="121">
        <v>0</v>
      </c>
      <c r="F197" s="121">
        <v>0</v>
      </c>
      <c r="G197" s="121">
        <v>0</v>
      </c>
      <c r="H197" s="121">
        <v>0</v>
      </c>
      <c r="I197" s="121">
        <v>0</v>
      </c>
      <c r="J197" s="121">
        <v>0.55849604000000008</v>
      </c>
      <c r="K197" s="275"/>
      <c r="S197" s="27"/>
      <c r="T197" s="27"/>
      <c r="U197" s="27"/>
      <c r="V197" s="27"/>
      <c r="W197" s="27"/>
      <c r="X197" s="27"/>
      <c r="Y197" s="27"/>
      <c r="Z197" s="27"/>
      <c r="AA197" s="27"/>
    </row>
    <row r="198" spans="1:27" x14ac:dyDescent="0.25">
      <c r="A198" s="33" t="s">
        <v>5</v>
      </c>
      <c r="B198" s="121">
        <v>0</v>
      </c>
      <c r="C198" s="121">
        <v>0</v>
      </c>
      <c r="D198" s="121">
        <v>0</v>
      </c>
      <c r="E198" s="121">
        <v>0</v>
      </c>
      <c r="F198" s="121">
        <v>0</v>
      </c>
      <c r="G198" s="121">
        <v>0</v>
      </c>
      <c r="H198" s="121">
        <v>0</v>
      </c>
      <c r="I198" s="121">
        <v>0</v>
      </c>
      <c r="J198" s="121">
        <v>0.44802556999999998</v>
      </c>
      <c r="K198" s="275"/>
      <c r="S198" s="27"/>
      <c r="T198" s="27"/>
      <c r="U198" s="27"/>
      <c r="V198" s="27"/>
      <c r="W198" s="27"/>
      <c r="X198" s="27"/>
      <c r="Y198" s="27"/>
      <c r="Z198" s="27"/>
      <c r="AA198" s="27"/>
    </row>
    <row r="199" spans="1:27" x14ac:dyDescent="0.25">
      <c r="A199" s="33" t="s">
        <v>107</v>
      </c>
      <c r="B199" s="121">
        <v>0</v>
      </c>
      <c r="C199" s="121">
        <v>0</v>
      </c>
      <c r="D199" s="121">
        <v>0</v>
      </c>
      <c r="E199" s="121">
        <v>0</v>
      </c>
      <c r="F199" s="121">
        <v>0</v>
      </c>
      <c r="G199" s="121">
        <v>0</v>
      </c>
      <c r="H199" s="121">
        <v>0</v>
      </c>
      <c r="I199" s="121">
        <v>3.6999999999999999E-4</v>
      </c>
      <c r="J199" s="121">
        <v>0.12392330999999999</v>
      </c>
      <c r="K199" s="275"/>
      <c r="S199" s="27"/>
      <c r="T199" s="27"/>
      <c r="U199" s="27"/>
      <c r="V199" s="27"/>
      <c r="W199" s="27"/>
      <c r="X199" s="27"/>
      <c r="Y199" s="27"/>
      <c r="Z199" s="27"/>
      <c r="AA199" s="27"/>
    </row>
    <row r="200" spans="1:27" x14ac:dyDescent="0.25">
      <c r="A200" s="33" t="s">
        <v>150</v>
      </c>
      <c r="B200" s="121">
        <v>0</v>
      </c>
      <c r="C200" s="121">
        <v>0</v>
      </c>
      <c r="D200" s="121">
        <v>0</v>
      </c>
      <c r="E200" s="121">
        <v>0</v>
      </c>
      <c r="F200" s="121">
        <v>0</v>
      </c>
      <c r="G200" s="121">
        <v>0</v>
      </c>
      <c r="H200" s="121">
        <v>0</v>
      </c>
      <c r="I200" s="121">
        <v>0</v>
      </c>
      <c r="J200" s="121">
        <v>2.6517369999999998E-2</v>
      </c>
      <c r="K200" s="275"/>
      <c r="S200" s="27"/>
      <c r="T200" s="27"/>
      <c r="U200" s="27"/>
      <c r="V200" s="27"/>
      <c r="W200" s="27"/>
      <c r="X200" s="27"/>
      <c r="Y200" s="27"/>
      <c r="Z200" s="27"/>
      <c r="AA200" s="27"/>
    </row>
    <row r="201" spans="1:27" x14ac:dyDescent="0.25">
      <c r="A201" s="33" t="s">
        <v>149</v>
      </c>
      <c r="B201" s="121">
        <v>0</v>
      </c>
      <c r="C201" s="121">
        <v>0</v>
      </c>
      <c r="D201" s="121">
        <v>0</v>
      </c>
      <c r="E201" s="121">
        <v>0</v>
      </c>
      <c r="F201" s="121">
        <v>0</v>
      </c>
      <c r="G201" s="121">
        <v>0</v>
      </c>
      <c r="H201" s="121">
        <v>0</v>
      </c>
      <c r="I201" s="121">
        <v>0</v>
      </c>
      <c r="J201" s="121">
        <v>2.4379339999999999E-2</v>
      </c>
      <c r="K201" s="275"/>
      <c r="S201" s="27"/>
      <c r="T201" s="27"/>
      <c r="U201" s="27"/>
      <c r="V201" s="27"/>
      <c r="W201" s="27"/>
      <c r="X201" s="27"/>
      <c r="Y201" s="27"/>
      <c r="Z201" s="27"/>
      <c r="AA201" s="27"/>
    </row>
    <row r="202" spans="1:27" x14ac:dyDescent="0.25">
      <c r="A202" s="33" t="s">
        <v>877</v>
      </c>
      <c r="B202" s="121">
        <v>0</v>
      </c>
      <c r="C202" s="121">
        <v>0</v>
      </c>
      <c r="D202" s="121">
        <v>0</v>
      </c>
      <c r="E202" s="121">
        <v>0</v>
      </c>
      <c r="F202" s="121">
        <v>0</v>
      </c>
      <c r="G202" s="121">
        <v>0</v>
      </c>
      <c r="H202" s="121">
        <v>0</v>
      </c>
      <c r="I202" s="121">
        <v>0</v>
      </c>
      <c r="J202" s="121">
        <v>7.3043500000000003E-3</v>
      </c>
      <c r="K202" s="275"/>
      <c r="S202" s="27"/>
      <c r="T202" s="27"/>
      <c r="U202" s="27"/>
      <c r="V202" s="27"/>
      <c r="W202" s="27"/>
      <c r="X202" s="27"/>
      <c r="Y202" s="27"/>
      <c r="Z202" s="27"/>
      <c r="AA202" s="27"/>
    </row>
    <row r="203" spans="1:27" x14ac:dyDescent="0.25">
      <c r="A203" s="33" t="s">
        <v>111</v>
      </c>
      <c r="B203" s="121">
        <v>0</v>
      </c>
      <c r="C203" s="121">
        <v>0</v>
      </c>
      <c r="D203" s="121">
        <v>0</v>
      </c>
      <c r="E203" s="121">
        <v>0</v>
      </c>
      <c r="F203" s="121">
        <v>0</v>
      </c>
      <c r="G203" s="121">
        <v>0</v>
      </c>
      <c r="H203" s="121">
        <v>0</v>
      </c>
      <c r="I203" s="121">
        <v>0</v>
      </c>
      <c r="J203" s="121">
        <v>3.0415999999999998E-3</v>
      </c>
      <c r="K203" s="275"/>
      <c r="S203" s="27"/>
      <c r="T203" s="27"/>
      <c r="U203" s="27"/>
      <c r="V203" s="27"/>
      <c r="W203" s="27"/>
      <c r="X203" s="27"/>
      <c r="Y203" s="27"/>
      <c r="Z203" s="27"/>
      <c r="AA203" s="27"/>
    </row>
    <row r="204" spans="1:27" x14ac:dyDescent="0.25">
      <c r="A204" s="33" t="s">
        <v>876</v>
      </c>
      <c r="B204" s="121">
        <v>0</v>
      </c>
      <c r="C204" s="121">
        <v>0</v>
      </c>
      <c r="D204" s="121">
        <v>0</v>
      </c>
      <c r="E204" s="121">
        <v>0</v>
      </c>
      <c r="F204" s="121">
        <v>0</v>
      </c>
      <c r="G204" s="121">
        <v>0</v>
      </c>
      <c r="H204" s="121">
        <v>0</v>
      </c>
      <c r="I204" s="121">
        <v>0</v>
      </c>
      <c r="J204" s="121">
        <v>2.1735999999999999E-3</v>
      </c>
      <c r="K204" s="275"/>
      <c r="S204" s="27"/>
      <c r="T204" s="27"/>
      <c r="U204" s="27"/>
      <c r="V204" s="27"/>
      <c r="W204" s="27"/>
      <c r="X204" s="27"/>
      <c r="Y204" s="27"/>
      <c r="Z204" s="27"/>
      <c r="AA204" s="27"/>
    </row>
    <row r="205" spans="1:27" x14ac:dyDescent="0.25">
      <c r="A205" s="33" t="s">
        <v>73</v>
      </c>
      <c r="B205" s="121">
        <v>0</v>
      </c>
      <c r="C205" s="121">
        <v>0</v>
      </c>
      <c r="D205" s="121">
        <v>0</v>
      </c>
      <c r="E205" s="121">
        <v>0</v>
      </c>
      <c r="F205" s="121">
        <v>0</v>
      </c>
      <c r="G205" s="121">
        <v>0</v>
      </c>
      <c r="H205" s="121">
        <v>0</v>
      </c>
      <c r="I205" s="121">
        <v>0</v>
      </c>
      <c r="J205" s="121">
        <v>2.0019999999999999E-3</v>
      </c>
      <c r="K205" s="275"/>
      <c r="S205" s="27"/>
      <c r="T205" s="27"/>
      <c r="U205" s="27"/>
      <c r="V205" s="27"/>
      <c r="W205" s="27"/>
      <c r="X205" s="27"/>
      <c r="Y205" s="27"/>
      <c r="Z205" s="27"/>
      <c r="AA205" s="27"/>
    </row>
    <row r="206" spans="1:27" x14ac:dyDescent="0.25">
      <c r="A206" s="33" t="s">
        <v>72</v>
      </c>
      <c r="B206" s="121">
        <v>0</v>
      </c>
      <c r="C206" s="121">
        <v>0</v>
      </c>
      <c r="D206" s="121">
        <v>0</v>
      </c>
      <c r="E206" s="121">
        <v>0</v>
      </c>
      <c r="F206" s="121">
        <v>0</v>
      </c>
      <c r="G206" s="121">
        <v>0</v>
      </c>
      <c r="H206" s="121">
        <v>0</v>
      </c>
      <c r="I206" s="121">
        <v>6.4999999999999994E-5</v>
      </c>
      <c r="J206" s="121">
        <v>0</v>
      </c>
      <c r="K206" s="275"/>
      <c r="S206" s="27"/>
      <c r="T206" s="27"/>
      <c r="U206" s="27"/>
      <c r="V206" s="27"/>
      <c r="W206" s="27"/>
      <c r="X206" s="27"/>
      <c r="Y206" s="27"/>
      <c r="Z206" s="27"/>
      <c r="AA206" s="27"/>
    </row>
    <row r="207" spans="1:27" x14ac:dyDescent="0.25">
      <c r="A207" s="162" t="s">
        <v>53</v>
      </c>
      <c r="B207" s="122">
        <v>0</v>
      </c>
      <c r="C207" s="122">
        <v>0</v>
      </c>
      <c r="D207" s="122">
        <v>0</v>
      </c>
      <c r="E207" s="122">
        <v>0</v>
      </c>
      <c r="F207" s="122">
        <v>0</v>
      </c>
      <c r="G207" s="122">
        <v>546.31097905999991</v>
      </c>
      <c r="H207" s="122">
        <v>0</v>
      </c>
      <c r="I207" s="122">
        <v>0</v>
      </c>
      <c r="J207" s="122">
        <v>0</v>
      </c>
      <c r="K207" s="275"/>
      <c r="S207" s="73"/>
      <c r="T207" s="73"/>
      <c r="U207" s="73"/>
      <c r="V207" s="73"/>
      <c r="W207" s="73"/>
      <c r="X207" s="73"/>
      <c r="Y207" s="73"/>
      <c r="Z207" s="73"/>
      <c r="AA207" s="73"/>
    </row>
    <row r="208" spans="1:27" x14ac:dyDescent="0.25">
      <c r="A208" s="76"/>
      <c r="B208" s="37">
        <f>SUBTOTAL(109,Table118[Column2])</f>
        <v>4.4892565700000002</v>
      </c>
      <c r="C208" s="37">
        <f>SUBTOTAL(109,Table118[Column3])</f>
        <v>1275.4147369299999</v>
      </c>
      <c r="D208" s="37">
        <f>SUBTOTAL(109,Table118[Column4])</f>
        <v>25.320504109999995</v>
      </c>
      <c r="E208" s="37">
        <f>SUBTOTAL(109,Table118[Column5])</f>
        <v>3000.5012691600004</v>
      </c>
      <c r="F208" s="37">
        <f>SUBTOTAL(109,Table118[Column6])</f>
        <v>25.569352719999994</v>
      </c>
      <c r="G208" s="37">
        <f>SUBTOTAL(109,Table118[Column7])</f>
        <v>1248.6228000299998</v>
      </c>
      <c r="H208" s="37">
        <f>SUBTOTAL(109,Table118[Column8])</f>
        <v>1446.1044926500006</v>
      </c>
      <c r="I208" s="37">
        <f>SUBTOTAL(109,Table118[Column9])</f>
        <v>1782.0843906099997</v>
      </c>
      <c r="J208" s="37">
        <f>SUBTOTAL(109,Table118[Column10])</f>
        <v>1345.9266793399997</v>
      </c>
      <c r="K208" s="275"/>
    </row>
    <row r="209" spans="2:11" x14ac:dyDescent="0.25">
      <c r="B209" s="274"/>
      <c r="C209" s="274"/>
      <c r="D209" s="274"/>
      <c r="E209" s="274"/>
      <c r="F209" s="274"/>
      <c r="G209" s="274"/>
      <c r="H209" s="274"/>
      <c r="I209" s="274"/>
      <c r="J209" s="274"/>
      <c r="K209" s="275"/>
    </row>
    <row r="210" spans="2:11" x14ac:dyDescent="0.25">
      <c r="B210" s="274"/>
      <c r="C210" s="274"/>
      <c r="D210" s="274"/>
      <c r="E210" s="274"/>
      <c r="F210" s="274"/>
      <c r="G210" s="274"/>
      <c r="H210" s="274"/>
      <c r="I210" s="274"/>
      <c r="J210" s="274"/>
      <c r="K210" s="275"/>
    </row>
    <row r="211" spans="2:11" x14ac:dyDescent="0.25">
      <c r="B211" s="274"/>
      <c r="C211" s="274"/>
      <c r="D211" s="274"/>
      <c r="E211" s="274"/>
      <c r="F211" s="274"/>
      <c r="G211" s="274"/>
      <c r="H211" s="274"/>
      <c r="I211" s="274"/>
      <c r="J211" s="274"/>
    </row>
    <row r="212" spans="2:11" x14ac:dyDescent="0.25">
      <c r="B212" s="274"/>
      <c r="C212" s="274"/>
      <c r="D212" s="274"/>
      <c r="E212" s="274"/>
      <c r="F212" s="274"/>
      <c r="G212" s="274"/>
      <c r="H212" s="274"/>
      <c r="I212" s="274"/>
      <c r="J212" s="274"/>
    </row>
    <row r="213" spans="2:11" x14ac:dyDescent="0.25">
      <c r="B213" s="274"/>
      <c r="C213" s="274"/>
      <c r="D213" s="274"/>
      <c r="E213" s="274"/>
      <c r="F213" s="274"/>
      <c r="G213" s="274"/>
      <c r="H213" s="274"/>
      <c r="I213" s="274"/>
      <c r="J213" s="274"/>
    </row>
    <row r="214" spans="2:11" x14ac:dyDescent="0.25">
      <c r="B214" s="274"/>
      <c r="C214" s="274"/>
      <c r="D214" s="274"/>
      <c r="E214" s="274"/>
      <c r="F214" s="274"/>
      <c r="G214" s="274"/>
      <c r="H214" s="274"/>
      <c r="I214" s="274"/>
      <c r="J214" s="274"/>
    </row>
    <row r="215" spans="2:11" x14ac:dyDescent="0.25">
      <c r="B215" s="274"/>
      <c r="C215" s="274"/>
      <c r="D215" s="274"/>
      <c r="E215" s="274"/>
      <c r="F215" s="274"/>
      <c r="G215" s="274"/>
      <c r="H215" s="274"/>
      <c r="I215" s="274"/>
      <c r="J215" s="274"/>
    </row>
    <row r="216" spans="2:11" x14ac:dyDescent="0.25">
      <c r="B216" s="274"/>
      <c r="C216" s="274"/>
      <c r="D216" s="274"/>
      <c r="E216" s="274"/>
      <c r="F216" s="274"/>
      <c r="G216" s="274"/>
      <c r="H216" s="274"/>
      <c r="I216" s="274"/>
      <c r="J216" s="274"/>
    </row>
    <row r="217" spans="2:11" x14ac:dyDescent="0.25">
      <c r="B217" s="274"/>
      <c r="C217" s="274"/>
      <c r="D217" s="274"/>
      <c r="E217" s="274"/>
      <c r="F217" s="274"/>
      <c r="G217" s="274"/>
      <c r="H217" s="274"/>
      <c r="I217" s="274"/>
      <c r="J217" s="274"/>
    </row>
    <row r="218" spans="2:11" x14ac:dyDescent="0.25">
      <c r="B218" s="274"/>
      <c r="C218" s="274"/>
      <c r="D218" s="274"/>
      <c r="E218" s="274"/>
      <c r="F218" s="274"/>
      <c r="G218" s="274"/>
      <c r="H218" s="274"/>
      <c r="I218" s="274"/>
      <c r="J218" s="274"/>
    </row>
    <row r="219" spans="2:11" x14ac:dyDescent="0.25">
      <c r="B219" s="274"/>
      <c r="C219" s="274"/>
      <c r="D219" s="274"/>
      <c r="E219" s="274"/>
      <c r="F219" s="274"/>
      <c r="G219" s="274"/>
      <c r="H219" s="274"/>
      <c r="I219" s="274"/>
      <c r="J219" s="274"/>
    </row>
    <row r="220" spans="2:11" x14ac:dyDescent="0.25">
      <c r="B220" s="274"/>
      <c r="C220" s="274"/>
      <c r="D220" s="274"/>
      <c r="E220" s="274"/>
      <c r="F220" s="274"/>
      <c r="G220" s="274"/>
      <c r="H220" s="274"/>
      <c r="I220" s="274"/>
      <c r="J220" s="274"/>
    </row>
    <row r="221" spans="2:11" x14ac:dyDescent="0.25">
      <c r="B221" s="274"/>
      <c r="C221" s="274"/>
      <c r="D221" s="274"/>
      <c r="E221" s="274"/>
      <c r="F221" s="274"/>
      <c r="G221" s="274"/>
      <c r="H221" s="274"/>
      <c r="I221" s="274"/>
      <c r="J221" s="274"/>
    </row>
    <row r="222" spans="2:11" x14ac:dyDescent="0.25">
      <c r="B222" s="274"/>
      <c r="C222" s="274"/>
      <c r="D222" s="274"/>
      <c r="E222" s="274"/>
      <c r="F222" s="274"/>
      <c r="G222" s="274"/>
      <c r="H222" s="274"/>
      <c r="I222" s="274"/>
      <c r="J222" s="274"/>
    </row>
    <row r="223" spans="2:11" x14ac:dyDescent="0.25">
      <c r="B223" s="274"/>
      <c r="C223" s="274"/>
      <c r="D223" s="274"/>
      <c r="E223" s="274"/>
      <c r="F223" s="274"/>
      <c r="G223" s="274"/>
      <c r="H223" s="274"/>
      <c r="I223" s="274"/>
      <c r="J223" s="274"/>
    </row>
    <row r="224" spans="2:11" x14ac:dyDescent="0.25">
      <c r="B224" s="274"/>
      <c r="C224" s="274"/>
      <c r="D224" s="274"/>
      <c r="E224" s="274"/>
      <c r="F224" s="274"/>
      <c r="G224" s="274"/>
      <c r="H224" s="274"/>
      <c r="I224" s="274"/>
      <c r="J224" s="274"/>
    </row>
    <row r="225" spans="2:10" x14ac:dyDescent="0.25">
      <c r="B225" s="274"/>
      <c r="C225" s="274"/>
      <c r="D225" s="274"/>
      <c r="E225" s="274"/>
      <c r="F225" s="274"/>
      <c r="G225" s="274"/>
      <c r="H225" s="274"/>
      <c r="I225" s="274"/>
      <c r="J225" s="274"/>
    </row>
    <row r="226" spans="2:10" x14ac:dyDescent="0.25">
      <c r="B226" s="274"/>
      <c r="C226" s="274"/>
      <c r="D226" s="274"/>
      <c r="E226" s="274"/>
      <c r="F226" s="274"/>
      <c r="G226" s="274"/>
      <c r="H226" s="274"/>
      <c r="I226" s="274"/>
      <c r="J226" s="274"/>
    </row>
    <row r="227" spans="2:10" x14ac:dyDescent="0.25">
      <c r="B227" s="274"/>
      <c r="C227" s="274"/>
      <c r="D227" s="274"/>
      <c r="E227" s="274"/>
      <c r="F227" s="274"/>
      <c r="G227" s="274"/>
      <c r="H227" s="274"/>
      <c r="I227" s="274"/>
      <c r="J227" s="274"/>
    </row>
    <row r="228" spans="2:10" x14ac:dyDescent="0.25">
      <c r="B228" s="274"/>
      <c r="C228" s="274"/>
      <c r="D228" s="274"/>
      <c r="E228" s="274"/>
      <c r="F228" s="274"/>
      <c r="G228" s="274"/>
      <c r="H228" s="274"/>
      <c r="I228" s="274"/>
      <c r="J228" s="274"/>
    </row>
    <row r="229" spans="2:10" x14ac:dyDescent="0.25">
      <c r="B229" s="274"/>
      <c r="C229" s="274"/>
      <c r="D229" s="274"/>
      <c r="E229" s="274"/>
      <c r="F229" s="274"/>
      <c r="G229" s="274"/>
      <c r="H229" s="274"/>
      <c r="I229" s="274"/>
      <c r="J229" s="274"/>
    </row>
    <row r="230" spans="2:10" x14ac:dyDescent="0.25">
      <c r="B230" s="274"/>
      <c r="C230" s="274"/>
      <c r="D230" s="274"/>
      <c r="E230" s="274"/>
      <c r="F230" s="274"/>
      <c r="G230" s="274"/>
      <c r="H230" s="274"/>
      <c r="I230" s="274"/>
      <c r="J230" s="274"/>
    </row>
    <row r="231" spans="2:10" x14ac:dyDescent="0.25">
      <c r="B231" s="274"/>
      <c r="C231" s="274"/>
      <c r="D231" s="274"/>
      <c r="E231" s="274"/>
      <c r="F231" s="274"/>
      <c r="G231" s="274"/>
      <c r="H231" s="274"/>
      <c r="I231" s="274"/>
      <c r="J231" s="274"/>
    </row>
    <row r="232" spans="2:10" x14ac:dyDescent="0.25">
      <c r="B232" s="274"/>
      <c r="C232" s="274"/>
      <c r="D232" s="274"/>
      <c r="E232" s="274"/>
      <c r="F232" s="274"/>
      <c r="G232" s="274"/>
      <c r="H232" s="274"/>
      <c r="I232" s="274"/>
      <c r="J232" s="274"/>
    </row>
    <row r="233" spans="2:10" x14ac:dyDescent="0.25">
      <c r="B233" s="274"/>
      <c r="C233" s="274"/>
      <c r="D233" s="274"/>
      <c r="E233" s="274"/>
      <c r="F233" s="274"/>
      <c r="G233" s="274"/>
      <c r="H233" s="274"/>
      <c r="I233" s="274"/>
      <c r="J233" s="274"/>
    </row>
    <row r="234" spans="2:10" x14ac:dyDescent="0.25">
      <c r="B234" s="274"/>
      <c r="C234" s="274"/>
      <c r="D234" s="274"/>
      <c r="E234" s="274"/>
      <c r="F234" s="274"/>
      <c r="G234" s="274"/>
      <c r="H234" s="274"/>
      <c r="I234" s="274"/>
      <c r="J234" s="274"/>
    </row>
    <row r="235" spans="2:10" x14ac:dyDescent="0.25">
      <c r="B235" s="274"/>
      <c r="C235" s="274"/>
      <c r="D235" s="274"/>
      <c r="E235" s="274"/>
      <c r="F235" s="274"/>
      <c r="G235" s="274"/>
      <c r="H235" s="274"/>
      <c r="I235" s="274"/>
      <c r="J235" s="274"/>
    </row>
    <row r="236" spans="2:10" x14ac:dyDescent="0.25">
      <c r="B236" s="274"/>
      <c r="C236" s="274"/>
      <c r="D236" s="274"/>
      <c r="E236" s="274"/>
      <c r="F236" s="274"/>
      <c r="G236" s="274"/>
      <c r="H236" s="274"/>
      <c r="I236" s="274"/>
      <c r="J236" s="274"/>
    </row>
    <row r="237" spans="2:10" x14ac:dyDescent="0.25">
      <c r="B237" s="274"/>
      <c r="C237" s="274"/>
      <c r="D237" s="274"/>
      <c r="E237" s="274"/>
      <c r="F237" s="274"/>
      <c r="G237" s="274"/>
      <c r="H237" s="274"/>
      <c r="I237" s="274"/>
      <c r="J237" s="274"/>
    </row>
    <row r="238" spans="2:10" x14ac:dyDescent="0.25">
      <c r="B238" s="274"/>
      <c r="C238" s="274"/>
      <c r="D238" s="274"/>
      <c r="E238" s="274"/>
      <c r="F238" s="274"/>
      <c r="G238" s="274"/>
      <c r="H238" s="274"/>
      <c r="I238" s="274"/>
      <c r="J238" s="274"/>
    </row>
    <row r="239" spans="2:10" x14ac:dyDescent="0.25">
      <c r="B239" s="274"/>
      <c r="C239" s="274"/>
      <c r="D239" s="274"/>
      <c r="E239" s="274"/>
      <c r="F239" s="274"/>
      <c r="G239" s="274"/>
      <c r="H239" s="274"/>
      <c r="I239" s="274"/>
      <c r="J239" s="274"/>
    </row>
    <row r="240" spans="2:10" x14ac:dyDescent="0.25">
      <c r="B240" s="274"/>
      <c r="C240" s="274"/>
      <c r="D240" s="274"/>
      <c r="E240" s="274"/>
      <c r="F240" s="274"/>
      <c r="G240" s="274"/>
      <c r="H240" s="274"/>
      <c r="I240" s="274"/>
      <c r="J240" s="274"/>
    </row>
    <row r="241" spans="2:10" x14ac:dyDescent="0.25">
      <c r="B241" s="274"/>
      <c r="C241" s="274"/>
      <c r="D241" s="274"/>
      <c r="E241" s="274"/>
      <c r="F241" s="274"/>
      <c r="G241" s="274"/>
      <c r="H241" s="274"/>
      <c r="I241" s="274"/>
      <c r="J241" s="274"/>
    </row>
    <row r="242" spans="2:10" x14ac:dyDescent="0.25">
      <c r="B242" s="274"/>
      <c r="C242" s="274"/>
      <c r="D242" s="274"/>
      <c r="E242" s="274"/>
      <c r="F242" s="274"/>
      <c r="G242" s="274"/>
      <c r="H242" s="274"/>
      <c r="I242" s="274"/>
      <c r="J242" s="274"/>
    </row>
    <row r="243" spans="2:10" x14ac:dyDescent="0.25">
      <c r="B243" s="274"/>
      <c r="C243" s="274"/>
      <c r="D243" s="274"/>
      <c r="E243" s="274"/>
      <c r="F243" s="274"/>
      <c r="G243" s="274"/>
      <c r="H243" s="274"/>
      <c r="I243" s="274"/>
      <c r="J243" s="274"/>
    </row>
    <row r="244" spans="2:10" x14ac:dyDescent="0.25">
      <c r="B244" s="274"/>
      <c r="C244" s="274"/>
      <c r="D244" s="274"/>
      <c r="E244" s="274"/>
      <c r="F244" s="274"/>
      <c r="G244" s="274"/>
      <c r="H244" s="274"/>
      <c r="I244" s="274"/>
      <c r="J244" s="274"/>
    </row>
    <row r="245" spans="2:10" x14ac:dyDescent="0.25">
      <c r="B245" s="274"/>
      <c r="C245" s="274"/>
      <c r="D245" s="274"/>
      <c r="E245" s="274"/>
      <c r="F245" s="274"/>
      <c r="G245" s="274"/>
      <c r="H245" s="274"/>
      <c r="I245" s="274"/>
      <c r="J245" s="274"/>
    </row>
    <row r="246" spans="2:10" x14ac:dyDescent="0.25">
      <c r="B246" s="274"/>
      <c r="C246" s="274"/>
      <c r="D246" s="274"/>
      <c r="E246" s="274"/>
      <c r="F246" s="274"/>
      <c r="G246" s="274"/>
      <c r="H246" s="274"/>
      <c r="I246" s="274"/>
      <c r="J246" s="274"/>
    </row>
    <row r="247" spans="2:10" x14ac:dyDescent="0.25">
      <c r="B247" s="274"/>
      <c r="C247" s="274"/>
      <c r="D247" s="274"/>
      <c r="E247" s="274"/>
      <c r="F247" s="274"/>
      <c r="G247" s="274"/>
      <c r="H247" s="274"/>
      <c r="I247" s="274"/>
      <c r="J247" s="274"/>
    </row>
    <row r="248" spans="2:10" x14ac:dyDescent="0.25">
      <c r="B248" s="274"/>
      <c r="C248" s="274"/>
      <c r="D248" s="274"/>
      <c r="E248" s="274"/>
      <c r="F248" s="274"/>
      <c r="G248" s="274"/>
      <c r="H248" s="274"/>
      <c r="I248" s="274"/>
      <c r="J248" s="274"/>
    </row>
    <row r="249" spans="2:10" x14ac:dyDescent="0.25">
      <c r="B249" s="274"/>
      <c r="C249" s="274"/>
      <c r="D249" s="274"/>
      <c r="E249" s="274"/>
      <c r="F249" s="274"/>
      <c r="G249" s="274"/>
      <c r="H249" s="274"/>
      <c r="I249" s="274"/>
      <c r="J249" s="274"/>
    </row>
  </sheetData>
  <mergeCells count="1">
    <mergeCell ref="L1:M1"/>
  </mergeCells>
  <hyperlinks>
    <hyperlink ref="L1" location="'Table of Content'!A1" display="Table of Content" xr:uid="{DF8983C0-6C8C-43F2-AEC2-92C00E4691A6}"/>
  </hyperlinks>
  <pageMargins left="0.7" right="0.7" top="0.75" bottom="0.75" header="0.3" footer="0.3"/>
  <pageSetup scale="52" orientation="portrait" r:id="rId1"/>
  <tableParts count="1">
    <tablePart r:id="rId2"/>
  </tablePart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0F1F55-CD52-475F-BCC9-5EC6FDC29A4D}">
  <dimension ref="A1:P33"/>
  <sheetViews>
    <sheetView zoomScaleNormal="100" workbookViewId="0">
      <selection activeCell="K9" sqref="K9"/>
    </sheetView>
  </sheetViews>
  <sheetFormatPr defaultColWidth="9.1796875" defaultRowHeight="12.5" x14ac:dyDescent="0.25"/>
  <cols>
    <col min="1" max="1" width="23.81640625" style="1" customWidth="1"/>
    <col min="2" max="3" width="12.453125" style="1" customWidth="1"/>
    <col min="4" max="4" width="13.1796875" style="1" customWidth="1"/>
    <col min="5" max="5" width="12.453125" style="1" customWidth="1"/>
    <col min="6" max="6" width="12.81640625" style="1" customWidth="1"/>
    <col min="7" max="9" width="12.453125" style="1" customWidth="1"/>
    <col min="10" max="16384" width="9.1796875" style="1"/>
  </cols>
  <sheetData>
    <row r="1" spans="1:16" ht="13" x14ac:dyDescent="0.3">
      <c r="A1" s="290" t="s">
        <v>891</v>
      </c>
      <c r="K1" s="604" t="s">
        <v>260</v>
      </c>
      <c r="L1" s="604"/>
    </row>
    <row r="2" spans="1:16" ht="13" x14ac:dyDescent="0.3">
      <c r="A2" s="609" t="s">
        <v>874</v>
      </c>
      <c r="B2" s="608">
        <v>45505</v>
      </c>
      <c r="C2" s="608"/>
      <c r="D2" s="608">
        <v>45842</v>
      </c>
      <c r="E2" s="608"/>
      <c r="F2" s="608">
        <v>45870</v>
      </c>
      <c r="G2" s="608"/>
      <c r="H2" s="611" t="s">
        <v>244</v>
      </c>
      <c r="I2" s="611" t="s">
        <v>411</v>
      </c>
    </row>
    <row r="3" spans="1:16" ht="13" x14ac:dyDescent="0.3">
      <c r="A3" s="610"/>
      <c r="B3" s="6" t="s">
        <v>401</v>
      </c>
      <c r="C3" s="6" t="s">
        <v>246</v>
      </c>
      <c r="D3" s="6" t="s">
        <v>401</v>
      </c>
      <c r="E3" s="6" t="s">
        <v>246</v>
      </c>
      <c r="F3" s="6" t="s">
        <v>401</v>
      </c>
      <c r="G3" s="6" t="s">
        <v>246</v>
      </c>
      <c r="H3" s="582"/>
      <c r="I3" s="582"/>
    </row>
    <row r="4" spans="1:16" x14ac:dyDescent="0.25">
      <c r="A4" s="286" t="s">
        <v>873</v>
      </c>
      <c r="B4" s="4">
        <v>5525.8772365999403</v>
      </c>
      <c r="C4" s="272">
        <f t="shared" ref="C4:C13" si="0">(B4/$B$13)*100</f>
        <v>45.291081668598558</v>
      </c>
      <c r="D4" s="4">
        <v>5248.2167623198602</v>
      </c>
      <c r="E4" s="272">
        <f t="shared" ref="E4:E13" si="1">(D4/$D$13)*100</f>
        <v>41.756137192689096</v>
      </c>
      <c r="F4" s="4">
        <v>5407.78944160011</v>
      </c>
      <c r="G4" s="288">
        <f t="shared" ref="G4:G12" si="2">(F4/$F$13)*100</f>
        <v>41.80187596227168</v>
      </c>
      <c r="H4" s="287">
        <f t="shared" ref="H4:H13" si="3">((F4/D4)-1)*100</f>
        <v>3.0405123589010152</v>
      </c>
      <c r="I4" s="271">
        <f t="shared" ref="I4:I13" si="4">((F4/B4)-1)*100</f>
        <v>-2.1369963526820857</v>
      </c>
    </row>
    <row r="5" spans="1:16" x14ac:dyDescent="0.25">
      <c r="A5" s="286" t="s">
        <v>868</v>
      </c>
      <c r="B5" s="4">
        <v>2026.34641530001</v>
      </c>
      <c r="C5" s="270">
        <f t="shared" si="0"/>
        <v>16.608298927880977</v>
      </c>
      <c r="D5" s="4">
        <v>2334.6184539400001</v>
      </c>
      <c r="E5" s="270">
        <f t="shared" si="1"/>
        <v>18.574813669131185</v>
      </c>
      <c r="F5" s="4">
        <v>2429.4519118808098</v>
      </c>
      <c r="G5" s="283">
        <f t="shared" si="2"/>
        <v>18.779512141415054</v>
      </c>
      <c r="H5" s="284">
        <f t="shared" si="3"/>
        <v>4.0620538135798911</v>
      </c>
      <c r="I5" s="283">
        <f t="shared" si="4"/>
        <v>19.893217346112955</v>
      </c>
      <c r="K5" s="2"/>
      <c r="L5" s="2"/>
    </row>
    <row r="6" spans="1:16" x14ac:dyDescent="0.25">
      <c r="A6" s="286" t="s">
        <v>872</v>
      </c>
      <c r="B6" s="4">
        <v>2304.9699480300001</v>
      </c>
      <c r="C6" s="269">
        <f t="shared" si="0"/>
        <v>18.89194741215892</v>
      </c>
      <c r="D6" s="4">
        <v>2854.2065962399997</v>
      </c>
      <c r="E6" s="269">
        <f t="shared" si="1"/>
        <v>22.708788071511435</v>
      </c>
      <c r="F6" s="4">
        <v>1906.2335353699998</v>
      </c>
      <c r="G6" s="283">
        <f t="shared" si="2"/>
        <v>14.735066640664476</v>
      </c>
      <c r="H6" s="284">
        <f t="shared" si="3"/>
        <v>-33.21319003742812</v>
      </c>
      <c r="I6" s="283">
        <f t="shared" si="4"/>
        <v>-17.298985307847083</v>
      </c>
      <c r="K6" s="2"/>
      <c r="L6" s="2"/>
    </row>
    <row r="7" spans="1:16" x14ac:dyDescent="0.25">
      <c r="A7" s="286" t="s">
        <v>871</v>
      </c>
      <c r="B7" s="4">
        <v>1403.0109715999999</v>
      </c>
      <c r="C7" s="266">
        <f t="shared" si="0"/>
        <v>11.499329749094068</v>
      </c>
      <c r="D7" s="4">
        <v>1731.6425106300001</v>
      </c>
      <c r="E7" s="266">
        <f t="shared" si="1"/>
        <v>13.777384875124188</v>
      </c>
      <c r="F7" s="4">
        <v>981.02527393000105</v>
      </c>
      <c r="G7" s="283">
        <f t="shared" si="2"/>
        <v>7.5832643374039073</v>
      </c>
      <c r="H7" s="284">
        <f t="shared" si="3"/>
        <v>-43.34712459945974</v>
      </c>
      <c r="I7" s="283">
        <f t="shared" si="4"/>
        <v>-30.077148804386368</v>
      </c>
      <c r="K7" s="2"/>
      <c r="L7" s="2"/>
    </row>
    <row r="8" spans="1:16" x14ac:dyDescent="0.25">
      <c r="A8" s="286" t="s">
        <v>869</v>
      </c>
      <c r="B8" s="4">
        <v>661.39826909999999</v>
      </c>
      <c r="C8" s="267">
        <f t="shared" si="0"/>
        <v>5.4209389276460556</v>
      </c>
      <c r="D8" s="4">
        <v>580.78480345000003</v>
      </c>
      <c r="E8" s="267">
        <f t="shared" si="1"/>
        <v>4.6208704843142563</v>
      </c>
      <c r="F8" s="4">
        <v>905.86931795999999</v>
      </c>
      <c r="G8" s="283">
        <f t="shared" si="2"/>
        <v>7.0023134732455654</v>
      </c>
      <c r="H8" s="284">
        <f t="shared" si="3"/>
        <v>55.973316205747906</v>
      </c>
      <c r="I8" s="283">
        <f t="shared" si="4"/>
        <v>36.962759094102978</v>
      </c>
      <c r="K8" s="2"/>
      <c r="L8" s="2"/>
    </row>
    <row r="9" spans="1:16" x14ac:dyDescent="0.25">
      <c r="A9" s="286" t="s">
        <v>870</v>
      </c>
      <c r="B9" s="4">
        <v>613.99794966999991</v>
      </c>
      <c r="C9" s="266">
        <f t="shared" si="0"/>
        <v>5.0324374017339952</v>
      </c>
      <c r="D9" s="4">
        <v>600.53961892999996</v>
      </c>
      <c r="E9" s="266">
        <f t="shared" si="1"/>
        <v>4.7780447823199115</v>
      </c>
      <c r="F9" s="4">
        <v>869.97059625999998</v>
      </c>
      <c r="G9" s="283">
        <f t="shared" si="2"/>
        <v>6.7248185877820719</v>
      </c>
      <c r="H9" s="284">
        <f t="shared" si="3"/>
        <v>44.864813050977979</v>
      </c>
      <c r="I9" s="283">
        <f t="shared" si="4"/>
        <v>41.689495335868052</v>
      </c>
      <c r="K9" s="2"/>
      <c r="L9" s="2"/>
    </row>
    <row r="10" spans="1:16" x14ac:dyDescent="0.25">
      <c r="A10" s="286" t="s">
        <v>866</v>
      </c>
      <c r="B10" s="4">
        <v>36.968699460000003</v>
      </c>
      <c r="C10" s="267">
        <f t="shared" si="0"/>
        <v>0.30300209627077435</v>
      </c>
      <c r="D10" s="4">
        <v>77.726485890000006</v>
      </c>
      <c r="E10" s="267">
        <f t="shared" si="1"/>
        <v>0.6184115396357649</v>
      </c>
      <c r="F10" s="4">
        <v>46.409772520000004</v>
      </c>
      <c r="G10" s="283">
        <f t="shared" si="2"/>
        <v>0.35874465440434272</v>
      </c>
      <c r="H10" s="284">
        <f t="shared" si="3"/>
        <v>-40.290916296306008</v>
      </c>
      <c r="I10" s="283">
        <f t="shared" si="4"/>
        <v>25.538017831044368</v>
      </c>
      <c r="K10" s="2"/>
      <c r="L10" s="2"/>
    </row>
    <row r="11" spans="1:16" x14ac:dyDescent="0.25">
      <c r="A11" s="286" t="s">
        <v>867</v>
      </c>
      <c r="B11" s="4">
        <v>56.02391532</v>
      </c>
      <c r="C11" s="266">
        <f t="shared" si="0"/>
        <v>0.45918206567216763</v>
      </c>
      <c r="D11" s="4">
        <v>29.27502153</v>
      </c>
      <c r="E11" s="266">
        <f t="shared" si="1"/>
        <v>0.2329194602063781</v>
      </c>
      <c r="F11" s="4">
        <v>41.793274930000003</v>
      </c>
      <c r="G11" s="283">
        <f t="shared" si="2"/>
        <v>0.32305941522827636</v>
      </c>
      <c r="H11" s="284">
        <f t="shared" si="3"/>
        <v>42.76086829576451</v>
      </c>
      <c r="I11" s="283">
        <f t="shared" si="4"/>
        <v>-25.40101010205511</v>
      </c>
      <c r="J11" s="2"/>
      <c r="K11" s="2"/>
      <c r="L11" s="2"/>
      <c r="N11" s="2"/>
      <c r="O11" s="2"/>
      <c r="P11" s="2"/>
    </row>
    <row r="12" spans="1:16" x14ac:dyDescent="0.25">
      <c r="A12" s="285" t="s">
        <v>865</v>
      </c>
      <c r="B12" s="4">
        <v>4.0649016700000002</v>
      </c>
      <c r="C12" s="264">
        <f t="shared" si="0"/>
        <v>3.3316663694843741E-2</v>
      </c>
      <c r="D12" s="4">
        <v>4.4167622</v>
      </c>
      <c r="E12" s="264">
        <f t="shared" si="1"/>
        <v>3.5140874838630216E-2</v>
      </c>
      <c r="F12" s="4">
        <v>4.5589640599999992</v>
      </c>
      <c r="G12" s="283">
        <f t="shared" si="2"/>
        <v>3.524050856835613E-2</v>
      </c>
      <c r="H12" s="284">
        <f t="shared" si="3"/>
        <v>3.2195951142671708</v>
      </c>
      <c r="I12" s="283">
        <f t="shared" si="4"/>
        <v>12.15435034127157</v>
      </c>
      <c r="J12" s="2"/>
      <c r="K12" s="2"/>
      <c r="L12" s="2"/>
      <c r="M12" s="2"/>
      <c r="N12" s="2"/>
      <c r="O12" s="2"/>
      <c r="P12" s="2"/>
    </row>
    <row r="13" spans="1:16" s="3" customFormat="1" ht="13" x14ac:dyDescent="0.3">
      <c r="A13" s="282" t="s">
        <v>890</v>
      </c>
      <c r="B13" s="280">
        <v>12200.8065010096</v>
      </c>
      <c r="C13" s="281">
        <f t="shared" si="0"/>
        <v>100</v>
      </c>
      <c r="D13" s="280">
        <v>12568.731485149799</v>
      </c>
      <c r="E13" s="281">
        <f t="shared" si="1"/>
        <v>100</v>
      </c>
      <c r="F13" s="280">
        <v>12936.714721800799</v>
      </c>
      <c r="G13" s="109">
        <v>100</v>
      </c>
      <c r="H13" s="25">
        <f t="shared" si="3"/>
        <v>2.9277675084854682</v>
      </c>
      <c r="I13" s="25">
        <f t="shared" si="4"/>
        <v>6.0316358654676216</v>
      </c>
    </row>
    <row r="14" spans="1:16" x14ac:dyDescent="0.25">
      <c r="J14" s="15"/>
    </row>
    <row r="15" spans="1:16" x14ac:dyDescent="0.25">
      <c r="A15" s="279"/>
      <c r="E15" s="279"/>
      <c r="F15" s="279"/>
      <c r="G15" s="8"/>
      <c r="H15" s="8"/>
      <c r="I15" s="8"/>
    </row>
    <row r="16" spans="1:16" x14ac:dyDescent="0.25">
      <c r="A16" s="279"/>
      <c r="B16" s="279"/>
      <c r="C16" s="279"/>
      <c r="D16" s="279"/>
      <c r="E16" s="279"/>
      <c r="F16" s="279"/>
      <c r="G16" s="279"/>
      <c r="H16" s="279"/>
      <c r="I16" s="279"/>
    </row>
    <row r="17" spans="1:9" x14ac:dyDescent="0.25">
      <c r="A17" s="279"/>
      <c r="B17" s="279"/>
      <c r="C17" s="279"/>
      <c r="D17" s="279"/>
      <c r="E17" s="279"/>
      <c r="F17" s="279"/>
      <c r="G17" s="279"/>
      <c r="H17" s="279"/>
      <c r="I17" s="279"/>
    </row>
    <row r="18" spans="1:9" x14ac:dyDescent="0.25">
      <c r="A18" s="279"/>
      <c r="B18" s="279"/>
      <c r="C18" s="279"/>
      <c r="D18" s="279"/>
      <c r="E18" s="279"/>
      <c r="F18" s="279"/>
      <c r="G18" s="279"/>
      <c r="H18" s="279"/>
      <c r="I18" s="279"/>
    </row>
    <row r="19" spans="1:9" x14ac:dyDescent="0.25">
      <c r="A19" s="279"/>
      <c r="B19" s="279"/>
      <c r="C19" s="279"/>
      <c r="D19" s="279"/>
      <c r="E19" s="279"/>
      <c r="F19" s="279"/>
      <c r="G19" s="279"/>
      <c r="H19" s="279"/>
      <c r="I19" s="279"/>
    </row>
    <row r="20" spans="1:9" x14ac:dyDescent="0.25">
      <c r="A20" s="279"/>
      <c r="B20" s="279"/>
      <c r="C20" s="279"/>
      <c r="D20" s="279"/>
      <c r="E20" s="279"/>
      <c r="F20" s="279"/>
      <c r="G20" s="279"/>
      <c r="H20" s="279"/>
      <c r="I20" s="279"/>
    </row>
    <row r="21" spans="1:9" x14ac:dyDescent="0.25">
      <c r="A21" s="279"/>
      <c r="B21" s="279"/>
      <c r="C21" s="279"/>
      <c r="D21" s="279"/>
      <c r="E21" s="279"/>
      <c r="F21" s="279"/>
      <c r="G21" s="279"/>
      <c r="H21" s="279"/>
      <c r="I21" s="279"/>
    </row>
    <row r="22" spans="1:9" x14ac:dyDescent="0.25">
      <c r="A22" s="279"/>
      <c r="B22" s="279"/>
      <c r="C22" s="279"/>
      <c r="D22" s="279"/>
      <c r="E22" s="279"/>
      <c r="F22" s="279"/>
      <c r="G22" s="279"/>
      <c r="H22" s="279"/>
      <c r="I22" s="279"/>
    </row>
    <row r="23" spans="1:9" x14ac:dyDescent="0.25">
      <c r="A23" s="279"/>
      <c r="B23" s="279"/>
      <c r="C23" s="279"/>
      <c r="D23" s="279"/>
      <c r="E23" s="279"/>
      <c r="F23" s="279"/>
      <c r="G23" s="279"/>
      <c r="H23" s="279"/>
      <c r="I23" s="279"/>
    </row>
    <row r="24" spans="1:9" x14ac:dyDescent="0.25">
      <c r="A24" s="279"/>
      <c r="B24" s="279"/>
      <c r="C24" s="279"/>
      <c r="D24" s="279"/>
      <c r="E24" s="279"/>
      <c r="F24" s="279"/>
      <c r="G24" s="279"/>
      <c r="H24" s="279"/>
      <c r="I24" s="279"/>
    </row>
    <row r="25" spans="1:9" x14ac:dyDescent="0.25">
      <c r="A25" s="279"/>
      <c r="B25" s="279"/>
      <c r="C25" s="279"/>
      <c r="D25" s="279"/>
      <c r="E25" s="279"/>
      <c r="F25" s="279"/>
      <c r="G25" s="279"/>
      <c r="H25" s="279"/>
      <c r="I25" s="279"/>
    </row>
    <row r="29" spans="1:9" s="3" customFormat="1" ht="13" x14ac:dyDescent="0.3"/>
    <row r="33" spans="1:1" x14ac:dyDescent="0.25">
      <c r="A33" s="9"/>
    </row>
  </sheetData>
  <mergeCells count="7">
    <mergeCell ref="K1:L1"/>
    <mergeCell ref="A2:A3"/>
    <mergeCell ref="I2:I3"/>
    <mergeCell ref="B2:C2"/>
    <mergeCell ref="D2:E2"/>
    <mergeCell ref="F2:G2"/>
    <mergeCell ref="H2:H3"/>
  </mergeCells>
  <hyperlinks>
    <hyperlink ref="K1" location="'Table of Content'!A1" display="Table of Content" xr:uid="{6BFCF546-D1E0-44F1-B2B6-4E199E9BE62C}"/>
  </hyperlinks>
  <pageMargins left="0.7" right="0.7" top="0.75" bottom="0.75" header="0.3" footer="0.3"/>
  <pageSetup scale="59" orientation="portrait" r:id="rId1"/>
  <tableParts count="1">
    <tablePart r:id="rId2"/>
  </tablePart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B3EC07-E0B5-4BC4-ADBC-356EDC9D350C}">
  <dimension ref="A1:R252"/>
  <sheetViews>
    <sheetView topLeftCell="D1" zoomScaleNormal="100" workbookViewId="0">
      <selection activeCell="M9" sqref="M9"/>
    </sheetView>
  </sheetViews>
  <sheetFormatPr defaultColWidth="6.54296875" defaultRowHeight="12.5" x14ac:dyDescent="0.25"/>
  <cols>
    <col min="1" max="1" width="50.1796875" style="32" customWidth="1"/>
    <col min="2" max="2" width="18.7265625" style="61" bestFit="1" customWidth="1"/>
    <col min="3" max="3" width="11.6328125" style="61" customWidth="1"/>
    <col min="4" max="4" width="15.1796875" style="61" bestFit="1" customWidth="1"/>
    <col min="5" max="5" width="11.6328125" style="61" customWidth="1"/>
    <col min="6" max="6" width="15.81640625" style="61" bestFit="1" customWidth="1"/>
    <col min="7" max="9" width="11.6328125" style="61" customWidth="1"/>
    <col min="10" max="10" width="16.1796875" style="32" bestFit="1" customWidth="1"/>
    <col min="11" max="11" width="7.81640625" style="32" customWidth="1"/>
    <col min="12" max="17" width="6.54296875" style="32"/>
    <col min="18" max="18" width="6.54296875" style="273"/>
    <col min="19" max="19" width="6.54296875" style="32"/>
    <col min="20" max="20" width="6.6328125" style="32" bestFit="1" customWidth="1"/>
    <col min="21" max="21" width="7.6328125" style="32" bestFit="1" customWidth="1"/>
    <col min="22" max="22" width="6.6328125" style="32" bestFit="1" customWidth="1"/>
    <col min="23" max="23" width="9.1796875" style="32" bestFit="1" customWidth="1"/>
    <col min="24" max="24" width="6.6328125" style="32" bestFit="1" customWidth="1"/>
    <col min="25" max="25" width="9.1796875" style="32" bestFit="1" customWidth="1"/>
    <col min="26" max="26" width="7.6328125" style="32" bestFit="1" customWidth="1"/>
    <col min="27" max="27" width="9.1796875" style="32" bestFit="1" customWidth="1"/>
    <col min="28" max="28" width="7.6328125" style="32" bestFit="1" customWidth="1"/>
    <col min="29" max="16384" width="6.54296875" style="32"/>
  </cols>
  <sheetData>
    <row r="1" spans="1:18" ht="13" x14ac:dyDescent="0.3">
      <c r="A1" s="278" t="s">
        <v>915</v>
      </c>
      <c r="B1" s="293"/>
      <c r="C1" s="293"/>
      <c r="D1" s="293"/>
      <c r="E1" s="293"/>
      <c r="F1" s="293"/>
      <c r="G1" s="293"/>
      <c r="H1" s="293"/>
      <c r="I1" s="293"/>
      <c r="L1" s="595" t="s">
        <v>260</v>
      </c>
      <c r="M1" s="595"/>
    </row>
    <row r="2" spans="1:18" s="13" customFormat="1" ht="13" x14ac:dyDescent="0.3">
      <c r="A2" s="55" t="s">
        <v>888</v>
      </c>
      <c r="B2" s="95" t="s">
        <v>865</v>
      </c>
      <c r="C2" s="95" t="s">
        <v>869</v>
      </c>
      <c r="D2" s="95" t="s">
        <v>866</v>
      </c>
      <c r="E2" s="95" t="s">
        <v>873</v>
      </c>
      <c r="F2" s="95" t="s">
        <v>867</v>
      </c>
      <c r="G2" s="95" t="s">
        <v>887</v>
      </c>
      <c r="H2" s="95" t="s">
        <v>871</v>
      </c>
      <c r="I2" s="95" t="s">
        <v>872</v>
      </c>
      <c r="J2" s="292" t="s">
        <v>870</v>
      </c>
      <c r="R2" s="291"/>
    </row>
    <row r="3" spans="1:18" x14ac:dyDescent="0.25">
      <c r="A3" s="76" t="s">
        <v>52</v>
      </c>
      <c r="B3" s="121">
        <v>0</v>
      </c>
      <c r="C3" s="121">
        <v>430.53840672000001</v>
      </c>
      <c r="D3" s="121">
        <v>0</v>
      </c>
      <c r="E3" s="121">
        <v>0</v>
      </c>
      <c r="F3" s="121">
        <v>0</v>
      </c>
      <c r="G3" s="121">
        <v>0</v>
      </c>
      <c r="H3" s="121">
        <v>0</v>
      </c>
      <c r="I3" s="121">
        <v>0</v>
      </c>
      <c r="J3" s="215">
        <v>430.53840672000001</v>
      </c>
    </row>
    <row r="4" spans="1:18" x14ac:dyDescent="0.25">
      <c r="A4" s="76" t="s">
        <v>54</v>
      </c>
      <c r="B4" s="121">
        <v>0</v>
      </c>
      <c r="C4" s="121">
        <v>346.16070948999999</v>
      </c>
      <c r="D4" s="121">
        <v>0</v>
      </c>
      <c r="E4" s="121">
        <v>0</v>
      </c>
      <c r="F4" s="121">
        <v>0</v>
      </c>
      <c r="G4" s="121">
        <v>0</v>
      </c>
      <c r="H4" s="121">
        <v>0</v>
      </c>
      <c r="I4" s="121">
        <v>4.3737615999999999</v>
      </c>
      <c r="J4" s="215">
        <v>346.16070948999999</v>
      </c>
    </row>
    <row r="5" spans="1:18" x14ac:dyDescent="0.25">
      <c r="A5" s="76" t="s">
        <v>174</v>
      </c>
      <c r="B5" s="121">
        <v>2.189845E-2</v>
      </c>
      <c r="C5" s="121">
        <v>21.791819579999999</v>
      </c>
      <c r="D5" s="121">
        <v>9.7354899999999994E-3</v>
      </c>
      <c r="E5" s="121">
        <v>41.556432409999999</v>
      </c>
      <c r="F5" s="121">
        <v>9.416368E-2</v>
      </c>
      <c r="G5" s="121">
        <v>7.2858649599999996</v>
      </c>
      <c r="H5" s="121">
        <v>3.4239508700000001</v>
      </c>
      <c r="I5" s="121">
        <v>5.01141404</v>
      </c>
      <c r="J5" s="215">
        <v>22.612890850000003</v>
      </c>
    </row>
    <row r="6" spans="1:18" x14ac:dyDescent="0.25">
      <c r="A6" s="76" t="s">
        <v>82</v>
      </c>
      <c r="B6" s="121">
        <v>0</v>
      </c>
      <c r="C6" s="121">
        <v>18.778710850000003</v>
      </c>
      <c r="D6" s="121">
        <v>0</v>
      </c>
      <c r="E6" s="121">
        <v>29.215430489999999</v>
      </c>
      <c r="F6" s="121">
        <v>4.6236300000000001E-3</v>
      </c>
      <c r="G6" s="121">
        <v>0.29370380000000001</v>
      </c>
      <c r="H6" s="121">
        <v>0.39757038</v>
      </c>
      <c r="I6" s="121">
        <v>0.44983192</v>
      </c>
      <c r="J6" s="215">
        <v>3.2063E-3</v>
      </c>
    </row>
    <row r="7" spans="1:18" x14ac:dyDescent="0.25">
      <c r="A7" s="76" t="s">
        <v>96</v>
      </c>
      <c r="B7" s="121">
        <v>0</v>
      </c>
      <c r="C7" s="121">
        <v>15.563806769999999</v>
      </c>
      <c r="D7" s="121">
        <v>0</v>
      </c>
      <c r="E7" s="121">
        <v>62.445155299999897</v>
      </c>
      <c r="F7" s="121">
        <v>0.10997575</v>
      </c>
      <c r="G7" s="121">
        <v>1.3234883500000001</v>
      </c>
      <c r="H7" s="121">
        <v>63.874087700000004</v>
      </c>
      <c r="I7" s="121">
        <v>77.789555700000008</v>
      </c>
      <c r="J7" s="215">
        <v>0.2903096</v>
      </c>
    </row>
    <row r="8" spans="1:18" x14ac:dyDescent="0.25">
      <c r="A8" s="76" t="s">
        <v>21</v>
      </c>
      <c r="B8" s="121">
        <v>3.49E-2</v>
      </c>
      <c r="C8" s="121">
        <v>9.7373499199999998</v>
      </c>
      <c r="D8" s="121">
        <v>0</v>
      </c>
      <c r="E8" s="121">
        <v>175.77730596000001</v>
      </c>
      <c r="F8" s="121">
        <v>2.7395720000000002E-2</v>
      </c>
      <c r="G8" s="121">
        <v>0.99479318999999999</v>
      </c>
      <c r="H8" s="121">
        <v>2.2564250000000001E-2</v>
      </c>
      <c r="I8" s="121">
        <v>7.5522690000000003E-2</v>
      </c>
      <c r="J8" s="215">
        <v>2.4764486200000002</v>
      </c>
    </row>
    <row r="9" spans="1:18" x14ac:dyDescent="0.25">
      <c r="A9" s="76" t="s">
        <v>27</v>
      </c>
      <c r="B9" s="121">
        <v>0</v>
      </c>
      <c r="C9" s="121">
        <v>7.8432275899999997</v>
      </c>
      <c r="D9" s="121">
        <v>0</v>
      </c>
      <c r="E9" s="121">
        <v>93.337896110000003</v>
      </c>
      <c r="F9" s="121">
        <v>0</v>
      </c>
      <c r="G9" s="121">
        <v>7.9015800000000001E-3</v>
      </c>
      <c r="H9" s="121">
        <v>5.2078506500000001</v>
      </c>
      <c r="I9" s="121">
        <v>7.6827298800000001</v>
      </c>
      <c r="J9" s="215">
        <v>12.569730679999999</v>
      </c>
    </row>
    <row r="10" spans="1:18" x14ac:dyDescent="0.25">
      <c r="A10" s="76" t="s">
        <v>116</v>
      </c>
      <c r="B10" s="121">
        <v>0</v>
      </c>
      <c r="C10" s="121">
        <v>7.4313344699999995</v>
      </c>
      <c r="D10" s="121">
        <v>0</v>
      </c>
      <c r="E10" s="121">
        <v>18.033916690000002</v>
      </c>
      <c r="F10" s="121">
        <v>0</v>
      </c>
      <c r="G10" s="121">
        <v>1.9728645900000001</v>
      </c>
      <c r="H10" s="121">
        <v>1.21026601</v>
      </c>
      <c r="I10" s="121">
        <v>1.2385213400000001</v>
      </c>
      <c r="J10" s="215">
        <v>7.4530006699999998</v>
      </c>
    </row>
    <row r="11" spans="1:18" x14ac:dyDescent="0.25">
      <c r="A11" s="76" t="s">
        <v>882</v>
      </c>
      <c r="B11" s="121">
        <v>0</v>
      </c>
      <c r="C11" s="121">
        <v>6.5457884800000006</v>
      </c>
      <c r="D11" s="121">
        <v>0</v>
      </c>
      <c r="E11" s="121">
        <v>7.31408404</v>
      </c>
      <c r="F11" s="121">
        <v>0</v>
      </c>
      <c r="G11" s="121">
        <v>5.7750000000000001E-5</v>
      </c>
      <c r="H11" s="121">
        <v>0</v>
      </c>
      <c r="I11" s="121">
        <v>0</v>
      </c>
      <c r="J11" s="215">
        <v>6.5457884800000006</v>
      </c>
    </row>
    <row r="12" spans="1:18" x14ac:dyDescent="0.25">
      <c r="A12" s="76" t="s">
        <v>39</v>
      </c>
      <c r="B12" s="121">
        <v>0</v>
      </c>
      <c r="C12" s="121">
        <v>5.5037897500000001</v>
      </c>
      <c r="D12" s="121">
        <v>0</v>
      </c>
      <c r="E12" s="121">
        <v>25.29038512</v>
      </c>
      <c r="F12" s="121">
        <v>8.0113700000000003E-3</v>
      </c>
      <c r="G12" s="121">
        <v>3.6981699999999999E-2</v>
      </c>
      <c r="H12" s="121">
        <v>0.26318728000000002</v>
      </c>
      <c r="I12" s="121">
        <v>0.47004078999999999</v>
      </c>
      <c r="J12" s="215">
        <v>1.1223749999999999E-2</v>
      </c>
    </row>
    <row r="13" spans="1:18" x14ac:dyDescent="0.25">
      <c r="A13" s="76" t="s">
        <v>192</v>
      </c>
      <c r="B13" s="121">
        <v>3.9207000000000001E-4</v>
      </c>
      <c r="C13" s="121">
        <v>5.0798220000000001</v>
      </c>
      <c r="D13" s="121">
        <v>0</v>
      </c>
      <c r="E13" s="121">
        <v>24.77262215</v>
      </c>
      <c r="F13" s="121">
        <v>1.3627999999999999E-4</v>
      </c>
      <c r="G13" s="121">
        <v>10.774432340000001</v>
      </c>
      <c r="H13" s="121">
        <v>9.6325090000000002E-2</v>
      </c>
      <c r="I13" s="121">
        <v>0.29944367999999999</v>
      </c>
      <c r="J13" s="215">
        <v>4.2378584400000001</v>
      </c>
    </row>
    <row r="14" spans="1:18" x14ac:dyDescent="0.25">
      <c r="A14" s="76" t="s">
        <v>29</v>
      </c>
      <c r="B14" s="121">
        <v>6.512E-4</v>
      </c>
      <c r="C14" s="121">
        <v>3.5825117799999999</v>
      </c>
      <c r="D14" s="121">
        <v>0</v>
      </c>
      <c r="E14" s="121">
        <v>61.348700370000103</v>
      </c>
      <c r="F14" s="121">
        <v>7.2366810000000004E-2</v>
      </c>
      <c r="G14" s="121">
        <v>9.0429599999999992E-3</v>
      </c>
      <c r="H14" s="121">
        <v>0.46289428000000005</v>
      </c>
      <c r="I14" s="121">
        <v>1.9106086499999999</v>
      </c>
      <c r="J14" s="215">
        <v>3.5818605800000003</v>
      </c>
    </row>
    <row r="15" spans="1:18" x14ac:dyDescent="0.25">
      <c r="A15" s="76" t="s">
        <v>0</v>
      </c>
      <c r="B15" s="121">
        <v>0</v>
      </c>
      <c r="C15" s="121">
        <v>2.3903392700000001</v>
      </c>
      <c r="D15" s="121">
        <v>0</v>
      </c>
      <c r="E15" s="121">
        <v>0.73176058999999993</v>
      </c>
      <c r="F15" s="121">
        <v>0</v>
      </c>
      <c r="G15" s="121">
        <v>0</v>
      </c>
      <c r="H15" s="121">
        <v>0.78268515000000005</v>
      </c>
      <c r="I15" s="121">
        <v>0.91568689999999997</v>
      </c>
      <c r="J15" s="215">
        <v>2.3903392700000001</v>
      </c>
    </row>
    <row r="16" spans="1:18" x14ac:dyDescent="0.25">
      <c r="A16" s="76" t="s">
        <v>2</v>
      </c>
      <c r="B16" s="121">
        <v>0</v>
      </c>
      <c r="C16" s="121">
        <v>2.2533590800000001</v>
      </c>
      <c r="D16" s="121">
        <v>24.789048260000001</v>
      </c>
      <c r="E16" s="121">
        <v>7.5797957599999997</v>
      </c>
      <c r="F16" s="121">
        <v>1.9640060000000001E-2</v>
      </c>
      <c r="G16" s="121">
        <v>22.201454719999997</v>
      </c>
      <c r="H16" s="121">
        <v>25.278309719999999</v>
      </c>
      <c r="I16" s="121">
        <v>26.395889879999999</v>
      </c>
      <c r="J16" s="215">
        <v>0</v>
      </c>
    </row>
    <row r="17" spans="1:10" x14ac:dyDescent="0.25">
      <c r="A17" s="76" t="s">
        <v>196</v>
      </c>
      <c r="B17" s="121">
        <v>0.15369288</v>
      </c>
      <c r="C17" s="121">
        <v>1.8952186100000001</v>
      </c>
      <c r="D17" s="121">
        <v>2.0831500000000002E-3</v>
      </c>
      <c r="E17" s="121">
        <v>49.326344870000099</v>
      </c>
      <c r="F17" s="121">
        <v>0</v>
      </c>
      <c r="G17" s="121">
        <v>48.90379145</v>
      </c>
      <c r="H17" s="121">
        <v>0.64286267000000008</v>
      </c>
      <c r="I17" s="121">
        <v>0.78144177000000004</v>
      </c>
      <c r="J17" s="215">
        <v>1.8662812900000001</v>
      </c>
    </row>
    <row r="18" spans="1:10" x14ac:dyDescent="0.25">
      <c r="A18" s="76" t="s">
        <v>194</v>
      </c>
      <c r="B18" s="121">
        <v>6.5051540000000005E-2</v>
      </c>
      <c r="C18" s="121">
        <v>1.89146744</v>
      </c>
      <c r="D18" s="121">
        <v>0</v>
      </c>
      <c r="E18" s="121">
        <v>22.130786860000001</v>
      </c>
      <c r="F18" s="121">
        <v>1.5656300000000001E-3</v>
      </c>
      <c r="G18" s="121">
        <v>9.7778841299999684</v>
      </c>
      <c r="H18" s="121">
        <v>6.6097349999999999E-2</v>
      </c>
      <c r="I18" s="121">
        <v>0.10837091</v>
      </c>
      <c r="J18" s="215">
        <v>1.8117154</v>
      </c>
    </row>
    <row r="19" spans="1:10" x14ac:dyDescent="0.25">
      <c r="A19" s="76" t="s">
        <v>113</v>
      </c>
      <c r="B19" s="121">
        <v>1.7897100000000001E-3</v>
      </c>
      <c r="C19" s="121">
        <v>1.5652196399999998</v>
      </c>
      <c r="D19" s="121">
        <v>0</v>
      </c>
      <c r="E19" s="121">
        <v>47.689293929999906</v>
      </c>
      <c r="F19" s="121">
        <v>1.2034594199999999</v>
      </c>
      <c r="G19" s="121">
        <v>10.14851234</v>
      </c>
      <c r="H19" s="121">
        <v>1.4820162100000001</v>
      </c>
      <c r="I19" s="121">
        <v>5.5313928700000004</v>
      </c>
      <c r="J19" s="215">
        <v>1.59170748</v>
      </c>
    </row>
    <row r="20" spans="1:10" x14ac:dyDescent="0.25">
      <c r="A20" s="76" t="s">
        <v>22</v>
      </c>
      <c r="B20" s="121">
        <v>0</v>
      </c>
      <c r="C20" s="121">
        <v>1.4685698999999999</v>
      </c>
      <c r="D20" s="121">
        <v>5.1232299999999995E-3</v>
      </c>
      <c r="E20" s="121">
        <v>44.736978950000001</v>
      </c>
      <c r="F20" s="121">
        <v>1.420152E-2</v>
      </c>
      <c r="G20" s="121">
        <v>0.59552668999999991</v>
      </c>
      <c r="H20" s="121">
        <v>0.98575381000000006</v>
      </c>
      <c r="I20" s="121">
        <v>1.00552018</v>
      </c>
      <c r="J20" s="215">
        <v>0</v>
      </c>
    </row>
    <row r="21" spans="1:10" x14ac:dyDescent="0.25">
      <c r="A21" s="76" t="s">
        <v>216</v>
      </c>
      <c r="B21" s="121">
        <v>1.32704333</v>
      </c>
      <c r="C21" s="121">
        <v>1.3566133300000001</v>
      </c>
      <c r="D21" s="121">
        <v>0</v>
      </c>
      <c r="E21" s="121">
        <v>4.1203563700000005</v>
      </c>
      <c r="F21" s="121">
        <v>0.19072912</v>
      </c>
      <c r="G21" s="121">
        <v>4.6801887100000004</v>
      </c>
      <c r="H21" s="121">
        <v>1.1888133200000002</v>
      </c>
      <c r="I21" s="121">
        <v>5.0434633299999998</v>
      </c>
      <c r="J21" s="215">
        <v>9.0193369999999995E-2</v>
      </c>
    </row>
    <row r="22" spans="1:10" x14ac:dyDescent="0.25">
      <c r="A22" s="76" t="s">
        <v>133</v>
      </c>
      <c r="B22" s="121">
        <v>0</v>
      </c>
      <c r="C22" s="121">
        <v>1.21788249</v>
      </c>
      <c r="D22" s="121">
        <v>0</v>
      </c>
      <c r="E22" s="121">
        <v>28.650526210000002</v>
      </c>
      <c r="F22" s="121">
        <v>0</v>
      </c>
      <c r="G22" s="121">
        <v>1.99400355</v>
      </c>
      <c r="H22" s="121">
        <v>10.26440856</v>
      </c>
      <c r="I22" s="121">
        <v>11.0574329</v>
      </c>
      <c r="J22" s="215">
        <v>1.21788249</v>
      </c>
    </row>
    <row r="23" spans="1:10" x14ac:dyDescent="0.25">
      <c r="A23" s="76" t="s">
        <v>59</v>
      </c>
      <c r="B23" s="121">
        <v>0</v>
      </c>
      <c r="C23" s="121">
        <v>1.1740196899999999</v>
      </c>
      <c r="D23" s="121">
        <v>0</v>
      </c>
      <c r="E23" s="121">
        <v>4.7343735899999997</v>
      </c>
      <c r="F23" s="121">
        <v>0</v>
      </c>
      <c r="G23" s="121">
        <v>0</v>
      </c>
      <c r="H23" s="121">
        <v>2.6141500000000002E-2</v>
      </c>
      <c r="I23" s="121">
        <v>2.6141500000000002E-2</v>
      </c>
      <c r="J23" s="215">
        <v>1.1740196899999999</v>
      </c>
    </row>
    <row r="24" spans="1:10" x14ac:dyDescent="0.25">
      <c r="A24" s="76" t="s">
        <v>193</v>
      </c>
      <c r="B24" s="121">
        <v>2.9014099999999997E-3</v>
      </c>
      <c r="C24" s="121">
        <v>0.91625647999999993</v>
      </c>
      <c r="D24" s="121">
        <v>0</v>
      </c>
      <c r="E24" s="121">
        <v>27.314687020000001</v>
      </c>
      <c r="F24" s="121">
        <v>1.03093E-3</v>
      </c>
      <c r="G24" s="121">
        <v>12.17183777</v>
      </c>
      <c r="H24" s="121">
        <v>0.18844696</v>
      </c>
      <c r="I24" s="121">
        <v>0.24819495000000003</v>
      </c>
      <c r="J24" s="215">
        <v>0.50886834000000003</v>
      </c>
    </row>
    <row r="25" spans="1:10" x14ac:dyDescent="0.25">
      <c r="A25" s="76" t="s">
        <v>45</v>
      </c>
      <c r="B25" s="121">
        <v>1.132057E-2</v>
      </c>
      <c r="C25" s="121">
        <v>0.78327796999999999</v>
      </c>
      <c r="D25" s="121">
        <v>0</v>
      </c>
      <c r="E25" s="121">
        <v>2.85959765</v>
      </c>
      <c r="F25" s="121">
        <v>0</v>
      </c>
      <c r="G25" s="121">
        <v>0.42493291</v>
      </c>
      <c r="H25" s="121">
        <v>4.6812739999999999E-2</v>
      </c>
      <c r="I25" s="121">
        <v>4.6812739999999999E-2</v>
      </c>
      <c r="J25" s="215">
        <v>0.77195740000000002</v>
      </c>
    </row>
    <row r="26" spans="1:10" x14ac:dyDescent="0.25">
      <c r="A26" s="76" t="s">
        <v>159</v>
      </c>
      <c r="B26" s="121">
        <v>0</v>
      </c>
      <c r="C26" s="121">
        <v>0.64655952999999999</v>
      </c>
      <c r="D26" s="121">
        <v>1.3375100000000001E-3</v>
      </c>
      <c r="E26" s="121">
        <v>19.909469980000001</v>
      </c>
      <c r="F26" s="121">
        <v>2.6032570000000001E-2</v>
      </c>
      <c r="G26" s="121">
        <v>14.05790125</v>
      </c>
      <c r="H26" s="121">
        <v>25.368403100000002</v>
      </c>
      <c r="I26" s="121">
        <v>30.346100539999998</v>
      </c>
      <c r="J26" s="215">
        <v>0.64655952999999999</v>
      </c>
    </row>
    <row r="27" spans="1:10" x14ac:dyDescent="0.25">
      <c r="A27" s="76" t="s">
        <v>20</v>
      </c>
      <c r="B27" s="121">
        <v>0</v>
      </c>
      <c r="C27" s="121">
        <v>0.53916192000000007</v>
      </c>
      <c r="D27" s="121">
        <v>0</v>
      </c>
      <c r="E27" s="121">
        <v>37.276192409999993</v>
      </c>
      <c r="F27" s="121">
        <v>1.8869000000000002E-3</v>
      </c>
      <c r="G27" s="121">
        <v>1.2481639999999999E-2</v>
      </c>
      <c r="H27" s="121">
        <v>4.0895999999999999E-4</v>
      </c>
      <c r="I27" s="121">
        <v>6.7331999999999999E-3</v>
      </c>
      <c r="J27" s="215">
        <v>0.53916192000000007</v>
      </c>
    </row>
    <row r="28" spans="1:10" x14ac:dyDescent="0.25">
      <c r="A28" s="76" t="s">
        <v>195</v>
      </c>
      <c r="B28" s="121">
        <v>4.160486E-2</v>
      </c>
      <c r="C28" s="121">
        <v>0.52664297999999998</v>
      </c>
      <c r="D28" s="121">
        <v>0</v>
      </c>
      <c r="E28" s="121">
        <v>16.609299580000002</v>
      </c>
      <c r="F28" s="121">
        <v>4.9788999999999996E-4</v>
      </c>
      <c r="G28" s="121">
        <v>8.1528686799999992</v>
      </c>
      <c r="H28" s="121">
        <v>4.3333040000000003E-2</v>
      </c>
      <c r="I28" s="121">
        <v>0.12086692</v>
      </c>
      <c r="J28" s="215">
        <v>0.46689163</v>
      </c>
    </row>
    <row r="29" spans="1:10" x14ac:dyDescent="0.25">
      <c r="A29" s="76" t="s">
        <v>72</v>
      </c>
      <c r="B29" s="121">
        <v>0</v>
      </c>
      <c r="C29" s="121">
        <v>0.48199632000000003</v>
      </c>
      <c r="D29" s="121">
        <v>0</v>
      </c>
      <c r="E29" s="121">
        <v>1.0300462800000001</v>
      </c>
      <c r="F29" s="121">
        <v>4.9661099999999993E-3</v>
      </c>
      <c r="G29" s="121">
        <v>2.41038014</v>
      </c>
      <c r="H29" s="121">
        <v>0</v>
      </c>
      <c r="I29" s="121">
        <v>2.2160529999999998E-2</v>
      </c>
      <c r="J29" s="215">
        <v>0</v>
      </c>
    </row>
    <row r="30" spans="1:10" x14ac:dyDescent="0.25">
      <c r="A30" s="76" t="s">
        <v>75</v>
      </c>
      <c r="B30" s="121">
        <v>0.46687765000000003</v>
      </c>
      <c r="C30" s="121">
        <v>0.47429170000000004</v>
      </c>
      <c r="D30" s="121">
        <v>6.0587000000000002E-2</v>
      </c>
      <c r="E30" s="121">
        <v>16.920408260000002</v>
      </c>
      <c r="F30" s="121">
        <v>0</v>
      </c>
      <c r="G30" s="121">
        <v>25.0220229</v>
      </c>
      <c r="H30" s="121">
        <v>11.802487859999999</v>
      </c>
      <c r="I30" s="121">
        <v>4.4330519700000002</v>
      </c>
      <c r="J30" s="215">
        <v>2.8350000000000001E-4</v>
      </c>
    </row>
    <row r="31" spans="1:10" x14ac:dyDescent="0.25">
      <c r="A31" s="76" t="s">
        <v>12</v>
      </c>
      <c r="B31" s="121">
        <v>0</v>
      </c>
      <c r="C31" s="121">
        <v>0.46213916999999999</v>
      </c>
      <c r="D31" s="121">
        <v>0</v>
      </c>
      <c r="E31" s="121">
        <v>58.934730299999899</v>
      </c>
      <c r="F31" s="121">
        <v>0</v>
      </c>
      <c r="G31" s="121">
        <v>0</v>
      </c>
      <c r="H31" s="121">
        <v>0</v>
      </c>
      <c r="I31" s="121">
        <v>66.982901949999999</v>
      </c>
      <c r="J31" s="215">
        <v>0.46213916999999999</v>
      </c>
    </row>
    <row r="32" spans="1:10" x14ac:dyDescent="0.25">
      <c r="A32" s="76" t="s">
        <v>140</v>
      </c>
      <c r="B32" s="121">
        <v>0</v>
      </c>
      <c r="C32" s="121">
        <v>0.44193321000000002</v>
      </c>
      <c r="D32" s="121">
        <v>0.17010553</v>
      </c>
      <c r="E32" s="121">
        <v>10.675530699999999</v>
      </c>
      <c r="F32" s="121">
        <v>8.0880880000000002E-2</v>
      </c>
      <c r="G32" s="121">
        <v>43.415611730000201</v>
      </c>
      <c r="H32" s="121">
        <v>22.79229862</v>
      </c>
      <c r="I32" s="121">
        <v>36.349274749999999</v>
      </c>
      <c r="J32" s="215">
        <v>0.44193321000000002</v>
      </c>
    </row>
    <row r="33" spans="1:10" x14ac:dyDescent="0.25">
      <c r="A33" s="76" t="s">
        <v>84</v>
      </c>
      <c r="B33" s="121">
        <v>0.42904474999999997</v>
      </c>
      <c r="C33" s="121">
        <v>0.42911579999999999</v>
      </c>
      <c r="D33" s="121">
        <v>0</v>
      </c>
      <c r="E33" s="121">
        <v>115.50848259999999</v>
      </c>
      <c r="F33" s="121">
        <v>0.18405948999999999</v>
      </c>
      <c r="G33" s="121">
        <v>1.8204965</v>
      </c>
      <c r="H33" s="121">
        <v>22.950339410000002</v>
      </c>
      <c r="I33" s="121">
        <v>26.141585299999999</v>
      </c>
      <c r="J33" s="215">
        <v>4.6290200000000002E-3</v>
      </c>
    </row>
    <row r="34" spans="1:10" x14ac:dyDescent="0.25">
      <c r="A34" s="76" t="s">
        <v>137</v>
      </c>
      <c r="B34" s="121">
        <v>0</v>
      </c>
      <c r="C34" s="121">
        <v>0.40343000000000001</v>
      </c>
      <c r="D34" s="121">
        <v>0</v>
      </c>
      <c r="E34" s="121">
        <v>19.459694300000002</v>
      </c>
      <c r="F34" s="121">
        <v>0</v>
      </c>
      <c r="G34" s="121">
        <v>6.9313065099999998</v>
      </c>
      <c r="H34" s="121">
        <v>0.77272434999999995</v>
      </c>
      <c r="I34" s="121">
        <v>0.88632685999999994</v>
      </c>
      <c r="J34" s="215">
        <v>0.40936289000000003</v>
      </c>
    </row>
    <row r="35" spans="1:10" x14ac:dyDescent="0.25">
      <c r="A35" s="76" t="s">
        <v>24</v>
      </c>
      <c r="B35" s="121">
        <v>0.37546668</v>
      </c>
      <c r="C35" s="121">
        <v>0.37546668</v>
      </c>
      <c r="D35" s="121">
        <v>0</v>
      </c>
      <c r="E35" s="121">
        <v>29.568011260000002</v>
      </c>
      <c r="F35" s="121">
        <v>5.9672320000000001E-2</v>
      </c>
      <c r="G35" s="121">
        <v>0.44753951000000003</v>
      </c>
      <c r="H35" s="121">
        <v>1.7655255600000002</v>
      </c>
      <c r="I35" s="121">
        <v>1.8496461399999999</v>
      </c>
      <c r="J35" s="215">
        <v>0</v>
      </c>
    </row>
    <row r="36" spans="1:10" x14ac:dyDescent="0.25">
      <c r="A36" s="76" t="s">
        <v>158</v>
      </c>
      <c r="B36" s="121">
        <v>0.16202219000000001</v>
      </c>
      <c r="C36" s="121">
        <v>0.35212645000000004</v>
      </c>
      <c r="D36" s="121">
        <v>0.30678032</v>
      </c>
      <c r="E36" s="121">
        <v>44.079179619999998</v>
      </c>
      <c r="F36" s="121">
        <v>4.4166540000000004E-2</v>
      </c>
      <c r="G36" s="121">
        <v>31.773831850000001</v>
      </c>
      <c r="H36" s="121">
        <v>17.229933559999999</v>
      </c>
      <c r="I36" s="121">
        <v>33.181580519999997</v>
      </c>
      <c r="J36" s="215">
        <v>0.19010426</v>
      </c>
    </row>
    <row r="37" spans="1:10" x14ac:dyDescent="0.25">
      <c r="A37" s="76" t="s">
        <v>197</v>
      </c>
      <c r="B37" s="121">
        <v>1.4392400000000001E-3</v>
      </c>
      <c r="C37" s="121">
        <v>0.35016111999999999</v>
      </c>
      <c r="D37" s="121">
        <v>1.2602799999999999E-3</v>
      </c>
      <c r="E37" s="121">
        <v>7.82978057000002</v>
      </c>
      <c r="F37" s="121">
        <v>2.1875700000000002E-3</v>
      </c>
      <c r="G37" s="121">
        <v>6.9319933599999901</v>
      </c>
      <c r="H37" s="121">
        <v>9.4441360000000002E-2</v>
      </c>
      <c r="I37" s="121">
        <v>0.22141082000000001</v>
      </c>
      <c r="J37" s="215">
        <v>0.28633920000000002</v>
      </c>
    </row>
    <row r="38" spans="1:10" x14ac:dyDescent="0.25">
      <c r="A38" s="76" t="s">
        <v>176</v>
      </c>
      <c r="B38" s="121">
        <v>0</v>
      </c>
      <c r="C38" s="121">
        <v>0.34033347999999997</v>
      </c>
      <c r="D38" s="121">
        <v>0</v>
      </c>
      <c r="E38" s="121">
        <v>49.634104590000007</v>
      </c>
      <c r="F38" s="121">
        <v>9.8201399999999998E-3</v>
      </c>
      <c r="G38" s="121">
        <v>18.693117040000001</v>
      </c>
      <c r="H38" s="121">
        <v>2.2440702099999998</v>
      </c>
      <c r="I38" s="121">
        <v>3.3969827599999998</v>
      </c>
      <c r="J38" s="215">
        <v>9.2939300000000006E-3</v>
      </c>
    </row>
    <row r="39" spans="1:10" x14ac:dyDescent="0.25">
      <c r="A39" s="76" t="s">
        <v>144</v>
      </c>
      <c r="B39" s="121">
        <v>0</v>
      </c>
      <c r="C39" s="121">
        <v>0.3285535</v>
      </c>
      <c r="D39" s="121">
        <v>6.8608000000000004E-4</v>
      </c>
      <c r="E39" s="121">
        <v>13.852238710000002</v>
      </c>
      <c r="F39" s="121">
        <v>0</v>
      </c>
      <c r="G39" s="121">
        <v>3.4027295799999999</v>
      </c>
      <c r="H39" s="121">
        <v>1.6972217199999999</v>
      </c>
      <c r="I39" s="121">
        <v>3.4205472299999999</v>
      </c>
      <c r="J39" s="215">
        <v>0.3285535</v>
      </c>
    </row>
    <row r="40" spans="1:10" x14ac:dyDescent="0.25">
      <c r="A40" s="76" t="s">
        <v>19</v>
      </c>
      <c r="B40" s="121">
        <v>0.17485751000000002</v>
      </c>
      <c r="C40" s="121">
        <v>0.31005640000000001</v>
      </c>
      <c r="D40" s="121">
        <v>3.8084600000000001E-3</v>
      </c>
      <c r="E40" s="121">
        <v>19.993489480000001</v>
      </c>
      <c r="F40" s="121">
        <v>6.72384E-3</v>
      </c>
      <c r="G40" s="121">
        <v>0.36906609999999995</v>
      </c>
      <c r="H40" s="121">
        <v>0.9358894499999999</v>
      </c>
      <c r="I40" s="121">
        <v>0.94966576999999996</v>
      </c>
      <c r="J40" s="215">
        <v>0</v>
      </c>
    </row>
    <row r="41" spans="1:10" x14ac:dyDescent="0.25">
      <c r="A41" s="76" t="s">
        <v>28</v>
      </c>
      <c r="B41" s="121">
        <v>0</v>
      </c>
      <c r="C41" s="121">
        <v>0.29708973999999999</v>
      </c>
      <c r="D41" s="121">
        <v>0</v>
      </c>
      <c r="E41" s="121">
        <v>120.69925909999999</v>
      </c>
      <c r="F41" s="121">
        <v>3.7560400000000001E-2</v>
      </c>
      <c r="G41" s="121">
        <v>2.8184839700000004</v>
      </c>
      <c r="H41" s="121">
        <v>3.8563488599999998</v>
      </c>
      <c r="I41" s="121">
        <v>7.6010319600000003</v>
      </c>
      <c r="J41" s="215">
        <v>2.66818E-3</v>
      </c>
    </row>
    <row r="42" spans="1:10" x14ac:dyDescent="0.25">
      <c r="A42" s="76" t="s">
        <v>78</v>
      </c>
      <c r="B42" s="121">
        <v>0</v>
      </c>
      <c r="C42" s="121">
        <v>0.27198009000000001</v>
      </c>
      <c r="D42" s="121">
        <v>0</v>
      </c>
      <c r="E42" s="121">
        <v>0.34777735999999998</v>
      </c>
      <c r="F42" s="121">
        <v>0</v>
      </c>
      <c r="G42" s="121">
        <v>0</v>
      </c>
      <c r="H42" s="121">
        <v>0.90963072</v>
      </c>
      <c r="I42" s="121">
        <v>0.90963072</v>
      </c>
      <c r="J42" s="215">
        <v>0.27198009000000001</v>
      </c>
    </row>
    <row r="43" spans="1:10" x14ac:dyDescent="0.25">
      <c r="A43" s="76" t="s">
        <v>23</v>
      </c>
      <c r="B43" s="121">
        <v>0.23401253</v>
      </c>
      <c r="C43" s="121">
        <v>0.23503552</v>
      </c>
      <c r="D43" s="121">
        <v>0.36781079999999999</v>
      </c>
      <c r="E43" s="121">
        <v>26.484690280000002</v>
      </c>
      <c r="F43" s="121">
        <v>0.45695473999999997</v>
      </c>
      <c r="G43" s="121">
        <v>1.4711628000000001</v>
      </c>
      <c r="H43" s="121">
        <v>4.3419860799999999</v>
      </c>
      <c r="I43" s="121">
        <v>4.7423267400000002</v>
      </c>
      <c r="J43" s="215">
        <v>3.0508319999999998E-2</v>
      </c>
    </row>
    <row r="44" spans="1:10" x14ac:dyDescent="0.25">
      <c r="A44" s="76" t="s">
        <v>38</v>
      </c>
      <c r="B44" s="121">
        <v>0</v>
      </c>
      <c r="C44" s="121">
        <v>0.23291100000000001</v>
      </c>
      <c r="D44" s="121">
        <v>7.5143330000000008E-2</v>
      </c>
      <c r="E44" s="121">
        <v>26.47825447</v>
      </c>
      <c r="F44" s="121">
        <v>0</v>
      </c>
      <c r="G44" s="121">
        <v>7.5143330000000008E-2</v>
      </c>
      <c r="H44" s="121">
        <v>0.14343633</v>
      </c>
      <c r="I44" s="121">
        <v>0.14343633</v>
      </c>
      <c r="J44" s="215">
        <v>0</v>
      </c>
    </row>
    <row r="45" spans="1:10" x14ac:dyDescent="0.25">
      <c r="A45" s="76" t="s">
        <v>8</v>
      </c>
      <c r="B45" s="121">
        <v>0</v>
      </c>
      <c r="C45" s="121">
        <v>0.21668254000000001</v>
      </c>
      <c r="D45" s="121">
        <v>2.6567539099999999</v>
      </c>
      <c r="E45" s="121">
        <v>13.93308893</v>
      </c>
      <c r="F45" s="121">
        <v>0.48683246000000002</v>
      </c>
      <c r="G45" s="121">
        <v>0</v>
      </c>
      <c r="H45" s="121">
        <v>2.6229259300000001</v>
      </c>
      <c r="I45" s="121">
        <v>15.76873683</v>
      </c>
      <c r="J45" s="215">
        <v>0.21668254000000001</v>
      </c>
    </row>
    <row r="46" spans="1:10" x14ac:dyDescent="0.25">
      <c r="A46" s="76" t="s">
        <v>105</v>
      </c>
      <c r="B46" s="121">
        <v>0.20824037000000001</v>
      </c>
      <c r="C46" s="121">
        <v>0.20824037000000001</v>
      </c>
      <c r="D46" s="121">
        <v>0</v>
      </c>
      <c r="E46" s="121">
        <v>84.6470887400001</v>
      </c>
      <c r="F46" s="121">
        <v>0</v>
      </c>
      <c r="G46" s="121">
        <v>2.00567071</v>
      </c>
      <c r="H46" s="121">
        <v>8.3124574800000008</v>
      </c>
      <c r="I46" s="121">
        <v>10.410056259999999</v>
      </c>
      <c r="J46" s="215">
        <v>0</v>
      </c>
    </row>
    <row r="47" spans="1:10" x14ac:dyDescent="0.25">
      <c r="A47" s="76" t="s">
        <v>58</v>
      </c>
      <c r="B47" s="121">
        <v>0.19523907000000001</v>
      </c>
      <c r="C47" s="121">
        <v>0.19523907000000001</v>
      </c>
      <c r="D47" s="121">
        <v>0</v>
      </c>
      <c r="E47" s="121">
        <v>26.191431440000002</v>
      </c>
      <c r="F47" s="121">
        <v>0</v>
      </c>
      <c r="G47" s="121">
        <v>0.16735067000000001</v>
      </c>
      <c r="H47" s="121">
        <v>2.6805849999999999E-2</v>
      </c>
      <c r="I47" s="121">
        <v>0.62822818000000002</v>
      </c>
      <c r="J47" s="215">
        <v>5.9173000000000006E-4</v>
      </c>
    </row>
    <row r="48" spans="1:10" x14ac:dyDescent="0.25">
      <c r="A48" s="76" t="s">
        <v>190</v>
      </c>
      <c r="B48" s="121">
        <v>0</v>
      </c>
      <c r="C48" s="121">
        <v>0.18410446</v>
      </c>
      <c r="D48" s="121">
        <v>1.5361007</v>
      </c>
      <c r="E48" s="121">
        <v>76.695915310000004</v>
      </c>
      <c r="F48" s="121">
        <v>2.9760669999999999E-2</v>
      </c>
      <c r="G48" s="121">
        <v>17.27648928</v>
      </c>
      <c r="H48" s="121">
        <v>2.0321841899999997</v>
      </c>
      <c r="I48" s="121">
        <v>2.75874234</v>
      </c>
      <c r="J48" s="215">
        <v>0.18617571999999999</v>
      </c>
    </row>
    <row r="49" spans="1:10" x14ac:dyDescent="0.25">
      <c r="A49" s="76" t="s">
        <v>25</v>
      </c>
      <c r="B49" s="121">
        <v>3.040441E-2</v>
      </c>
      <c r="C49" s="121">
        <v>0.15745441000000002</v>
      </c>
      <c r="D49" s="121">
        <v>0</v>
      </c>
      <c r="E49" s="121">
        <v>6.9752511699999999</v>
      </c>
      <c r="F49" s="121">
        <v>3.7051420000000002E-2</v>
      </c>
      <c r="G49" s="121">
        <v>0.10103675999999999</v>
      </c>
      <c r="H49" s="121">
        <v>1.09763199</v>
      </c>
      <c r="I49" s="121">
        <v>1.1607698500000001</v>
      </c>
      <c r="J49" s="215">
        <v>0.12705</v>
      </c>
    </row>
    <row r="50" spans="1:10" x14ac:dyDescent="0.25">
      <c r="A50" s="76" t="s">
        <v>168</v>
      </c>
      <c r="B50" s="121">
        <v>0.13305154</v>
      </c>
      <c r="C50" s="121">
        <v>0.13305154</v>
      </c>
      <c r="D50" s="121">
        <v>0</v>
      </c>
      <c r="E50" s="121">
        <v>37.192056380000004</v>
      </c>
      <c r="F50" s="121">
        <v>0</v>
      </c>
      <c r="G50" s="121">
        <v>9.0336711199999993</v>
      </c>
      <c r="H50" s="121">
        <v>0.32480751000000002</v>
      </c>
      <c r="I50" s="121">
        <v>0.59048701000000003</v>
      </c>
      <c r="J50" s="215">
        <v>0</v>
      </c>
    </row>
    <row r="51" spans="1:10" x14ac:dyDescent="0.25">
      <c r="A51" s="76" t="s">
        <v>33</v>
      </c>
      <c r="B51" s="121">
        <v>0</v>
      </c>
      <c r="C51" s="121">
        <v>0.11544462</v>
      </c>
      <c r="D51" s="121">
        <v>0</v>
      </c>
      <c r="E51" s="121">
        <v>0.81457513999999998</v>
      </c>
      <c r="F51" s="121">
        <v>0</v>
      </c>
      <c r="G51" s="121">
        <v>0</v>
      </c>
      <c r="H51" s="121">
        <v>1.6178E-3</v>
      </c>
      <c r="I51" s="121">
        <v>2.2298800000000001E-3</v>
      </c>
      <c r="J51" s="215">
        <v>0.11811072</v>
      </c>
    </row>
    <row r="52" spans="1:10" x14ac:dyDescent="0.25">
      <c r="A52" s="76" t="s">
        <v>213</v>
      </c>
      <c r="B52" s="121">
        <v>2.7745600000000001E-3</v>
      </c>
      <c r="C52" s="121">
        <v>0.11046691</v>
      </c>
      <c r="D52" s="121">
        <v>0</v>
      </c>
      <c r="E52" s="121">
        <v>4.4811572899999996</v>
      </c>
      <c r="F52" s="121">
        <v>0</v>
      </c>
      <c r="G52" s="121">
        <v>2.6405270399999998</v>
      </c>
      <c r="H52" s="121">
        <v>0.40740509000000003</v>
      </c>
      <c r="I52" s="121">
        <v>0.50911373999999998</v>
      </c>
      <c r="J52" s="215">
        <v>0.1111772</v>
      </c>
    </row>
    <row r="53" spans="1:10" x14ac:dyDescent="0.25">
      <c r="A53" s="76" t="s">
        <v>16</v>
      </c>
      <c r="B53" s="121">
        <v>9.1160000000000001E-5</v>
      </c>
      <c r="C53" s="121">
        <v>9.214116E-2</v>
      </c>
      <c r="D53" s="121">
        <v>0</v>
      </c>
      <c r="E53" s="121">
        <v>32.543861900000103</v>
      </c>
      <c r="F53" s="121">
        <v>2.4862909999999998E-2</v>
      </c>
      <c r="G53" s="121">
        <v>8.3207000000000008E-4</v>
      </c>
      <c r="H53" s="121">
        <v>0.72485663</v>
      </c>
      <c r="I53" s="121">
        <v>0.75376796000000001</v>
      </c>
      <c r="J53" s="215">
        <v>0.11267793</v>
      </c>
    </row>
    <row r="54" spans="1:10" x14ac:dyDescent="0.25">
      <c r="A54" s="76" t="s">
        <v>914</v>
      </c>
      <c r="B54" s="121">
        <v>0</v>
      </c>
      <c r="C54" s="121">
        <v>8.9918890000000001E-2</v>
      </c>
      <c r="D54" s="121">
        <v>0</v>
      </c>
      <c r="E54" s="121">
        <v>24.029400930000001</v>
      </c>
      <c r="F54" s="121">
        <v>0</v>
      </c>
      <c r="G54" s="121">
        <v>1.310268E-2</v>
      </c>
      <c r="H54" s="121">
        <v>0.22011957000000001</v>
      </c>
      <c r="I54" s="121">
        <v>0.22011957000000001</v>
      </c>
      <c r="J54" s="215">
        <v>0</v>
      </c>
    </row>
    <row r="55" spans="1:10" x14ac:dyDescent="0.25">
      <c r="A55" s="76" t="s">
        <v>138</v>
      </c>
      <c r="B55" s="121">
        <v>4.1265110000000001E-2</v>
      </c>
      <c r="C55" s="121">
        <v>8.9810029999999999E-2</v>
      </c>
      <c r="D55" s="121">
        <v>0.10248673</v>
      </c>
      <c r="E55" s="121">
        <v>81.153521210000093</v>
      </c>
      <c r="F55" s="121">
        <v>0.32808409000000005</v>
      </c>
      <c r="G55" s="121">
        <v>57.088034630000003</v>
      </c>
      <c r="H55" s="121">
        <v>13.183222890000001</v>
      </c>
      <c r="I55" s="121">
        <v>20.168959109999999</v>
      </c>
      <c r="J55" s="215">
        <v>0.44914634000000003</v>
      </c>
    </row>
    <row r="56" spans="1:10" x14ac:dyDescent="0.25">
      <c r="A56" s="76" t="s">
        <v>104</v>
      </c>
      <c r="B56" s="121">
        <v>2.1489299999999999E-2</v>
      </c>
      <c r="C56" s="121">
        <v>8.165095E-2</v>
      </c>
      <c r="D56" s="121">
        <v>0</v>
      </c>
      <c r="E56" s="121">
        <v>18.732901930000001</v>
      </c>
      <c r="F56" s="121">
        <v>4.1154499999999997E-3</v>
      </c>
      <c r="G56" s="121">
        <v>2.0042688100000001</v>
      </c>
      <c r="H56" s="121">
        <v>0.25599780999999999</v>
      </c>
      <c r="I56" s="121">
        <v>0.36381303000000004</v>
      </c>
      <c r="J56" s="215">
        <v>6.267238E-2</v>
      </c>
    </row>
    <row r="57" spans="1:10" x14ac:dyDescent="0.25">
      <c r="A57" s="76" t="s">
        <v>26</v>
      </c>
      <c r="B57" s="121">
        <v>1.2920340000000001E-2</v>
      </c>
      <c r="C57" s="121">
        <v>7.3351340000000001E-2</v>
      </c>
      <c r="D57" s="121">
        <v>0</v>
      </c>
      <c r="E57" s="121">
        <v>24.828241769999998</v>
      </c>
      <c r="F57" s="121">
        <v>0</v>
      </c>
      <c r="G57" s="121">
        <v>3.8051980000000006E-2</v>
      </c>
      <c r="H57" s="121">
        <v>0.11181463</v>
      </c>
      <c r="I57" s="121">
        <v>0.13307753</v>
      </c>
      <c r="J57" s="215">
        <v>6.0938579999999999E-2</v>
      </c>
    </row>
    <row r="58" spans="1:10" x14ac:dyDescent="0.25">
      <c r="A58" s="76" t="s">
        <v>106</v>
      </c>
      <c r="B58" s="121">
        <v>0</v>
      </c>
      <c r="C58" s="121">
        <v>7.167902000000001E-2</v>
      </c>
      <c r="D58" s="121">
        <v>0</v>
      </c>
      <c r="E58" s="121">
        <v>85.823985060000112</v>
      </c>
      <c r="F58" s="121">
        <v>0</v>
      </c>
      <c r="G58" s="121">
        <v>4.3872133000000098</v>
      </c>
      <c r="H58" s="121">
        <v>7.2260079199999998</v>
      </c>
      <c r="I58" s="121">
        <v>7.5864145800000005</v>
      </c>
      <c r="J58" s="215">
        <v>7.2050000000000003E-5</v>
      </c>
    </row>
    <row r="59" spans="1:10" x14ac:dyDescent="0.25">
      <c r="A59" s="76" t="s">
        <v>93</v>
      </c>
      <c r="B59" s="121">
        <v>7.0878880000000005E-2</v>
      </c>
      <c r="C59" s="121">
        <v>7.0878880000000005E-2</v>
      </c>
      <c r="D59" s="121">
        <v>8.7159500000000001E-3</v>
      </c>
      <c r="E59" s="121">
        <v>13.93020973</v>
      </c>
      <c r="F59" s="121">
        <v>0</v>
      </c>
      <c r="G59" s="121">
        <v>0.56170133999999994</v>
      </c>
      <c r="H59" s="121">
        <v>0.77655023000000001</v>
      </c>
      <c r="I59" s="121">
        <v>1.2416467600000001</v>
      </c>
      <c r="J59" s="215">
        <v>0</v>
      </c>
    </row>
    <row r="60" spans="1:10" x14ac:dyDescent="0.25">
      <c r="A60" s="76" t="s">
        <v>215</v>
      </c>
      <c r="B60" s="121">
        <v>2.165568E-2</v>
      </c>
      <c r="C60" s="121">
        <v>7.0544889999999999E-2</v>
      </c>
      <c r="D60" s="121">
        <v>7.6637000000000005E-4</v>
      </c>
      <c r="E60" s="121">
        <v>34.309318349999899</v>
      </c>
      <c r="F60" s="121">
        <v>2.1800507900000001</v>
      </c>
      <c r="G60" s="121">
        <v>7.6635070799999898</v>
      </c>
      <c r="H60" s="121">
        <v>2.4127973100000002</v>
      </c>
      <c r="I60" s="121">
        <v>9.9316780199999997</v>
      </c>
      <c r="J60" s="215">
        <v>6.5159799999999993E-3</v>
      </c>
    </row>
    <row r="61" spans="1:10" x14ac:dyDescent="0.25">
      <c r="A61" s="76" t="s">
        <v>913</v>
      </c>
      <c r="B61" s="121">
        <v>7.1962000000000003E-4</v>
      </c>
      <c r="C61" s="121">
        <v>6.950835000000001E-2</v>
      </c>
      <c r="D61" s="121">
        <v>5.3403800000000005E-3</v>
      </c>
      <c r="E61" s="121">
        <v>0.62671286000000004</v>
      </c>
      <c r="F61" s="121">
        <v>0</v>
      </c>
      <c r="G61" s="121">
        <v>5.3403800000000005E-3</v>
      </c>
      <c r="H61" s="121">
        <v>0</v>
      </c>
      <c r="I61" s="121">
        <v>0</v>
      </c>
      <c r="J61" s="215">
        <v>6.8788729999999992E-2</v>
      </c>
    </row>
    <row r="62" spans="1:10" x14ac:dyDescent="0.25">
      <c r="A62" s="76" t="s">
        <v>83</v>
      </c>
      <c r="B62" s="121">
        <v>4.0105160000000001E-2</v>
      </c>
      <c r="C62" s="121">
        <v>6.1582709999999999E-2</v>
      </c>
      <c r="D62" s="121">
        <v>3.5805290000000004E-2</v>
      </c>
      <c r="E62" s="121">
        <v>106.57341523000001</v>
      </c>
      <c r="F62" s="121">
        <v>0.17139335999999999</v>
      </c>
      <c r="G62" s="121">
        <v>3.2619019399999902</v>
      </c>
      <c r="H62" s="121">
        <v>25.1809651599999</v>
      </c>
      <c r="I62" s="121">
        <v>31.111265969999998</v>
      </c>
      <c r="J62" s="215">
        <v>1.428517E-2</v>
      </c>
    </row>
    <row r="63" spans="1:10" x14ac:dyDescent="0.25">
      <c r="A63" s="76" t="s">
        <v>173</v>
      </c>
      <c r="B63" s="121">
        <v>5.9030920000000001E-2</v>
      </c>
      <c r="C63" s="121">
        <v>5.9030920000000001E-2</v>
      </c>
      <c r="D63" s="121">
        <v>3.7663099999999998E-2</v>
      </c>
      <c r="E63" s="121">
        <v>55.260420130000099</v>
      </c>
      <c r="F63" s="121">
        <v>0.13828285000000001</v>
      </c>
      <c r="G63" s="121">
        <v>23.141611380000001</v>
      </c>
      <c r="H63" s="121">
        <v>12.16413176</v>
      </c>
      <c r="I63" s="121">
        <v>16.144940720000001</v>
      </c>
      <c r="J63" s="215">
        <v>0</v>
      </c>
    </row>
    <row r="64" spans="1:10" x14ac:dyDescent="0.25">
      <c r="A64" s="76" t="s">
        <v>70</v>
      </c>
      <c r="B64" s="121">
        <v>0</v>
      </c>
      <c r="C64" s="121">
        <v>5.6319899999999999E-2</v>
      </c>
      <c r="D64" s="121">
        <v>0</v>
      </c>
      <c r="E64" s="121">
        <v>1.09375248</v>
      </c>
      <c r="F64" s="121">
        <v>0</v>
      </c>
      <c r="G64" s="121">
        <v>0.95244936000000002</v>
      </c>
      <c r="H64" s="121">
        <v>7.0339210000000013E-2</v>
      </c>
      <c r="I64" s="121">
        <v>8.6685159999999997E-2</v>
      </c>
      <c r="J64" s="215">
        <v>0</v>
      </c>
    </row>
    <row r="65" spans="1:10" x14ac:dyDescent="0.25">
      <c r="A65" s="76" t="s">
        <v>884</v>
      </c>
      <c r="B65" s="121">
        <v>0</v>
      </c>
      <c r="C65" s="121">
        <v>5.4671999999999998E-2</v>
      </c>
      <c r="D65" s="121">
        <v>0</v>
      </c>
      <c r="E65" s="121">
        <v>132.02966862</v>
      </c>
      <c r="F65" s="121">
        <v>0</v>
      </c>
      <c r="G65" s="121">
        <v>101.80596028000001</v>
      </c>
      <c r="H65" s="121">
        <v>33.369961670000002</v>
      </c>
      <c r="I65" s="121">
        <v>203.23168000999999</v>
      </c>
      <c r="J65" s="215">
        <v>5.4671999999999998E-2</v>
      </c>
    </row>
    <row r="66" spans="1:10" x14ac:dyDescent="0.25">
      <c r="A66" s="76" t="s">
        <v>15</v>
      </c>
      <c r="B66" s="121">
        <v>4.1036449999999995E-2</v>
      </c>
      <c r="C66" s="121">
        <v>4.2934099999999996E-2</v>
      </c>
      <c r="D66" s="121">
        <v>0</v>
      </c>
      <c r="E66" s="121">
        <v>89.558974769999807</v>
      </c>
      <c r="F66" s="121">
        <v>4.3681249999999998E-2</v>
      </c>
      <c r="G66" s="121">
        <v>0.76070985000000002</v>
      </c>
      <c r="H66" s="121">
        <v>54.214956919999999</v>
      </c>
      <c r="I66" s="121">
        <v>54.46443944</v>
      </c>
      <c r="J66" s="215">
        <v>0.29225020000000002</v>
      </c>
    </row>
    <row r="67" spans="1:10" x14ac:dyDescent="0.25">
      <c r="A67" s="76" t="s">
        <v>181</v>
      </c>
      <c r="B67" s="121">
        <v>2.1146999999999999E-2</v>
      </c>
      <c r="C67" s="121">
        <v>4.1488489999999996E-2</v>
      </c>
      <c r="D67" s="121">
        <v>0.47079296000000004</v>
      </c>
      <c r="E67" s="121">
        <v>66.547043240000008</v>
      </c>
      <c r="F67" s="121">
        <v>6.6153429999999999E-2</v>
      </c>
      <c r="G67" s="121">
        <v>21.9296665799999</v>
      </c>
      <c r="H67" s="121">
        <v>14.023325640000001</v>
      </c>
      <c r="I67" s="121">
        <v>44.839217930000096</v>
      </c>
      <c r="J67" s="215">
        <v>2.141705E-2</v>
      </c>
    </row>
    <row r="68" spans="1:10" x14ac:dyDescent="0.25">
      <c r="A68" s="76" t="s">
        <v>201</v>
      </c>
      <c r="B68" s="121">
        <v>0</v>
      </c>
      <c r="C68" s="121">
        <v>4.0427160000000004E-2</v>
      </c>
      <c r="D68" s="121">
        <v>1.9778509999999999E-2</v>
      </c>
      <c r="E68" s="121">
        <v>24.68724383</v>
      </c>
      <c r="F68" s="121">
        <v>1.35492704</v>
      </c>
      <c r="G68" s="121">
        <v>6.3550050599999999</v>
      </c>
      <c r="H68" s="121">
        <v>10.458513439999999</v>
      </c>
      <c r="I68" s="121">
        <v>25.158712340000001</v>
      </c>
      <c r="J68" s="215">
        <v>3.9180650000000004E-2</v>
      </c>
    </row>
    <row r="69" spans="1:10" x14ac:dyDescent="0.25">
      <c r="A69" s="76" t="s">
        <v>66</v>
      </c>
      <c r="B69" s="121">
        <v>3.955322E-2</v>
      </c>
      <c r="C69" s="121">
        <v>3.955322E-2</v>
      </c>
      <c r="D69" s="121">
        <v>0</v>
      </c>
      <c r="E69" s="121">
        <v>69.49871284999999</v>
      </c>
      <c r="F69" s="121">
        <v>1.9900669999999999E-2</v>
      </c>
      <c r="G69" s="121">
        <v>6.4151169999999993E-2</v>
      </c>
      <c r="H69" s="121">
        <v>0.72588074999999996</v>
      </c>
      <c r="I69" s="121">
        <v>0.76107094999999991</v>
      </c>
      <c r="J69" s="215">
        <v>1.5487300000000001E-3</v>
      </c>
    </row>
    <row r="70" spans="1:10" x14ac:dyDescent="0.25">
      <c r="A70" s="76" t="s">
        <v>18</v>
      </c>
      <c r="B70" s="121">
        <v>3.9368140000000003E-2</v>
      </c>
      <c r="C70" s="121">
        <v>3.9368140000000003E-2</v>
      </c>
      <c r="D70" s="121">
        <v>4.0111699999999997E-3</v>
      </c>
      <c r="E70" s="121">
        <v>42.665059090000298</v>
      </c>
      <c r="F70" s="121">
        <v>3.6480760000000001E-2</v>
      </c>
      <c r="G70" s="121">
        <v>5.3365059999999999E-2</v>
      </c>
      <c r="H70" s="121">
        <v>0</v>
      </c>
      <c r="I70" s="121">
        <v>6.3565709999999997E-2</v>
      </c>
      <c r="J70" s="215">
        <v>0.47289724</v>
      </c>
    </row>
    <row r="71" spans="1:10" x14ac:dyDescent="0.25">
      <c r="A71" s="76" t="s">
        <v>111</v>
      </c>
      <c r="B71" s="121">
        <v>0</v>
      </c>
      <c r="C71" s="121">
        <v>3.83719E-2</v>
      </c>
      <c r="D71" s="121">
        <v>0</v>
      </c>
      <c r="E71" s="121">
        <v>4.3993630899999996</v>
      </c>
      <c r="F71" s="121">
        <v>0</v>
      </c>
      <c r="G71" s="121">
        <v>0.12702917999999999</v>
      </c>
      <c r="H71" s="121">
        <v>9.2700000000000004E-5</v>
      </c>
      <c r="I71" s="121">
        <v>9.2700000000000004E-5</v>
      </c>
      <c r="J71" s="215">
        <v>3.83719E-2</v>
      </c>
    </row>
    <row r="72" spans="1:10" x14ac:dyDescent="0.25">
      <c r="A72" s="76" t="s">
        <v>71</v>
      </c>
      <c r="B72" s="121">
        <v>0</v>
      </c>
      <c r="C72" s="121">
        <v>3.7679050000000006E-2</v>
      </c>
      <c r="D72" s="121">
        <v>0</v>
      </c>
      <c r="E72" s="121">
        <v>4.0785427400000005</v>
      </c>
      <c r="F72" s="121">
        <v>1.14204927</v>
      </c>
      <c r="G72" s="121">
        <v>0.80045506000000011</v>
      </c>
      <c r="H72" s="121">
        <v>5.2947009100000004</v>
      </c>
      <c r="I72" s="121">
        <v>3.2227854100000002</v>
      </c>
      <c r="J72" s="215">
        <v>0</v>
      </c>
    </row>
    <row r="73" spans="1:10" x14ac:dyDescent="0.25">
      <c r="A73" s="76" t="s">
        <v>125</v>
      </c>
      <c r="B73" s="121">
        <v>0</v>
      </c>
      <c r="C73" s="121">
        <v>3.7344709999999996E-2</v>
      </c>
      <c r="D73" s="121">
        <v>0</v>
      </c>
      <c r="E73" s="121">
        <v>64.389699120000003</v>
      </c>
      <c r="F73" s="121">
        <v>0</v>
      </c>
      <c r="G73" s="121">
        <v>25.310672789999998</v>
      </c>
      <c r="H73" s="121">
        <v>0.34387715999999996</v>
      </c>
      <c r="I73" s="121">
        <v>0.91802231000000001</v>
      </c>
      <c r="J73" s="215">
        <v>3.7344709999999996E-2</v>
      </c>
    </row>
    <row r="74" spans="1:10" x14ac:dyDescent="0.25">
      <c r="A74" s="76" t="s">
        <v>165</v>
      </c>
      <c r="B74" s="121">
        <v>0</v>
      </c>
      <c r="C74" s="121">
        <v>3.1050240000000003E-2</v>
      </c>
      <c r="D74" s="121">
        <v>0</v>
      </c>
      <c r="E74" s="121">
        <v>30.658010559999997</v>
      </c>
      <c r="F74" s="121">
        <v>0</v>
      </c>
      <c r="G74" s="121">
        <v>28.731833719999997</v>
      </c>
      <c r="H74" s="121">
        <v>2.2393949800000001</v>
      </c>
      <c r="I74" s="121">
        <v>7.1571329500000003</v>
      </c>
      <c r="J74" s="215">
        <v>3.1050240000000003E-2</v>
      </c>
    </row>
    <row r="75" spans="1:10" x14ac:dyDescent="0.25">
      <c r="A75" s="76" t="s">
        <v>89</v>
      </c>
      <c r="B75" s="121">
        <v>3.1949999999999997E-5</v>
      </c>
      <c r="C75" s="121">
        <v>2.9486349999999998E-2</v>
      </c>
      <c r="D75" s="121">
        <v>9.0846000000000004E-4</v>
      </c>
      <c r="E75" s="121">
        <v>34.433396970000103</v>
      </c>
      <c r="F75" s="121">
        <v>9.6459400000000004E-3</v>
      </c>
      <c r="G75" s="121">
        <v>2.2126115899999999</v>
      </c>
      <c r="H75" s="121">
        <v>1.27719315</v>
      </c>
      <c r="I75" s="121">
        <v>2.1626573700000002</v>
      </c>
      <c r="J75" s="215">
        <v>2.9454400000000002E-2</v>
      </c>
    </row>
    <row r="76" spans="1:10" x14ac:dyDescent="0.25">
      <c r="A76" s="76" t="s">
        <v>198</v>
      </c>
      <c r="B76" s="121">
        <v>9.3533000000000006E-4</v>
      </c>
      <c r="C76" s="121">
        <v>2.863038E-2</v>
      </c>
      <c r="D76" s="121">
        <v>0</v>
      </c>
      <c r="E76" s="121">
        <v>10.721577210000001</v>
      </c>
      <c r="F76" s="121">
        <v>8.8438999999999998E-4</v>
      </c>
      <c r="G76" s="121">
        <v>9.6511427499999911</v>
      </c>
      <c r="H76" s="121">
        <v>0.30107843000000001</v>
      </c>
      <c r="I76" s="121">
        <v>0.47039018999999999</v>
      </c>
      <c r="J76" s="215">
        <v>2.8689909999999999E-2</v>
      </c>
    </row>
    <row r="77" spans="1:10" x14ac:dyDescent="0.25">
      <c r="A77" s="76" t="s">
        <v>199</v>
      </c>
      <c r="B77" s="121">
        <v>7.3319300000000004E-3</v>
      </c>
      <c r="C77" s="121">
        <v>2.5653459999999999E-2</v>
      </c>
      <c r="D77" s="121">
        <v>0.31421325</v>
      </c>
      <c r="E77" s="121">
        <v>33.843912159999995</v>
      </c>
      <c r="F77" s="121">
        <v>0.32355923999999997</v>
      </c>
      <c r="G77" s="121">
        <v>22.031688450000001</v>
      </c>
      <c r="H77" s="121">
        <v>0.44413020000000003</v>
      </c>
      <c r="I77" s="121">
        <v>1.81529611</v>
      </c>
      <c r="J77" s="215">
        <v>3.3955309999999995E-2</v>
      </c>
    </row>
    <row r="78" spans="1:10" x14ac:dyDescent="0.25">
      <c r="A78" s="76" t="s">
        <v>142</v>
      </c>
      <c r="B78" s="121">
        <v>2.3826E-2</v>
      </c>
      <c r="C78" s="121">
        <v>2.3826E-2</v>
      </c>
      <c r="D78" s="121">
        <v>1.61275232</v>
      </c>
      <c r="E78" s="121">
        <v>25.38241142</v>
      </c>
      <c r="F78" s="121">
        <v>9.6834999999999994E-3</v>
      </c>
      <c r="G78" s="121">
        <v>160.96832888999998</v>
      </c>
      <c r="H78" s="121">
        <v>5.7079720700000003</v>
      </c>
      <c r="I78" s="121">
        <v>7.00736603</v>
      </c>
      <c r="J78" s="215">
        <v>0</v>
      </c>
    </row>
    <row r="79" spans="1:10" x14ac:dyDescent="0.25">
      <c r="A79" s="76" t="s">
        <v>191</v>
      </c>
      <c r="B79" s="121">
        <v>8.9840000000000007E-3</v>
      </c>
      <c r="C79" s="121">
        <v>2.3754999999999998E-2</v>
      </c>
      <c r="D79" s="121">
        <v>0</v>
      </c>
      <c r="E79" s="121">
        <v>7.41824361000001</v>
      </c>
      <c r="F79" s="121">
        <v>0</v>
      </c>
      <c r="G79" s="121">
        <v>10.950534880000001</v>
      </c>
      <c r="H79" s="121">
        <v>0.24630085000000002</v>
      </c>
      <c r="I79" s="121">
        <v>0.32119645000000002</v>
      </c>
      <c r="J79" s="215">
        <v>1.8178590000000001E-2</v>
      </c>
    </row>
    <row r="80" spans="1:10" x14ac:dyDescent="0.25">
      <c r="A80" s="76" t="s">
        <v>205</v>
      </c>
      <c r="B80" s="121">
        <v>0</v>
      </c>
      <c r="C80" s="121">
        <v>1.591211E-2</v>
      </c>
      <c r="D80" s="121">
        <v>2.7124099999999997E-3</v>
      </c>
      <c r="E80" s="121">
        <v>7.4302872599999903</v>
      </c>
      <c r="F80" s="121">
        <v>7.7559999999999999E-4</v>
      </c>
      <c r="G80" s="121">
        <v>2.7136988900000003</v>
      </c>
      <c r="H80" s="121">
        <v>0.65684522000000001</v>
      </c>
      <c r="I80" s="121">
        <v>1.07031491</v>
      </c>
      <c r="J80" s="215">
        <v>1.591211E-2</v>
      </c>
    </row>
    <row r="81" spans="1:10" x14ac:dyDescent="0.25">
      <c r="A81" s="76" t="s">
        <v>156</v>
      </c>
      <c r="B81" s="121">
        <v>0</v>
      </c>
      <c r="C81" s="121">
        <v>1.215099E-2</v>
      </c>
      <c r="D81" s="121">
        <v>1.9668959999999999E-2</v>
      </c>
      <c r="E81" s="121">
        <v>28.830325200000001</v>
      </c>
      <c r="F81" s="121">
        <v>2.5558999999999998E-4</v>
      </c>
      <c r="G81" s="121">
        <v>17.39169815</v>
      </c>
      <c r="H81" s="121">
        <v>6.4006495399999999</v>
      </c>
      <c r="I81" s="121">
        <v>8.1422603799999997</v>
      </c>
      <c r="J81" s="215">
        <v>1.215099E-2</v>
      </c>
    </row>
    <row r="82" spans="1:10" x14ac:dyDescent="0.25">
      <c r="A82" s="76" t="s">
        <v>112</v>
      </c>
      <c r="B82" s="121">
        <v>0</v>
      </c>
      <c r="C82" s="121">
        <v>1.029127E-2</v>
      </c>
      <c r="D82" s="121">
        <v>5.2130699999999993E-3</v>
      </c>
      <c r="E82" s="121">
        <v>14.737790589999999</v>
      </c>
      <c r="F82" s="121">
        <v>5.1519000000000001E-3</v>
      </c>
      <c r="G82" s="121">
        <v>1.62357332</v>
      </c>
      <c r="H82" s="121">
        <v>28.65585591</v>
      </c>
      <c r="I82" s="121">
        <v>29.21921781</v>
      </c>
      <c r="J82" s="215">
        <v>1.065258E-2</v>
      </c>
    </row>
    <row r="83" spans="1:10" x14ac:dyDescent="0.25">
      <c r="A83" s="76" t="s">
        <v>209</v>
      </c>
      <c r="B83" s="121">
        <v>2.2764899999999999E-3</v>
      </c>
      <c r="C83" s="121">
        <v>9.7600499999999993E-3</v>
      </c>
      <c r="D83" s="121">
        <v>4.60115E-3</v>
      </c>
      <c r="E83" s="121">
        <v>122.99477417</v>
      </c>
      <c r="F83" s="121">
        <v>3.9979599999999997E-2</v>
      </c>
      <c r="G83" s="121">
        <v>14.401415790000099</v>
      </c>
      <c r="H83" s="121">
        <v>4.7432101100000006</v>
      </c>
      <c r="I83" s="121">
        <v>7.2921141799999996</v>
      </c>
      <c r="J83" s="215">
        <v>0.81616359999999999</v>
      </c>
    </row>
    <row r="84" spans="1:10" x14ac:dyDescent="0.25">
      <c r="A84" s="76" t="s">
        <v>210</v>
      </c>
      <c r="B84" s="121">
        <v>9.2935200000000013E-3</v>
      </c>
      <c r="C84" s="121">
        <v>9.407200000000001E-3</v>
      </c>
      <c r="D84" s="121">
        <v>0</v>
      </c>
      <c r="E84" s="121">
        <v>8.9533734500000204</v>
      </c>
      <c r="F84" s="121">
        <v>1.9082509999999997E-2</v>
      </c>
      <c r="G84" s="121">
        <v>11.261791050000001</v>
      </c>
      <c r="H84" s="121">
        <v>1.6131611299999999</v>
      </c>
      <c r="I84" s="121">
        <v>2.3088743799999998</v>
      </c>
      <c r="J84" s="215">
        <v>1.1368000000000001E-4</v>
      </c>
    </row>
    <row r="85" spans="1:10" x14ac:dyDescent="0.25">
      <c r="A85" s="76" t="s">
        <v>88</v>
      </c>
      <c r="B85" s="121">
        <v>0</v>
      </c>
      <c r="C85" s="121">
        <v>9.2399999999999999E-3</v>
      </c>
      <c r="D85" s="121">
        <v>9.2929999999999999E-2</v>
      </c>
      <c r="E85" s="121">
        <v>13.675058779999999</v>
      </c>
      <c r="F85" s="121">
        <v>0</v>
      </c>
      <c r="G85" s="121">
        <v>34.6077449</v>
      </c>
      <c r="H85" s="121">
        <v>3.6538950699999999</v>
      </c>
      <c r="I85" s="121">
        <v>5.68975366</v>
      </c>
      <c r="J85" s="215">
        <v>0</v>
      </c>
    </row>
    <row r="86" spans="1:10" x14ac:dyDescent="0.25">
      <c r="A86" s="76" t="s">
        <v>117</v>
      </c>
      <c r="B86" s="121">
        <v>0</v>
      </c>
      <c r="C86" s="121">
        <v>9.1317399999999993E-3</v>
      </c>
      <c r="D86" s="121">
        <v>4.2845300000000003E-2</v>
      </c>
      <c r="E86" s="121">
        <v>16.599219009999999</v>
      </c>
      <c r="F86" s="121">
        <v>1.632362E-2</v>
      </c>
      <c r="G86" s="121">
        <v>3.3319814000000001</v>
      </c>
      <c r="H86" s="121">
        <v>1.93338393</v>
      </c>
      <c r="I86" s="121">
        <v>2.8872112099999998</v>
      </c>
      <c r="J86" s="215">
        <v>2.9186120199999999</v>
      </c>
    </row>
    <row r="87" spans="1:10" x14ac:dyDescent="0.25">
      <c r="A87" s="76" t="s">
        <v>912</v>
      </c>
      <c r="B87" s="121">
        <v>0</v>
      </c>
      <c r="C87" s="121">
        <v>7.76445E-3</v>
      </c>
      <c r="D87" s="121">
        <v>0</v>
      </c>
      <c r="E87" s="121">
        <v>0</v>
      </c>
      <c r="F87" s="121">
        <v>0</v>
      </c>
      <c r="G87" s="121">
        <v>2.8340000000000001E-3</v>
      </c>
      <c r="H87" s="121">
        <v>0</v>
      </c>
      <c r="I87" s="121">
        <v>0</v>
      </c>
      <c r="J87" s="215">
        <v>7.76445E-3</v>
      </c>
    </row>
    <row r="88" spans="1:10" x14ac:dyDescent="0.25">
      <c r="A88" s="76" t="s">
        <v>172</v>
      </c>
      <c r="B88" s="121">
        <v>1.34125E-3</v>
      </c>
      <c r="C88" s="121">
        <v>7.12125E-3</v>
      </c>
      <c r="D88" s="121">
        <v>0.21887126000000001</v>
      </c>
      <c r="E88" s="121">
        <v>19.774279850000003</v>
      </c>
      <c r="F88" s="121">
        <v>2.7089999999999997E-4</v>
      </c>
      <c r="G88" s="121">
        <v>19.371261570000001</v>
      </c>
      <c r="H88" s="121">
        <v>4.3368500599999997</v>
      </c>
      <c r="I88" s="121">
        <v>5.4272434299999999</v>
      </c>
      <c r="J88" s="215">
        <v>5.7800000000000004E-3</v>
      </c>
    </row>
    <row r="89" spans="1:10" x14ac:dyDescent="0.25">
      <c r="A89" s="76" t="s">
        <v>206</v>
      </c>
      <c r="B89" s="121">
        <v>4.4043999999999993E-3</v>
      </c>
      <c r="C89" s="121">
        <v>6.57721E-3</v>
      </c>
      <c r="D89" s="121">
        <v>0</v>
      </c>
      <c r="E89" s="121">
        <v>1.1640441100000001</v>
      </c>
      <c r="F89" s="121">
        <v>0.31444746999999995</v>
      </c>
      <c r="G89" s="121">
        <v>2.6153852999999998</v>
      </c>
      <c r="H89" s="121">
        <v>0.25765539000000004</v>
      </c>
      <c r="I89" s="121">
        <v>0.66131174000000004</v>
      </c>
      <c r="J89" s="215">
        <v>2.1728099999999998E-3</v>
      </c>
    </row>
    <row r="90" spans="1:10" x14ac:dyDescent="0.25">
      <c r="A90" s="76" t="s">
        <v>151</v>
      </c>
      <c r="B90" s="121">
        <v>0</v>
      </c>
      <c r="C90" s="121">
        <v>5.3961E-3</v>
      </c>
      <c r="D90" s="121">
        <v>7.4177599999999998E-3</v>
      </c>
      <c r="E90" s="121">
        <v>140.35964584999999</v>
      </c>
      <c r="F90" s="121">
        <v>9.7028539999999996E-2</v>
      </c>
      <c r="G90" s="121">
        <v>24.74214229</v>
      </c>
      <c r="H90" s="121">
        <v>10.875623359999999</v>
      </c>
      <c r="I90" s="121">
        <v>40.311321799999995</v>
      </c>
      <c r="J90" s="215">
        <v>5.3961E-3</v>
      </c>
    </row>
    <row r="91" spans="1:10" x14ac:dyDescent="0.25">
      <c r="A91" s="76" t="s">
        <v>119</v>
      </c>
      <c r="B91" s="121">
        <v>2.5162499999999998E-3</v>
      </c>
      <c r="C91" s="121">
        <v>5.3322100000000004E-3</v>
      </c>
      <c r="D91" s="121">
        <v>8.3751200000000015E-3</v>
      </c>
      <c r="E91" s="121">
        <v>42.1633120199999</v>
      </c>
      <c r="F91" s="121">
        <v>0</v>
      </c>
      <c r="G91" s="121">
        <v>3.7294761599999999</v>
      </c>
      <c r="H91" s="121">
        <v>0.89951201000000003</v>
      </c>
      <c r="I91" s="121">
        <v>0.84595615999999896</v>
      </c>
      <c r="J91" s="215">
        <v>6.4722366500000001</v>
      </c>
    </row>
    <row r="92" spans="1:10" x14ac:dyDescent="0.25">
      <c r="A92" s="76" t="s">
        <v>80</v>
      </c>
      <c r="B92" s="121">
        <v>4.1079999999999997E-3</v>
      </c>
      <c r="C92" s="121">
        <v>5.17937E-3</v>
      </c>
      <c r="D92" s="121">
        <v>0.38319599999999998</v>
      </c>
      <c r="E92" s="121">
        <v>38.752007409999997</v>
      </c>
      <c r="F92" s="121">
        <v>8.1020389999999998E-2</v>
      </c>
      <c r="G92" s="121">
        <v>3.3332215099999996</v>
      </c>
      <c r="H92" s="121">
        <v>6.1843118800000001</v>
      </c>
      <c r="I92" s="121">
        <v>8.0482968699999997</v>
      </c>
      <c r="J92" s="215">
        <v>1.0713699999999999E-3</v>
      </c>
    </row>
    <row r="93" spans="1:10" x14ac:dyDescent="0.25">
      <c r="A93" s="76" t="s">
        <v>1266</v>
      </c>
      <c r="B93" s="121">
        <v>0</v>
      </c>
      <c r="C93" s="121">
        <v>4.5050899999999998E-3</v>
      </c>
      <c r="D93" s="121">
        <v>0</v>
      </c>
      <c r="E93" s="121">
        <v>9.2335913900000008</v>
      </c>
      <c r="F93" s="121">
        <v>7.3810000000000004E-3</v>
      </c>
      <c r="G93" s="121">
        <v>0.64604359999999994</v>
      </c>
      <c r="H93" s="121">
        <v>0.29164062000000002</v>
      </c>
      <c r="I93" s="121">
        <v>0.34748620000000002</v>
      </c>
      <c r="J93" s="215">
        <v>0.50543576000000001</v>
      </c>
    </row>
    <row r="94" spans="1:10" x14ac:dyDescent="0.25">
      <c r="A94" s="76" t="s">
        <v>147</v>
      </c>
      <c r="B94" s="121">
        <v>0</v>
      </c>
      <c r="C94" s="121">
        <v>3.8782600000000001E-3</v>
      </c>
      <c r="D94" s="121">
        <v>0</v>
      </c>
      <c r="E94" s="121">
        <v>4.52454424</v>
      </c>
      <c r="F94" s="121">
        <v>0</v>
      </c>
      <c r="G94" s="121">
        <v>2.4752871400000003</v>
      </c>
      <c r="H94" s="121">
        <v>0.21213191000000001</v>
      </c>
      <c r="I94" s="121">
        <v>0.29471077000000001</v>
      </c>
      <c r="J94" s="215">
        <v>3.8782600000000001E-3</v>
      </c>
    </row>
    <row r="95" spans="1:10" x14ac:dyDescent="0.25">
      <c r="A95" s="76" t="s">
        <v>79</v>
      </c>
      <c r="B95" s="121">
        <v>0</v>
      </c>
      <c r="C95" s="121">
        <v>3.8259699999999997E-3</v>
      </c>
      <c r="D95" s="121">
        <v>0.29507749999999999</v>
      </c>
      <c r="E95" s="121">
        <v>30.3792811</v>
      </c>
      <c r="F95" s="121">
        <v>1.83402E-3</v>
      </c>
      <c r="G95" s="121">
        <v>0.44068928999999996</v>
      </c>
      <c r="H95" s="121">
        <v>3.1754133599999999</v>
      </c>
      <c r="I95" s="121">
        <v>3.48865048</v>
      </c>
      <c r="J95" s="215">
        <v>3.8259699999999997E-3</v>
      </c>
    </row>
    <row r="96" spans="1:10" x14ac:dyDescent="0.25">
      <c r="A96" s="76" t="s">
        <v>30</v>
      </c>
      <c r="B96" s="121">
        <v>0</v>
      </c>
      <c r="C96" s="121">
        <v>3.7159599999999999E-3</v>
      </c>
      <c r="D96" s="121">
        <v>0</v>
      </c>
      <c r="E96" s="121">
        <v>176.10871189</v>
      </c>
      <c r="F96" s="121">
        <v>0</v>
      </c>
      <c r="G96" s="121">
        <v>4.5103730000000002E-2</v>
      </c>
      <c r="H96" s="121">
        <v>42.92338118</v>
      </c>
      <c r="I96" s="121">
        <v>34.52981037</v>
      </c>
      <c r="J96" s="215">
        <v>3.7159599999999999E-3</v>
      </c>
    </row>
    <row r="97" spans="1:10" x14ac:dyDescent="0.25">
      <c r="A97" s="76" t="s">
        <v>108</v>
      </c>
      <c r="B97" s="121">
        <v>0</v>
      </c>
      <c r="C97" s="121">
        <v>3.2155399999999998E-3</v>
      </c>
      <c r="D97" s="121">
        <v>0</v>
      </c>
      <c r="E97" s="121">
        <v>0.66838942000000001</v>
      </c>
      <c r="F97" s="121">
        <v>0</v>
      </c>
      <c r="G97" s="121">
        <v>0.18344974</v>
      </c>
      <c r="H97" s="121">
        <v>5.1503E-3</v>
      </c>
      <c r="I97" s="121">
        <v>1.242177E-2</v>
      </c>
      <c r="J97" s="215">
        <v>3.862003E-2</v>
      </c>
    </row>
    <row r="98" spans="1:10" x14ac:dyDescent="0.25">
      <c r="A98" s="76" t="s">
        <v>157</v>
      </c>
      <c r="B98" s="121">
        <v>0</v>
      </c>
      <c r="C98" s="121">
        <v>3.15E-3</v>
      </c>
      <c r="D98" s="121">
        <v>0.17339311999999998</v>
      </c>
      <c r="E98" s="121">
        <v>43.774017790000002</v>
      </c>
      <c r="F98" s="121">
        <v>0.10748309</v>
      </c>
      <c r="G98" s="121">
        <v>11.057819630000001</v>
      </c>
      <c r="H98" s="121">
        <v>13.83136994</v>
      </c>
      <c r="I98" s="121">
        <v>23.153344109999999</v>
      </c>
      <c r="J98" s="215">
        <v>3.15E-3</v>
      </c>
    </row>
    <row r="99" spans="1:10" x14ac:dyDescent="0.25">
      <c r="A99" s="76" t="s">
        <v>81</v>
      </c>
      <c r="B99" s="121">
        <v>1.95984E-3</v>
      </c>
      <c r="C99" s="121">
        <v>2.9427300000000002E-3</v>
      </c>
      <c r="D99" s="121">
        <v>0.41198004999999999</v>
      </c>
      <c r="E99" s="121">
        <v>89.113845039999902</v>
      </c>
      <c r="F99" s="121">
        <v>3.8764774399999999</v>
      </c>
      <c r="G99" s="121">
        <v>54.857659060000003</v>
      </c>
      <c r="H99" s="121">
        <v>29.591530329999998</v>
      </c>
      <c r="I99" s="121">
        <v>40.901582189999999</v>
      </c>
      <c r="J99" s="215">
        <v>9.8288999999999994E-4</v>
      </c>
    </row>
    <row r="100" spans="1:10" x14ac:dyDescent="0.25">
      <c r="A100" s="76" t="s">
        <v>98</v>
      </c>
      <c r="B100" s="121">
        <v>2.9385399999999999E-3</v>
      </c>
      <c r="C100" s="121">
        <v>2.9385399999999999E-3</v>
      </c>
      <c r="D100" s="121">
        <v>0</v>
      </c>
      <c r="E100" s="121">
        <v>1.0420681700000001</v>
      </c>
      <c r="F100" s="121">
        <v>0</v>
      </c>
      <c r="G100" s="121">
        <v>0.17360606000000001</v>
      </c>
      <c r="H100" s="121">
        <v>7.5486199999999998E-3</v>
      </c>
      <c r="I100" s="121">
        <v>0.11209530000000001</v>
      </c>
      <c r="J100" s="215">
        <v>0</v>
      </c>
    </row>
    <row r="101" spans="1:10" x14ac:dyDescent="0.25">
      <c r="A101" s="76" t="s">
        <v>162</v>
      </c>
      <c r="B101" s="121">
        <v>0</v>
      </c>
      <c r="C101" s="121">
        <v>2.3708800000000001E-3</v>
      </c>
      <c r="D101" s="121">
        <v>4.8467980000000001E-2</v>
      </c>
      <c r="E101" s="121">
        <v>29.933591789999998</v>
      </c>
      <c r="F101" s="121">
        <v>0.10981555999999999</v>
      </c>
      <c r="G101" s="121">
        <v>6.7748288600000004</v>
      </c>
      <c r="H101" s="121">
        <v>8.4098369299999991</v>
      </c>
      <c r="I101" s="121">
        <v>12.06941904</v>
      </c>
      <c r="J101" s="215">
        <v>2.3708800000000001E-3</v>
      </c>
    </row>
    <row r="102" spans="1:10" x14ac:dyDescent="0.25">
      <c r="A102" s="76" t="s">
        <v>127</v>
      </c>
      <c r="B102" s="121">
        <v>0</v>
      </c>
      <c r="C102" s="121">
        <v>1.7188800000000001E-3</v>
      </c>
      <c r="D102" s="121">
        <v>1.2098000000000001E-4</v>
      </c>
      <c r="E102" s="121">
        <v>55.687959480000103</v>
      </c>
      <c r="F102" s="121">
        <v>5.5997E-3</v>
      </c>
      <c r="G102" s="121">
        <v>7.6052623800000001</v>
      </c>
      <c r="H102" s="121">
        <v>1.45587668</v>
      </c>
      <c r="I102" s="121">
        <v>3.0149267700000002</v>
      </c>
      <c r="J102" s="215">
        <v>3.295762E-2</v>
      </c>
    </row>
    <row r="103" spans="1:10" x14ac:dyDescent="0.25">
      <c r="A103" s="76" t="s">
        <v>178</v>
      </c>
      <c r="B103" s="121">
        <v>6.1307000000000006E-4</v>
      </c>
      <c r="C103" s="121">
        <v>1.7029100000000002E-3</v>
      </c>
      <c r="D103" s="121">
        <v>2.1769069999999998E-2</v>
      </c>
      <c r="E103" s="121">
        <v>52.749586439999995</v>
      </c>
      <c r="F103" s="121">
        <v>0.11926780000000001</v>
      </c>
      <c r="G103" s="121">
        <v>36.745315260799998</v>
      </c>
      <c r="H103" s="121">
        <v>16.51801421</v>
      </c>
      <c r="I103" s="121">
        <v>24.525872630000098</v>
      </c>
      <c r="J103" s="215">
        <v>0</v>
      </c>
    </row>
    <row r="104" spans="1:10" x14ac:dyDescent="0.25">
      <c r="A104" s="76" t="s">
        <v>135</v>
      </c>
      <c r="B104" s="121">
        <v>0</v>
      </c>
      <c r="C104" s="121">
        <v>1.69177E-3</v>
      </c>
      <c r="D104" s="121">
        <v>0</v>
      </c>
      <c r="E104" s="121">
        <v>23.176376549999901</v>
      </c>
      <c r="F104" s="121">
        <v>7.590616E-2</v>
      </c>
      <c r="G104" s="121">
        <v>11.45573944</v>
      </c>
      <c r="H104" s="121">
        <v>8.3171139699999994</v>
      </c>
      <c r="I104" s="121">
        <v>19.671570550000002</v>
      </c>
      <c r="J104" s="215">
        <v>3.8121000000000001E-3</v>
      </c>
    </row>
    <row r="105" spans="1:10" x14ac:dyDescent="0.25">
      <c r="A105" s="76" t="s">
        <v>164</v>
      </c>
      <c r="B105" s="121">
        <v>1.6588E-3</v>
      </c>
      <c r="C105" s="121">
        <v>1.6588E-3</v>
      </c>
      <c r="D105" s="121">
        <v>1.4149100000000001E-3</v>
      </c>
      <c r="E105" s="121">
        <v>6.1198501299999997</v>
      </c>
      <c r="F105" s="121">
        <v>3.5780900000000004E-3</v>
      </c>
      <c r="G105" s="121">
        <v>5.8575641499999902</v>
      </c>
      <c r="H105" s="121">
        <v>3.6205540800000002</v>
      </c>
      <c r="I105" s="121">
        <v>5.2227252999999996</v>
      </c>
      <c r="J105" s="215">
        <v>0</v>
      </c>
    </row>
    <row r="106" spans="1:10" x14ac:dyDescent="0.25">
      <c r="A106" s="76" t="s">
        <v>203</v>
      </c>
      <c r="B106" s="121">
        <v>1.48394E-3</v>
      </c>
      <c r="C106" s="121">
        <v>1.62619E-3</v>
      </c>
      <c r="D106" s="121">
        <v>2.767787E-2</v>
      </c>
      <c r="E106" s="121">
        <v>17.56315665</v>
      </c>
      <c r="F106" s="121">
        <v>2.3647265099999997</v>
      </c>
      <c r="G106" s="121">
        <v>7.7609039500000003</v>
      </c>
      <c r="H106" s="121">
        <v>20.610961629999998</v>
      </c>
      <c r="I106" s="121">
        <v>41.056925800000101</v>
      </c>
      <c r="J106" s="215">
        <v>1.4224999999999999E-4</v>
      </c>
    </row>
    <row r="107" spans="1:10" x14ac:dyDescent="0.25">
      <c r="A107" s="76" t="s">
        <v>101</v>
      </c>
      <c r="B107" s="121">
        <v>0</v>
      </c>
      <c r="C107" s="121">
        <v>1.2777800000000001E-3</v>
      </c>
      <c r="D107" s="121">
        <v>0.18798722000000001</v>
      </c>
      <c r="E107" s="121">
        <v>32.142480319999997</v>
      </c>
      <c r="F107" s="121">
        <v>0</v>
      </c>
      <c r="G107" s="121">
        <v>33.283275350000004</v>
      </c>
      <c r="H107" s="121">
        <v>37.59790229</v>
      </c>
      <c r="I107" s="121">
        <v>86.713940500000007</v>
      </c>
      <c r="J107" s="215">
        <v>4.1006000000000003E-3</v>
      </c>
    </row>
    <row r="108" spans="1:10" x14ac:dyDescent="0.25">
      <c r="A108" s="76" t="s">
        <v>90</v>
      </c>
      <c r="B108" s="121">
        <v>0</v>
      </c>
      <c r="C108" s="121">
        <v>7.9345000000000001E-4</v>
      </c>
      <c r="D108" s="121">
        <v>1.10169636</v>
      </c>
      <c r="E108" s="121">
        <v>24.777007300000001</v>
      </c>
      <c r="F108" s="121">
        <v>0</v>
      </c>
      <c r="G108" s="121">
        <v>2.7973089500000001</v>
      </c>
      <c r="H108" s="121">
        <v>3.27034096</v>
      </c>
      <c r="I108" s="121">
        <v>4.5284839800000007</v>
      </c>
      <c r="J108" s="215">
        <v>7.9345000000000001E-4</v>
      </c>
    </row>
    <row r="109" spans="1:10" x14ac:dyDescent="0.25">
      <c r="A109" s="76" t="s">
        <v>120</v>
      </c>
      <c r="B109" s="121">
        <v>0</v>
      </c>
      <c r="C109" s="121">
        <v>7.5432000000000006E-4</v>
      </c>
      <c r="D109" s="121">
        <v>8.2593E-4</v>
      </c>
      <c r="E109" s="121">
        <v>2.6703726099999998</v>
      </c>
      <c r="F109" s="121">
        <v>0</v>
      </c>
      <c r="G109" s="121">
        <v>4.2246601900000007</v>
      </c>
      <c r="H109" s="121">
        <v>0.32482475999999999</v>
      </c>
      <c r="I109" s="121">
        <v>0.43594875</v>
      </c>
      <c r="J109" s="215">
        <v>2.5768900000000001E-3</v>
      </c>
    </row>
    <row r="110" spans="1:10" x14ac:dyDescent="0.25">
      <c r="A110" s="76" t="s">
        <v>211</v>
      </c>
      <c r="B110" s="121">
        <v>6.7829999999999995E-4</v>
      </c>
      <c r="C110" s="121">
        <v>7.3757E-4</v>
      </c>
      <c r="D110" s="121">
        <v>0</v>
      </c>
      <c r="E110" s="121">
        <v>10.328719359999999</v>
      </c>
      <c r="F110" s="121">
        <v>7.3497000000000005E-4</v>
      </c>
      <c r="G110" s="121">
        <v>3.5597302200000001</v>
      </c>
      <c r="H110" s="121">
        <v>1.1859628400000002</v>
      </c>
      <c r="I110" s="121">
        <v>2.8648221</v>
      </c>
      <c r="J110" s="215">
        <v>5.927E-5</v>
      </c>
    </row>
    <row r="111" spans="1:10" x14ac:dyDescent="0.25">
      <c r="A111" s="76" t="s">
        <v>118</v>
      </c>
      <c r="B111" s="121">
        <v>5.2313999999999995E-4</v>
      </c>
      <c r="C111" s="121">
        <v>5.5865999999999999E-4</v>
      </c>
      <c r="D111" s="121">
        <v>0</v>
      </c>
      <c r="E111" s="121">
        <v>12.44517392</v>
      </c>
      <c r="F111" s="121">
        <v>0</v>
      </c>
      <c r="G111" s="121">
        <v>2.0284555900000001</v>
      </c>
      <c r="H111" s="121">
        <v>0.42347994999999999</v>
      </c>
      <c r="I111" s="121">
        <v>0.99334842999999895</v>
      </c>
      <c r="J111" s="215">
        <v>3.5520000000000006E-5</v>
      </c>
    </row>
    <row r="112" spans="1:10" x14ac:dyDescent="0.25">
      <c r="A112" s="76" t="s">
        <v>212</v>
      </c>
      <c r="B112" s="121">
        <v>0</v>
      </c>
      <c r="C112" s="121">
        <v>5.5099999999999995E-4</v>
      </c>
      <c r="D112" s="121">
        <v>0</v>
      </c>
      <c r="E112" s="121">
        <v>3.19898243</v>
      </c>
      <c r="F112" s="121">
        <v>2.6678630000000002E-2</v>
      </c>
      <c r="G112" s="121">
        <v>3.2976559999999995E-2</v>
      </c>
      <c r="H112" s="121">
        <v>0</v>
      </c>
      <c r="I112" s="121">
        <v>2.6678630000000002E-2</v>
      </c>
      <c r="J112" s="215">
        <v>8.5937999999999997E-4</v>
      </c>
    </row>
    <row r="113" spans="1:10" x14ac:dyDescent="0.25">
      <c r="A113" s="76" t="s">
        <v>154</v>
      </c>
      <c r="B113" s="121">
        <v>0</v>
      </c>
      <c r="C113" s="121">
        <v>5.2499999999999997E-4</v>
      </c>
      <c r="D113" s="121">
        <v>0</v>
      </c>
      <c r="E113" s="121">
        <v>0.65443063000000001</v>
      </c>
      <c r="F113" s="121">
        <v>8.9032E-4</v>
      </c>
      <c r="G113" s="121">
        <v>0.27717778000000004</v>
      </c>
      <c r="H113" s="121">
        <v>0.22643450000000001</v>
      </c>
      <c r="I113" s="121">
        <v>0.41136898999999999</v>
      </c>
      <c r="J113" s="215">
        <v>5.2499999999999997E-4</v>
      </c>
    </row>
    <row r="114" spans="1:10" x14ac:dyDescent="0.25">
      <c r="A114" s="76" t="s">
        <v>92</v>
      </c>
      <c r="B114" s="121">
        <v>0</v>
      </c>
      <c r="C114" s="121">
        <v>3.5563000000000001E-4</v>
      </c>
      <c r="D114" s="121">
        <v>2.8792499999999999E-3</v>
      </c>
      <c r="E114" s="121">
        <v>19.437711719999999</v>
      </c>
      <c r="F114" s="121">
        <v>0</v>
      </c>
      <c r="G114" s="121">
        <v>0.15406497</v>
      </c>
      <c r="H114" s="121">
        <v>0.14867949999999999</v>
      </c>
      <c r="I114" s="121">
        <v>0.41802549999999999</v>
      </c>
      <c r="J114" s="215">
        <v>3.5563000000000001E-4</v>
      </c>
    </row>
    <row r="115" spans="1:10" x14ac:dyDescent="0.25">
      <c r="A115" s="76" t="s">
        <v>160</v>
      </c>
      <c r="B115" s="121">
        <v>0</v>
      </c>
      <c r="C115" s="121">
        <v>3.3611000000000003E-4</v>
      </c>
      <c r="D115" s="121">
        <v>0.32552532000000001</v>
      </c>
      <c r="E115" s="121">
        <v>15.302425039999999</v>
      </c>
      <c r="F115" s="121">
        <v>9.3604699999999992E-3</v>
      </c>
      <c r="G115" s="121">
        <v>8.5298974300000001</v>
      </c>
      <c r="H115" s="121">
        <v>11.469871810000001</v>
      </c>
      <c r="I115" s="121">
        <v>13.69564358</v>
      </c>
      <c r="J115" s="215">
        <v>3.3611000000000003E-4</v>
      </c>
    </row>
    <row r="116" spans="1:10" x14ac:dyDescent="0.25">
      <c r="A116" s="76" t="s">
        <v>17</v>
      </c>
      <c r="B116" s="121">
        <v>0</v>
      </c>
      <c r="C116" s="121">
        <v>2.5302000000000001E-4</v>
      </c>
      <c r="D116" s="121">
        <v>0</v>
      </c>
      <c r="E116" s="121">
        <v>40.13104396</v>
      </c>
      <c r="F116" s="121">
        <v>0</v>
      </c>
      <c r="G116" s="121">
        <v>6.9275809999999993E-2</v>
      </c>
      <c r="H116" s="121">
        <v>2.5585227499999998</v>
      </c>
      <c r="I116" s="121">
        <v>2.5681817000000002</v>
      </c>
      <c r="J116" s="215">
        <v>2.5302000000000001E-4</v>
      </c>
    </row>
    <row r="117" spans="1:10" x14ac:dyDescent="0.25">
      <c r="A117" s="76" t="s">
        <v>171</v>
      </c>
      <c r="B117" s="121">
        <v>0</v>
      </c>
      <c r="C117" s="121">
        <v>2.3682E-4</v>
      </c>
      <c r="D117" s="121">
        <v>0</v>
      </c>
      <c r="E117" s="121">
        <v>31.995061109999998</v>
      </c>
      <c r="F117" s="121">
        <v>7.9328799999999998E-3</v>
      </c>
      <c r="G117" s="121">
        <v>79.303750489999899</v>
      </c>
      <c r="H117" s="121">
        <v>8.0321810899999999</v>
      </c>
      <c r="I117" s="121">
        <v>21.86687616</v>
      </c>
      <c r="J117" s="215">
        <v>2.3682E-4</v>
      </c>
    </row>
    <row r="118" spans="1:10" x14ac:dyDescent="0.25">
      <c r="A118" s="76" t="s">
        <v>110</v>
      </c>
      <c r="B118" s="121">
        <v>0</v>
      </c>
      <c r="C118" s="121">
        <v>2.0858000000000001E-4</v>
      </c>
      <c r="D118" s="121">
        <v>0</v>
      </c>
      <c r="E118" s="121">
        <v>2.3873139300000004</v>
      </c>
      <c r="F118" s="121">
        <v>0</v>
      </c>
      <c r="G118" s="121">
        <v>0.42405407000000001</v>
      </c>
      <c r="H118" s="121">
        <v>5.0436000000000003E-4</v>
      </c>
      <c r="I118" s="121">
        <v>5.0436000000000003E-4</v>
      </c>
      <c r="J118" s="215">
        <v>2.0858000000000001E-4</v>
      </c>
    </row>
    <row r="119" spans="1:10" x14ac:dyDescent="0.25">
      <c r="A119" s="76" t="s">
        <v>102</v>
      </c>
      <c r="B119" s="121">
        <v>0</v>
      </c>
      <c r="C119" s="121">
        <v>1.6845E-4</v>
      </c>
      <c r="D119" s="121">
        <v>0.20373304</v>
      </c>
      <c r="E119" s="121">
        <v>37.322194469999999</v>
      </c>
      <c r="F119" s="121">
        <v>0.15532151999999999</v>
      </c>
      <c r="G119" s="121">
        <v>3.6601439599999903</v>
      </c>
      <c r="H119" s="121">
        <v>3.93871123</v>
      </c>
      <c r="I119" s="121">
        <v>8.1925763600000199</v>
      </c>
      <c r="J119" s="215">
        <v>1.6845E-4</v>
      </c>
    </row>
    <row r="120" spans="1:10" x14ac:dyDescent="0.25">
      <c r="A120" s="76" t="s">
        <v>186</v>
      </c>
      <c r="B120" s="121">
        <v>0</v>
      </c>
      <c r="C120" s="121">
        <v>1.4156999999999999E-4</v>
      </c>
      <c r="D120" s="121">
        <v>0</v>
      </c>
      <c r="E120" s="121">
        <v>1.7354676899999999</v>
      </c>
      <c r="F120" s="121">
        <v>0</v>
      </c>
      <c r="G120" s="121">
        <v>3.1043869999999998E-2</v>
      </c>
      <c r="H120" s="121">
        <v>1.30922227</v>
      </c>
      <c r="I120" s="121">
        <v>1.31577809</v>
      </c>
      <c r="J120" s="215">
        <v>1.4156999999999999E-4</v>
      </c>
    </row>
    <row r="121" spans="1:10" x14ac:dyDescent="0.25">
      <c r="A121" s="76" t="s">
        <v>208</v>
      </c>
      <c r="B121" s="121">
        <v>1.2181E-4</v>
      </c>
      <c r="C121" s="121">
        <v>1.2181E-4</v>
      </c>
      <c r="D121" s="121">
        <v>3.032E-4</v>
      </c>
      <c r="E121" s="121">
        <v>40.589536000000003</v>
      </c>
      <c r="F121" s="121">
        <v>4.2025349999999996E-2</v>
      </c>
      <c r="G121" s="121">
        <v>0.91498461999999892</v>
      </c>
      <c r="H121" s="121">
        <v>0.77404485999999995</v>
      </c>
      <c r="I121" s="121">
        <v>3.7167232599999998</v>
      </c>
      <c r="J121" s="215">
        <v>6.9684E-4</v>
      </c>
    </row>
    <row r="122" spans="1:10" x14ac:dyDescent="0.25">
      <c r="A122" s="76" t="s">
        <v>182</v>
      </c>
      <c r="B122" s="121">
        <v>0</v>
      </c>
      <c r="C122" s="121">
        <v>8.6359999999999993E-5</v>
      </c>
      <c r="D122" s="121">
        <v>9.8919000000000003E-4</v>
      </c>
      <c r="E122" s="121">
        <v>6.0018433099999999</v>
      </c>
      <c r="F122" s="121">
        <v>7.4733080000000007E-2</v>
      </c>
      <c r="G122" s="121">
        <v>3.0192722599999997</v>
      </c>
      <c r="H122" s="121">
        <v>0.88525988</v>
      </c>
      <c r="I122" s="121">
        <v>3.0010654700000003</v>
      </c>
      <c r="J122" s="215">
        <v>8.6359999999999993E-5</v>
      </c>
    </row>
    <row r="123" spans="1:10" x14ac:dyDescent="0.25">
      <c r="A123" s="76" t="s">
        <v>65</v>
      </c>
      <c r="B123" s="121">
        <v>0</v>
      </c>
      <c r="C123" s="121">
        <v>7.112000000000001E-5</v>
      </c>
      <c r="D123" s="121">
        <v>0</v>
      </c>
      <c r="E123" s="121">
        <v>2.0473599999999998E-3</v>
      </c>
      <c r="F123" s="121">
        <v>0</v>
      </c>
      <c r="G123" s="121">
        <v>0</v>
      </c>
      <c r="H123" s="121">
        <v>0.94283434999999993</v>
      </c>
      <c r="I123" s="121">
        <v>1.0207331500000001</v>
      </c>
      <c r="J123" s="215">
        <v>7.112000000000001E-5</v>
      </c>
    </row>
    <row r="124" spans="1:10" x14ac:dyDescent="0.25">
      <c r="A124" s="76" t="s">
        <v>153</v>
      </c>
      <c r="B124" s="121">
        <v>0</v>
      </c>
      <c r="C124" s="121">
        <v>5.2099999999999999E-5</v>
      </c>
      <c r="D124" s="121">
        <v>0</v>
      </c>
      <c r="E124" s="121">
        <v>0.83345177999999998</v>
      </c>
      <c r="F124" s="121">
        <v>0</v>
      </c>
      <c r="G124" s="121">
        <v>0.12140482000000001</v>
      </c>
      <c r="H124" s="121">
        <v>1.6522830000000002E-2</v>
      </c>
      <c r="I124" s="121">
        <v>1.6522830000000002E-2</v>
      </c>
      <c r="J124" s="215">
        <v>5.2099999999999999E-5</v>
      </c>
    </row>
    <row r="125" spans="1:10" x14ac:dyDescent="0.25">
      <c r="A125" s="76" t="s">
        <v>136</v>
      </c>
      <c r="B125" s="121">
        <v>0</v>
      </c>
      <c r="C125" s="121">
        <v>3.8310000000000004E-5</v>
      </c>
      <c r="D125" s="121">
        <v>2.5166100000000003E-3</v>
      </c>
      <c r="E125" s="121">
        <v>3.97529110000001</v>
      </c>
      <c r="F125" s="121">
        <v>5.2380059999999999E-2</v>
      </c>
      <c r="G125" s="121">
        <v>2.8068343799999997</v>
      </c>
      <c r="H125" s="121">
        <v>1.70796236</v>
      </c>
      <c r="I125" s="121">
        <v>2.0955558500000002</v>
      </c>
      <c r="J125" s="215">
        <v>3.8310000000000004E-5</v>
      </c>
    </row>
    <row r="126" spans="1:10" x14ac:dyDescent="0.25">
      <c r="A126" s="76" t="s">
        <v>134</v>
      </c>
      <c r="B126" s="121">
        <v>0</v>
      </c>
      <c r="C126" s="121">
        <v>1.7760000000000003E-5</v>
      </c>
      <c r="D126" s="121">
        <v>2.426114E-2</v>
      </c>
      <c r="E126" s="121">
        <v>26.936050379999998</v>
      </c>
      <c r="F126" s="121">
        <v>8.4607299999999996E-3</v>
      </c>
      <c r="G126" s="121">
        <v>2.5966381099999998</v>
      </c>
      <c r="H126" s="121">
        <v>2.3454284300000001</v>
      </c>
      <c r="I126" s="121">
        <v>6.0910985499999999</v>
      </c>
      <c r="J126" s="215">
        <v>8.9101399999999987E-3</v>
      </c>
    </row>
    <row r="127" spans="1:10" x14ac:dyDescent="0.25">
      <c r="A127" s="76" t="s">
        <v>185</v>
      </c>
      <c r="B127" s="121">
        <v>0</v>
      </c>
      <c r="C127" s="121">
        <v>0</v>
      </c>
      <c r="D127" s="121">
        <v>0</v>
      </c>
      <c r="E127" s="121">
        <v>5.3746492100000003</v>
      </c>
      <c r="F127" s="121">
        <v>0</v>
      </c>
      <c r="G127" s="121">
        <v>2.1223027499999998</v>
      </c>
      <c r="H127" s="121">
        <v>79.019248829999995</v>
      </c>
      <c r="I127" s="121">
        <v>163.23348505999999</v>
      </c>
      <c r="J127" s="215">
        <v>0</v>
      </c>
    </row>
    <row r="128" spans="1:10" x14ac:dyDescent="0.25">
      <c r="A128" s="76" t="s">
        <v>146</v>
      </c>
      <c r="B128" s="121">
        <v>0</v>
      </c>
      <c r="C128" s="121">
        <v>0</v>
      </c>
      <c r="D128" s="121">
        <v>8.6247032499999996</v>
      </c>
      <c r="E128" s="121">
        <v>34.2434449</v>
      </c>
      <c r="F128" s="121">
        <v>0.5371456</v>
      </c>
      <c r="G128" s="121">
        <v>207.13293727000001</v>
      </c>
      <c r="H128" s="121">
        <v>37.664627209999999</v>
      </c>
      <c r="I128" s="121">
        <v>159.84342529</v>
      </c>
      <c r="J128" s="215">
        <v>3.0654950400000001</v>
      </c>
    </row>
    <row r="129" spans="1:10" x14ac:dyDescent="0.25">
      <c r="A129" s="76" t="s">
        <v>62</v>
      </c>
      <c r="B129" s="121">
        <v>0</v>
      </c>
      <c r="C129" s="121">
        <v>0</v>
      </c>
      <c r="D129" s="121">
        <v>6.3346499999999998E-3</v>
      </c>
      <c r="E129" s="121">
        <v>85.655365100000097</v>
      </c>
      <c r="F129" s="121">
        <v>1.26489265</v>
      </c>
      <c r="G129" s="121">
        <v>625.55286410999997</v>
      </c>
      <c r="H129" s="121">
        <v>31.046030039999998</v>
      </c>
      <c r="I129" s="121">
        <v>38.419647450000006</v>
      </c>
      <c r="J129" s="215">
        <v>0</v>
      </c>
    </row>
    <row r="130" spans="1:10" x14ac:dyDescent="0.25">
      <c r="A130" s="76" t="s">
        <v>180</v>
      </c>
      <c r="B130" s="121">
        <v>0</v>
      </c>
      <c r="C130" s="121">
        <v>0</v>
      </c>
      <c r="D130" s="121">
        <v>0</v>
      </c>
      <c r="E130" s="121">
        <v>383.99100852999999</v>
      </c>
      <c r="F130" s="121">
        <v>0</v>
      </c>
      <c r="G130" s="121">
        <v>81.571398389999999</v>
      </c>
      <c r="H130" s="121">
        <v>12.464072099999999</v>
      </c>
      <c r="I130" s="121">
        <v>52.780495159999994</v>
      </c>
      <c r="J130" s="215">
        <v>0.50079300000000004</v>
      </c>
    </row>
    <row r="131" spans="1:10" x14ac:dyDescent="0.25">
      <c r="A131" s="76" t="s">
        <v>163</v>
      </c>
      <c r="B131" s="121">
        <v>0</v>
      </c>
      <c r="C131" s="121">
        <v>0</v>
      </c>
      <c r="D131" s="121">
        <v>6.6397890000000001E-2</v>
      </c>
      <c r="E131" s="121">
        <v>16.859718489999999</v>
      </c>
      <c r="F131" s="121">
        <v>0.80972143000000008</v>
      </c>
      <c r="G131" s="121">
        <v>8.9484653400000091</v>
      </c>
      <c r="H131" s="121">
        <v>11.50016149</v>
      </c>
      <c r="I131" s="121">
        <v>21.360432530000001</v>
      </c>
      <c r="J131" s="215">
        <v>0</v>
      </c>
    </row>
    <row r="132" spans="1:10" x14ac:dyDescent="0.25">
      <c r="A132" s="76" t="s">
        <v>48</v>
      </c>
      <c r="B132" s="121">
        <v>0</v>
      </c>
      <c r="C132" s="121">
        <v>0</v>
      </c>
      <c r="D132" s="121">
        <v>0</v>
      </c>
      <c r="E132" s="121">
        <v>9.0479255199999997</v>
      </c>
      <c r="F132" s="121">
        <v>3.4983819999999999E-2</v>
      </c>
      <c r="G132" s="121">
        <v>4.2081940000000005E-2</v>
      </c>
      <c r="H132" s="121">
        <v>9.3860726500000009</v>
      </c>
      <c r="I132" s="121">
        <v>9.4516874399999988</v>
      </c>
      <c r="J132" s="215">
        <v>0</v>
      </c>
    </row>
    <row r="133" spans="1:10" x14ac:dyDescent="0.25">
      <c r="A133" s="76" t="s">
        <v>161</v>
      </c>
      <c r="B133" s="121">
        <v>0</v>
      </c>
      <c r="C133" s="121">
        <v>0</v>
      </c>
      <c r="D133" s="121">
        <v>6.4250979999999999E-2</v>
      </c>
      <c r="E133" s="121">
        <v>4.9969690300000007</v>
      </c>
      <c r="F133" s="121">
        <v>0.21990710999999999</v>
      </c>
      <c r="G133" s="121">
        <v>1.8701665600000001</v>
      </c>
      <c r="H133" s="121">
        <v>5.3056279100000001</v>
      </c>
      <c r="I133" s="121">
        <v>12.14336499</v>
      </c>
      <c r="J133" s="215">
        <v>0</v>
      </c>
    </row>
    <row r="134" spans="1:10" x14ac:dyDescent="0.25">
      <c r="A134" s="76" t="s">
        <v>145</v>
      </c>
      <c r="B134" s="121">
        <v>0</v>
      </c>
      <c r="C134" s="121">
        <v>0</v>
      </c>
      <c r="D134" s="121">
        <v>0</v>
      </c>
      <c r="E134" s="121">
        <v>82.638168650000011</v>
      </c>
      <c r="F134" s="121">
        <v>0</v>
      </c>
      <c r="G134" s="121">
        <v>8.3525515299999995</v>
      </c>
      <c r="H134" s="121">
        <v>4.9135999999999997</v>
      </c>
      <c r="I134" s="121">
        <v>5.7403248399999995</v>
      </c>
      <c r="J134" s="215">
        <v>0</v>
      </c>
    </row>
    <row r="135" spans="1:10" x14ac:dyDescent="0.25">
      <c r="A135" s="76" t="s">
        <v>131</v>
      </c>
      <c r="B135" s="121">
        <v>0</v>
      </c>
      <c r="C135" s="121">
        <v>0</v>
      </c>
      <c r="D135" s="121">
        <v>0</v>
      </c>
      <c r="E135" s="121">
        <v>39.090244729999995</v>
      </c>
      <c r="F135" s="121">
        <v>0</v>
      </c>
      <c r="G135" s="121">
        <v>3.6214661499999998</v>
      </c>
      <c r="H135" s="121">
        <v>4.6748222000000004</v>
      </c>
      <c r="I135" s="121">
        <v>5.5492097300000003</v>
      </c>
      <c r="J135" s="215">
        <v>0</v>
      </c>
    </row>
    <row r="136" spans="1:10" x14ac:dyDescent="0.25">
      <c r="A136" s="76" t="s">
        <v>166</v>
      </c>
      <c r="B136" s="121">
        <v>0</v>
      </c>
      <c r="C136" s="121">
        <v>0</v>
      </c>
      <c r="D136" s="121">
        <v>0</v>
      </c>
      <c r="E136" s="121">
        <v>14.188612970000001</v>
      </c>
      <c r="F136" s="121">
        <v>2.698853E-2</v>
      </c>
      <c r="G136" s="121">
        <v>61.785268569999999</v>
      </c>
      <c r="H136" s="121">
        <v>4.4696061500000006</v>
      </c>
      <c r="I136" s="121">
        <v>8.2214032100000107</v>
      </c>
      <c r="J136" s="215">
        <v>0</v>
      </c>
    </row>
    <row r="137" spans="1:10" x14ac:dyDescent="0.25">
      <c r="A137" s="76" t="s">
        <v>879</v>
      </c>
      <c r="B137" s="121">
        <v>0</v>
      </c>
      <c r="C137" s="121">
        <v>0</v>
      </c>
      <c r="D137" s="121">
        <v>0</v>
      </c>
      <c r="E137" s="121">
        <v>30.209747199999999</v>
      </c>
      <c r="F137" s="121">
        <v>0</v>
      </c>
      <c r="G137" s="121">
        <v>0</v>
      </c>
      <c r="H137" s="121">
        <v>3.7786753199999996</v>
      </c>
      <c r="I137" s="121">
        <v>3.7673769799999999</v>
      </c>
      <c r="J137" s="215">
        <v>0</v>
      </c>
    </row>
    <row r="138" spans="1:10" x14ac:dyDescent="0.25">
      <c r="A138" s="76" t="s">
        <v>115</v>
      </c>
      <c r="B138" s="121">
        <v>0</v>
      </c>
      <c r="C138" s="121">
        <v>0</v>
      </c>
      <c r="D138" s="121">
        <v>0</v>
      </c>
      <c r="E138" s="121">
        <v>12.271419419999999</v>
      </c>
      <c r="F138" s="121">
        <v>0</v>
      </c>
      <c r="G138" s="121">
        <v>0.81410341000000008</v>
      </c>
      <c r="H138" s="121">
        <v>3.6850894599999999</v>
      </c>
      <c r="I138" s="121">
        <v>3.7026148599999997</v>
      </c>
      <c r="J138" s="215">
        <v>0.17299751999999999</v>
      </c>
    </row>
    <row r="139" spans="1:10" x14ac:dyDescent="0.25">
      <c r="A139" s="76" t="s">
        <v>76</v>
      </c>
      <c r="B139" s="121">
        <v>0</v>
      </c>
      <c r="C139" s="121">
        <v>0</v>
      </c>
      <c r="D139" s="121">
        <v>0</v>
      </c>
      <c r="E139" s="121">
        <v>32.366209019999999</v>
      </c>
      <c r="F139" s="121">
        <v>9.2860000000000002E-4</v>
      </c>
      <c r="G139" s="121">
        <v>1.5436642</v>
      </c>
      <c r="H139" s="121">
        <v>3.5259687599999996</v>
      </c>
      <c r="I139" s="121">
        <v>3.7759873500000003</v>
      </c>
      <c r="J139" s="215">
        <v>0</v>
      </c>
    </row>
    <row r="140" spans="1:10" x14ac:dyDescent="0.25">
      <c r="A140" s="76" t="s">
        <v>5</v>
      </c>
      <c r="B140" s="121">
        <v>0</v>
      </c>
      <c r="C140" s="121">
        <v>0</v>
      </c>
      <c r="D140" s="121">
        <v>0</v>
      </c>
      <c r="E140" s="121">
        <v>39.582945200000005</v>
      </c>
      <c r="F140" s="121">
        <v>4.259259E-2</v>
      </c>
      <c r="G140" s="121">
        <v>5.9967800000000002E-3</v>
      </c>
      <c r="H140" s="121">
        <v>2.93208015</v>
      </c>
      <c r="I140" s="121">
        <v>3.3051288700000003</v>
      </c>
      <c r="J140" s="215">
        <v>1.8181E-3</v>
      </c>
    </row>
    <row r="141" spans="1:10" x14ac:dyDescent="0.25">
      <c r="A141" s="76" t="s">
        <v>183</v>
      </c>
      <c r="B141" s="121">
        <v>0</v>
      </c>
      <c r="C141" s="121">
        <v>0</v>
      </c>
      <c r="D141" s="121">
        <v>0</v>
      </c>
      <c r="E141" s="121">
        <v>47.091518139999998</v>
      </c>
      <c r="F141" s="121">
        <v>1.4369599999999999E-3</v>
      </c>
      <c r="G141" s="121">
        <v>3.5841923900000001</v>
      </c>
      <c r="H141" s="121">
        <v>2.9139988399999996</v>
      </c>
      <c r="I141" s="121">
        <v>3.1119082400000004</v>
      </c>
      <c r="J141" s="215">
        <v>4.3149059999999996E-2</v>
      </c>
    </row>
    <row r="142" spans="1:10" x14ac:dyDescent="0.25">
      <c r="A142" s="76" t="s">
        <v>207</v>
      </c>
      <c r="B142" s="121">
        <v>0</v>
      </c>
      <c r="C142" s="121">
        <v>0</v>
      </c>
      <c r="D142" s="121">
        <v>0.54565768999999997</v>
      </c>
      <c r="E142" s="121">
        <v>0.51867118000000001</v>
      </c>
      <c r="F142" s="121">
        <v>0</v>
      </c>
      <c r="G142" s="121">
        <v>0.61391678999999999</v>
      </c>
      <c r="H142" s="121">
        <v>2.8627032300000002</v>
      </c>
      <c r="I142" s="121">
        <v>5.0848904199999998</v>
      </c>
      <c r="J142" s="215">
        <v>0</v>
      </c>
    </row>
    <row r="143" spans="1:10" x14ac:dyDescent="0.25">
      <c r="A143" s="76" t="s">
        <v>143</v>
      </c>
      <c r="B143" s="121">
        <v>0</v>
      </c>
      <c r="C143" s="121">
        <v>0</v>
      </c>
      <c r="D143" s="121">
        <v>4.2051199999999997E-3</v>
      </c>
      <c r="E143" s="121">
        <v>4.8491000199999998</v>
      </c>
      <c r="F143" s="121">
        <v>0.62403976999999999</v>
      </c>
      <c r="G143" s="121">
        <v>2.2182139199999997</v>
      </c>
      <c r="H143" s="121">
        <v>2.5978322599999997</v>
      </c>
      <c r="I143" s="121">
        <v>5.0624169800000001</v>
      </c>
      <c r="J143" s="215">
        <v>0</v>
      </c>
    </row>
    <row r="144" spans="1:10" x14ac:dyDescent="0.25">
      <c r="A144" s="76" t="s">
        <v>100</v>
      </c>
      <c r="B144" s="121">
        <v>0</v>
      </c>
      <c r="C144" s="121">
        <v>0</v>
      </c>
      <c r="D144" s="121">
        <v>9.5650100000000005E-3</v>
      </c>
      <c r="E144" s="121">
        <v>18.444967819999999</v>
      </c>
      <c r="F144" s="121">
        <v>9.7997599999999994E-3</v>
      </c>
      <c r="G144" s="121">
        <v>0.61253988000000104</v>
      </c>
      <c r="H144" s="121">
        <v>2.3458312400000003</v>
      </c>
      <c r="I144" s="121">
        <v>5.5520612500000004</v>
      </c>
      <c r="J144" s="215">
        <v>0</v>
      </c>
    </row>
    <row r="145" spans="1:10" x14ac:dyDescent="0.25">
      <c r="A145" s="76" t="s">
        <v>175</v>
      </c>
      <c r="B145" s="121">
        <v>0</v>
      </c>
      <c r="C145" s="121">
        <v>0</v>
      </c>
      <c r="D145" s="121">
        <v>0</v>
      </c>
      <c r="E145" s="121">
        <v>2.72912461</v>
      </c>
      <c r="F145" s="121">
        <v>0.12452236</v>
      </c>
      <c r="G145" s="121">
        <v>4.2425698199999999</v>
      </c>
      <c r="H145" s="121">
        <v>2.0677026700000001</v>
      </c>
      <c r="I145" s="121">
        <v>3.6050257299999999</v>
      </c>
      <c r="J145" s="215">
        <v>0</v>
      </c>
    </row>
    <row r="146" spans="1:10" x14ac:dyDescent="0.25">
      <c r="A146" s="76" t="s">
        <v>95</v>
      </c>
      <c r="B146" s="121">
        <v>0</v>
      </c>
      <c r="C146" s="121">
        <v>0</v>
      </c>
      <c r="D146" s="121">
        <v>0</v>
      </c>
      <c r="E146" s="121">
        <v>9.0668575100000091</v>
      </c>
      <c r="F146" s="121">
        <v>0.12034312</v>
      </c>
      <c r="G146" s="121">
        <v>0.65713515</v>
      </c>
      <c r="H146" s="121">
        <v>2.0119484000000001</v>
      </c>
      <c r="I146" s="121">
        <v>2.4711326600000003</v>
      </c>
      <c r="J146" s="215">
        <v>0</v>
      </c>
    </row>
    <row r="147" spans="1:10" x14ac:dyDescent="0.25">
      <c r="A147" s="76" t="s">
        <v>150</v>
      </c>
      <c r="B147" s="121">
        <v>0</v>
      </c>
      <c r="C147" s="121">
        <v>0</v>
      </c>
      <c r="D147" s="121">
        <v>0</v>
      </c>
      <c r="E147" s="121">
        <v>11.356961910000001</v>
      </c>
      <c r="F147" s="121">
        <v>6.3501730000000006E-2</v>
      </c>
      <c r="G147" s="121">
        <v>0.72318631999999994</v>
      </c>
      <c r="H147" s="121">
        <v>1.8120487299999999</v>
      </c>
      <c r="I147" s="121">
        <v>1.9408028400000001</v>
      </c>
      <c r="J147" s="215">
        <v>0</v>
      </c>
    </row>
    <row r="148" spans="1:10" x14ac:dyDescent="0.25">
      <c r="A148" s="76" t="s">
        <v>130</v>
      </c>
      <c r="B148" s="121">
        <v>0</v>
      </c>
      <c r="C148" s="121">
        <v>0</v>
      </c>
      <c r="D148" s="121">
        <v>0</v>
      </c>
      <c r="E148" s="121">
        <v>5.4843580000000003E-2</v>
      </c>
      <c r="F148" s="121">
        <v>0</v>
      </c>
      <c r="G148" s="121">
        <v>1.071138E-2</v>
      </c>
      <c r="H148" s="121">
        <v>1.7704777700000001</v>
      </c>
      <c r="I148" s="121">
        <v>1.7704777700000001</v>
      </c>
      <c r="J148" s="215">
        <v>0</v>
      </c>
    </row>
    <row r="149" spans="1:10" x14ac:dyDescent="0.25">
      <c r="A149" s="76" t="s">
        <v>911</v>
      </c>
      <c r="B149" s="121">
        <v>0</v>
      </c>
      <c r="C149" s="121">
        <v>0</v>
      </c>
      <c r="D149" s="121">
        <v>0</v>
      </c>
      <c r="E149" s="121">
        <v>7.1256120000000003</v>
      </c>
      <c r="F149" s="121">
        <v>0</v>
      </c>
      <c r="G149" s="121">
        <v>2.1786005099999999</v>
      </c>
      <c r="H149" s="121">
        <v>1.7469399999999999</v>
      </c>
      <c r="I149" s="121">
        <v>12.036980439999999</v>
      </c>
      <c r="J149" s="215">
        <v>0</v>
      </c>
    </row>
    <row r="150" spans="1:10" x14ac:dyDescent="0.25">
      <c r="A150" s="76" t="s">
        <v>200</v>
      </c>
      <c r="B150" s="121">
        <v>0</v>
      </c>
      <c r="C150" s="121">
        <v>0</v>
      </c>
      <c r="D150" s="121">
        <v>0</v>
      </c>
      <c r="E150" s="121">
        <v>3.87405723</v>
      </c>
      <c r="F150" s="121">
        <v>0</v>
      </c>
      <c r="G150" s="121">
        <v>1.3508964699999999</v>
      </c>
      <c r="H150" s="121">
        <v>1.5707057499999999</v>
      </c>
      <c r="I150" s="121">
        <v>1.6201973999999999</v>
      </c>
      <c r="J150" s="215">
        <v>0</v>
      </c>
    </row>
    <row r="151" spans="1:10" x14ac:dyDescent="0.25">
      <c r="A151" s="76" t="s">
        <v>910</v>
      </c>
      <c r="B151" s="121">
        <v>0</v>
      </c>
      <c r="C151" s="121">
        <v>0</v>
      </c>
      <c r="D151" s="121">
        <v>0</v>
      </c>
      <c r="E151" s="121">
        <v>3.8100620299999997</v>
      </c>
      <c r="F151" s="121">
        <v>0</v>
      </c>
      <c r="G151" s="121">
        <v>0.1278522</v>
      </c>
      <c r="H151" s="121">
        <v>1.5160046100000002</v>
      </c>
      <c r="I151" s="121">
        <v>1.5160046100000002</v>
      </c>
      <c r="J151" s="215">
        <v>0</v>
      </c>
    </row>
    <row r="152" spans="1:10" x14ac:dyDescent="0.25">
      <c r="A152" s="76" t="s">
        <v>123</v>
      </c>
      <c r="B152" s="121">
        <v>0</v>
      </c>
      <c r="C152" s="121">
        <v>0</v>
      </c>
      <c r="D152" s="121">
        <v>0</v>
      </c>
      <c r="E152" s="121">
        <v>9.5439380800000002</v>
      </c>
      <c r="F152" s="121">
        <v>0</v>
      </c>
      <c r="G152" s="121">
        <v>2.5437137799999996</v>
      </c>
      <c r="H152" s="121">
        <v>0.92297362999999999</v>
      </c>
      <c r="I152" s="121">
        <v>0.92297362999999999</v>
      </c>
      <c r="J152" s="215">
        <v>2.4880200000000001E-3</v>
      </c>
    </row>
    <row r="153" spans="1:10" x14ac:dyDescent="0.25">
      <c r="A153" s="76" t="s">
        <v>103</v>
      </c>
      <c r="B153" s="121">
        <v>0</v>
      </c>
      <c r="C153" s="121">
        <v>0</v>
      </c>
      <c r="D153" s="121">
        <v>0.20299589000000001</v>
      </c>
      <c r="E153" s="121">
        <v>28.627601010000003</v>
      </c>
      <c r="F153" s="121">
        <v>0</v>
      </c>
      <c r="G153" s="121">
        <v>0.77957903000000006</v>
      </c>
      <c r="H153" s="121">
        <v>0.72125574000000003</v>
      </c>
      <c r="I153" s="121">
        <v>0.59708812</v>
      </c>
      <c r="J153" s="215">
        <v>0</v>
      </c>
    </row>
    <row r="154" spans="1:10" x14ac:dyDescent="0.25">
      <c r="A154" s="76" t="s">
        <v>909</v>
      </c>
      <c r="B154" s="121">
        <v>0</v>
      </c>
      <c r="C154" s="121">
        <v>0</v>
      </c>
      <c r="D154" s="121">
        <v>3.040294E-2</v>
      </c>
      <c r="E154" s="121">
        <v>0.91606409</v>
      </c>
      <c r="F154" s="121">
        <v>0</v>
      </c>
      <c r="G154" s="121">
        <v>3.8005E-4</v>
      </c>
      <c r="H154" s="121">
        <v>0.69476145999999994</v>
      </c>
      <c r="I154" s="121">
        <v>0.74432136999999998</v>
      </c>
      <c r="J154" s="215">
        <v>0</v>
      </c>
    </row>
    <row r="155" spans="1:10" x14ac:dyDescent="0.25">
      <c r="A155" s="76" t="s">
        <v>57</v>
      </c>
      <c r="B155" s="121">
        <v>0</v>
      </c>
      <c r="C155" s="121">
        <v>0</v>
      </c>
      <c r="D155" s="121">
        <v>0</v>
      </c>
      <c r="E155" s="121">
        <v>1.5784561000000001</v>
      </c>
      <c r="F155" s="121">
        <v>0</v>
      </c>
      <c r="G155" s="121">
        <v>1.1241720100000001</v>
      </c>
      <c r="H155" s="121">
        <v>0.63410487000000004</v>
      </c>
      <c r="I155" s="121">
        <v>0.63410487000000004</v>
      </c>
      <c r="J155" s="215">
        <v>0</v>
      </c>
    </row>
    <row r="156" spans="1:10" x14ac:dyDescent="0.25">
      <c r="A156" s="76" t="s">
        <v>124</v>
      </c>
      <c r="B156" s="121">
        <v>0</v>
      </c>
      <c r="C156" s="121">
        <v>0</v>
      </c>
      <c r="D156" s="121">
        <v>0</v>
      </c>
      <c r="E156" s="121">
        <v>29.217018960000001</v>
      </c>
      <c r="F156" s="121">
        <v>0</v>
      </c>
      <c r="G156" s="121">
        <v>14.173624289999999</v>
      </c>
      <c r="H156" s="121">
        <v>0.58365606000000003</v>
      </c>
      <c r="I156" s="121">
        <v>0.58365606000000003</v>
      </c>
      <c r="J156" s="215">
        <v>0</v>
      </c>
    </row>
    <row r="157" spans="1:10" x14ac:dyDescent="0.25">
      <c r="A157" s="76" t="s">
        <v>86</v>
      </c>
      <c r="B157" s="121">
        <v>0</v>
      </c>
      <c r="C157" s="121">
        <v>0</v>
      </c>
      <c r="D157" s="121">
        <v>0</v>
      </c>
      <c r="E157" s="121">
        <v>14.576086810000001</v>
      </c>
      <c r="F157" s="121">
        <v>0</v>
      </c>
      <c r="G157" s="121">
        <v>3.9059999999999997E-2</v>
      </c>
      <c r="H157" s="121">
        <v>0.46664218000000002</v>
      </c>
      <c r="I157" s="121">
        <v>5.93744725</v>
      </c>
      <c r="J157" s="215">
        <v>0</v>
      </c>
    </row>
    <row r="158" spans="1:10" x14ac:dyDescent="0.25">
      <c r="A158" s="76" t="s">
        <v>132</v>
      </c>
      <c r="B158" s="121">
        <v>0</v>
      </c>
      <c r="C158" s="121">
        <v>0</v>
      </c>
      <c r="D158" s="121">
        <v>0</v>
      </c>
      <c r="E158" s="121">
        <v>14.888259189999999</v>
      </c>
      <c r="F158" s="121">
        <v>2.87091E-3</v>
      </c>
      <c r="G158" s="121">
        <v>1.6291163500000001</v>
      </c>
      <c r="H158" s="121">
        <v>0.40183099</v>
      </c>
      <c r="I158" s="121">
        <v>1.33900471</v>
      </c>
      <c r="J158" s="215">
        <v>0</v>
      </c>
    </row>
    <row r="159" spans="1:10" x14ac:dyDescent="0.25">
      <c r="A159" s="76" t="s">
        <v>139</v>
      </c>
      <c r="B159" s="121">
        <v>0</v>
      </c>
      <c r="C159" s="121">
        <v>0</v>
      </c>
      <c r="D159" s="121">
        <v>0</v>
      </c>
      <c r="E159" s="121">
        <v>4.1465210000000002E-2</v>
      </c>
      <c r="F159" s="121">
        <v>0</v>
      </c>
      <c r="G159" s="121">
        <v>0.25824306000000002</v>
      </c>
      <c r="H159" s="121">
        <v>0.40127792000000001</v>
      </c>
      <c r="I159" s="121">
        <v>0.40127792000000001</v>
      </c>
      <c r="J159" s="215">
        <v>0</v>
      </c>
    </row>
    <row r="160" spans="1:10" x14ac:dyDescent="0.25">
      <c r="A160" s="76" t="s">
        <v>189</v>
      </c>
      <c r="B160" s="121">
        <v>0</v>
      </c>
      <c r="C160" s="121">
        <v>0</v>
      </c>
      <c r="D160" s="121">
        <v>0</v>
      </c>
      <c r="E160" s="121">
        <v>11.9713534</v>
      </c>
      <c r="F160" s="121">
        <v>0</v>
      </c>
      <c r="G160" s="121">
        <v>7.5173599200000103</v>
      </c>
      <c r="H160" s="121">
        <v>0.36269361999999999</v>
      </c>
      <c r="I160" s="121">
        <v>0.66908235999999999</v>
      </c>
      <c r="J160" s="215">
        <v>0</v>
      </c>
    </row>
    <row r="161" spans="1:10" x14ac:dyDescent="0.25">
      <c r="A161" s="76" t="s">
        <v>167</v>
      </c>
      <c r="B161" s="121">
        <v>0</v>
      </c>
      <c r="C161" s="121">
        <v>0</v>
      </c>
      <c r="D161" s="121">
        <v>0</v>
      </c>
      <c r="E161" s="121">
        <v>2.4463469199999999</v>
      </c>
      <c r="F161" s="121">
        <v>8.8587890000000002E-2</v>
      </c>
      <c r="G161" s="121">
        <v>4.1772477099999996</v>
      </c>
      <c r="H161" s="121">
        <v>0.35147709999999999</v>
      </c>
      <c r="I161" s="121">
        <v>0.60672565000000001</v>
      </c>
      <c r="J161" s="215">
        <v>0</v>
      </c>
    </row>
    <row r="162" spans="1:10" x14ac:dyDescent="0.25">
      <c r="A162" s="76" t="s">
        <v>60</v>
      </c>
      <c r="B162" s="121">
        <v>0</v>
      </c>
      <c r="C162" s="121">
        <v>0</v>
      </c>
      <c r="D162" s="121">
        <v>0</v>
      </c>
      <c r="E162" s="121">
        <v>0.68004018000000011</v>
      </c>
      <c r="F162" s="121">
        <v>0</v>
      </c>
      <c r="G162" s="121">
        <v>4.66513E-3</v>
      </c>
      <c r="H162" s="121">
        <v>0.22963904000000002</v>
      </c>
      <c r="I162" s="121">
        <v>0.23220288</v>
      </c>
      <c r="J162" s="215">
        <v>0</v>
      </c>
    </row>
    <row r="163" spans="1:10" x14ac:dyDescent="0.25">
      <c r="A163" s="76" t="s">
        <v>11</v>
      </c>
      <c r="B163" s="121">
        <v>0</v>
      </c>
      <c r="C163" s="121">
        <v>0</v>
      </c>
      <c r="D163" s="121">
        <v>0</v>
      </c>
      <c r="E163" s="121">
        <v>11.027690310000001</v>
      </c>
      <c r="F163" s="121">
        <v>0</v>
      </c>
      <c r="G163" s="121">
        <v>6.7187259999999999E-2</v>
      </c>
      <c r="H163" s="121">
        <v>0.20433505999999999</v>
      </c>
      <c r="I163" s="121">
        <v>0.20433505999999999</v>
      </c>
      <c r="J163" s="215">
        <v>1.2735000000000001E-4</v>
      </c>
    </row>
    <row r="164" spans="1:10" x14ac:dyDescent="0.25">
      <c r="A164" s="76" t="s">
        <v>114</v>
      </c>
      <c r="B164" s="121">
        <v>0</v>
      </c>
      <c r="C164" s="121">
        <v>0</v>
      </c>
      <c r="D164" s="121">
        <v>0</v>
      </c>
      <c r="E164" s="121">
        <v>3.9062463599999999</v>
      </c>
      <c r="F164" s="121">
        <v>0</v>
      </c>
      <c r="G164" s="121">
        <v>1.0318296600000001</v>
      </c>
      <c r="H164" s="121">
        <v>0.20058279000000001</v>
      </c>
      <c r="I164" s="121">
        <v>0.45432124000000002</v>
      </c>
      <c r="J164" s="215">
        <v>0</v>
      </c>
    </row>
    <row r="165" spans="1:10" x14ac:dyDescent="0.25">
      <c r="A165" s="76" t="s">
        <v>74</v>
      </c>
      <c r="B165" s="121">
        <v>0</v>
      </c>
      <c r="C165" s="121">
        <v>0</v>
      </c>
      <c r="D165" s="121">
        <v>0</v>
      </c>
      <c r="E165" s="121">
        <v>21.825343069999999</v>
      </c>
      <c r="F165" s="121">
        <v>0</v>
      </c>
      <c r="G165" s="121">
        <v>21.4156707</v>
      </c>
      <c r="H165" s="121">
        <v>0.18316716</v>
      </c>
      <c r="I165" s="121">
        <v>0.31323754999999998</v>
      </c>
      <c r="J165" s="215">
        <v>0</v>
      </c>
    </row>
    <row r="166" spans="1:10" x14ac:dyDescent="0.25">
      <c r="A166" s="76" t="s">
        <v>202</v>
      </c>
      <c r="B166" s="121">
        <v>0</v>
      </c>
      <c r="C166" s="121">
        <v>0</v>
      </c>
      <c r="D166" s="121">
        <v>0</v>
      </c>
      <c r="E166" s="121">
        <v>6.36389666</v>
      </c>
      <c r="F166" s="121">
        <v>0</v>
      </c>
      <c r="G166" s="121">
        <v>0.58380790000000005</v>
      </c>
      <c r="H166" s="121">
        <v>0.17568491</v>
      </c>
      <c r="I166" s="121">
        <v>0.24289245000000001</v>
      </c>
      <c r="J166" s="215">
        <v>0</v>
      </c>
    </row>
    <row r="167" spans="1:10" x14ac:dyDescent="0.25">
      <c r="A167" s="76" t="s">
        <v>155</v>
      </c>
      <c r="B167" s="121">
        <v>0</v>
      </c>
      <c r="C167" s="121">
        <v>0</v>
      </c>
      <c r="D167" s="121">
        <v>0</v>
      </c>
      <c r="E167" s="121">
        <v>2.1009232599999996</v>
      </c>
      <c r="F167" s="121">
        <v>0</v>
      </c>
      <c r="G167" s="121">
        <v>1.73487378</v>
      </c>
      <c r="H167" s="121">
        <v>0.14729386</v>
      </c>
      <c r="I167" s="121">
        <v>0.20038683999999998</v>
      </c>
      <c r="J167" s="215">
        <v>0</v>
      </c>
    </row>
    <row r="168" spans="1:10" x14ac:dyDescent="0.25">
      <c r="A168" s="76" t="s">
        <v>85</v>
      </c>
      <c r="B168" s="121">
        <v>0</v>
      </c>
      <c r="C168" s="121">
        <v>0</v>
      </c>
      <c r="D168" s="121">
        <v>0</v>
      </c>
      <c r="E168" s="121">
        <v>46.877223640000004</v>
      </c>
      <c r="F168" s="121">
        <v>5.9410789999999998E-2</v>
      </c>
      <c r="G168" s="121">
        <v>0</v>
      </c>
      <c r="H168" s="121">
        <v>0.14714932</v>
      </c>
      <c r="I168" s="121">
        <v>0.20856494</v>
      </c>
      <c r="J168" s="215">
        <v>0</v>
      </c>
    </row>
    <row r="169" spans="1:10" x14ac:dyDescent="0.25">
      <c r="A169" s="76" t="s">
        <v>94</v>
      </c>
      <c r="B169" s="121">
        <v>0</v>
      </c>
      <c r="C169" s="121">
        <v>0</v>
      </c>
      <c r="D169" s="121">
        <v>0</v>
      </c>
      <c r="E169" s="121">
        <v>19.491831899999998</v>
      </c>
      <c r="F169" s="121">
        <v>2.4885000000000001E-2</v>
      </c>
      <c r="G169" s="121">
        <v>0.26665671999999996</v>
      </c>
      <c r="H169" s="121">
        <v>0.13599600000000001</v>
      </c>
      <c r="I169" s="121">
        <v>0.160881</v>
      </c>
      <c r="J169" s="215">
        <v>0</v>
      </c>
    </row>
    <row r="170" spans="1:10" x14ac:dyDescent="0.25">
      <c r="A170" s="76" t="s">
        <v>214</v>
      </c>
      <c r="B170" s="121">
        <v>0</v>
      </c>
      <c r="C170" s="121">
        <v>0</v>
      </c>
      <c r="D170" s="121">
        <v>0</v>
      </c>
      <c r="E170" s="121">
        <v>4.0675105</v>
      </c>
      <c r="F170" s="121">
        <v>0</v>
      </c>
      <c r="G170" s="121">
        <v>1.31678384</v>
      </c>
      <c r="H170" s="121">
        <v>0.102865</v>
      </c>
      <c r="I170" s="121">
        <v>0.23556778</v>
      </c>
      <c r="J170" s="215">
        <v>0</v>
      </c>
    </row>
    <row r="171" spans="1:10" x14ac:dyDescent="0.25">
      <c r="A171" s="76" t="s">
        <v>43</v>
      </c>
      <c r="B171" s="121">
        <v>0</v>
      </c>
      <c r="C171" s="121">
        <v>0</v>
      </c>
      <c r="D171" s="121">
        <v>0</v>
      </c>
      <c r="E171" s="121">
        <v>0.71925066000000004</v>
      </c>
      <c r="F171" s="121">
        <v>0</v>
      </c>
      <c r="G171" s="121">
        <v>7.770247999999999E-2</v>
      </c>
      <c r="H171" s="121">
        <v>9.9356219999999995E-2</v>
      </c>
      <c r="I171" s="121">
        <v>0.16143723000000001</v>
      </c>
      <c r="J171" s="215">
        <v>5.9344200000000001E-3</v>
      </c>
    </row>
    <row r="172" spans="1:10" x14ac:dyDescent="0.25">
      <c r="A172" s="76" t="s">
        <v>3</v>
      </c>
      <c r="B172" s="121">
        <v>0</v>
      </c>
      <c r="C172" s="121">
        <v>0</v>
      </c>
      <c r="D172" s="121">
        <v>0</v>
      </c>
      <c r="E172" s="121">
        <v>0.58631568000000001</v>
      </c>
      <c r="F172" s="121">
        <v>0</v>
      </c>
      <c r="G172" s="121">
        <v>0</v>
      </c>
      <c r="H172" s="121">
        <v>9.7374649999999993E-2</v>
      </c>
      <c r="I172" s="121">
        <v>9.7374649999999993E-2</v>
      </c>
      <c r="J172" s="215">
        <v>0</v>
      </c>
    </row>
    <row r="173" spans="1:10" x14ac:dyDescent="0.25">
      <c r="A173" s="76" t="s">
        <v>881</v>
      </c>
      <c r="B173" s="121">
        <v>0</v>
      </c>
      <c r="C173" s="121">
        <v>0</v>
      </c>
      <c r="D173" s="121">
        <v>0</v>
      </c>
      <c r="E173" s="121">
        <v>0</v>
      </c>
      <c r="F173" s="121">
        <v>0</v>
      </c>
      <c r="G173" s="121">
        <v>4.0928099999999997E-3</v>
      </c>
      <c r="H173" s="121">
        <v>9.7071450000000004E-2</v>
      </c>
      <c r="I173" s="121">
        <v>9.7071450000000004E-2</v>
      </c>
      <c r="J173" s="215">
        <v>0</v>
      </c>
    </row>
    <row r="174" spans="1:10" x14ac:dyDescent="0.25">
      <c r="A174" s="76" t="s">
        <v>31</v>
      </c>
      <c r="B174" s="121">
        <v>0</v>
      </c>
      <c r="C174" s="121">
        <v>0</v>
      </c>
      <c r="D174" s="121">
        <v>0</v>
      </c>
      <c r="E174" s="121">
        <v>31.744245739999997</v>
      </c>
      <c r="F174" s="121">
        <v>20.905803370000001</v>
      </c>
      <c r="G174" s="121">
        <v>1.6073806899999998</v>
      </c>
      <c r="H174" s="121">
        <v>9.3853100000000009E-2</v>
      </c>
      <c r="I174" s="121">
        <v>21.030570079999997</v>
      </c>
      <c r="J174" s="215">
        <v>0.65099244999999994</v>
      </c>
    </row>
    <row r="175" spans="1:10" x14ac:dyDescent="0.25">
      <c r="A175" s="76" t="s">
        <v>87</v>
      </c>
      <c r="B175" s="121">
        <v>0</v>
      </c>
      <c r="C175" s="121">
        <v>0</v>
      </c>
      <c r="D175" s="121">
        <v>0</v>
      </c>
      <c r="E175" s="121">
        <v>3.29283671</v>
      </c>
      <c r="F175" s="121">
        <v>0</v>
      </c>
      <c r="G175" s="121">
        <v>0.11049853999999999</v>
      </c>
      <c r="H175" s="121">
        <v>9.1823950000000001E-2</v>
      </c>
      <c r="I175" s="121">
        <v>5.4064879999999996E-2</v>
      </c>
      <c r="J175" s="215">
        <v>0</v>
      </c>
    </row>
    <row r="176" spans="1:10" x14ac:dyDescent="0.25">
      <c r="A176" s="76" t="s">
        <v>73</v>
      </c>
      <c r="B176" s="121">
        <v>0</v>
      </c>
      <c r="C176" s="121">
        <v>0</v>
      </c>
      <c r="D176" s="121">
        <v>0</v>
      </c>
      <c r="E176" s="121">
        <v>0.98775767000000003</v>
      </c>
      <c r="F176" s="121">
        <v>1.03517E-3</v>
      </c>
      <c r="G176" s="121">
        <v>4.7397839999999997E-2</v>
      </c>
      <c r="H176" s="121">
        <v>9.0741769999999999E-2</v>
      </c>
      <c r="I176" s="121">
        <v>0.45817453000000002</v>
      </c>
      <c r="J176" s="215">
        <v>0</v>
      </c>
    </row>
    <row r="177" spans="1:10" x14ac:dyDescent="0.25">
      <c r="A177" s="76" t="s">
        <v>188</v>
      </c>
      <c r="B177" s="121">
        <v>0</v>
      </c>
      <c r="C177" s="121">
        <v>0</v>
      </c>
      <c r="D177" s="121">
        <v>0</v>
      </c>
      <c r="E177" s="121">
        <v>5.4951090000000002</v>
      </c>
      <c r="F177" s="121">
        <v>0</v>
      </c>
      <c r="G177" s="121">
        <v>9.7971530000000001E-2</v>
      </c>
      <c r="H177" s="121">
        <v>8.5359530000000003E-2</v>
      </c>
      <c r="I177" s="121">
        <v>8.5627369999999994E-2</v>
      </c>
      <c r="J177" s="215">
        <v>0</v>
      </c>
    </row>
    <row r="178" spans="1:10" x14ac:dyDescent="0.25">
      <c r="A178" s="76" t="s">
        <v>77</v>
      </c>
      <c r="B178" s="121">
        <v>0</v>
      </c>
      <c r="C178" s="121">
        <v>0</v>
      </c>
      <c r="D178" s="121">
        <v>0</v>
      </c>
      <c r="E178" s="121">
        <v>0.13249802999999999</v>
      </c>
      <c r="F178" s="121">
        <v>0</v>
      </c>
      <c r="G178" s="121">
        <v>0</v>
      </c>
      <c r="H178" s="121">
        <v>7.6986199999999991E-2</v>
      </c>
      <c r="I178" s="121">
        <v>7.6986199999999991E-2</v>
      </c>
      <c r="J178" s="215">
        <v>0</v>
      </c>
    </row>
    <row r="179" spans="1:10" x14ac:dyDescent="0.25">
      <c r="A179" s="76" t="s">
        <v>9</v>
      </c>
      <c r="B179" s="121">
        <v>0</v>
      </c>
      <c r="C179" s="121">
        <v>0</v>
      </c>
      <c r="D179" s="121">
        <v>0</v>
      </c>
      <c r="E179" s="121">
        <v>0.50877746999999995</v>
      </c>
      <c r="F179" s="121">
        <v>0</v>
      </c>
      <c r="G179" s="121">
        <v>0</v>
      </c>
      <c r="H179" s="121">
        <v>7.5057929999999995E-2</v>
      </c>
      <c r="I179" s="121">
        <v>7.5057929999999995E-2</v>
      </c>
      <c r="J179" s="215">
        <v>0</v>
      </c>
    </row>
    <row r="180" spans="1:10" x14ac:dyDescent="0.25">
      <c r="A180" s="76" t="s">
        <v>177</v>
      </c>
      <c r="B180" s="121">
        <v>0</v>
      </c>
      <c r="C180" s="121">
        <v>0</v>
      </c>
      <c r="D180" s="121">
        <v>0</v>
      </c>
      <c r="E180" s="121">
        <v>1.8319367200000001</v>
      </c>
      <c r="F180" s="121">
        <v>0</v>
      </c>
      <c r="G180" s="121">
        <v>46.911339490000003</v>
      </c>
      <c r="H180" s="121">
        <v>6.6296960000000002E-2</v>
      </c>
      <c r="I180" s="121">
        <v>0.94860765000000002</v>
      </c>
      <c r="J180" s="215">
        <v>0</v>
      </c>
    </row>
    <row r="181" spans="1:10" x14ac:dyDescent="0.25">
      <c r="A181" s="76" t="s">
        <v>14</v>
      </c>
      <c r="B181" s="121">
        <v>0</v>
      </c>
      <c r="C181" s="121">
        <v>0</v>
      </c>
      <c r="D181" s="121">
        <v>0</v>
      </c>
      <c r="E181" s="121">
        <v>1.5647004799999999</v>
      </c>
      <c r="F181" s="121">
        <v>0</v>
      </c>
      <c r="G181" s="121">
        <v>0</v>
      </c>
      <c r="H181" s="121">
        <v>5.7949680000000003E-2</v>
      </c>
      <c r="I181" s="121">
        <v>5.7949680000000003E-2</v>
      </c>
      <c r="J181" s="215">
        <v>0</v>
      </c>
    </row>
    <row r="182" spans="1:10" x14ac:dyDescent="0.25">
      <c r="A182" s="76" t="s">
        <v>141</v>
      </c>
      <c r="B182" s="121">
        <v>0</v>
      </c>
      <c r="C182" s="121">
        <v>0</v>
      </c>
      <c r="D182" s="121">
        <v>0</v>
      </c>
      <c r="E182" s="121">
        <v>0.10260498</v>
      </c>
      <c r="F182" s="121">
        <v>0</v>
      </c>
      <c r="G182" s="121">
        <v>5.3742789999999999E-2</v>
      </c>
      <c r="H182" s="121">
        <v>4.7987160000000001E-2</v>
      </c>
      <c r="I182" s="121">
        <v>0.84812704000000005</v>
      </c>
      <c r="J182" s="215">
        <v>0</v>
      </c>
    </row>
    <row r="183" spans="1:10" x14ac:dyDescent="0.25">
      <c r="A183" s="76" t="s">
        <v>148</v>
      </c>
      <c r="B183" s="121">
        <v>0</v>
      </c>
      <c r="C183" s="121">
        <v>0</v>
      </c>
      <c r="D183" s="121">
        <v>0</v>
      </c>
      <c r="E183" s="121">
        <v>1.5440263400000001</v>
      </c>
      <c r="F183" s="121">
        <v>0</v>
      </c>
      <c r="G183" s="121">
        <v>0.85170593000000006</v>
      </c>
      <c r="H183" s="121">
        <v>4.4992499999999998E-2</v>
      </c>
      <c r="I183" s="121">
        <v>6.666938E-2</v>
      </c>
      <c r="J183" s="215">
        <v>0</v>
      </c>
    </row>
    <row r="184" spans="1:10" x14ac:dyDescent="0.25">
      <c r="A184" s="76" t="s">
        <v>170</v>
      </c>
      <c r="B184" s="121">
        <v>0</v>
      </c>
      <c r="C184" s="121">
        <v>0</v>
      </c>
      <c r="D184" s="121">
        <v>0</v>
      </c>
      <c r="E184" s="121">
        <v>1.2650005099999999</v>
      </c>
      <c r="F184" s="121">
        <v>0</v>
      </c>
      <c r="G184" s="121">
        <v>0.88027902000000002</v>
      </c>
      <c r="H184" s="121">
        <v>3.7054199999999995E-2</v>
      </c>
      <c r="I184" s="121">
        <v>7.5093710000000008E-2</v>
      </c>
      <c r="J184" s="215">
        <v>0</v>
      </c>
    </row>
    <row r="185" spans="1:10" x14ac:dyDescent="0.25">
      <c r="A185" s="76" t="s">
        <v>169</v>
      </c>
      <c r="B185" s="121">
        <v>0</v>
      </c>
      <c r="C185" s="121">
        <v>0</v>
      </c>
      <c r="D185" s="121">
        <v>0</v>
      </c>
      <c r="E185" s="121">
        <v>0.39459390999999999</v>
      </c>
      <c r="F185" s="121">
        <v>0</v>
      </c>
      <c r="G185" s="121">
        <v>1.0170891399999999</v>
      </c>
      <c r="H185" s="121">
        <v>3.3391940000000002E-2</v>
      </c>
      <c r="I185" s="121">
        <v>0.11981206</v>
      </c>
      <c r="J185" s="215">
        <v>8.1499999999999993E-3</v>
      </c>
    </row>
    <row r="186" spans="1:10" x14ac:dyDescent="0.25">
      <c r="A186" s="76" t="s">
        <v>908</v>
      </c>
      <c r="B186" s="121">
        <v>0</v>
      </c>
      <c r="C186" s="121">
        <v>0</v>
      </c>
      <c r="D186" s="121">
        <v>7.6251800000000005E-3</v>
      </c>
      <c r="E186" s="121">
        <v>1.14006454</v>
      </c>
      <c r="F186" s="121">
        <v>0</v>
      </c>
      <c r="G186" s="121">
        <v>3.0215180000000001E-2</v>
      </c>
      <c r="H186" s="121">
        <v>3.2639370000000001E-2</v>
      </c>
      <c r="I186" s="121">
        <v>3.8541350000000002E-2</v>
      </c>
      <c r="J186" s="215">
        <v>0</v>
      </c>
    </row>
    <row r="187" spans="1:10" x14ac:dyDescent="0.25">
      <c r="A187" s="76" t="s">
        <v>68</v>
      </c>
      <c r="B187" s="121">
        <v>0</v>
      </c>
      <c r="C187" s="121">
        <v>0</v>
      </c>
      <c r="D187" s="121">
        <v>0</v>
      </c>
      <c r="E187" s="121">
        <v>1.18872567</v>
      </c>
      <c r="F187" s="121">
        <v>0</v>
      </c>
      <c r="G187" s="121">
        <v>0.48200989</v>
      </c>
      <c r="H187" s="121">
        <v>3.2570250000000002E-2</v>
      </c>
      <c r="I187" s="121">
        <v>3.9225910000000003E-2</v>
      </c>
      <c r="J187" s="215">
        <v>0</v>
      </c>
    </row>
    <row r="188" spans="1:10" x14ac:dyDescent="0.25">
      <c r="A188" s="76" t="s">
        <v>107</v>
      </c>
      <c r="B188" s="121">
        <v>0</v>
      </c>
      <c r="C188" s="121">
        <v>0</v>
      </c>
      <c r="D188" s="121">
        <v>0</v>
      </c>
      <c r="E188" s="121">
        <v>1.0806351999999999</v>
      </c>
      <c r="F188" s="121">
        <v>0</v>
      </c>
      <c r="G188" s="121">
        <v>0.17439020999999999</v>
      </c>
      <c r="H188" s="121">
        <v>2.8834869999999999E-2</v>
      </c>
      <c r="I188" s="121">
        <v>5.5772379999999996E-2</v>
      </c>
      <c r="J188" s="215">
        <v>0</v>
      </c>
    </row>
    <row r="189" spans="1:10" x14ac:dyDescent="0.25">
      <c r="A189" s="76" t="s">
        <v>4</v>
      </c>
      <c r="B189" s="121">
        <v>0</v>
      </c>
      <c r="C189" s="121">
        <v>0</v>
      </c>
      <c r="D189" s="121">
        <v>0</v>
      </c>
      <c r="E189" s="121">
        <v>20.1865609</v>
      </c>
      <c r="F189" s="121">
        <v>0</v>
      </c>
      <c r="G189" s="121">
        <v>0</v>
      </c>
      <c r="H189" s="121">
        <v>2.6698659999999999E-2</v>
      </c>
      <c r="I189" s="121">
        <v>2.6698659999999999E-2</v>
      </c>
      <c r="J189" s="215">
        <v>0</v>
      </c>
    </row>
    <row r="190" spans="1:10" x14ac:dyDescent="0.25">
      <c r="A190" s="76" t="s">
        <v>13</v>
      </c>
      <c r="B190" s="121">
        <v>0</v>
      </c>
      <c r="C190" s="121">
        <v>0</v>
      </c>
      <c r="D190" s="121">
        <v>0</v>
      </c>
      <c r="E190" s="121">
        <v>0.24207675000000001</v>
      </c>
      <c r="F190" s="121">
        <v>0</v>
      </c>
      <c r="G190" s="121">
        <v>0</v>
      </c>
      <c r="H190" s="121">
        <v>2.4786990000000002E-2</v>
      </c>
      <c r="I190" s="121">
        <v>2.914622E-2</v>
      </c>
      <c r="J190" s="215">
        <v>0</v>
      </c>
    </row>
    <row r="191" spans="1:10" x14ac:dyDescent="0.25">
      <c r="A191" s="76" t="s">
        <v>885</v>
      </c>
      <c r="B191" s="121">
        <v>0</v>
      </c>
      <c r="C191" s="121">
        <v>0</v>
      </c>
      <c r="D191" s="121">
        <v>0</v>
      </c>
      <c r="E191" s="121">
        <v>1.6116038799999999</v>
      </c>
      <c r="F191" s="121">
        <v>0</v>
      </c>
      <c r="G191" s="121">
        <v>0.70167400000000002</v>
      </c>
      <c r="H191" s="121">
        <v>2.2799439999999997E-2</v>
      </c>
      <c r="I191" s="121">
        <v>0.81810939999999999</v>
      </c>
      <c r="J191" s="215">
        <v>0</v>
      </c>
    </row>
    <row r="192" spans="1:10" x14ac:dyDescent="0.25">
      <c r="A192" s="76" t="s">
        <v>69</v>
      </c>
      <c r="B192" s="121">
        <v>0</v>
      </c>
      <c r="C192" s="121">
        <v>0</v>
      </c>
      <c r="D192" s="121">
        <v>0</v>
      </c>
      <c r="E192" s="121">
        <v>0.77694512999999998</v>
      </c>
      <c r="F192" s="121">
        <v>0</v>
      </c>
      <c r="G192" s="121">
        <v>3.5140500000000003E-3</v>
      </c>
      <c r="H192" s="121">
        <v>2.2316259999999997E-2</v>
      </c>
      <c r="I192" s="121">
        <v>0.11167235</v>
      </c>
      <c r="J192" s="215">
        <v>0</v>
      </c>
    </row>
    <row r="193" spans="1:10" x14ac:dyDescent="0.25">
      <c r="A193" s="76" t="s">
        <v>907</v>
      </c>
      <c r="B193" s="121">
        <v>0</v>
      </c>
      <c r="C193" s="121">
        <v>0</v>
      </c>
      <c r="D193" s="121">
        <v>0</v>
      </c>
      <c r="E193" s="121">
        <v>1.0709999999999999E-4</v>
      </c>
      <c r="F193" s="121">
        <v>0</v>
      </c>
      <c r="G193" s="121">
        <v>0</v>
      </c>
      <c r="H193" s="121">
        <v>1.760772E-2</v>
      </c>
      <c r="I193" s="121">
        <v>1.6026160000000001E-2</v>
      </c>
      <c r="J193" s="215">
        <v>0</v>
      </c>
    </row>
    <row r="194" spans="1:10" x14ac:dyDescent="0.25">
      <c r="A194" s="76" t="s">
        <v>152</v>
      </c>
      <c r="B194" s="121">
        <v>0</v>
      </c>
      <c r="C194" s="121">
        <v>0</v>
      </c>
      <c r="D194" s="121">
        <v>0</v>
      </c>
      <c r="E194" s="121">
        <v>1.82331322</v>
      </c>
      <c r="F194" s="121">
        <v>2.0973599999999999E-3</v>
      </c>
      <c r="G194" s="121">
        <v>4.1573774500000003</v>
      </c>
      <c r="H194" s="121">
        <v>1.48994E-2</v>
      </c>
      <c r="I194" s="121">
        <v>2.477832E-2</v>
      </c>
      <c r="J194" s="215">
        <v>0</v>
      </c>
    </row>
    <row r="195" spans="1:10" x14ac:dyDescent="0.25">
      <c r="A195" s="76" t="s">
        <v>129</v>
      </c>
      <c r="B195" s="121">
        <v>0</v>
      </c>
      <c r="C195" s="121">
        <v>0</v>
      </c>
      <c r="D195" s="121">
        <v>0</v>
      </c>
      <c r="E195" s="121">
        <v>6.6352766599999997</v>
      </c>
      <c r="F195" s="121">
        <v>0</v>
      </c>
      <c r="G195" s="121">
        <v>0.17165048999999999</v>
      </c>
      <c r="H195" s="121">
        <v>1.264902E-2</v>
      </c>
      <c r="I195" s="121">
        <v>0.20765295</v>
      </c>
      <c r="J195" s="215">
        <v>0</v>
      </c>
    </row>
    <row r="196" spans="1:10" x14ac:dyDescent="0.25">
      <c r="A196" s="76" t="s">
        <v>35</v>
      </c>
      <c r="B196" s="121">
        <v>0</v>
      </c>
      <c r="C196" s="121">
        <v>0</v>
      </c>
      <c r="D196" s="121">
        <v>0</v>
      </c>
      <c r="E196" s="121">
        <v>0.17892780999999999</v>
      </c>
      <c r="F196" s="121">
        <v>0</v>
      </c>
      <c r="G196" s="121">
        <v>0.1268977</v>
      </c>
      <c r="H196" s="121">
        <v>9.6340000000000002E-3</v>
      </c>
      <c r="I196" s="121">
        <v>9.6340000000000002E-3</v>
      </c>
      <c r="J196" s="215">
        <v>0</v>
      </c>
    </row>
    <row r="197" spans="1:10" x14ac:dyDescent="0.25">
      <c r="A197" s="76" t="s">
        <v>91</v>
      </c>
      <c r="B197" s="121">
        <v>0</v>
      </c>
      <c r="C197" s="121">
        <v>0</v>
      </c>
      <c r="D197" s="121">
        <v>0</v>
      </c>
      <c r="E197" s="121">
        <v>1.1733688999999998</v>
      </c>
      <c r="F197" s="121">
        <v>0</v>
      </c>
      <c r="G197" s="121">
        <v>0.24209041000000001</v>
      </c>
      <c r="H197" s="121">
        <v>9.0568799999999998E-3</v>
      </c>
      <c r="I197" s="121">
        <v>0.26067235</v>
      </c>
      <c r="J197" s="215">
        <v>0</v>
      </c>
    </row>
    <row r="198" spans="1:10" x14ac:dyDescent="0.25">
      <c r="A198" s="76" t="s">
        <v>906</v>
      </c>
      <c r="B198" s="121">
        <v>0</v>
      </c>
      <c r="C198" s="121">
        <v>0</v>
      </c>
      <c r="D198" s="121">
        <v>0</v>
      </c>
      <c r="E198" s="121">
        <v>4.1368419999999996E-2</v>
      </c>
      <c r="F198" s="121">
        <v>0</v>
      </c>
      <c r="G198" s="121">
        <v>1.0045149999999999E-2</v>
      </c>
      <c r="H198" s="121">
        <v>8.0400999999999997E-3</v>
      </c>
      <c r="I198" s="121">
        <v>1.0406879999999999E-2</v>
      </c>
      <c r="J198" s="215">
        <v>0</v>
      </c>
    </row>
    <row r="199" spans="1:10" x14ac:dyDescent="0.25">
      <c r="A199" s="76" t="s">
        <v>109</v>
      </c>
      <c r="B199" s="121">
        <v>0</v>
      </c>
      <c r="C199" s="121">
        <v>0</v>
      </c>
      <c r="D199" s="121">
        <v>0</v>
      </c>
      <c r="E199" s="121">
        <v>2.0948121200000003</v>
      </c>
      <c r="F199" s="121">
        <v>0</v>
      </c>
      <c r="G199" s="121">
        <v>2.1814463100000001</v>
      </c>
      <c r="H199" s="121">
        <v>5.4571300000000001E-3</v>
      </c>
      <c r="I199" s="121">
        <v>6.6204699999999998E-3</v>
      </c>
      <c r="J199" s="215">
        <v>0</v>
      </c>
    </row>
    <row r="200" spans="1:10" x14ac:dyDescent="0.25">
      <c r="A200" s="76" t="s">
        <v>128</v>
      </c>
      <c r="B200" s="121">
        <v>0</v>
      </c>
      <c r="C200" s="121">
        <v>0</v>
      </c>
      <c r="D200" s="121">
        <v>0</v>
      </c>
      <c r="E200" s="121">
        <v>1.8652300000000001E-3</v>
      </c>
      <c r="F200" s="121">
        <v>0</v>
      </c>
      <c r="G200" s="121">
        <v>0</v>
      </c>
      <c r="H200" s="121">
        <v>2.6838400000000003E-3</v>
      </c>
      <c r="I200" s="121">
        <v>0.13418817000000002</v>
      </c>
      <c r="J200" s="215">
        <v>0</v>
      </c>
    </row>
    <row r="201" spans="1:10" x14ac:dyDescent="0.25">
      <c r="A201" s="76" t="s">
        <v>905</v>
      </c>
      <c r="B201" s="121">
        <v>0</v>
      </c>
      <c r="C201" s="121">
        <v>0</v>
      </c>
      <c r="D201" s="121">
        <v>0</v>
      </c>
      <c r="E201" s="121">
        <v>9.8896340800000004</v>
      </c>
      <c r="F201" s="121">
        <v>0</v>
      </c>
      <c r="G201" s="121">
        <v>8.7654609999999994E-2</v>
      </c>
      <c r="H201" s="121">
        <v>2.5465100000000001E-3</v>
      </c>
      <c r="I201" s="121">
        <v>0.11357778</v>
      </c>
      <c r="J201" s="215">
        <v>0</v>
      </c>
    </row>
    <row r="202" spans="1:10" x14ac:dyDescent="0.25">
      <c r="A202" s="76" t="s">
        <v>904</v>
      </c>
      <c r="B202" s="121">
        <v>0</v>
      </c>
      <c r="C202" s="121">
        <v>0</v>
      </c>
      <c r="D202" s="121">
        <v>0</v>
      </c>
      <c r="E202" s="121">
        <v>0</v>
      </c>
      <c r="F202" s="121">
        <v>0</v>
      </c>
      <c r="G202" s="121">
        <v>0</v>
      </c>
      <c r="H202" s="121">
        <v>2.3211600000000001E-3</v>
      </c>
      <c r="I202" s="121">
        <v>2.3211600000000001E-3</v>
      </c>
      <c r="J202" s="215">
        <v>0</v>
      </c>
    </row>
    <row r="203" spans="1:10" x14ac:dyDescent="0.25">
      <c r="A203" s="76" t="s">
        <v>122</v>
      </c>
      <c r="B203" s="121">
        <v>0</v>
      </c>
      <c r="C203" s="121">
        <v>0</v>
      </c>
      <c r="D203" s="121">
        <v>0</v>
      </c>
      <c r="E203" s="121">
        <v>0.13431530999999999</v>
      </c>
      <c r="F203" s="121">
        <v>0</v>
      </c>
      <c r="G203" s="121">
        <v>0.15407862999999999</v>
      </c>
      <c r="H203" s="121">
        <v>2.2212E-3</v>
      </c>
      <c r="I203" s="121">
        <v>6.6229799999999997E-3</v>
      </c>
      <c r="J203" s="215">
        <v>0</v>
      </c>
    </row>
    <row r="204" spans="1:10" x14ac:dyDescent="0.25">
      <c r="A204" s="76" t="s">
        <v>886</v>
      </c>
      <c r="B204" s="121">
        <v>0</v>
      </c>
      <c r="C204" s="121">
        <v>0</v>
      </c>
      <c r="D204" s="121">
        <v>0</v>
      </c>
      <c r="E204" s="121">
        <v>8.3205170899999992</v>
      </c>
      <c r="F204" s="121">
        <v>2.0365879999999999E-2</v>
      </c>
      <c r="G204" s="121">
        <v>6.4913902199999995</v>
      </c>
      <c r="H204" s="121">
        <v>1.8913900000000002E-3</v>
      </c>
      <c r="I204" s="121">
        <v>2.2490610000000001E-2</v>
      </c>
      <c r="J204" s="215">
        <v>0</v>
      </c>
    </row>
    <row r="205" spans="1:10" x14ac:dyDescent="0.25">
      <c r="A205" s="76" t="s">
        <v>126</v>
      </c>
      <c r="B205" s="121">
        <v>0</v>
      </c>
      <c r="C205" s="121">
        <v>0</v>
      </c>
      <c r="D205" s="121">
        <v>0</v>
      </c>
      <c r="E205" s="121">
        <v>12.018958679999999</v>
      </c>
      <c r="F205" s="121">
        <v>0</v>
      </c>
      <c r="G205" s="121">
        <v>4.1042707900000002</v>
      </c>
      <c r="H205" s="121">
        <v>9.3519000000000002E-4</v>
      </c>
      <c r="I205" s="121">
        <v>9.3519000000000002E-4</v>
      </c>
      <c r="J205" s="215">
        <v>0</v>
      </c>
    </row>
    <row r="206" spans="1:10" x14ac:dyDescent="0.25">
      <c r="A206" s="76" t="s">
        <v>204</v>
      </c>
      <c r="B206" s="121">
        <v>0</v>
      </c>
      <c r="C206" s="121">
        <v>0</v>
      </c>
      <c r="D206" s="121">
        <v>0</v>
      </c>
      <c r="E206" s="121">
        <v>0.60804746999999992</v>
      </c>
      <c r="F206" s="121">
        <v>0</v>
      </c>
      <c r="G206" s="121">
        <v>0.31991477000000001</v>
      </c>
      <c r="H206" s="121">
        <v>3.8791000000000005E-4</v>
      </c>
      <c r="I206" s="121">
        <v>2.970004E-2</v>
      </c>
      <c r="J206" s="215">
        <v>0</v>
      </c>
    </row>
    <row r="207" spans="1:10" x14ac:dyDescent="0.25">
      <c r="A207" s="76" t="s">
        <v>47</v>
      </c>
      <c r="B207" s="121">
        <v>0</v>
      </c>
      <c r="C207" s="121">
        <v>0</v>
      </c>
      <c r="D207" s="121">
        <v>0</v>
      </c>
      <c r="E207" s="121">
        <v>5.7897900000000004E-3</v>
      </c>
      <c r="F207" s="121">
        <v>0</v>
      </c>
      <c r="G207" s="121">
        <v>1.3162E-2</v>
      </c>
      <c r="H207" s="121">
        <v>2.7010000000000001E-5</v>
      </c>
      <c r="I207" s="121">
        <v>3.5321459999999999E-2</v>
      </c>
      <c r="J207" s="215">
        <v>0</v>
      </c>
    </row>
    <row r="208" spans="1:10" x14ac:dyDescent="0.25">
      <c r="A208" s="76" t="s">
        <v>63</v>
      </c>
      <c r="B208" s="121">
        <v>0</v>
      </c>
      <c r="C208" s="121">
        <v>0</v>
      </c>
      <c r="D208" s="121">
        <v>0</v>
      </c>
      <c r="E208" s="121">
        <v>18.686402730000001</v>
      </c>
      <c r="F208" s="121">
        <v>0</v>
      </c>
      <c r="G208" s="121">
        <v>2.687807E-2</v>
      </c>
      <c r="H208" s="121">
        <v>0</v>
      </c>
      <c r="I208" s="121">
        <v>2.59994513</v>
      </c>
      <c r="J208" s="215">
        <v>0</v>
      </c>
    </row>
    <row r="209" spans="1:10" x14ac:dyDescent="0.25">
      <c r="A209" s="76" t="s">
        <v>149</v>
      </c>
      <c r="B209" s="121">
        <v>0</v>
      </c>
      <c r="C209" s="121">
        <v>0</v>
      </c>
      <c r="D209" s="121">
        <v>0</v>
      </c>
      <c r="E209" s="121">
        <v>0.87178296999999993</v>
      </c>
      <c r="F209" s="121">
        <v>0</v>
      </c>
      <c r="G209" s="121">
        <v>20.577693140000001</v>
      </c>
      <c r="H209" s="121">
        <v>0</v>
      </c>
      <c r="I209" s="121">
        <v>2.2546992599999998</v>
      </c>
      <c r="J209" s="215">
        <v>0</v>
      </c>
    </row>
    <row r="210" spans="1:10" x14ac:dyDescent="0.25">
      <c r="A210" s="76" t="s">
        <v>184</v>
      </c>
      <c r="B210" s="121">
        <v>0</v>
      </c>
      <c r="C210" s="121">
        <v>0</v>
      </c>
      <c r="D210" s="121">
        <v>0</v>
      </c>
      <c r="E210" s="121">
        <v>0.92651287000000004</v>
      </c>
      <c r="F210" s="121">
        <v>0</v>
      </c>
      <c r="G210" s="121">
        <v>1.115126E-2</v>
      </c>
      <c r="H210" s="121">
        <v>0</v>
      </c>
      <c r="I210" s="121">
        <v>0.82338911000000004</v>
      </c>
      <c r="J210" s="215">
        <v>0</v>
      </c>
    </row>
    <row r="211" spans="1:10" x14ac:dyDescent="0.25">
      <c r="A211" s="76" t="s">
        <v>187</v>
      </c>
      <c r="B211" s="121">
        <v>0</v>
      </c>
      <c r="C211" s="121">
        <v>0</v>
      </c>
      <c r="D211" s="121">
        <v>0</v>
      </c>
      <c r="E211" s="121">
        <v>0.43473284000000001</v>
      </c>
      <c r="F211" s="121">
        <v>0</v>
      </c>
      <c r="G211" s="121">
        <v>6.908185E-2</v>
      </c>
      <c r="H211" s="121">
        <v>0</v>
      </c>
      <c r="I211" s="121">
        <v>0.75719588999999998</v>
      </c>
      <c r="J211" s="215">
        <v>0</v>
      </c>
    </row>
    <row r="212" spans="1:10" x14ac:dyDescent="0.25">
      <c r="A212" s="76" t="s">
        <v>50</v>
      </c>
      <c r="B212" s="121">
        <v>0</v>
      </c>
      <c r="C212" s="121">
        <v>0</v>
      </c>
      <c r="D212" s="121">
        <v>0</v>
      </c>
      <c r="E212" s="121">
        <v>0</v>
      </c>
      <c r="F212" s="121">
        <v>4.6785500000000001E-2</v>
      </c>
      <c r="G212" s="121">
        <v>0</v>
      </c>
      <c r="H212" s="121">
        <v>0</v>
      </c>
      <c r="I212" s="121">
        <v>4.6785500000000001E-2</v>
      </c>
      <c r="J212" s="215">
        <v>0</v>
      </c>
    </row>
    <row r="213" spans="1:10" x14ac:dyDescent="0.25">
      <c r="A213" s="76" t="s">
        <v>6</v>
      </c>
      <c r="B213" s="121">
        <v>0</v>
      </c>
      <c r="C213" s="121">
        <v>0</v>
      </c>
      <c r="D213" s="121">
        <v>0</v>
      </c>
      <c r="E213" s="121">
        <v>4.4934888499999994</v>
      </c>
      <c r="F213" s="121">
        <v>3.4156779999999998E-2</v>
      </c>
      <c r="G213" s="121">
        <v>0</v>
      </c>
      <c r="H213" s="121">
        <v>0</v>
      </c>
      <c r="I213" s="121">
        <v>4.6198910000000003E-2</v>
      </c>
      <c r="J213" s="215">
        <v>0</v>
      </c>
    </row>
    <row r="214" spans="1:10" x14ac:dyDescent="0.25">
      <c r="A214" s="76" t="s">
        <v>7</v>
      </c>
      <c r="B214" s="121">
        <v>0</v>
      </c>
      <c r="C214" s="121">
        <v>0</v>
      </c>
      <c r="D214" s="121">
        <v>0</v>
      </c>
      <c r="E214" s="121">
        <v>0.14315669</v>
      </c>
      <c r="F214" s="121">
        <v>3.1439950000000001E-2</v>
      </c>
      <c r="G214" s="121">
        <v>6.2160499999999999E-3</v>
      </c>
      <c r="H214" s="121">
        <v>0</v>
      </c>
      <c r="I214" s="121">
        <v>3.1439950000000001E-2</v>
      </c>
      <c r="J214" s="215">
        <v>0</v>
      </c>
    </row>
    <row r="215" spans="1:10" x14ac:dyDescent="0.25">
      <c r="A215" s="76" t="s">
        <v>903</v>
      </c>
      <c r="B215" s="121">
        <v>0</v>
      </c>
      <c r="C215" s="121">
        <v>0</v>
      </c>
      <c r="D215" s="121">
        <v>0</v>
      </c>
      <c r="E215" s="121">
        <v>0</v>
      </c>
      <c r="F215" s="121">
        <v>0</v>
      </c>
      <c r="G215" s="121">
        <v>0</v>
      </c>
      <c r="H215" s="121">
        <v>0</v>
      </c>
      <c r="I215" s="121">
        <v>1.9367249999999999E-2</v>
      </c>
      <c r="J215" s="215">
        <v>0</v>
      </c>
    </row>
    <row r="216" spans="1:10" x14ac:dyDescent="0.25">
      <c r="A216" s="76" t="s">
        <v>902</v>
      </c>
      <c r="B216" s="121">
        <v>0</v>
      </c>
      <c r="C216" s="121">
        <v>0</v>
      </c>
      <c r="D216" s="121">
        <v>0</v>
      </c>
      <c r="E216" s="121">
        <v>0</v>
      </c>
      <c r="F216" s="121">
        <v>0</v>
      </c>
      <c r="G216" s="121">
        <v>0</v>
      </c>
      <c r="H216" s="121">
        <v>0</v>
      </c>
      <c r="I216" s="121">
        <v>1.496478E-2</v>
      </c>
      <c r="J216" s="215">
        <v>0</v>
      </c>
    </row>
    <row r="217" spans="1:10" x14ac:dyDescent="0.25">
      <c r="A217" s="76" t="s">
        <v>878</v>
      </c>
      <c r="B217" s="121">
        <v>0</v>
      </c>
      <c r="C217" s="121">
        <v>0</v>
      </c>
      <c r="D217" s="121">
        <v>0</v>
      </c>
      <c r="E217" s="121">
        <v>1.11862442</v>
      </c>
      <c r="F217" s="121">
        <v>0</v>
      </c>
      <c r="G217" s="121">
        <v>7.0328509999999997E-2</v>
      </c>
      <c r="H217" s="121">
        <v>0</v>
      </c>
      <c r="I217" s="121">
        <v>6.0977499999999999E-3</v>
      </c>
      <c r="J217" s="215">
        <v>0</v>
      </c>
    </row>
    <row r="218" spans="1:10" x14ac:dyDescent="0.25">
      <c r="A218" s="76" t="s">
        <v>901</v>
      </c>
      <c r="B218" s="121">
        <v>0</v>
      </c>
      <c r="C218" s="121">
        <v>0</v>
      </c>
      <c r="D218" s="121">
        <v>0</v>
      </c>
      <c r="E218" s="121">
        <v>0.43103359000000002</v>
      </c>
      <c r="F218" s="121">
        <v>0</v>
      </c>
      <c r="G218" s="121">
        <v>0</v>
      </c>
      <c r="H218" s="121">
        <v>0</v>
      </c>
      <c r="I218" s="121">
        <v>5.6042100000000001E-3</v>
      </c>
      <c r="J218" s="215">
        <v>0</v>
      </c>
    </row>
    <row r="219" spans="1:10" x14ac:dyDescent="0.25">
      <c r="A219" s="76" t="s">
        <v>97</v>
      </c>
      <c r="B219" s="121">
        <v>0</v>
      </c>
      <c r="C219" s="121">
        <v>0</v>
      </c>
      <c r="D219" s="121">
        <v>0</v>
      </c>
      <c r="E219" s="121">
        <v>2.20725456</v>
      </c>
      <c r="F219" s="121">
        <v>0</v>
      </c>
      <c r="G219" s="121">
        <v>2.4029699999999999E-3</v>
      </c>
      <c r="H219" s="121">
        <v>0</v>
      </c>
      <c r="I219" s="121">
        <v>5.4761800000000006E-3</v>
      </c>
      <c r="J219" s="215">
        <v>0</v>
      </c>
    </row>
    <row r="220" spans="1:10" x14ac:dyDescent="0.25">
      <c r="A220" s="76" t="s">
        <v>67</v>
      </c>
      <c r="B220" s="121">
        <v>0</v>
      </c>
      <c r="C220" s="121">
        <v>0</v>
      </c>
      <c r="D220" s="121">
        <v>0</v>
      </c>
      <c r="E220" s="121">
        <v>4.0818309800000003</v>
      </c>
      <c r="F220" s="121">
        <v>0</v>
      </c>
      <c r="G220" s="121">
        <v>2.9876399999999997E-3</v>
      </c>
      <c r="H220" s="121">
        <v>0</v>
      </c>
      <c r="I220" s="121">
        <v>2.4191300000000002E-3</v>
      </c>
      <c r="J220" s="215">
        <v>2.5248000000000002E-3</v>
      </c>
    </row>
    <row r="221" spans="1:10" x14ac:dyDescent="0.25">
      <c r="A221" s="76" t="s">
        <v>900</v>
      </c>
      <c r="B221" s="121">
        <v>0</v>
      </c>
      <c r="C221" s="121">
        <v>0</v>
      </c>
      <c r="D221" s="121">
        <v>0</v>
      </c>
      <c r="E221" s="121">
        <v>0</v>
      </c>
      <c r="F221" s="121">
        <v>0</v>
      </c>
      <c r="G221" s="121">
        <v>1.949E-3</v>
      </c>
      <c r="H221" s="121">
        <v>0</v>
      </c>
      <c r="I221" s="121">
        <v>1.25709E-3</v>
      </c>
      <c r="J221" s="215">
        <v>0</v>
      </c>
    </row>
    <row r="222" spans="1:10" x14ac:dyDescent="0.25">
      <c r="A222" s="76" t="s">
        <v>877</v>
      </c>
      <c r="B222" s="121">
        <v>0</v>
      </c>
      <c r="C222" s="121">
        <v>0</v>
      </c>
      <c r="D222" s="121">
        <v>0</v>
      </c>
      <c r="E222" s="121">
        <v>2.22250433</v>
      </c>
      <c r="F222" s="121">
        <v>0</v>
      </c>
      <c r="G222" s="121">
        <v>0</v>
      </c>
      <c r="H222" s="121">
        <v>0</v>
      </c>
      <c r="I222" s="121">
        <v>4.9496000000000002E-4</v>
      </c>
      <c r="J222" s="215">
        <v>0</v>
      </c>
    </row>
    <row r="223" spans="1:10" x14ac:dyDescent="0.25">
      <c r="A223" s="76" t="s">
        <v>34</v>
      </c>
      <c r="B223" s="121">
        <v>0</v>
      </c>
      <c r="C223" s="121">
        <v>0</v>
      </c>
      <c r="D223" s="121">
        <v>0</v>
      </c>
      <c r="E223" s="121">
        <v>3.9808449999999995E-2</v>
      </c>
      <c r="F223" s="121">
        <v>0</v>
      </c>
      <c r="G223" s="121">
        <v>1.6380999999999999E-4</v>
      </c>
      <c r="H223" s="121">
        <v>0</v>
      </c>
      <c r="I223" s="121">
        <v>2.1618000000000001E-4</v>
      </c>
      <c r="J223" s="215">
        <v>0</v>
      </c>
    </row>
    <row r="224" spans="1:10" x14ac:dyDescent="0.25">
      <c r="A224" s="76" t="s">
        <v>899</v>
      </c>
      <c r="B224" s="121">
        <v>0</v>
      </c>
      <c r="C224" s="121">
        <v>0</v>
      </c>
      <c r="D224" s="121">
        <v>0</v>
      </c>
      <c r="E224" s="121">
        <v>1.5765038600000001</v>
      </c>
      <c r="F224" s="121">
        <v>0</v>
      </c>
      <c r="G224" s="121">
        <v>1.13919668</v>
      </c>
      <c r="H224" s="121">
        <v>0</v>
      </c>
      <c r="I224" s="121">
        <v>0</v>
      </c>
      <c r="J224" s="215">
        <v>0</v>
      </c>
    </row>
    <row r="225" spans="1:10" x14ac:dyDescent="0.25">
      <c r="A225" s="76" t="s">
        <v>898</v>
      </c>
      <c r="B225" s="121">
        <v>0</v>
      </c>
      <c r="C225" s="121">
        <v>0</v>
      </c>
      <c r="D225" s="121">
        <v>0</v>
      </c>
      <c r="E225" s="121">
        <v>5.9181669499999998</v>
      </c>
      <c r="F225" s="121">
        <v>0</v>
      </c>
      <c r="G225" s="121">
        <v>0.69170281</v>
      </c>
      <c r="H225" s="121">
        <v>0</v>
      </c>
      <c r="I225" s="121">
        <v>0</v>
      </c>
      <c r="J225" s="215">
        <v>0</v>
      </c>
    </row>
    <row r="226" spans="1:10" x14ac:dyDescent="0.25">
      <c r="A226" s="76" t="s">
        <v>897</v>
      </c>
      <c r="B226" s="121">
        <v>0</v>
      </c>
      <c r="C226" s="121">
        <v>0</v>
      </c>
      <c r="D226" s="121">
        <v>0</v>
      </c>
      <c r="E226" s="121">
        <v>0.30496404999999999</v>
      </c>
      <c r="F226" s="121">
        <v>0</v>
      </c>
      <c r="G226" s="121">
        <v>0.57335999999999998</v>
      </c>
      <c r="H226" s="121">
        <v>0</v>
      </c>
      <c r="I226" s="121">
        <v>0</v>
      </c>
      <c r="J226" s="215">
        <v>0</v>
      </c>
    </row>
    <row r="227" spans="1:10" x14ac:dyDescent="0.25">
      <c r="A227" s="76" t="s">
        <v>36</v>
      </c>
      <c r="B227" s="121">
        <v>0</v>
      </c>
      <c r="C227" s="121">
        <v>0</v>
      </c>
      <c r="D227" s="121">
        <v>0</v>
      </c>
      <c r="E227" s="121">
        <v>0.92864882999999998</v>
      </c>
      <c r="F227" s="121">
        <v>0</v>
      </c>
      <c r="G227" s="121">
        <v>0.25692566999999999</v>
      </c>
      <c r="H227" s="121">
        <v>0</v>
      </c>
      <c r="I227" s="121">
        <v>0</v>
      </c>
      <c r="J227" s="215">
        <v>0</v>
      </c>
    </row>
    <row r="228" spans="1:10" x14ac:dyDescent="0.25">
      <c r="A228" s="76" t="s">
        <v>10</v>
      </c>
      <c r="B228" s="121">
        <v>0</v>
      </c>
      <c r="C228" s="121">
        <v>0</v>
      </c>
      <c r="D228" s="121">
        <v>0.63158561000000002</v>
      </c>
      <c r="E228" s="121">
        <v>1.8700450200000001</v>
      </c>
      <c r="F228" s="121">
        <v>0</v>
      </c>
      <c r="G228" s="121">
        <v>8.83952E-3</v>
      </c>
      <c r="H228" s="121">
        <v>0</v>
      </c>
      <c r="I228" s="121">
        <v>0</v>
      </c>
      <c r="J228" s="215">
        <v>0</v>
      </c>
    </row>
    <row r="229" spans="1:10" x14ac:dyDescent="0.25">
      <c r="A229" s="76" t="s">
        <v>896</v>
      </c>
      <c r="B229" s="121">
        <v>0</v>
      </c>
      <c r="C229" s="121">
        <v>0</v>
      </c>
      <c r="D229" s="121">
        <v>0</v>
      </c>
      <c r="E229" s="121">
        <v>1.0598428899999999</v>
      </c>
      <c r="F229" s="121">
        <v>0</v>
      </c>
      <c r="G229" s="121">
        <v>3.7265100000000002E-3</v>
      </c>
      <c r="H229" s="121">
        <v>0</v>
      </c>
      <c r="I229" s="121">
        <v>0</v>
      </c>
      <c r="J229" s="215">
        <v>0</v>
      </c>
    </row>
    <row r="230" spans="1:10" x14ac:dyDescent="0.25">
      <c r="A230" s="76" t="s">
        <v>895</v>
      </c>
      <c r="B230" s="121">
        <v>0</v>
      </c>
      <c r="C230" s="121">
        <v>0</v>
      </c>
      <c r="D230" s="121">
        <v>0</v>
      </c>
      <c r="E230" s="121">
        <v>1.9253950000000002E-2</v>
      </c>
      <c r="F230" s="121">
        <v>0</v>
      </c>
      <c r="G230" s="121">
        <v>3.15432E-3</v>
      </c>
      <c r="H230" s="121">
        <v>0</v>
      </c>
      <c r="I230" s="121">
        <v>0</v>
      </c>
      <c r="J230" s="215">
        <v>0</v>
      </c>
    </row>
    <row r="231" spans="1:10" x14ac:dyDescent="0.25">
      <c r="A231" s="76" t="s">
        <v>41</v>
      </c>
      <c r="B231" s="121">
        <v>0</v>
      </c>
      <c r="C231" s="121">
        <v>0</v>
      </c>
      <c r="D231" s="121">
        <v>0</v>
      </c>
      <c r="E231" s="121">
        <v>5.3325259999999999E-2</v>
      </c>
      <c r="F231" s="121">
        <v>0</v>
      </c>
      <c r="G231" s="121">
        <v>2.7503000000000002E-3</v>
      </c>
      <c r="H231" s="121">
        <v>0</v>
      </c>
      <c r="I231" s="121">
        <v>0</v>
      </c>
      <c r="J231" s="215">
        <v>0</v>
      </c>
    </row>
    <row r="232" spans="1:10" x14ac:dyDescent="0.25">
      <c r="A232" s="76" t="s">
        <v>121</v>
      </c>
      <c r="B232" s="121">
        <v>0</v>
      </c>
      <c r="C232" s="121">
        <v>0</v>
      </c>
      <c r="D232" s="121">
        <v>0</v>
      </c>
      <c r="E232" s="121">
        <v>0.59932388999999997</v>
      </c>
      <c r="F232" s="121">
        <v>0</v>
      </c>
      <c r="G232" s="121">
        <v>2.0917600000000002E-3</v>
      </c>
      <c r="H232" s="121">
        <v>0</v>
      </c>
      <c r="I232" s="121">
        <v>0</v>
      </c>
      <c r="J232" s="215">
        <v>0</v>
      </c>
    </row>
    <row r="233" spans="1:10" x14ac:dyDescent="0.25">
      <c r="A233" s="76" t="s">
        <v>37</v>
      </c>
      <c r="B233" s="121">
        <v>0</v>
      </c>
      <c r="C233" s="121">
        <v>0</v>
      </c>
      <c r="D233" s="121">
        <v>0</v>
      </c>
      <c r="E233" s="121">
        <v>0.27198672999999995</v>
      </c>
      <c r="F233" s="121">
        <v>0</v>
      </c>
      <c r="G233" s="121">
        <v>1.7051900000000001E-3</v>
      </c>
      <c r="H233" s="121">
        <v>0</v>
      </c>
      <c r="I233" s="121">
        <v>0</v>
      </c>
      <c r="J233" s="215">
        <v>0</v>
      </c>
    </row>
    <row r="234" spans="1:10" x14ac:dyDescent="0.25">
      <c r="A234" s="76" t="s">
        <v>64</v>
      </c>
      <c r="B234" s="121">
        <v>0</v>
      </c>
      <c r="C234" s="121">
        <v>0</v>
      </c>
      <c r="D234" s="121">
        <v>0</v>
      </c>
      <c r="E234" s="121">
        <v>9.3664796599999995</v>
      </c>
      <c r="F234" s="121">
        <v>0</v>
      </c>
      <c r="G234" s="121">
        <v>9.0589000000000002E-4</v>
      </c>
      <c r="H234" s="121">
        <v>0</v>
      </c>
      <c r="I234" s="121">
        <v>0</v>
      </c>
      <c r="J234" s="215">
        <v>0</v>
      </c>
    </row>
    <row r="235" spans="1:10" x14ac:dyDescent="0.25">
      <c r="A235" s="76" t="s">
        <v>44</v>
      </c>
      <c r="B235" s="121">
        <v>0</v>
      </c>
      <c r="C235" s="121">
        <v>0</v>
      </c>
      <c r="D235" s="121">
        <v>0</v>
      </c>
      <c r="E235" s="121">
        <v>0.58651160000000002</v>
      </c>
      <c r="F235" s="121">
        <v>0</v>
      </c>
      <c r="G235" s="121">
        <v>8.5689999999999996E-4</v>
      </c>
      <c r="H235" s="121">
        <v>0</v>
      </c>
      <c r="I235" s="121">
        <v>0</v>
      </c>
      <c r="J235" s="215">
        <v>0</v>
      </c>
    </row>
    <row r="236" spans="1:10" x14ac:dyDescent="0.25">
      <c r="A236" s="76" t="s">
        <v>40</v>
      </c>
      <c r="B236" s="121">
        <v>0</v>
      </c>
      <c r="C236" s="121">
        <v>0</v>
      </c>
      <c r="D236" s="121">
        <v>0</v>
      </c>
      <c r="E236" s="121">
        <v>0</v>
      </c>
      <c r="F236" s="121">
        <v>0</v>
      </c>
      <c r="G236" s="121">
        <v>4.6619999999999997E-5</v>
      </c>
      <c r="H236" s="121">
        <v>0</v>
      </c>
      <c r="I236" s="121">
        <v>0</v>
      </c>
      <c r="J236" s="215">
        <v>0</v>
      </c>
    </row>
    <row r="237" spans="1:10" x14ac:dyDescent="0.25">
      <c r="A237" s="76" t="s">
        <v>894</v>
      </c>
      <c r="B237" s="121">
        <v>0</v>
      </c>
      <c r="C237" s="121">
        <v>0</v>
      </c>
      <c r="D237" s="121">
        <v>0</v>
      </c>
      <c r="E237" s="121">
        <v>5.6994381500000006</v>
      </c>
      <c r="F237" s="121">
        <v>0</v>
      </c>
      <c r="G237" s="121">
        <v>0</v>
      </c>
      <c r="H237" s="121">
        <v>0</v>
      </c>
      <c r="I237" s="121">
        <v>0</v>
      </c>
      <c r="J237" s="215">
        <v>0</v>
      </c>
    </row>
    <row r="238" spans="1:10" x14ac:dyDescent="0.25">
      <c r="A238" s="76" t="s">
        <v>883</v>
      </c>
      <c r="B238" s="121">
        <v>0</v>
      </c>
      <c r="C238" s="121">
        <v>0</v>
      </c>
      <c r="D238" s="121">
        <v>0</v>
      </c>
      <c r="E238" s="121">
        <v>0.85216867000000007</v>
      </c>
      <c r="F238" s="121">
        <v>0</v>
      </c>
      <c r="G238" s="121">
        <v>0</v>
      </c>
      <c r="H238" s="121">
        <v>0</v>
      </c>
      <c r="I238" s="121">
        <v>0</v>
      </c>
      <c r="J238" s="215">
        <v>0</v>
      </c>
    </row>
    <row r="239" spans="1:10" x14ac:dyDescent="0.25">
      <c r="A239" s="76" t="s">
        <v>55</v>
      </c>
      <c r="B239" s="121">
        <v>0</v>
      </c>
      <c r="C239" s="121">
        <v>0</v>
      </c>
      <c r="D239" s="121">
        <v>0</v>
      </c>
      <c r="E239" s="121">
        <v>0.42747106000000001</v>
      </c>
      <c r="F239" s="121">
        <v>0</v>
      </c>
      <c r="G239" s="121">
        <v>0</v>
      </c>
      <c r="H239" s="121">
        <v>0</v>
      </c>
      <c r="I239" s="121">
        <v>0</v>
      </c>
      <c r="J239" s="215">
        <v>0</v>
      </c>
    </row>
    <row r="240" spans="1:10" x14ac:dyDescent="0.25">
      <c r="A240" s="76" t="s">
        <v>876</v>
      </c>
      <c r="B240" s="121">
        <v>0</v>
      </c>
      <c r="C240" s="121">
        <v>0</v>
      </c>
      <c r="D240" s="121">
        <v>0</v>
      </c>
      <c r="E240" s="121">
        <v>0.31739674000000001</v>
      </c>
      <c r="F240" s="121">
        <v>0</v>
      </c>
      <c r="G240" s="121">
        <v>0</v>
      </c>
      <c r="H240" s="121">
        <v>0</v>
      </c>
      <c r="I240" s="121">
        <v>0</v>
      </c>
      <c r="J240" s="215">
        <v>0</v>
      </c>
    </row>
    <row r="241" spans="1:10" x14ac:dyDescent="0.25">
      <c r="A241" s="76" t="s">
        <v>880</v>
      </c>
      <c r="B241" s="121">
        <v>0</v>
      </c>
      <c r="C241" s="121">
        <v>0</v>
      </c>
      <c r="D241" s="121">
        <v>0</v>
      </c>
      <c r="E241" s="121">
        <v>0.19982519000000001</v>
      </c>
      <c r="F241" s="121">
        <v>0</v>
      </c>
      <c r="G241" s="121">
        <v>0</v>
      </c>
      <c r="H241" s="121">
        <v>0</v>
      </c>
      <c r="I241" s="121">
        <v>0</v>
      </c>
      <c r="J241" s="215">
        <v>0</v>
      </c>
    </row>
    <row r="242" spans="1:10" x14ac:dyDescent="0.25">
      <c r="A242" s="76" t="s">
        <v>1</v>
      </c>
      <c r="B242" s="121">
        <v>0</v>
      </c>
      <c r="C242" s="121">
        <v>0</v>
      </c>
      <c r="D242" s="121">
        <v>0</v>
      </c>
      <c r="E242" s="121">
        <v>8.2597240000000002E-2</v>
      </c>
      <c r="F242" s="121">
        <v>0</v>
      </c>
      <c r="G242" s="121">
        <v>0</v>
      </c>
      <c r="H242" s="121">
        <v>0</v>
      </c>
      <c r="I242" s="121">
        <v>0</v>
      </c>
      <c r="J242" s="215">
        <v>0</v>
      </c>
    </row>
    <row r="243" spans="1:10" x14ac:dyDescent="0.25">
      <c r="A243" s="76" t="s">
        <v>42</v>
      </c>
      <c r="B243" s="121">
        <v>0</v>
      </c>
      <c r="C243" s="121">
        <v>0</v>
      </c>
      <c r="D243" s="121">
        <v>0</v>
      </c>
      <c r="E243" s="121">
        <v>8.1062499999999996E-2</v>
      </c>
      <c r="F243" s="121">
        <v>0</v>
      </c>
      <c r="G243" s="121">
        <v>0</v>
      </c>
      <c r="H243" s="121">
        <v>0</v>
      </c>
      <c r="I243" s="121">
        <v>0</v>
      </c>
      <c r="J243" s="215">
        <v>0</v>
      </c>
    </row>
    <row r="244" spans="1:10" x14ac:dyDescent="0.25">
      <c r="A244" s="76" t="s">
        <v>893</v>
      </c>
      <c r="B244" s="121">
        <v>0</v>
      </c>
      <c r="C244" s="121">
        <v>0</v>
      </c>
      <c r="D244" s="121">
        <v>0</v>
      </c>
      <c r="E244" s="121">
        <v>8.0878729999999996E-2</v>
      </c>
      <c r="F244" s="121">
        <v>0</v>
      </c>
      <c r="G244" s="121">
        <v>0</v>
      </c>
      <c r="H244" s="121">
        <v>0</v>
      </c>
      <c r="I244" s="121">
        <v>0</v>
      </c>
      <c r="J244" s="215">
        <v>0</v>
      </c>
    </row>
    <row r="245" spans="1:10" x14ac:dyDescent="0.25">
      <c r="A245" s="76" t="s">
        <v>892</v>
      </c>
      <c r="B245" s="121">
        <v>0</v>
      </c>
      <c r="C245" s="121">
        <v>0</v>
      </c>
      <c r="D245" s="121">
        <v>0</v>
      </c>
      <c r="E245" s="121">
        <v>5.4863769999999999E-2</v>
      </c>
      <c r="F245" s="121">
        <v>0</v>
      </c>
      <c r="G245" s="121">
        <v>0</v>
      </c>
      <c r="H245" s="121">
        <v>0</v>
      </c>
      <c r="I245" s="121">
        <v>0</v>
      </c>
      <c r="J245" s="215">
        <v>0</v>
      </c>
    </row>
    <row r="246" spans="1:10" x14ac:dyDescent="0.25">
      <c r="A246" s="76" t="s">
        <v>32</v>
      </c>
      <c r="B246" s="121">
        <v>0</v>
      </c>
      <c r="C246" s="121">
        <v>0</v>
      </c>
      <c r="D246" s="121">
        <v>0</v>
      </c>
      <c r="E246" s="121">
        <v>3.1137999999999999E-2</v>
      </c>
      <c r="F246" s="121">
        <v>0</v>
      </c>
      <c r="G246" s="121">
        <v>0</v>
      </c>
      <c r="H246" s="121">
        <v>0</v>
      </c>
      <c r="I246" s="121">
        <v>0</v>
      </c>
      <c r="J246" s="215">
        <v>0</v>
      </c>
    </row>
    <row r="247" spans="1:10" x14ac:dyDescent="0.25">
      <c r="A247" s="76" t="s">
        <v>46</v>
      </c>
      <c r="B247" s="121">
        <v>0</v>
      </c>
      <c r="C247" s="121">
        <v>0</v>
      </c>
      <c r="D247" s="121">
        <v>0</v>
      </c>
      <c r="E247" s="121">
        <v>2.8771560000000002E-2</v>
      </c>
      <c r="F247" s="121">
        <v>0</v>
      </c>
      <c r="G247" s="121">
        <v>0</v>
      </c>
      <c r="H247" s="121">
        <v>0</v>
      </c>
      <c r="I247" s="121">
        <v>0</v>
      </c>
      <c r="J247" s="215">
        <v>0</v>
      </c>
    </row>
    <row r="248" spans="1:10" x14ac:dyDescent="0.25">
      <c r="A248" s="76" t="s">
        <v>56</v>
      </c>
      <c r="B248" s="121">
        <v>0</v>
      </c>
      <c r="C248" s="121">
        <v>0</v>
      </c>
      <c r="D248" s="121">
        <v>0</v>
      </c>
      <c r="E248" s="121">
        <v>2.3284679999999999E-2</v>
      </c>
      <c r="F248" s="121">
        <v>0</v>
      </c>
      <c r="G248" s="121">
        <v>0</v>
      </c>
      <c r="H248" s="121">
        <v>0</v>
      </c>
      <c r="I248" s="121">
        <v>0</v>
      </c>
      <c r="J248" s="215">
        <v>0</v>
      </c>
    </row>
    <row r="249" spans="1:10" x14ac:dyDescent="0.25">
      <c r="A249" s="76" t="s">
        <v>49</v>
      </c>
      <c r="B249" s="121">
        <v>0</v>
      </c>
      <c r="C249" s="121">
        <v>0</v>
      </c>
      <c r="D249" s="121">
        <v>0</v>
      </c>
      <c r="E249" s="121">
        <v>8.2186700000000008E-3</v>
      </c>
      <c r="F249" s="121">
        <v>0</v>
      </c>
      <c r="G249" s="121">
        <v>0</v>
      </c>
      <c r="H249" s="121">
        <v>0</v>
      </c>
      <c r="I249" s="121">
        <v>0</v>
      </c>
      <c r="J249" s="215">
        <v>0</v>
      </c>
    </row>
    <row r="250" spans="1:10" x14ac:dyDescent="0.25">
      <c r="A250" s="76" t="s">
        <v>61</v>
      </c>
      <c r="B250" s="121">
        <v>0</v>
      </c>
      <c r="C250" s="121">
        <v>0</v>
      </c>
      <c r="D250" s="121">
        <v>0</v>
      </c>
      <c r="E250" s="121">
        <v>6.7442000000000001E-4</v>
      </c>
      <c r="F250" s="121">
        <v>0</v>
      </c>
      <c r="G250" s="121">
        <v>0</v>
      </c>
      <c r="H250" s="121">
        <v>0</v>
      </c>
      <c r="I250" s="121">
        <v>0</v>
      </c>
      <c r="J250" s="215">
        <v>0</v>
      </c>
    </row>
    <row r="251" spans="1:10" x14ac:dyDescent="0.25">
      <c r="A251" s="76" t="s">
        <v>51</v>
      </c>
      <c r="B251" s="121">
        <v>0</v>
      </c>
      <c r="C251" s="121">
        <v>0</v>
      </c>
      <c r="D251" s="121">
        <v>0</v>
      </c>
      <c r="E251" s="121">
        <v>4.7100000000000001E-4</v>
      </c>
      <c r="F251" s="121">
        <v>0</v>
      </c>
      <c r="G251" s="121">
        <v>0</v>
      </c>
      <c r="H251" s="121">
        <v>0</v>
      </c>
      <c r="I251" s="121">
        <v>0</v>
      </c>
      <c r="J251" s="215">
        <v>0</v>
      </c>
    </row>
    <row r="252" spans="1:10" x14ac:dyDescent="0.25">
      <c r="A252" s="76"/>
      <c r="B252" s="121"/>
      <c r="C252" s="121"/>
      <c r="D252" s="121"/>
      <c r="E252" s="121"/>
      <c r="F252" s="121"/>
      <c r="G252" s="121"/>
      <c r="H252" s="121"/>
      <c r="I252" s="121"/>
      <c r="J252" s="215"/>
    </row>
  </sheetData>
  <mergeCells count="1">
    <mergeCell ref="L1:M1"/>
  </mergeCells>
  <hyperlinks>
    <hyperlink ref="L1" location="'Table of Content'!A1" display="Table of Content" xr:uid="{FBD1DEA1-6683-4CB8-94C9-CBDE560944F3}"/>
  </hyperlinks>
  <pageMargins left="0.7" right="0.7" top="0.75" bottom="0.75" header="0.3" footer="0.3"/>
  <pageSetup scale="48" orientation="portrait" r:id="rId1"/>
  <tableParts count="1">
    <tablePart r:id="rId2"/>
  </tablePart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0221F6-A02D-4FE8-BE17-A0DC1EA88EDF}">
  <dimension ref="A1:M49"/>
  <sheetViews>
    <sheetView zoomScaleNormal="100" workbookViewId="0">
      <selection activeCell="L11" sqref="L11"/>
    </sheetView>
  </sheetViews>
  <sheetFormatPr defaultColWidth="9.1796875" defaultRowHeight="12.5" x14ac:dyDescent="0.25"/>
  <cols>
    <col min="1" max="1" width="23.81640625" style="279" customWidth="1"/>
    <col min="2" max="2" width="12.453125" style="279" bestFit="1" customWidth="1"/>
    <col min="3" max="3" width="10.1796875" style="279" bestFit="1" customWidth="1"/>
    <col min="4" max="4" width="12.453125" style="279" bestFit="1" customWidth="1"/>
    <col min="5" max="5" width="10.1796875" style="279" bestFit="1" customWidth="1"/>
    <col min="6" max="6" width="12.453125" style="279" bestFit="1" customWidth="1"/>
    <col min="7" max="7" width="10.1796875" style="279" bestFit="1" customWidth="1"/>
    <col min="8" max="8" width="8.81640625" style="279" bestFit="1" customWidth="1"/>
    <col min="9" max="9" width="8.453125" style="279" bestFit="1" customWidth="1"/>
    <col min="10" max="10" width="9.1796875" style="279"/>
    <col min="11" max="11" width="9.1796875" style="1"/>
    <col min="12" max="12" width="12.81640625" style="1" customWidth="1"/>
    <col min="13" max="16384" width="9.1796875" style="279"/>
  </cols>
  <sheetData>
    <row r="1" spans="1:13" ht="13" x14ac:dyDescent="0.3">
      <c r="A1" s="315" t="s">
        <v>923</v>
      </c>
      <c r="C1" s="314"/>
      <c r="D1" s="314"/>
      <c r="E1" s="314"/>
      <c r="F1" s="314"/>
      <c r="G1" s="314"/>
      <c r="K1" s="604" t="s">
        <v>260</v>
      </c>
      <c r="L1" s="604"/>
    </row>
    <row r="2" spans="1:13" s="290" customFormat="1" ht="14.5" customHeight="1" x14ac:dyDescent="0.3">
      <c r="A2" s="582" t="s">
        <v>922</v>
      </c>
      <c r="B2" s="608">
        <v>45505</v>
      </c>
      <c r="C2" s="608"/>
      <c r="D2" s="608">
        <v>45842</v>
      </c>
      <c r="E2" s="608"/>
      <c r="F2" s="608">
        <v>45870</v>
      </c>
      <c r="G2" s="608"/>
      <c r="H2" s="606" t="s">
        <v>262</v>
      </c>
      <c r="I2" s="606" t="s">
        <v>921</v>
      </c>
      <c r="M2" s="3"/>
    </row>
    <row r="3" spans="1:13" s="290" customFormat="1" ht="13" x14ac:dyDescent="0.3">
      <c r="A3" s="583"/>
      <c r="B3" s="6" t="s">
        <v>401</v>
      </c>
      <c r="C3" s="6" t="s">
        <v>246</v>
      </c>
      <c r="D3" s="6" t="s">
        <v>401</v>
      </c>
      <c r="E3" s="6" t="s">
        <v>246</v>
      </c>
      <c r="F3" s="6" t="s">
        <v>401</v>
      </c>
      <c r="G3" s="6" t="s">
        <v>246</v>
      </c>
      <c r="H3" s="607"/>
      <c r="I3" s="607"/>
      <c r="M3" s="3"/>
    </row>
    <row r="4" spans="1:13" x14ac:dyDescent="0.25">
      <c r="A4" s="313" t="s">
        <v>920</v>
      </c>
      <c r="B4" s="312">
        <v>2790.1656069800001</v>
      </c>
      <c r="C4" s="310">
        <f>(B4/$B$9)*100</f>
        <v>31.866567869836054</v>
      </c>
      <c r="D4" s="312">
        <v>7102.5263409399995</v>
      </c>
      <c r="E4" s="310">
        <f>(D4/$D$9)*100</f>
        <v>56.566177441858336</v>
      </c>
      <c r="F4" s="312">
        <v>3183.8330287199997</v>
      </c>
      <c r="G4" s="310">
        <f>(F4/$F$9)*100</f>
        <v>41.551472586743756</v>
      </c>
      <c r="H4" s="311">
        <f>((F4/D4)-1)*100</f>
        <v>-55.173231665922572</v>
      </c>
      <c r="I4" s="310">
        <f>((F4/B4)-1)*100</f>
        <v>14.109105952535007</v>
      </c>
      <c r="K4" s="308"/>
      <c r="L4" s="279"/>
      <c r="M4" s="1"/>
    </row>
    <row r="5" spans="1:13" x14ac:dyDescent="0.25">
      <c r="A5" s="307" t="s">
        <v>919</v>
      </c>
      <c r="B5" s="306">
        <v>2800.44798488999</v>
      </c>
      <c r="C5" s="304">
        <f>(B5/$B$9)*100</f>
        <v>31.984003226616419</v>
      </c>
      <c r="D5" s="306">
        <v>2106.6619483699901</v>
      </c>
      <c r="E5" s="304">
        <f>(D5/$D$9)*100</f>
        <v>16.77794743183404</v>
      </c>
      <c r="F5" s="306">
        <v>2445.82400262999</v>
      </c>
      <c r="G5" s="304">
        <f>(F5/$F$9)*100</f>
        <v>31.91988652688153</v>
      </c>
      <c r="H5" s="305">
        <f>((F5/D5)-1)*100</f>
        <v>16.099500658965393</v>
      </c>
      <c r="I5" s="304">
        <f>((F5/B5)-1)*100</f>
        <v>-12.663116193316149</v>
      </c>
      <c r="K5" s="308"/>
      <c r="L5" s="279"/>
      <c r="M5" s="1"/>
    </row>
    <row r="6" spans="1:13" x14ac:dyDescent="0.25">
      <c r="A6" s="303" t="s">
        <v>918</v>
      </c>
      <c r="B6" s="302">
        <v>3165.1633665300001</v>
      </c>
      <c r="C6" s="309">
        <f>(B6/$B$9)*100</f>
        <v>36.149428903547523</v>
      </c>
      <c r="D6" s="302">
        <v>3346.9119077199998</v>
      </c>
      <c r="E6" s="309">
        <f>(D6/$D$9)*100</f>
        <v>26.655587570732177</v>
      </c>
      <c r="F6" s="302">
        <v>2032.72610579</v>
      </c>
      <c r="G6" s="300">
        <f>(F6/$F$9)*100</f>
        <v>26.528640886374706</v>
      </c>
      <c r="H6" s="301">
        <f>((F6/D6)-1)*100</f>
        <v>-39.265622704281334</v>
      </c>
      <c r="I6" s="300">
        <f>((F6/B6)-1)*100</f>
        <v>-35.778161491281956</v>
      </c>
      <c r="K6" s="308"/>
      <c r="L6" s="279"/>
      <c r="M6" s="1"/>
    </row>
    <row r="7" spans="1:13" x14ac:dyDescent="0.25">
      <c r="A7" s="307" t="s">
        <v>917</v>
      </c>
      <c r="B7" s="306">
        <v>0</v>
      </c>
      <c r="C7" s="304">
        <f>(B7/$B$9)*100</f>
        <v>0</v>
      </c>
      <c r="D7" s="306">
        <v>0.01</v>
      </c>
      <c r="E7" s="304">
        <f>(D7/$D$9)*100</f>
        <v>7.9642333905616977E-5</v>
      </c>
      <c r="F7" s="306">
        <v>0</v>
      </c>
      <c r="G7" s="304">
        <f>(F7/$F$9)*100</f>
        <v>0</v>
      </c>
      <c r="H7" s="305" t="s">
        <v>261</v>
      </c>
      <c r="I7" s="304" t="s">
        <v>261</v>
      </c>
      <c r="K7" s="279"/>
      <c r="L7" s="279"/>
      <c r="M7" s="1"/>
    </row>
    <row r="8" spans="1:13" x14ac:dyDescent="0.25">
      <c r="A8" s="303" t="s">
        <v>916</v>
      </c>
      <c r="B8" s="302">
        <v>0</v>
      </c>
      <c r="C8" s="300">
        <f>(B8/$B$9)*100</f>
        <v>0</v>
      </c>
      <c r="D8" s="302">
        <v>2.610587E-2</v>
      </c>
      <c r="E8" s="300">
        <f>(D8/$D$9)*100</f>
        <v>2.0791324154366289E-4</v>
      </c>
      <c r="F8" s="302">
        <v>0</v>
      </c>
      <c r="G8" s="300">
        <f>(F8/$F$9)*100</f>
        <v>0</v>
      </c>
      <c r="H8" s="301">
        <f>((F8/D8)-1)*100</f>
        <v>-100</v>
      </c>
      <c r="I8" s="300" t="s">
        <v>261</v>
      </c>
      <c r="K8" s="279"/>
      <c r="L8" s="279"/>
      <c r="M8" s="1"/>
    </row>
    <row r="9" spans="1:13" s="290" customFormat="1" ht="13" x14ac:dyDescent="0.3">
      <c r="A9" s="109" t="s">
        <v>218</v>
      </c>
      <c r="B9" s="299">
        <f t="shared" ref="B9:G9" si="0">SUM(B4:B8)</f>
        <v>8755.7769583999907</v>
      </c>
      <c r="C9" s="299">
        <f t="shared" si="0"/>
        <v>100</v>
      </c>
      <c r="D9" s="299">
        <f t="shared" si="0"/>
        <v>12556.136302899989</v>
      </c>
      <c r="E9" s="299">
        <f t="shared" si="0"/>
        <v>100</v>
      </c>
      <c r="F9" s="109">
        <f t="shared" si="0"/>
        <v>7662.3831371399901</v>
      </c>
      <c r="G9" s="109">
        <f t="shared" si="0"/>
        <v>99.999999999999986</v>
      </c>
      <c r="H9" s="298">
        <f>((F9/D9)-1)*100</f>
        <v>-38.974992367912797</v>
      </c>
      <c r="I9" s="298">
        <f>((F9/B9)-1)*100</f>
        <v>-12.48768471895616</v>
      </c>
      <c r="K9" s="3"/>
      <c r="L9" s="3"/>
    </row>
    <row r="10" spans="1:13" x14ac:dyDescent="0.25">
      <c r="F10" s="297"/>
      <c r="G10" s="8"/>
      <c r="H10" s="8"/>
      <c r="I10" s="8"/>
    </row>
    <row r="11" spans="1:13" x14ac:dyDescent="0.25">
      <c r="G11" s="4"/>
      <c r="H11" s="8"/>
      <c r="I11" s="8"/>
    </row>
    <row r="12" spans="1:13" x14ac:dyDescent="0.25">
      <c r="G12" s="8"/>
      <c r="H12" s="8"/>
      <c r="I12" s="8"/>
    </row>
    <row r="13" spans="1:13" x14ac:dyDescent="0.25">
      <c r="G13" s="8"/>
      <c r="H13" s="8"/>
      <c r="I13" s="8"/>
    </row>
    <row r="14" spans="1:13" x14ac:dyDescent="0.25">
      <c r="G14" s="8"/>
      <c r="H14" s="8"/>
      <c r="I14" s="8"/>
    </row>
    <row r="15" spans="1:13" x14ac:dyDescent="0.25">
      <c r="G15" s="8"/>
      <c r="H15" s="8"/>
      <c r="I15" s="8"/>
    </row>
    <row r="16" spans="1:13" x14ac:dyDescent="0.25">
      <c r="D16" s="297"/>
    </row>
    <row r="17" spans="3:12" x14ac:dyDescent="0.25">
      <c r="F17" s="297"/>
    </row>
    <row r="18" spans="3:12" x14ac:dyDescent="0.25">
      <c r="F18" s="296"/>
    </row>
    <row r="29" spans="3:12" x14ac:dyDescent="0.25">
      <c r="K29" s="279"/>
      <c r="L29" s="279"/>
    </row>
    <row r="31" spans="3:12" x14ac:dyDescent="0.25">
      <c r="C31" s="295"/>
      <c r="K31" s="279"/>
      <c r="L31" s="279"/>
    </row>
    <row r="32" spans="3:12" x14ac:dyDescent="0.25">
      <c r="K32" s="279"/>
      <c r="L32" s="279"/>
    </row>
    <row r="33" spans="1:12" x14ac:dyDescent="0.25">
      <c r="E33" s="294"/>
      <c r="F33" s="1"/>
      <c r="G33" s="1"/>
      <c r="H33" s="587"/>
      <c r="I33" s="587"/>
      <c r="K33" s="279"/>
      <c r="L33" s="279"/>
    </row>
    <row r="34" spans="1:12" x14ac:dyDescent="0.25">
      <c r="F34" s="1"/>
      <c r="G34" s="1"/>
      <c r="H34" s="1"/>
      <c r="I34" s="1"/>
      <c r="K34" s="279"/>
      <c r="L34" s="279"/>
    </row>
    <row r="35" spans="1:12" x14ac:dyDescent="0.25">
      <c r="E35" s="8"/>
      <c r="F35" s="1"/>
      <c r="G35" s="254"/>
      <c r="H35" s="254"/>
      <c r="I35" s="254"/>
      <c r="K35" s="279"/>
      <c r="L35" s="279"/>
    </row>
    <row r="36" spans="1:12" x14ac:dyDescent="0.25">
      <c r="E36" s="8"/>
      <c r="F36" s="1"/>
      <c r="G36" s="254"/>
      <c r="H36" s="254"/>
      <c r="I36" s="254"/>
      <c r="K36" s="279"/>
      <c r="L36" s="279"/>
    </row>
    <row r="37" spans="1:12" x14ac:dyDescent="0.25">
      <c r="F37" s="1"/>
      <c r="G37" s="254"/>
      <c r="H37" s="254"/>
      <c r="I37" s="254"/>
      <c r="K37" s="279"/>
      <c r="L37" s="279"/>
    </row>
    <row r="38" spans="1:12" x14ac:dyDescent="0.25">
      <c r="F38" s="1"/>
      <c r="G38" s="254"/>
      <c r="H38" s="254"/>
      <c r="I38" s="254"/>
      <c r="K38" s="279"/>
      <c r="L38" s="279"/>
    </row>
    <row r="39" spans="1:12" x14ac:dyDescent="0.25">
      <c r="F39" s="1"/>
      <c r="G39" s="254"/>
      <c r="H39" s="254"/>
      <c r="I39" s="254"/>
      <c r="K39" s="279"/>
      <c r="L39" s="279"/>
    </row>
    <row r="40" spans="1:12" x14ac:dyDescent="0.25">
      <c r="F40" s="1"/>
      <c r="G40" s="254"/>
      <c r="H40" s="254"/>
      <c r="I40" s="254"/>
      <c r="K40" s="279"/>
      <c r="L40" s="279"/>
    </row>
    <row r="41" spans="1:12" x14ac:dyDescent="0.25">
      <c r="E41" s="254"/>
      <c r="F41" s="254"/>
      <c r="G41" s="254"/>
      <c r="K41" s="279"/>
      <c r="L41" s="279"/>
    </row>
    <row r="42" spans="1:12" x14ac:dyDescent="0.25">
      <c r="E42" s="254"/>
      <c r="F42" s="254"/>
      <c r="G42" s="254"/>
      <c r="K42" s="279"/>
      <c r="L42" s="279"/>
    </row>
    <row r="43" spans="1:12" x14ac:dyDescent="0.25">
      <c r="A43" s="1"/>
      <c r="B43" s="1"/>
      <c r="C43" s="1"/>
      <c r="D43" s="1"/>
      <c r="E43" s="254"/>
      <c r="F43" s="254"/>
      <c r="G43" s="254"/>
      <c r="K43" s="279"/>
      <c r="L43" s="279"/>
    </row>
    <row r="44" spans="1:12" x14ac:dyDescent="0.25">
      <c r="A44" s="1"/>
      <c r="B44" s="254"/>
      <c r="C44" s="254"/>
      <c r="D44" s="254"/>
      <c r="E44" s="254"/>
      <c r="F44" s="254"/>
      <c r="G44" s="254"/>
      <c r="K44" s="279"/>
      <c r="L44" s="279"/>
    </row>
    <row r="45" spans="1:12" x14ac:dyDescent="0.25">
      <c r="A45" s="1"/>
      <c r="B45" s="254"/>
      <c r="C45" s="254"/>
      <c r="D45" s="254"/>
      <c r="E45" s="254"/>
      <c r="F45" s="254"/>
      <c r="G45" s="254"/>
      <c r="K45" s="279"/>
      <c r="L45" s="279"/>
    </row>
    <row r="46" spans="1:12" x14ac:dyDescent="0.25">
      <c r="A46" s="1"/>
      <c r="B46" s="254"/>
      <c r="C46" s="254"/>
      <c r="D46" s="254"/>
      <c r="E46" s="254"/>
      <c r="F46" s="254"/>
      <c r="G46" s="254"/>
      <c r="K46" s="279"/>
      <c r="L46" s="279"/>
    </row>
    <row r="47" spans="1:12" x14ac:dyDescent="0.25">
      <c r="A47" s="1"/>
      <c r="B47" s="254"/>
      <c r="C47" s="254"/>
      <c r="D47" s="254"/>
      <c r="K47" s="279"/>
      <c r="L47" s="279"/>
    </row>
    <row r="48" spans="1:12" x14ac:dyDescent="0.25">
      <c r="A48" s="1"/>
      <c r="B48" s="254"/>
      <c r="C48" s="254"/>
      <c r="D48" s="254"/>
      <c r="K48" s="279"/>
      <c r="L48" s="279"/>
    </row>
    <row r="49" spans="1:12" x14ac:dyDescent="0.25">
      <c r="A49" s="1"/>
      <c r="B49" s="254"/>
      <c r="C49" s="254"/>
      <c r="D49" s="254"/>
      <c r="K49" s="279"/>
      <c r="L49" s="279"/>
    </row>
  </sheetData>
  <mergeCells count="8">
    <mergeCell ref="A2:A3"/>
    <mergeCell ref="H2:H3"/>
    <mergeCell ref="I2:I3"/>
    <mergeCell ref="K1:L1"/>
    <mergeCell ref="B2:C2"/>
    <mergeCell ref="H33:I33"/>
    <mergeCell ref="D2:E2"/>
    <mergeCell ref="F2:G2"/>
  </mergeCells>
  <hyperlinks>
    <hyperlink ref="K1" location="'Table of Content'!A1" display="Table of Content" xr:uid="{E10ED148-1DEF-4E10-BF09-C0925BB934D2}"/>
  </hyperlinks>
  <pageMargins left="0.7" right="0.7" top="0.75" bottom="0.75" header="0.3" footer="0.3"/>
  <pageSetup paperSize="9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3EDB0E-1D27-48EE-9399-5E4BCDE33D07}">
  <dimension ref="A1:AR263"/>
  <sheetViews>
    <sheetView zoomScaleNormal="100" workbookViewId="0">
      <selection activeCell="O8" sqref="O8"/>
    </sheetView>
  </sheetViews>
  <sheetFormatPr defaultColWidth="8.81640625" defaultRowHeight="12.5" x14ac:dyDescent="0.25"/>
  <cols>
    <col min="1" max="5" width="8.81640625" style="32"/>
    <col min="6" max="6" width="16.36328125" style="32" bestFit="1" customWidth="1"/>
    <col min="7" max="7" width="8.81640625" style="32"/>
    <col min="8" max="8" width="16.36328125" style="32" bestFit="1" customWidth="1"/>
    <col min="9" max="19" width="8.81640625" style="32"/>
    <col min="20" max="20" width="8.81640625" style="273"/>
    <col min="21" max="21" width="8.90625" style="27" bestFit="1" customWidth="1"/>
    <col min="22" max="22" width="9.1796875" style="316" bestFit="1" customWidth="1"/>
    <col min="23" max="23" width="8.90625" style="32" bestFit="1" customWidth="1"/>
    <col min="24" max="24" width="9.1796875" style="32" bestFit="1" customWidth="1"/>
    <col min="25" max="25" width="8.90625" style="32" bestFit="1" customWidth="1"/>
    <col min="26" max="28" width="8.81640625" style="32"/>
    <col min="29" max="29" width="9.1796875" style="316" bestFit="1" customWidth="1"/>
    <col min="30" max="36" width="8.81640625" style="32"/>
    <col min="37" max="37" width="9.1796875" style="316" bestFit="1" customWidth="1"/>
    <col min="38" max="41" width="8.81640625" style="32"/>
    <col min="42" max="44" width="9.1796875" style="32" bestFit="1" customWidth="1"/>
    <col min="45" max="16384" width="8.81640625" style="32"/>
  </cols>
  <sheetData>
    <row r="1" spans="1:44" ht="13" x14ac:dyDescent="0.3">
      <c r="A1" s="614" t="s">
        <v>1168</v>
      </c>
      <c r="B1" s="614"/>
      <c r="C1" s="614"/>
      <c r="D1" s="614"/>
      <c r="E1" s="614"/>
      <c r="F1" s="614"/>
      <c r="G1" s="614"/>
      <c r="P1" s="613" t="s">
        <v>260</v>
      </c>
      <c r="Q1" s="613"/>
      <c r="AC1" s="27"/>
      <c r="AD1" s="27"/>
      <c r="AE1" s="27"/>
      <c r="AF1" s="27"/>
    </row>
    <row r="2" spans="1:44" ht="13" x14ac:dyDescent="0.3">
      <c r="A2" s="564" t="s">
        <v>920</v>
      </c>
      <c r="B2" s="565"/>
      <c r="C2" s="565"/>
      <c r="D2" s="566"/>
      <c r="E2" s="331"/>
      <c r="F2" s="564" t="s">
        <v>919</v>
      </c>
      <c r="G2" s="565"/>
      <c r="H2" s="565"/>
      <c r="I2" s="566"/>
      <c r="J2" s="331"/>
      <c r="K2" s="615" t="s">
        <v>918</v>
      </c>
      <c r="L2" s="616"/>
      <c r="M2" s="616"/>
      <c r="N2" s="617"/>
      <c r="T2" s="32"/>
      <c r="V2" s="27"/>
      <c r="W2" s="27"/>
      <c r="X2" s="27"/>
      <c r="Y2" s="27"/>
      <c r="AC2" s="27"/>
      <c r="AD2" s="27"/>
      <c r="AE2" s="27"/>
      <c r="AF2" s="27"/>
      <c r="AK2" s="27"/>
    </row>
    <row r="3" spans="1:44" ht="13" x14ac:dyDescent="0.3">
      <c r="A3" s="41" t="s">
        <v>1167</v>
      </c>
      <c r="B3" s="205">
        <v>2024</v>
      </c>
      <c r="C3" s="570">
        <v>2025</v>
      </c>
      <c r="D3" s="612"/>
      <c r="E3" s="331"/>
      <c r="F3" s="41" t="s">
        <v>1167</v>
      </c>
      <c r="G3" s="205">
        <v>2024</v>
      </c>
      <c r="H3" s="564">
        <v>2025</v>
      </c>
      <c r="I3" s="566"/>
      <c r="J3" s="331"/>
      <c r="K3" s="41" t="s">
        <v>1167</v>
      </c>
      <c r="L3" s="205">
        <v>2024</v>
      </c>
      <c r="M3" s="564">
        <v>2025</v>
      </c>
      <c r="N3" s="566"/>
      <c r="T3" s="32"/>
      <c r="V3" s="27"/>
      <c r="W3" s="27"/>
      <c r="X3" s="27"/>
      <c r="Y3" s="27"/>
      <c r="AC3" s="27"/>
      <c r="AD3" s="27"/>
      <c r="AE3" s="27"/>
      <c r="AF3" s="27"/>
      <c r="AJ3" s="27"/>
      <c r="AK3" s="27"/>
      <c r="AL3" s="27"/>
      <c r="AM3" s="27"/>
      <c r="AO3" s="27"/>
      <c r="AP3" s="27"/>
      <c r="AQ3" s="27"/>
      <c r="AR3" s="27"/>
    </row>
    <row r="4" spans="1:44" ht="14.5" customHeight="1" x14ac:dyDescent="0.3">
      <c r="A4" s="329" t="s">
        <v>224</v>
      </c>
      <c r="B4" s="328">
        <v>45505</v>
      </c>
      <c r="C4" s="328">
        <v>45839</v>
      </c>
      <c r="D4" s="328">
        <v>45870</v>
      </c>
      <c r="E4" s="330"/>
      <c r="F4" s="329" t="s">
        <v>224</v>
      </c>
      <c r="G4" s="328">
        <v>45505</v>
      </c>
      <c r="H4" s="328">
        <v>45839</v>
      </c>
      <c r="I4" s="328">
        <v>45870</v>
      </c>
      <c r="J4" s="330"/>
      <c r="K4" s="329" t="s">
        <v>224</v>
      </c>
      <c r="L4" s="328">
        <v>45505</v>
      </c>
      <c r="M4" s="328">
        <v>45839</v>
      </c>
      <c r="N4" s="328">
        <v>45870</v>
      </c>
      <c r="P4" s="13"/>
      <c r="Q4" s="13"/>
      <c r="T4" s="32"/>
      <c r="V4" s="27"/>
      <c r="W4" s="27"/>
      <c r="X4" s="27"/>
      <c r="Y4" s="27"/>
      <c r="AC4" s="27"/>
      <c r="AD4" s="27"/>
      <c r="AE4" s="27"/>
      <c r="AF4" s="27"/>
      <c r="AJ4" s="27"/>
      <c r="AK4" s="27"/>
      <c r="AL4" s="27"/>
      <c r="AM4" s="27"/>
      <c r="AO4" s="27"/>
      <c r="AP4" s="27"/>
      <c r="AQ4" s="27"/>
      <c r="AR4" s="27"/>
    </row>
    <row r="5" spans="1:44" s="13" customFormat="1" ht="13" x14ac:dyDescent="0.3">
      <c r="A5" s="120" t="s">
        <v>8</v>
      </c>
      <c r="B5" s="120">
        <v>754.19817852999995</v>
      </c>
      <c r="C5" s="120">
        <v>1017.3171812300001</v>
      </c>
      <c r="D5" s="327">
        <v>786.19028373999902</v>
      </c>
      <c r="E5" s="324"/>
      <c r="F5" s="203" t="s">
        <v>8</v>
      </c>
      <c r="G5" s="121">
        <v>431.24327062000003</v>
      </c>
      <c r="H5" s="121">
        <v>464.65875564999999</v>
      </c>
      <c r="I5" s="215">
        <v>558.36112785</v>
      </c>
      <c r="J5" s="324"/>
      <c r="K5" s="203" t="s">
        <v>217</v>
      </c>
      <c r="L5" s="121">
        <v>1394.01978439</v>
      </c>
      <c r="M5" s="121">
        <v>1500.7072309300002</v>
      </c>
      <c r="N5" s="215">
        <v>1619.16748824</v>
      </c>
      <c r="P5" s="32"/>
      <c r="Q5" s="32"/>
      <c r="T5" s="32"/>
      <c r="V5" s="27"/>
      <c r="W5" s="27"/>
      <c r="X5" s="27"/>
      <c r="Y5" s="27"/>
      <c r="AC5" s="27"/>
      <c r="AD5" s="27"/>
      <c r="AE5" s="27"/>
      <c r="AF5" s="27"/>
      <c r="AJ5" s="27"/>
      <c r="AK5" s="27"/>
      <c r="AL5" s="27"/>
      <c r="AM5" s="27"/>
      <c r="AO5" s="27"/>
      <c r="AP5" s="27"/>
      <c r="AQ5" s="27"/>
      <c r="AR5" s="27"/>
    </row>
    <row r="6" spans="1:44" x14ac:dyDescent="0.25">
      <c r="A6" s="121" t="s">
        <v>53</v>
      </c>
      <c r="B6" s="121">
        <v>313.49516210000002</v>
      </c>
      <c r="C6" s="121">
        <v>3264.3804322399997</v>
      </c>
      <c r="D6" s="215">
        <v>546.31097905999991</v>
      </c>
      <c r="E6" s="323"/>
      <c r="F6" s="203" t="s">
        <v>62</v>
      </c>
      <c r="G6" s="121">
        <v>538.50131324000006</v>
      </c>
      <c r="H6" s="121">
        <v>339.77597601999997</v>
      </c>
      <c r="I6" s="215">
        <v>400.99904620000001</v>
      </c>
      <c r="J6" s="323"/>
      <c r="K6" s="203" t="s">
        <v>1166</v>
      </c>
      <c r="L6" s="121">
        <v>1717.1311989400001</v>
      </c>
      <c r="M6" s="121">
        <v>1753.5646393299999</v>
      </c>
      <c r="N6" s="215">
        <v>347.34318771</v>
      </c>
      <c r="T6" s="32"/>
      <c r="V6" s="27"/>
      <c r="W6" s="27"/>
      <c r="X6" s="27"/>
      <c r="Y6" s="27"/>
      <c r="AC6" s="27"/>
      <c r="AD6" s="27"/>
      <c r="AE6" s="27"/>
      <c r="AF6" s="27"/>
      <c r="AJ6" s="27"/>
      <c r="AK6" s="27"/>
      <c r="AL6" s="27"/>
      <c r="AM6" s="27"/>
      <c r="AO6" s="27"/>
      <c r="AP6" s="27"/>
      <c r="AQ6" s="27"/>
      <c r="AR6" s="27"/>
    </row>
    <row r="7" spans="1:44" x14ac:dyDescent="0.25">
      <c r="A7" s="121" t="s">
        <v>54</v>
      </c>
      <c r="B7" s="121">
        <v>239.99567487000002</v>
      </c>
      <c r="C7" s="121">
        <v>477.42828470000001</v>
      </c>
      <c r="D7" s="215">
        <v>471.90191569000001</v>
      </c>
      <c r="E7" s="324"/>
      <c r="F7" s="203" t="s">
        <v>85</v>
      </c>
      <c r="G7" s="121">
        <v>85.273543219999993</v>
      </c>
      <c r="H7" s="121">
        <v>16.944652720000001</v>
      </c>
      <c r="I7" s="215">
        <v>215.43930730000002</v>
      </c>
      <c r="J7" s="324"/>
      <c r="K7" s="203" t="s">
        <v>1165</v>
      </c>
      <c r="L7" s="121">
        <v>4.7256934299999998</v>
      </c>
      <c r="M7" s="121">
        <v>8.841132</v>
      </c>
      <c r="N7" s="215">
        <v>9.6165029999999998</v>
      </c>
      <c r="T7" s="32"/>
      <c r="V7" s="27"/>
      <c r="W7" s="27"/>
      <c r="X7" s="27"/>
      <c r="Y7" s="27"/>
      <c r="AC7" s="27"/>
      <c r="AD7" s="27"/>
      <c r="AE7" s="27"/>
      <c r="AF7" s="27"/>
      <c r="AJ7" s="27"/>
      <c r="AK7" s="27"/>
      <c r="AL7" s="27"/>
      <c r="AM7" s="27"/>
      <c r="AO7" s="27"/>
      <c r="AP7" s="27"/>
      <c r="AQ7" s="27"/>
      <c r="AR7" s="27"/>
    </row>
    <row r="8" spans="1:44" x14ac:dyDescent="0.25">
      <c r="A8" s="124" t="s">
        <v>1266</v>
      </c>
      <c r="B8" s="121">
        <v>0</v>
      </c>
      <c r="C8" s="121">
        <v>998.59185373000003</v>
      </c>
      <c r="D8" s="215">
        <v>453.63550089999995</v>
      </c>
      <c r="E8" s="323"/>
      <c r="F8" s="203" t="s">
        <v>0</v>
      </c>
      <c r="G8" s="121">
        <v>184.71379400000001</v>
      </c>
      <c r="H8" s="121">
        <v>115.58277047</v>
      </c>
      <c r="I8" s="215">
        <v>120.00913551000001</v>
      </c>
      <c r="J8" s="323"/>
      <c r="K8" s="203" t="s">
        <v>1164</v>
      </c>
      <c r="L8" s="121">
        <v>17.589411920000003</v>
      </c>
      <c r="M8" s="121">
        <v>4.5578297399999999</v>
      </c>
      <c r="N8" s="215">
        <v>9.1321994600000007</v>
      </c>
      <c r="T8" s="32"/>
      <c r="V8" s="27"/>
      <c r="W8" s="27"/>
      <c r="X8" s="27"/>
      <c r="Y8" s="27"/>
      <c r="AC8" s="27"/>
      <c r="AD8" s="27"/>
      <c r="AE8" s="27"/>
      <c r="AF8" s="27"/>
      <c r="AJ8" s="27"/>
      <c r="AK8" s="27"/>
      <c r="AL8" s="27"/>
      <c r="AM8" s="27"/>
      <c r="AO8" s="27"/>
      <c r="AP8" s="27"/>
      <c r="AQ8" s="27"/>
      <c r="AR8" s="27"/>
    </row>
    <row r="9" spans="1:44" x14ac:dyDescent="0.25">
      <c r="A9" s="121" t="s">
        <v>52</v>
      </c>
      <c r="B9" s="121">
        <v>550.17768435000005</v>
      </c>
      <c r="C9" s="121">
        <v>80.261527959999995</v>
      </c>
      <c r="D9" s="215">
        <v>219.18395364</v>
      </c>
      <c r="E9" s="324"/>
      <c r="F9" s="203" t="s">
        <v>46</v>
      </c>
      <c r="G9" s="121">
        <v>29.890305999999999</v>
      </c>
      <c r="H9" s="121">
        <v>80.747456760000091</v>
      </c>
      <c r="I9" s="215">
        <v>113.71163256999999</v>
      </c>
      <c r="J9" s="324"/>
      <c r="K9" s="203" t="s">
        <v>1163</v>
      </c>
      <c r="L9" s="121">
        <v>0</v>
      </c>
      <c r="M9" s="121">
        <v>1.1069328000000001</v>
      </c>
      <c r="N9" s="215">
        <v>7.6906594800000008</v>
      </c>
      <c r="T9" s="32"/>
      <c r="V9" s="27"/>
      <c r="W9" s="27"/>
      <c r="X9" s="27"/>
      <c r="Y9" s="27"/>
      <c r="AC9" s="27"/>
      <c r="AD9" s="27"/>
      <c r="AE9" s="27"/>
      <c r="AF9" s="27"/>
      <c r="AJ9" s="27"/>
      <c r="AK9" s="27"/>
      <c r="AL9" s="27"/>
      <c r="AM9" s="27"/>
      <c r="AO9" s="27"/>
      <c r="AP9" s="27"/>
      <c r="AQ9" s="27"/>
      <c r="AR9" s="27"/>
    </row>
    <row r="10" spans="1:44" x14ac:dyDescent="0.25">
      <c r="A10" s="121" t="s">
        <v>1</v>
      </c>
      <c r="B10" s="121">
        <v>103.46287518999999</v>
      </c>
      <c r="C10" s="121">
        <v>292.79154816000005</v>
      </c>
      <c r="D10" s="215">
        <v>189.61439812999998</v>
      </c>
      <c r="E10" s="323"/>
      <c r="F10" s="203" t="s">
        <v>180</v>
      </c>
      <c r="G10" s="121">
        <v>100.01027947</v>
      </c>
      <c r="H10" s="121">
        <v>42.860909720000002</v>
      </c>
      <c r="I10" s="215">
        <v>91.865065529999995</v>
      </c>
      <c r="J10" s="323"/>
      <c r="K10" s="203" t="s">
        <v>1162</v>
      </c>
      <c r="L10" s="121">
        <v>7.8706147499999997</v>
      </c>
      <c r="M10" s="121">
        <v>7.9266301600000002</v>
      </c>
      <c r="N10" s="215">
        <v>7.5102798800000103</v>
      </c>
      <c r="T10" s="32"/>
      <c r="V10" s="27"/>
      <c r="W10" s="27"/>
      <c r="X10" s="27"/>
      <c r="Y10" s="27"/>
      <c r="AC10" s="27"/>
      <c r="AD10" s="27"/>
      <c r="AE10" s="27"/>
      <c r="AF10" s="27"/>
      <c r="AJ10" s="27"/>
      <c r="AK10" s="27"/>
      <c r="AL10" s="27"/>
      <c r="AM10" s="27"/>
      <c r="AO10" s="27"/>
      <c r="AP10" s="27"/>
      <c r="AQ10" s="27"/>
      <c r="AR10" s="27"/>
    </row>
    <row r="11" spans="1:44" x14ac:dyDescent="0.25">
      <c r="A11" s="121" t="s">
        <v>36</v>
      </c>
      <c r="B11" s="121">
        <v>61.454059770000001</v>
      </c>
      <c r="C11" s="121">
        <v>116.31410072</v>
      </c>
      <c r="D11" s="215">
        <v>125.45295568</v>
      </c>
      <c r="E11" s="324"/>
      <c r="F11" s="203" t="s">
        <v>30</v>
      </c>
      <c r="G11" s="121">
        <v>138.40402512</v>
      </c>
      <c r="H11" s="121">
        <v>58.025290079999998</v>
      </c>
      <c r="I11" s="215">
        <v>80.441415219999996</v>
      </c>
      <c r="J11" s="324"/>
      <c r="K11" s="203" t="s">
        <v>1161</v>
      </c>
      <c r="L11" s="121">
        <v>0.30991014</v>
      </c>
      <c r="M11" s="121">
        <v>2.720539</v>
      </c>
      <c r="N11" s="215">
        <v>5.4348843499999999</v>
      </c>
      <c r="T11" s="32"/>
      <c r="V11" s="27"/>
      <c r="W11" s="27"/>
      <c r="X11" s="27"/>
      <c r="Y11" s="27"/>
      <c r="AC11" s="27"/>
      <c r="AD11" s="27"/>
      <c r="AE11" s="27"/>
      <c r="AF11" s="27"/>
      <c r="AJ11" s="27"/>
      <c r="AK11" s="27"/>
      <c r="AL11" s="27"/>
      <c r="AM11" s="27"/>
      <c r="AO11" s="27"/>
      <c r="AP11" s="27"/>
      <c r="AQ11" s="27"/>
      <c r="AR11" s="27"/>
    </row>
    <row r="12" spans="1:44" x14ac:dyDescent="0.25">
      <c r="A12" s="121" t="s">
        <v>45</v>
      </c>
      <c r="B12" s="121">
        <v>96.180818979999998</v>
      </c>
      <c r="C12" s="121">
        <v>108.93597431000001</v>
      </c>
      <c r="D12" s="215">
        <v>76.64133219</v>
      </c>
      <c r="E12" s="323"/>
      <c r="F12" s="203" t="s">
        <v>884</v>
      </c>
      <c r="G12" s="121">
        <v>48.474068240000001</v>
      </c>
      <c r="H12" s="121">
        <v>0.37164018999999998</v>
      </c>
      <c r="I12" s="215">
        <v>79.040335569999996</v>
      </c>
      <c r="J12" s="323"/>
      <c r="K12" s="203" t="s">
        <v>1160</v>
      </c>
      <c r="L12" s="121">
        <v>9.8089350000000006E-2</v>
      </c>
      <c r="M12" s="121">
        <v>0.86290880000000003</v>
      </c>
      <c r="N12" s="215">
        <v>3.39798014</v>
      </c>
      <c r="T12" s="32"/>
      <c r="V12" s="27"/>
      <c r="W12" s="27"/>
      <c r="X12" s="27"/>
      <c r="Y12" s="27"/>
      <c r="AC12" s="27"/>
      <c r="AD12" s="27"/>
      <c r="AE12" s="27"/>
      <c r="AF12" s="27"/>
      <c r="AJ12" s="27"/>
      <c r="AK12" s="27"/>
      <c r="AL12" s="27"/>
      <c r="AM12" s="27"/>
      <c r="AO12" s="27"/>
      <c r="AP12" s="27"/>
      <c r="AQ12" s="27"/>
      <c r="AR12" s="27"/>
    </row>
    <row r="13" spans="1:44" x14ac:dyDescent="0.25">
      <c r="A13" s="121" t="s">
        <v>10</v>
      </c>
      <c r="B13" s="121">
        <v>27.18310812</v>
      </c>
      <c r="C13" s="121">
        <v>165.53837806999999</v>
      </c>
      <c r="D13" s="215">
        <v>62.022839009999998</v>
      </c>
      <c r="E13" s="324"/>
      <c r="F13" s="203" t="s">
        <v>101</v>
      </c>
      <c r="G13" s="121">
        <v>69.505841779999997</v>
      </c>
      <c r="H13" s="121">
        <v>133.13827271</v>
      </c>
      <c r="I13" s="215">
        <v>50.760132679999998</v>
      </c>
      <c r="J13" s="324"/>
      <c r="K13" s="203" t="s">
        <v>1159</v>
      </c>
      <c r="L13" s="121">
        <v>1.7000000000000001E-4</v>
      </c>
      <c r="M13" s="121">
        <v>14.21018396</v>
      </c>
      <c r="N13" s="215">
        <v>2.4384549999999998</v>
      </c>
      <c r="T13" s="32"/>
      <c r="V13" s="27"/>
      <c r="W13" s="27"/>
      <c r="X13" s="27"/>
      <c r="Y13" s="27"/>
      <c r="AC13" s="27"/>
      <c r="AD13" s="27"/>
      <c r="AE13" s="27"/>
      <c r="AF13" s="27"/>
      <c r="AJ13" s="27"/>
      <c r="AK13" s="27"/>
      <c r="AL13" s="27"/>
      <c r="AM13" s="27"/>
      <c r="AO13" s="27"/>
      <c r="AP13" s="27"/>
      <c r="AQ13" s="27"/>
      <c r="AR13" s="27"/>
    </row>
    <row r="14" spans="1:44" x14ac:dyDescent="0.25">
      <c r="A14" s="121" t="s">
        <v>146</v>
      </c>
      <c r="B14" s="121">
        <v>10.97625616</v>
      </c>
      <c r="C14" s="121">
        <v>21.875574620000002</v>
      </c>
      <c r="D14" s="215">
        <v>43.653963990000001</v>
      </c>
      <c r="E14" s="323"/>
      <c r="F14" s="203" t="s">
        <v>125</v>
      </c>
      <c r="G14" s="121">
        <v>14.839072130000002</v>
      </c>
      <c r="H14" s="121">
        <v>49.651274229999999</v>
      </c>
      <c r="I14" s="215">
        <v>49.658629689999998</v>
      </c>
      <c r="J14" s="323"/>
      <c r="K14" s="203" t="s">
        <v>1158</v>
      </c>
      <c r="L14" s="121">
        <v>1.34436931</v>
      </c>
      <c r="M14" s="121">
        <v>1.58638886</v>
      </c>
      <c r="N14" s="215">
        <v>1.83335694</v>
      </c>
      <c r="T14" s="32"/>
      <c r="V14" s="27"/>
      <c r="W14" s="27"/>
      <c r="X14" s="27"/>
      <c r="Y14" s="27"/>
      <c r="AC14" s="27"/>
      <c r="AD14" s="27"/>
      <c r="AE14" s="27"/>
      <c r="AF14" s="27"/>
      <c r="AJ14" s="27"/>
      <c r="AK14" s="27"/>
      <c r="AL14" s="27"/>
      <c r="AM14" s="27"/>
      <c r="AO14" s="27"/>
      <c r="AP14" s="27"/>
      <c r="AQ14" s="27"/>
      <c r="AR14" s="27"/>
    </row>
    <row r="15" spans="1:44" x14ac:dyDescent="0.25">
      <c r="A15" s="121" t="s">
        <v>48</v>
      </c>
      <c r="B15" s="121">
        <v>40.9682697</v>
      </c>
      <c r="C15" s="121">
        <v>44.831845159999993</v>
      </c>
      <c r="D15" s="215">
        <v>32.765668810000001</v>
      </c>
      <c r="E15" s="324"/>
      <c r="F15" s="203" t="s">
        <v>16</v>
      </c>
      <c r="G15" s="121">
        <v>55.255435490000004</v>
      </c>
      <c r="H15" s="121">
        <v>43.309456759999996</v>
      </c>
      <c r="I15" s="215">
        <v>42.364784390000004</v>
      </c>
      <c r="J15" s="324"/>
      <c r="K15" s="203" t="s">
        <v>1157</v>
      </c>
      <c r="L15" s="121">
        <v>7.782791E-2</v>
      </c>
      <c r="M15" s="121">
        <v>0.33750743</v>
      </c>
      <c r="N15" s="215">
        <v>1.6944166200000002</v>
      </c>
      <c r="T15" s="32"/>
      <c r="V15" s="27"/>
      <c r="W15" s="27"/>
      <c r="X15" s="27"/>
      <c r="Y15" s="27"/>
      <c r="AC15" s="27"/>
      <c r="AD15" s="27"/>
      <c r="AE15" s="27"/>
      <c r="AF15" s="27"/>
      <c r="AJ15" s="27"/>
      <c r="AK15" s="27"/>
      <c r="AL15" s="27"/>
      <c r="AM15" s="27"/>
      <c r="AO15" s="27"/>
      <c r="AP15" s="27"/>
      <c r="AQ15" s="27"/>
      <c r="AR15" s="27"/>
    </row>
    <row r="16" spans="1:44" x14ac:dyDescent="0.25">
      <c r="A16" s="121" t="s">
        <v>50</v>
      </c>
      <c r="B16" s="121">
        <v>37.717770939999994</v>
      </c>
      <c r="C16" s="121">
        <v>26.546192690000002</v>
      </c>
      <c r="D16" s="215">
        <v>22.82063557</v>
      </c>
      <c r="E16" s="323"/>
      <c r="F16" s="203" t="s">
        <v>2</v>
      </c>
      <c r="G16" s="121">
        <v>27.795326739999997</v>
      </c>
      <c r="H16" s="121">
        <v>47.569778460000002</v>
      </c>
      <c r="I16" s="215">
        <v>42.329847880000003</v>
      </c>
      <c r="J16" s="323"/>
      <c r="K16" s="203" t="s">
        <v>1156</v>
      </c>
      <c r="L16" s="121">
        <v>0.84207573999999996</v>
      </c>
      <c r="M16" s="121">
        <v>6.7725234699999994</v>
      </c>
      <c r="N16" s="215">
        <v>1.45048372</v>
      </c>
      <c r="T16" s="32"/>
      <c r="V16" s="27"/>
      <c r="W16" s="27"/>
      <c r="X16" s="27"/>
      <c r="Y16" s="27"/>
      <c r="AC16" s="27"/>
      <c r="AD16" s="27"/>
      <c r="AE16" s="27"/>
      <c r="AF16" s="27"/>
      <c r="AJ16" s="27"/>
      <c r="AK16" s="27"/>
      <c r="AL16" s="27"/>
      <c r="AM16" s="27"/>
      <c r="AO16" s="27"/>
      <c r="AP16" s="27"/>
      <c r="AQ16" s="27"/>
      <c r="AR16" s="27"/>
    </row>
    <row r="17" spans="1:44" x14ac:dyDescent="0.25">
      <c r="A17" s="121" t="s">
        <v>115</v>
      </c>
      <c r="B17" s="121">
        <v>29.253398609999998</v>
      </c>
      <c r="C17" s="121">
        <v>22.662927530000001</v>
      </c>
      <c r="D17" s="215">
        <v>20.97594982</v>
      </c>
      <c r="E17" s="324"/>
      <c r="F17" s="203" t="s">
        <v>28</v>
      </c>
      <c r="G17" s="121">
        <v>28.72337447</v>
      </c>
      <c r="H17" s="121">
        <v>34.479812240000001</v>
      </c>
      <c r="I17" s="215">
        <v>40.360351520000002</v>
      </c>
      <c r="J17" s="324"/>
      <c r="K17" s="203" t="s">
        <v>1155</v>
      </c>
      <c r="L17" s="121">
        <v>1.6431183999999999</v>
      </c>
      <c r="M17" s="121">
        <v>0.15823006000000001</v>
      </c>
      <c r="N17" s="215">
        <v>1.4188042700000001</v>
      </c>
      <c r="T17" s="32"/>
      <c r="V17" s="27"/>
      <c r="W17" s="27"/>
      <c r="X17" s="27"/>
      <c r="Y17" s="27"/>
      <c r="AC17" s="27"/>
      <c r="AD17" s="27"/>
      <c r="AE17" s="27"/>
      <c r="AF17" s="27"/>
      <c r="AJ17" s="27"/>
      <c r="AK17" s="27"/>
      <c r="AL17" s="27"/>
      <c r="AM17" s="27"/>
      <c r="AO17" s="27"/>
      <c r="AP17" s="27"/>
      <c r="AQ17" s="27"/>
      <c r="AR17" s="27"/>
    </row>
    <row r="18" spans="1:44" x14ac:dyDescent="0.25">
      <c r="A18" s="121" t="s">
        <v>62</v>
      </c>
      <c r="B18" s="121">
        <v>41.799854140000001</v>
      </c>
      <c r="C18" s="121">
        <v>24.613863460000001</v>
      </c>
      <c r="D18" s="215">
        <v>19.225768719999998</v>
      </c>
      <c r="E18" s="323"/>
      <c r="F18" s="203" t="s">
        <v>96</v>
      </c>
      <c r="G18" s="121">
        <v>40.36084898</v>
      </c>
      <c r="H18" s="121">
        <v>94.711149750000004</v>
      </c>
      <c r="I18" s="215">
        <v>38.829684399999998</v>
      </c>
      <c r="J18" s="323"/>
      <c r="K18" s="203" t="s">
        <v>1154</v>
      </c>
      <c r="L18" s="121">
        <v>1.2457817799999999</v>
      </c>
      <c r="M18" s="121">
        <v>1.9388251200000002</v>
      </c>
      <c r="N18" s="215">
        <v>1.37926149</v>
      </c>
      <c r="T18" s="32"/>
      <c r="V18" s="27"/>
      <c r="W18" s="27"/>
      <c r="X18" s="27"/>
      <c r="Y18" s="27"/>
      <c r="AC18" s="27"/>
      <c r="AD18" s="27"/>
      <c r="AE18" s="27"/>
      <c r="AF18" s="27"/>
      <c r="AJ18" s="27"/>
      <c r="AK18" s="27"/>
      <c r="AL18" s="27"/>
      <c r="AM18" s="27"/>
      <c r="AO18" s="27"/>
      <c r="AP18" s="27"/>
      <c r="AQ18" s="27"/>
      <c r="AR18" s="27"/>
    </row>
    <row r="19" spans="1:44" x14ac:dyDescent="0.25">
      <c r="A19" s="121" t="s">
        <v>27</v>
      </c>
      <c r="B19" s="121">
        <v>3.29717613</v>
      </c>
      <c r="C19" s="121">
        <v>21.214141510000001</v>
      </c>
      <c r="D19" s="215">
        <v>16.33404565</v>
      </c>
      <c r="E19" s="324"/>
      <c r="F19" s="203" t="s">
        <v>177</v>
      </c>
      <c r="G19" s="121">
        <v>34.879468840000001</v>
      </c>
      <c r="H19" s="121">
        <v>35.673979409999994</v>
      </c>
      <c r="I19" s="215">
        <v>36.149371299999999</v>
      </c>
      <c r="J19" s="324"/>
      <c r="K19" s="203" t="s">
        <v>1153</v>
      </c>
      <c r="L19" s="121">
        <v>0.16826839000000002</v>
      </c>
      <c r="M19" s="121">
        <v>0.20937429000000002</v>
      </c>
      <c r="N19" s="215">
        <v>1.30007542</v>
      </c>
      <c r="T19" s="32"/>
      <c r="V19" s="27"/>
      <c r="W19" s="27"/>
      <c r="X19" s="27"/>
      <c r="Y19" s="27"/>
      <c r="AC19" s="27"/>
      <c r="AD19" s="27"/>
      <c r="AE19" s="27"/>
      <c r="AF19" s="27"/>
      <c r="AJ19" s="27"/>
      <c r="AK19" s="27"/>
      <c r="AL19" s="27"/>
      <c r="AM19" s="27"/>
      <c r="AO19" s="27"/>
      <c r="AP19" s="27"/>
      <c r="AQ19" s="27"/>
      <c r="AR19" s="27"/>
    </row>
    <row r="20" spans="1:44" x14ac:dyDescent="0.25">
      <c r="A20" s="121" t="s">
        <v>9</v>
      </c>
      <c r="B20" s="121">
        <v>7.6936689100000004</v>
      </c>
      <c r="C20" s="121">
        <v>6.2923240800000002</v>
      </c>
      <c r="D20" s="215">
        <v>11.740067590000001</v>
      </c>
      <c r="E20" s="323"/>
      <c r="F20" s="203" t="s">
        <v>48</v>
      </c>
      <c r="G20" s="121">
        <v>83.143112979999998</v>
      </c>
      <c r="H20" s="121">
        <v>51.036871990000002</v>
      </c>
      <c r="I20" s="215">
        <v>31.047904809999999</v>
      </c>
      <c r="J20" s="323"/>
      <c r="K20" s="203" t="s">
        <v>1152</v>
      </c>
      <c r="L20" s="121">
        <v>1.5330099099999999</v>
      </c>
      <c r="M20" s="121">
        <v>1.2944858799999999</v>
      </c>
      <c r="N20" s="215">
        <v>1.0331116600000001</v>
      </c>
      <c r="T20" s="32"/>
      <c r="V20" s="27"/>
      <c r="W20" s="27"/>
      <c r="X20" s="27"/>
      <c r="Y20" s="27"/>
      <c r="AC20" s="27"/>
      <c r="AD20" s="27"/>
      <c r="AE20" s="27"/>
      <c r="AF20" s="27"/>
      <c r="AJ20" s="27"/>
      <c r="AK20" s="27"/>
      <c r="AL20" s="27"/>
      <c r="AM20" s="27"/>
      <c r="AO20" s="27"/>
      <c r="AP20" s="27"/>
      <c r="AQ20" s="27"/>
      <c r="AR20" s="27"/>
    </row>
    <row r="21" spans="1:44" x14ac:dyDescent="0.25">
      <c r="A21" s="121" t="s">
        <v>17</v>
      </c>
      <c r="B21" s="121">
        <v>4.7453767899999999</v>
      </c>
      <c r="C21" s="121">
        <v>1.39711516</v>
      </c>
      <c r="D21" s="215">
        <v>6.8253555599999993</v>
      </c>
      <c r="E21" s="324"/>
      <c r="F21" s="203" t="s">
        <v>55</v>
      </c>
      <c r="G21" s="121">
        <v>25.070417339999999</v>
      </c>
      <c r="H21" s="121">
        <v>22.181811440000001</v>
      </c>
      <c r="I21" s="215">
        <v>28.881491399999998</v>
      </c>
      <c r="J21" s="324"/>
      <c r="K21" s="203" t="s">
        <v>1151</v>
      </c>
      <c r="L21" s="121">
        <v>0.82967612999999996</v>
      </c>
      <c r="M21" s="121">
        <v>0.62670937000000004</v>
      </c>
      <c r="N21" s="215">
        <v>0.90566986999999999</v>
      </c>
      <c r="T21" s="32"/>
      <c r="V21" s="27"/>
      <c r="W21" s="27"/>
      <c r="X21" s="27"/>
      <c r="Y21" s="27"/>
      <c r="AC21" s="27"/>
      <c r="AD21" s="27"/>
      <c r="AE21" s="27"/>
      <c r="AF21" s="27"/>
      <c r="AJ21" s="27"/>
      <c r="AK21" s="27"/>
      <c r="AL21" s="27"/>
      <c r="AM21" s="27"/>
      <c r="AO21" s="27"/>
      <c r="AP21" s="27"/>
      <c r="AQ21" s="27"/>
      <c r="AR21" s="27"/>
    </row>
    <row r="22" spans="1:44" x14ac:dyDescent="0.25">
      <c r="A22" s="121" t="s">
        <v>216</v>
      </c>
      <c r="B22" s="121">
        <v>17.676585449999997</v>
      </c>
      <c r="C22" s="121">
        <v>8.3547662099999993</v>
      </c>
      <c r="D22" s="215">
        <v>6.0798278899999998</v>
      </c>
      <c r="E22" s="323"/>
      <c r="F22" s="203" t="s">
        <v>36</v>
      </c>
      <c r="G22" s="121">
        <v>25.378062149999998</v>
      </c>
      <c r="H22" s="121">
        <v>30.899438180000001</v>
      </c>
      <c r="I22" s="215">
        <v>28.187492249999998</v>
      </c>
      <c r="J22" s="323"/>
      <c r="K22" s="203" t="s">
        <v>1150</v>
      </c>
      <c r="L22" s="121">
        <v>0.66888599999999998</v>
      </c>
      <c r="M22" s="121">
        <v>0.63568199999999997</v>
      </c>
      <c r="N22" s="215">
        <v>0.82441299999999995</v>
      </c>
      <c r="T22" s="32"/>
      <c r="V22" s="27"/>
      <c r="W22" s="27"/>
      <c r="X22" s="27"/>
      <c r="Y22" s="27"/>
      <c r="AC22" s="27"/>
      <c r="AD22" s="27"/>
      <c r="AE22" s="27"/>
      <c r="AF22" s="27"/>
      <c r="AJ22" s="27"/>
      <c r="AK22" s="27"/>
      <c r="AL22" s="27"/>
      <c r="AM22" s="27"/>
      <c r="AO22" s="27"/>
      <c r="AP22" s="27"/>
      <c r="AQ22" s="27"/>
      <c r="AR22" s="27"/>
    </row>
    <row r="23" spans="1:44" x14ac:dyDescent="0.25">
      <c r="A23" s="121" t="s">
        <v>159</v>
      </c>
      <c r="B23" s="121">
        <v>2.7315060499999997</v>
      </c>
      <c r="C23" s="121">
        <v>74.675732480000008</v>
      </c>
      <c r="D23" s="215">
        <v>5.6829500900000003</v>
      </c>
      <c r="E23" s="324"/>
      <c r="F23" s="203" t="s">
        <v>84</v>
      </c>
      <c r="G23" s="121">
        <v>29.729307859999999</v>
      </c>
      <c r="H23" s="121">
        <v>29.599574489999998</v>
      </c>
      <c r="I23" s="215">
        <v>27.207114960000002</v>
      </c>
      <c r="J23" s="324"/>
      <c r="K23" s="203" t="s">
        <v>1149</v>
      </c>
      <c r="L23" s="121">
        <v>7.9059000000000004E-2</v>
      </c>
      <c r="M23" s="121">
        <v>1.4892780000000001E-2</v>
      </c>
      <c r="N23" s="215">
        <v>0.69969919999999997</v>
      </c>
      <c r="T23" s="32"/>
      <c r="V23" s="27"/>
      <c r="W23" s="27"/>
      <c r="X23" s="27"/>
      <c r="Y23" s="27"/>
      <c r="AC23" s="27"/>
      <c r="AD23" s="27"/>
      <c r="AE23" s="27"/>
      <c r="AF23" s="27"/>
      <c r="AJ23" s="27"/>
      <c r="AK23" s="27"/>
      <c r="AL23" s="27"/>
      <c r="AM23" s="27"/>
      <c r="AO23" s="27"/>
      <c r="AP23" s="27"/>
      <c r="AQ23" s="27"/>
      <c r="AR23" s="27"/>
    </row>
    <row r="24" spans="1:44" x14ac:dyDescent="0.25">
      <c r="A24" s="121" t="s">
        <v>101</v>
      </c>
      <c r="B24" s="121">
        <v>3.404857E-2</v>
      </c>
      <c r="C24" s="121">
        <v>0</v>
      </c>
      <c r="D24" s="215">
        <v>4.5863822699999997</v>
      </c>
      <c r="E24" s="323"/>
      <c r="F24" s="203" t="s">
        <v>115</v>
      </c>
      <c r="G24" s="121">
        <v>28.711379999999998</v>
      </c>
      <c r="H24" s="121">
        <v>35.277950830000002</v>
      </c>
      <c r="I24" s="215">
        <v>26.52138974</v>
      </c>
      <c r="J24" s="323"/>
      <c r="K24" s="203" t="s">
        <v>1148</v>
      </c>
      <c r="L24" s="121">
        <v>0.65395499000000001</v>
      </c>
      <c r="M24" s="121">
        <v>0.75820606999999995</v>
      </c>
      <c r="N24" s="215">
        <v>0.68441363</v>
      </c>
      <c r="T24" s="32"/>
      <c r="V24" s="27"/>
      <c r="W24" s="27"/>
      <c r="X24" s="27"/>
      <c r="Y24" s="27"/>
      <c r="AC24" s="27"/>
      <c r="AD24" s="27"/>
      <c r="AE24" s="27"/>
      <c r="AF24" s="27"/>
      <c r="AJ24" s="27"/>
      <c r="AK24" s="27"/>
      <c r="AL24" s="27"/>
      <c r="AM24" s="27"/>
      <c r="AO24" s="27"/>
      <c r="AP24" s="27"/>
      <c r="AQ24" s="27"/>
      <c r="AR24" s="27"/>
    </row>
    <row r="25" spans="1:44" x14ac:dyDescent="0.25">
      <c r="A25" s="121" t="s">
        <v>55</v>
      </c>
      <c r="B25" s="121">
        <v>0.65579476999999997</v>
      </c>
      <c r="C25" s="121">
        <v>4.0498567599999999</v>
      </c>
      <c r="D25" s="215">
        <v>4.5810792699999991</v>
      </c>
      <c r="E25" s="324"/>
      <c r="F25" s="203" t="s">
        <v>15</v>
      </c>
      <c r="G25" s="121">
        <v>33.211687920000003</v>
      </c>
      <c r="H25" s="121">
        <v>24.937946440000001</v>
      </c>
      <c r="I25" s="215">
        <v>26.47783115</v>
      </c>
      <c r="J25" s="324"/>
      <c r="K25" s="203" t="s">
        <v>1147</v>
      </c>
      <c r="L25" s="121">
        <v>4.6993E-2</v>
      </c>
      <c r="M25" s="121">
        <v>0.89622299999999999</v>
      </c>
      <c r="N25" s="215">
        <v>0.59727729000000007</v>
      </c>
      <c r="T25" s="32"/>
      <c r="V25" s="27"/>
      <c r="W25" s="27"/>
      <c r="X25" s="27"/>
      <c r="Y25" s="27"/>
      <c r="AC25" s="27"/>
      <c r="AD25" s="27"/>
      <c r="AE25" s="27"/>
      <c r="AF25" s="27"/>
      <c r="AJ25" s="27"/>
      <c r="AK25" s="27"/>
      <c r="AL25" s="27"/>
      <c r="AM25" s="27"/>
      <c r="AO25" s="27"/>
      <c r="AP25" s="27"/>
      <c r="AQ25" s="27"/>
      <c r="AR25" s="27"/>
    </row>
    <row r="26" spans="1:44" x14ac:dyDescent="0.25">
      <c r="A26" s="121" t="s">
        <v>212</v>
      </c>
      <c r="B26" s="121">
        <v>0.41163309000000003</v>
      </c>
      <c r="C26" s="121">
        <v>2.0315424900000001</v>
      </c>
      <c r="D26" s="215">
        <v>4.5135129200000002</v>
      </c>
      <c r="E26" s="323"/>
      <c r="F26" s="203" t="s">
        <v>146</v>
      </c>
      <c r="G26" s="121">
        <v>15.402262739999999</v>
      </c>
      <c r="H26" s="121">
        <v>3.25665833</v>
      </c>
      <c r="I26" s="215">
        <v>25.516069039999998</v>
      </c>
      <c r="J26" s="323"/>
      <c r="K26" s="203" t="s">
        <v>1146</v>
      </c>
      <c r="L26" s="121">
        <v>0.66709657</v>
      </c>
      <c r="M26" s="121">
        <v>1.9973533300000001</v>
      </c>
      <c r="N26" s="215">
        <v>0.58639028000000004</v>
      </c>
      <c r="T26" s="32"/>
      <c r="V26" s="27"/>
      <c r="W26" s="27"/>
      <c r="X26" s="27"/>
      <c r="Y26" s="27"/>
      <c r="AC26" s="27"/>
      <c r="AD26" s="27"/>
      <c r="AE26" s="27"/>
      <c r="AF26" s="27"/>
      <c r="AJ26" s="27"/>
      <c r="AK26" s="27"/>
      <c r="AL26" s="27"/>
      <c r="AM26" s="27"/>
      <c r="AO26" s="27"/>
      <c r="AP26" s="27"/>
      <c r="AQ26" s="27"/>
      <c r="AR26" s="27"/>
    </row>
    <row r="27" spans="1:44" x14ac:dyDescent="0.25">
      <c r="A27" s="121" t="s">
        <v>14</v>
      </c>
      <c r="B27" s="121">
        <v>0.81757075000000001</v>
      </c>
      <c r="C27" s="121">
        <v>0</v>
      </c>
      <c r="D27" s="215">
        <v>4.3603078399999999</v>
      </c>
      <c r="E27" s="324"/>
      <c r="F27" s="203" t="s">
        <v>138</v>
      </c>
      <c r="G27" s="121">
        <v>52.541750900000103</v>
      </c>
      <c r="H27" s="121">
        <v>12.870496429999999</v>
      </c>
      <c r="I27" s="215">
        <v>23.032470610000001</v>
      </c>
      <c r="J27" s="324"/>
      <c r="K27" s="203" t="s">
        <v>1145</v>
      </c>
      <c r="L27" s="121">
        <v>0</v>
      </c>
      <c r="M27" s="121">
        <v>0.31243684999999999</v>
      </c>
      <c r="N27" s="215">
        <v>0.56047926999999997</v>
      </c>
      <c r="T27" s="32"/>
      <c r="V27" s="27"/>
      <c r="W27" s="27"/>
      <c r="X27" s="27"/>
      <c r="Y27" s="27"/>
      <c r="AC27" s="27"/>
      <c r="AD27" s="27"/>
      <c r="AE27" s="27"/>
      <c r="AF27" s="27"/>
      <c r="AJ27" s="27"/>
      <c r="AK27" s="27"/>
      <c r="AL27" s="27"/>
      <c r="AM27" s="27"/>
      <c r="AO27" s="27"/>
      <c r="AP27" s="27"/>
      <c r="AQ27" s="27"/>
      <c r="AR27" s="27"/>
    </row>
    <row r="28" spans="1:44" x14ac:dyDescent="0.25">
      <c r="A28" s="121" t="s">
        <v>2</v>
      </c>
      <c r="B28" s="121">
        <v>2.6638821200000002</v>
      </c>
      <c r="C28" s="121">
        <v>13.286880810000001</v>
      </c>
      <c r="D28" s="215">
        <v>4.2137913200000003</v>
      </c>
      <c r="E28" s="323"/>
      <c r="F28" s="203" t="s">
        <v>18</v>
      </c>
      <c r="G28" s="121">
        <v>27.858923870000002</v>
      </c>
      <c r="H28" s="121">
        <v>35.087458909999995</v>
      </c>
      <c r="I28" s="215">
        <v>19.48180597</v>
      </c>
      <c r="J28" s="323"/>
      <c r="K28" s="203" t="s">
        <v>1144</v>
      </c>
      <c r="L28" s="121">
        <v>0.31562371</v>
      </c>
      <c r="M28" s="121">
        <v>2.9467110000000001E-2</v>
      </c>
      <c r="N28" s="215">
        <v>0.54369261999999996</v>
      </c>
      <c r="T28" s="32"/>
      <c r="V28" s="27"/>
      <c r="W28" s="27"/>
      <c r="X28" s="27"/>
      <c r="Y28" s="27"/>
      <c r="AC28" s="27"/>
      <c r="AD28" s="27"/>
      <c r="AE28" s="27"/>
      <c r="AF28" s="27"/>
      <c r="AJ28" s="27"/>
      <c r="AK28" s="27"/>
      <c r="AL28" s="27"/>
      <c r="AM28" s="27"/>
      <c r="AO28" s="27"/>
      <c r="AP28" s="27"/>
      <c r="AQ28" s="27"/>
      <c r="AR28" s="27"/>
    </row>
    <row r="29" spans="1:44" x14ac:dyDescent="0.25">
      <c r="A29" s="121" t="s">
        <v>97</v>
      </c>
      <c r="B29" s="121">
        <v>2.0924040399999999</v>
      </c>
      <c r="C29" s="121">
        <v>3.36748979</v>
      </c>
      <c r="D29" s="215">
        <v>3.9022797400000004</v>
      </c>
      <c r="E29" s="324"/>
      <c r="F29" s="203" t="s">
        <v>97</v>
      </c>
      <c r="G29" s="121">
        <v>16.209998079999998</v>
      </c>
      <c r="H29" s="121">
        <v>17.303663449999998</v>
      </c>
      <c r="I29" s="215">
        <v>18.70286991</v>
      </c>
      <c r="J29" s="324"/>
      <c r="K29" s="203" t="s">
        <v>1143</v>
      </c>
      <c r="L29" s="121">
        <v>1.1557188700000001</v>
      </c>
      <c r="M29" s="121">
        <v>0.13124176999999998</v>
      </c>
      <c r="N29" s="215">
        <v>0.52751454000000009</v>
      </c>
      <c r="T29" s="32"/>
      <c r="V29" s="27"/>
      <c r="W29" s="27"/>
      <c r="X29" s="27"/>
      <c r="Y29" s="27"/>
      <c r="AC29" s="27"/>
      <c r="AD29" s="27"/>
      <c r="AE29" s="27"/>
      <c r="AF29" s="27"/>
      <c r="AJ29" s="27"/>
      <c r="AK29" s="27"/>
      <c r="AL29" s="27"/>
      <c r="AM29" s="27"/>
      <c r="AO29" s="27"/>
      <c r="AP29" s="27"/>
      <c r="AQ29" s="27"/>
      <c r="AR29" s="27"/>
    </row>
    <row r="30" spans="1:44" x14ac:dyDescent="0.25">
      <c r="A30" s="121" t="s">
        <v>178</v>
      </c>
      <c r="B30" s="121">
        <v>2.5876402700000001</v>
      </c>
      <c r="C30" s="121">
        <v>2.6075331099999999</v>
      </c>
      <c r="D30" s="215">
        <v>3.7167152799999998</v>
      </c>
      <c r="E30" s="323"/>
      <c r="F30" s="203" t="s">
        <v>151</v>
      </c>
      <c r="G30" s="121">
        <v>121.9204474</v>
      </c>
      <c r="H30" s="121">
        <v>6.7312851</v>
      </c>
      <c r="I30" s="215">
        <v>14.50114477</v>
      </c>
      <c r="J30" s="323"/>
      <c r="K30" s="203" t="s">
        <v>1142</v>
      </c>
      <c r="L30" s="121">
        <v>0.16534104999999999</v>
      </c>
      <c r="M30" s="121">
        <v>4.6000000000000001E-4</v>
      </c>
      <c r="N30" s="215">
        <v>0.42290011999999999</v>
      </c>
      <c r="T30" s="32"/>
      <c r="V30" s="27"/>
      <c r="W30" s="27"/>
      <c r="X30" s="27"/>
      <c r="Y30" s="27"/>
      <c r="AC30" s="27"/>
      <c r="AD30" s="27"/>
      <c r="AE30" s="27"/>
      <c r="AF30" s="27"/>
      <c r="AJ30" s="27"/>
      <c r="AK30" s="27"/>
      <c r="AL30" s="27"/>
      <c r="AM30" s="27"/>
      <c r="AO30" s="27"/>
      <c r="AP30" s="27"/>
      <c r="AQ30" s="27"/>
      <c r="AR30" s="27"/>
    </row>
    <row r="31" spans="1:44" x14ac:dyDescent="0.25">
      <c r="A31" s="121" t="s">
        <v>121</v>
      </c>
      <c r="B31" s="121">
        <v>3.76147739</v>
      </c>
      <c r="C31" s="121">
        <v>5.01728401</v>
      </c>
      <c r="D31" s="215">
        <v>2.8149028700000001</v>
      </c>
      <c r="E31" s="324"/>
      <c r="F31" s="203" t="s">
        <v>209</v>
      </c>
      <c r="G31" s="121">
        <v>15.450751840000001</v>
      </c>
      <c r="H31" s="121">
        <v>13.204938210000002</v>
      </c>
      <c r="I31" s="215">
        <v>13.245874460000001</v>
      </c>
      <c r="J31" s="324"/>
      <c r="K31" s="203" t="s">
        <v>1141</v>
      </c>
      <c r="L31" s="121">
        <v>0.15397195000000002</v>
      </c>
      <c r="M31" s="121">
        <v>0.22107621999999999</v>
      </c>
      <c r="N31" s="215">
        <v>0.30995633</v>
      </c>
      <c r="T31" s="32"/>
      <c r="V31" s="27"/>
      <c r="W31" s="27"/>
      <c r="X31" s="27"/>
      <c r="Y31" s="27"/>
      <c r="AC31" s="27"/>
      <c r="AD31" s="27"/>
      <c r="AE31" s="27"/>
      <c r="AF31" s="27"/>
      <c r="AJ31" s="27"/>
      <c r="AK31" s="27"/>
      <c r="AL31" s="27"/>
      <c r="AM31" s="27"/>
      <c r="AO31" s="27"/>
      <c r="AP31" s="27"/>
      <c r="AQ31" s="27"/>
      <c r="AR31" s="27"/>
    </row>
    <row r="32" spans="1:44" x14ac:dyDescent="0.25">
      <c r="A32" s="121" t="s">
        <v>140</v>
      </c>
      <c r="B32" s="121">
        <v>7.6137153099999999</v>
      </c>
      <c r="C32" s="121">
        <v>13.488688439999999</v>
      </c>
      <c r="D32" s="215">
        <v>2.60550909</v>
      </c>
      <c r="E32" s="323"/>
      <c r="F32" s="203" t="s">
        <v>181</v>
      </c>
      <c r="G32" s="121">
        <v>2.946914</v>
      </c>
      <c r="H32" s="121">
        <v>2.16858548</v>
      </c>
      <c r="I32" s="215">
        <v>12.92503731</v>
      </c>
      <c r="J32" s="323"/>
      <c r="K32" s="203" t="s">
        <v>1140</v>
      </c>
      <c r="L32" s="121">
        <v>0.56029561999999999</v>
      </c>
      <c r="M32" s="121">
        <v>0.31837147999999998</v>
      </c>
      <c r="N32" s="215">
        <v>0.29234748999999999</v>
      </c>
      <c r="T32" s="32"/>
      <c r="V32" s="27"/>
      <c r="W32" s="27"/>
      <c r="X32" s="27"/>
      <c r="Y32" s="27"/>
      <c r="AC32" s="27"/>
      <c r="AD32" s="27"/>
      <c r="AE32" s="27"/>
      <c r="AF32" s="27"/>
      <c r="AJ32" s="27"/>
      <c r="AK32" s="27"/>
      <c r="AL32" s="27"/>
      <c r="AM32" s="27"/>
      <c r="AO32" s="27"/>
      <c r="AP32" s="27"/>
      <c r="AQ32" s="27"/>
      <c r="AR32" s="27"/>
    </row>
    <row r="33" spans="1:44" x14ac:dyDescent="0.25">
      <c r="A33" s="121" t="s">
        <v>51</v>
      </c>
      <c r="B33" s="121">
        <v>72.677239310000004</v>
      </c>
      <c r="C33" s="121">
        <v>1.2959981899999999</v>
      </c>
      <c r="D33" s="215">
        <v>2.52955489</v>
      </c>
      <c r="E33" s="324"/>
      <c r="F33" s="203" t="s">
        <v>140</v>
      </c>
      <c r="G33" s="121">
        <v>12.315114490000001</v>
      </c>
      <c r="H33" s="121">
        <v>0.75156350000000005</v>
      </c>
      <c r="I33" s="215">
        <v>10.873864939999999</v>
      </c>
      <c r="J33" s="324"/>
      <c r="K33" s="203" t="s">
        <v>1139</v>
      </c>
      <c r="L33" s="121">
        <v>9.4883999999999996E-2</v>
      </c>
      <c r="M33" s="121">
        <v>4.3059199999999999E-2</v>
      </c>
      <c r="N33" s="215">
        <v>0.28441734999999996</v>
      </c>
      <c r="T33" s="32"/>
      <c r="V33" s="27"/>
      <c r="W33" s="27"/>
      <c r="X33" s="27"/>
      <c r="Y33" s="27"/>
      <c r="AC33" s="27"/>
      <c r="AD33" s="27"/>
      <c r="AE33" s="27"/>
      <c r="AF33" s="27"/>
      <c r="AJ33" s="27"/>
      <c r="AK33" s="27"/>
      <c r="AL33" s="27"/>
      <c r="AM33" s="27"/>
      <c r="AO33" s="27"/>
      <c r="AP33" s="27"/>
      <c r="AQ33" s="27"/>
      <c r="AR33" s="27"/>
    </row>
    <row r="34" spans="1:44" x14ac:dyDescent="0.25">
      <c r="A34" s="121" t="s">
        <v>38</v>
      </c>
      <c r="B34" s="121">
        <v>0.32451746999999997</v>
      </c>
      <c r="C34" s="121">
        <v>2.67905594</v>
      </c>
      <c r="D34" s="215">
        <v>2.4591919300000002</v>
      </c>
      <c r="E34" s="323"/>
      <c r="F34" s="203" t="s">
        <v>88</v>
      </c>
      <c r="G34" s="121">
        <v>43.59274027</v>
      </c>
      <c r="H34" s="121">
        <v>13.139338960000002</v>
      </c>
      <c r="I34" s="215">
        <v>9.2580559200000003</v>
      </c>
      <c r="J34" s="323"/>
      <c r="K34" s="203" t="s">
        <v>1138</v>
      </c>
      <c r="L34" s="121">
        <v>0.83185182999999996</v>
      </c>
      <c r="M34" s="121">
        <v>1.04714676</v>
      </c>
      <c r="N34" s="215">
        <v>0.28163578</v>
      </c>
      <c r="T34" s="32"/>
      <c r="V34" s="27"/>
      <c r="W34" s="27"/>
      <c r="X34" s="27"/>
      <c r="Y34" s="27"/>
      <c r="AC34" s="27"/>
      <c r="AD34" s="27"/>
      <c r="AE34" s="27"/>
      <c r="AF34" s="27"/>
      <c r="AJ34" s="27"/>
      <c r="AK34" s="27"/>
      <c r="AL34" s="27"/>
      <c r="AM34" s="27"/>
      <c r="AO34" s="27"/>
      <c r="AP34" s="27"/>
      <c r="AQ34" s="27"/>
      <c r="AR34" s="27"/>
    </row>
    <row r="35" spans="1:44" x14ac:dyDescent="0.25">
      <c r="A35" s="121" t="s">
        <v>31</v>
      </c>
      <c r="B35" s="121">
        <v>0.19660748</v>
      </c>
      <c r="C35" s="121">
        <v>1.1496629999999999E-2</v>
      </c>
      <c r="D35" s="215">
        <v>1.71668445</v>
      </c>
      <c r="E35" s="324"/>
      <c r="F35" s="203" t="s">
        <v>27</v>
      </c>
      <c r="G35" s="121">
        <v>9.2218960199999991</v>
      </c>
      <c r="H35" s="121">
        <v>11.40487542</v>
      </c>
      <c r="I35" s="215">
        <v>9.1759224700000015</v>
      </c>
      <c r="J35" s="324"/>
      <c r="K35" s="203" t="s">
        <v>1137</v>
      </c>
      <c r="L35" s="121">
        <v>0</v>
      </c>
      <c r="M35" s="121">
        <v>0</v>
      </c>
      <c r="N35" s="215">
        <v>0.26710121000000003</v>
      </c>
      <c r="T35" s="32"/>
      <c r="V35" s="27"/>
      <c r="W35" s="27"/>
      <c r="X35" s="27"/>
      <c r="Y35" s="27"/>
      <c r="AC35" s="27"/>
      <c r="AD35" s="27"/>
      <c r="AE35" s="27"/>
      <c r="AF35" s="27"/>
      <c r="AJ35" s="27"/>
      <c r="AK35" s="27"/>
      <c r="AL35" s="27"/>
      <c r="AM35" s="27"/>
      <c r="AO35" s="27"/>
      <c r="AP35" s="27"/>
      <c r="AQ35" s="27"/>
      <c r="AR35" s="27"/>
    </row>
    <row r="36" spans="1:44" x14ac:dyDescent="0.25">
      <c r="A36" s="121" t="s">
        <v>162</v>
      </c>
      <c r="B36" s="121">
        <v>3.59487332</v>
      </c>
      <c r="C36" s="121">
        <v>16.271560789999999</v>
      </c>
      <c r="D36" s="215">
        <v>1.7118043500000002</v>
      </c>
      <c r="E36" s="323"/>
      <c r="F36" s="203" t="s">
        <v>1</v>
      </c>
      <c r="G36" s="121">
        <v>79.039851810000002</v>
      </c>
      <c r="H36" s="121">
        <v>3.7098343700000003</v>
      </c>
      <c r="I36" s="215">
        <v>8.4955370000000006</v>
      </c>
      <c r="J36" s="323"/>
      <c r="K36" s="203" t="s">
        <v>1136</v>
      </c>
      <c r="L36" s="121">
        <v>2.1000000000000001E-4</v>
      </c>
      <c r="M36" s="121">
        <v>0.24465892</v>
      </c>
      <c r="N36" s="215">
        <v>0.24815016000000001</v>
      </c>
      <c r="T36" s="32"/>
      <c r="V36" s="27"/>
      <c r="W36" s="27"/>
      <c r="X36" s="27"/>
      <c r="Y36" s="27"/>
      <c r="AC36" s="27"/>
      <c r="AD36" s="27"/>
      <c r="AE36" s="27"/>
      <c r="AF36" s="27"/>
      <c r="AJ36" s="27"/>
      <c r="AK36" s="27"/>
      <c r="AL36" s="27"/>
      <c r="AM36" s="27"/>
      <c r="AO36" s="27"/>
      <c r="AP36" s="27"/>
      <c r="AQ36" s="27"/>
      <c r="AR36" s="27"/>
    </row>
    <row r="37" spans="1:44" x14ac:dyDescent="0.25">
      <c r="A37" s="121" t="s">
        <v>138</v>
      </c>
      <c r="B37" s="121">
        <v>3.8237292200000002</v>
      </c>
      <c r="C37" s="121">
        <v>7.3764613099999998</v>
      </c>
      <c r="D37" s="215">
        <v>1.5393245800000002</v>
      </c>
      <c r="E37" s="324"/>
      <c r="F37" s="203" t="s">
        <v>4</v>
      </c>
      <c r="G37" s="121">
        <v>0.41186898999999999</v>
      </c>
      <c r="H37" s="121">
        <v>6.4546814499999998</v>
      </c>
      <c r="I37" s="215">
        <v>7.5538482999999994</v>
      </c>
      <c r="J37" s="324"/>
      <c r="K37" s="203" t="s">
        <v>1135</v>
      </c>
      <c r="L37" s="121">
        <v>6.26262E-3</v>
      </c>
      <c r="M37" s="121">
        <v>0.47356127000000003</v>
      </c>
      <c r="N37" s="215">
        <v>0.22529593000000001</v>
      </c>
      <c r="T37" s="32"/>
      <c r="V37" s="27"/>
      <c r="W37" s="27"/>
      <c r="X37" s="27"/>
      <c r="Y37" s="27"/>
      <c r="AC37" s="27"/>
      <c r="AD37" s="27"/>
      <c r="AE37" s="27"/>
      <c r="AF37" s="27"/>
      <c r="AJ37" s="27"/>
      <c r="AK37" s="27"/>
      <c r="AL37" s="27"/>
      <c r="AM37" s="27"/>
      <c r="AO37" s="27"/>
      <c r="AP37" s="27"/>
      <c r="AQ37" s="27"/>
      <c r="AR37" s="27"/>
    </row>
    <row r="38" spans="1:44" x14ac:dyDescent="0.25">
      <c r="A38" s="121" t="s">
        <v>87</v>
      </c>
      <c r="B38" s="121">
        <v>5.865E-4</v>
      </c>
      <c r="C38" s="121">
        <v>9.0379259999999989E-2</v>
      </c>
      <c r="D38" s="215">
        <v>1.53275585</v>
      </c>
      <c r="E38" s="323"/>
      <c r="F38" s="203" t="s">
        <v>117</v>
      </c>
      <c r="G38" s="121">
        <v>0.69569676999999996</v>
      </c>
      <c r="H38" s="121">
        <v>4.1737682300000003</v>
      </c>
      <c r="I38" s="215">
        <v>7.2751190499999998</v>
      </c>
      <c r="J38" s="323"/>
      <c r="K38" s="203" t="s">
        <v>1134</v>
      </c>
      <c r="L38" s="121">
        <v>0.22980942000000001</v>
      </c>
      <c r="M38" s="121">
        <v>8.1663739999999999E-2</v>
      </c>
      <c r="N38" s="215">
        <v>0.19792622000000001</v>
      </c>
      <c r="T38" s="32"/>
      <c r="V38" s="27"/>
      <c r="W38" s="27"/>
      <c r="X38" s="27"/>
      <c r="Y38" s="27"/>
      <c r="AC38" s="27"/>
      <c r="AD38" s="27"/>
      <c r="AE38" s="27"/>
      <c r="AF38" s="27"/>
      <c r="AJ38" s="27"/>
      <c r="AK38" s="27"/>
      <c r="AL38" s="27"/>
      <c r="AM38" s="27"/>
      <c r="AO38" s="27"/>
      <c r="AP38" s="27"/>
      <c r="AQ38" s="27"/>
      <c r="AR38" s="27"/>
    </row>
    <row r="39" spans="1:44" x14ac:dyDescent="0.25">
      <c r="A39" s="121" t="s">
        <v>164</v>
      </c>
      <c r="B39" s="121">
        <v>0.19010125</v>
      </c>
      <c r="C39" s="121">
        <v>4.2747587699999992</v>
      </c>
      <c r="D39" s="215">
        <v>1.18935423</v>
      </c>
      <c r="E39" s="324"/>
      <c r="F39" s="203" t="s">
        <v>80</v>
      </c>
      <c r="G39" s="121">
        <v>7.7801997099999998</v>
      </c>
      <c r="H39" s="121">
        <v>7.9167140599999994</v>
      </c>
      <c r="I39" s="215">
        <v>7.16143866</v>
      </c>
      <c r="J39" s="324"/>
      <c r="K39" s="203" t="s">
        <v>1133</v>
      </c>
      <c r="L39" s="121">
        <v>8.9416969999999998E-2</v>
      </c>
      <c r="M39" s="121">
        <v>0.86060529000000008</v>
      </c>
      <c r="N39" s="215">
        <v>0.17047151999999999</v>
      </c>
      <c r="T39" s="32"/>
      <c r="V39" s="27"/>
      <c r="W39" s="27"/>
      <c r="X39" s="27"/>
      <c r="Y39" s="27"/>
      <c r="AC39" s="27"/>
      <c r="AD39" s="27"/>
      <c r="AE39" s="27"/>
      <c r="AF39" s="27"/>
      <c r="AJ39" s="27"/>
      <c r="AK39" s="27"/>
      <c r="AL39" s="27"/>
      <c r="AM39" s="27"/>
      <c r="AO39" s="27"/>
      <c r="AP39" s="27"/>
      <c r="AQ39" s="27"/>
      <c r="AR39" s="27"/>
    </row>
    <row r="40" spans="1:44" x14ac:dyDescent="0.25">
      <c r="A40" s="121" t="s">
        <v>44</v>
      </c>
      <c r="B40" s="121">
        <v>1.5418784299999999</v>
      </c>
      <c r="C40" s="121">
        <v>0.68207399999999996</v>
      </c>
      <c r="D40" s="215">
        <v>1.07887548</v>
      </c>
      <c r="E40" s="323"/>
      <c r="F40" s="203" t="s">
        <v>45</v>
      </c>
      <c r="G40" s="121">
        <v>5.8083438599999999</v>
      </c>
      <c r="H40" s="121">
        <v>6.8439571199999998</v>
      </c>
      <c r="I40" s="215">
        <v>6.3902029300000001</v>
      </c>
      <c r="J40" s="323"/>
      <c r="K40" s="203" t="s">
        <v>1132</v>
      </c>
      <c r="L40" s="121">
        <v>4.6486140000000002E-2</v>
      </c>
      <c r="M40" s="121">
        <v>8.0000000000000007E-5</v>
      </c>
      <c r="N40" s="215">
        <v>0.134545</v>
      </c>
      <c r="T40" s="32"/>
      <c r="V40" s="27"/>
      <c r="W40" s="27"/>
      <c r="X40" s="27"/>
      <c r="Y40" s="27"/>
      <c r="AC40" s="27"/>
      <c r="AD40" s="27"/>
      <c r="AE40" s="27"/>
      <c r="AF40" s="27"/>
      <c r="AJ40" s="27"/>
      <c r="AK40" s="27"/>
      <c r="AL40" s="27"/>
      <c r="AM40" s="27"/>
      <c r="AO40" s="27"/>
      <c r="AP40" s="27"/>
      <c r="AQ40" s="27"/>
      <c r="AR40" s="27"/>
    </row>
    <row r="41" spans="1:44" x14ac:dyDescent="0.25">
      <c r="A41" s="121" t="s">
        <v>186</v>
      </c>
      <c r="B41" s="121">
        <v>0.2361</v>
      </c>
      <c r="C41" s="121">
        <v>0</v>
      </c>
      <c r="D41" s="215">
        <v>1.07382077</v>
      </c>
      <c r="E41" s="324"/>
      <c r="F41" s="203" t="s">
        <v>104</v>
      </c>
      <c r="G41" s="121">
        <v>6.2756594000000003</v>
      </c>
      <c r="H41" s="121">
        <v>4.5114252199999996</v>
      </c>
      <c r="I41" s="215">
        <v>6.2957052100000004</v>
      </c>
      <c r="J41" s="324"/>
      <c r="K41" s="203" t="s">
        <v>1131</v>
      </c>
      <c r="L41" s="121">
        <v>1.3257139999999999E-2</v>
      </c>
      <c r="M41" s="121">
        <v>7.1512099999999999E-3</v>
      </c>
      <c r="N41" s="215">
        <v>0.1027672</v>
      </c>
      <c r="T41" s="32"/>
      <c r="V41" s="27"/>
      <c r="W41" s="27"/>
      <c r="X41" s="27"/>
      <c r="Y41" s="27"/>
      <c r="AC41" s="27"/>
      <c r="AD41" s="27"/>
      <c r="AE41" s="27"/>
      <c r="AF41" s="27"/>
      <c r="AJ41" s="27"/>
      <c r="AK41" s="27"/>
      <c r="AL41" s="27"/>
      <c r="AM41" s="27"/>
      <c r="AO41" s="27"/>
      <c r="AP41" s="27"/>
      <c r="AQ41" s="27"/>
      <c r="AR41" s="27"/>
    </row>
    <row r="42" spans="1:44" x14ac:dyDescent="0.25">
      <c r="A42" s="121" t="s">
        <v>76</v>
      </c>
      <c r="B42" s="121">
        <v>0.26903521000000002</v>
      </c>
      <c r="C42" s="121">
        <v>0.66927581000000003</v>
      </c>
      <c r="D42" s="215">
        <v>1.03832105</v>
      </c>
      <c r="E42" s="323"/>
      <c r="F42" s="203" t="s">
        <v>133</v>
      </c>
      <c r="G42" s="121">
        <v>2.42607558</v>
      </c>
      <c r="H42" s="121">
        <v>0.12913977000000001</v>
      </c>
      <c r="I42" s="215">
        <v>6.2409615199999999</v>
      </c>
      <c r="J42" s="323"/>
      <c r="K42" s="203" t="s">
        <v>1130</v>
      </c>
      <c r="L42" s="121">
        <v>5.77E-3</v>
      </c>
      <c r="M42" s="121">
        <v>2.0092950000000002E-2</v>
      </c>
      <c r="N42" s="215">
        <v>0.10236605</v>
      </c>
      <c r="T42" s="32"/>
      <c r="V42" s="27"/>
      <c r="W42" s="27"/>
      <c r="X42" s="27"/>
      <c r="Y42" s="27"/>
      <c r="AC42" s="27"/>
      <c r="AD42" s="27"/>
      <c r="AE42" s="27"/>
      <c r="AF42" s="27"/>
      <c r="AJ42" s="27"/>
      <c r="AK42" s="27"/>
      <c r="AL42" s="27"/>
      <c r="AM42" s="27"/>
      <c r="AO42" s="27"/>
      <c r="AP42" s="27"/>
      <c r="AQ42" s="27"/>
      <c r="AR42" s="27"/>
    </row>
    <row r="43" spans="1:44" x14ac:dyDescent="0.25">
      <c r="A43" s="121" t="s">
        <v>158</v>
      </c>
      <c r="B43" s="121">
        <v>2.5649855699999997</v>
      </c>
      <c r="C43" s="121">
        <v>3.4288844900000002</v>
      </c>
      <c r="D43" s="215">
        <v>0.95240161999999995</v>
      </c>
      <c r="E43" s="324"/>
      <c r="F43" s="203" t="s">
        <v>143</v>
      </c>
      <c r="G43" s="121">
        <v>1.09091983</v>
      </c>
      <c r="H43" s="121">
        <v>0.81622048000000003</v>
      </c>
      <c r="I43" s="215">
        <v>5.8000959100000005</v>
      </c>
      <c r="J43" s="324"/>
      <c r="K43" s="203" t="s">
        <v>1129</v>
      </c>
      <c r="L43" s="121">
        <v>7.6260759999999997E-2</v>
      </c>
      <c r="M43" s="121">
        <v>0.29154951000000001</v>
      </c>
      <c r="N43" s="215">
        <v>0.10133496</v>
      </c>
      <c r="T43" s="32"/>
      <c r="V43" s="27"/>
      <c r="W43" s="27"/>
      <c r="X43" s="27"/>
      <c r="Y43" s="27"/>
      <c r="AC43" s="27"/>
      <c r="AD43" s="27"/>
      <c r="AE43" s="27"/>
      <c r="AF43" s="27"/>
      <c r="AJ43" s="27"/>
      <c r="AK43" s="27"/>
      <c r="AL43" s="27"/>
      <c r="AM43" s="27"/>
      <c r="AO43" s="27"/>
      <c r="AP43" s="27"/>
      <c r="AQ43" s="27"/>
      <c r="AR43" s="27"/>
    </row>
    <row r="44" spans="1:44" x14ac:dyDescent="0.25">
      <c r="A44" s="121" t="s">
        <v>102</v>
      </c>
      <c r="B44" s="121">
        <v>6.5109061200000005</v>
      </c>
      <c r="C44" s="121">
        <v>6.0294734700000001</v>
      </c>
      <c r="D44" s="215">
        <v>0.89289708000000001</v>
      </c>
      <c r="E44" s="323"/>
      <c r="F44" s="203" t="s">
        <v>10</v>
      </c>
      <c r="G44" s="121">
        <v>9.9409210100000003</v>
      </c>
      <c r="H44" s="121">
        <v>5.2644366500000004</v>
      </c>
      <c r="I44" s="215">
        <v>5.2878565700000006</v>
      </c>
      <c r="J44" s="323"/>
      <c r="K44" s="203" t="s">
        <v>1128</v>
      </c>
      <c r="L44" s="121">
        <v>1.179931E-2</v>
      </c>
      <c r="M44" s="121">
        <v>3.1271300000000001E-3</v>
      </c>
      <c r="N44" s="215">
        <v>0.10044500000000001</v>
      </c>
      <c r="T44" s="32"/>
      <c r="V44" s="27"/>
      <c r="W44" s="27"/>
      <c r="X44" s="27"/>
      <c r="Y44" s="27"/>
      <c r="AC44" s="27"/>
      <c r="AD44" s="27"/>
      <c r="AE44" s="27"/>
      <c r="AF44" s="27"/>
      <c r="AJ44" s="27"/>
      <c r="AK44" s="27"/>
      <c r="AL44" s="27"/>
      <c r="AM44" s="27"/>
      <c r="AO44" s="27"/>
      <c r="AP44" s="27"/>
      <c r="AQ44" s="27"/>
      <c r="AR44" s="27"/>
    </row>
    <row r="45" spans="1:44" x14ac:dyDescent="0.25">
      <c r="A45" s="121" t="s">
        <v>21</v>
      </c>
      <c r="B45" s="121">
        <v>7.4260000000000011E-5</v>
      </c>
      <c r="C45" s="121">
        <v>0</v>
      </c>
      <c r="D45" s="215">
        <v>0.87740262999999996</v>
      </c>
      <c r="E45" s="324"/>
      <c r="F45" s="203" t="s">
        <v>113</v>
      </c>
      <c r="G45" s="121">
        <v>7.5385253200000006</v>
      </c>
      <c r="H45" s="121">
        <v>4.8567361299999998</v>
      </c>
      <c r="I45" s="215">
        <v>5.0701243200000006</v>
      </c>
      <c r="J45" s="324"/>
      <c r="K45" s="203" t="s">
        <v>1127</v>
      </c>
      <c r="L45" s="121">
        <v>0.11910603</v>
      </c>
      <c r="M45" s="121">
        <v>0.24639127</v>
      </c>
      <c r="N45" s="215">
        <v>8.7167250000000002E-2</v>
      </c>
      <c r="T45" s="32"/>
      <c r="V45" s="27"/>
      <c r="W45" s="27"/>
      <c r="X45" s="27"/>
      <c r="Y45" s="27"/>
      <c r="AC45" s="27"/>
      <c r="AD45" s="27"/>
      <c r="AE45" s="27"/>
      <c r="AF45" s="27"/>
      <c r="AJ45" s="27"/>
      <c r="AK45" s="27"/>
      <c r="AL45" s="27"/>
      <c r="AM45" s="27"/>
      <c r="AO45" s="27"/>
      <c r="AP45" s="27"/>
      <c r="AQ45" s="27"/>
      <c r="AR45" s="27"/>
    </row>
    <row r="46" spans="1:44" x14ac:dyDescent="0.25">
      <c r="A46" s="121" t="s">
        <v>133</v>
      </c>
      <c r="B46" s="121">
        <v>0.12290896000000001</v>
      </c>
      <c r="C46" s="121">
        <v>1.42119598</v>
      </c>
      <c r="D46" s="215">
        <v>0.83454842000000007</v>
      </c>
      <c r="E46" s="323"/>
      <c r="F46" s="203" t="s">
        <v>174</v>
      </c>
      <c r="G46" s="121">
        <v>0.61377106999999997</v>
      </c>
      <c r="H46" s="121">
        <v>0.8964955</v>
      </c>
      <c r="I46" s="215">
        <v>4.4272403000000002</v>
      </c>
      <c r="J46" s="323"/>
      <c r="K46" s="203" t="s">
        <v>1126</v>
      </c>
      <c r="L46" s="121">
        <v>4.3025529999999999E-2</v>
      </c>
      <c r="M46" s="121">
        <v>9.291961E-2</v>
      </c>
      <c r="N46" s="215">
        <v>8.1366560000000004E-2</v>
      </c>
      <c r="T46" s="32"/>
      <c r="V46" s="27"/>
      <c r="W46" s="27"/>
      <c r="X46" s="27"/>
      <c r="Y46" s="27"/>
      <c r="AC46" s="27"/>
      <c r="AD46" s="27"/>
      <c r="AE46" s="27"/>
      <c r="AF46" s="27"/>
      <c r="AJ46" s="27"/>
      <c r="AK46" s="27"/>
      <c r="AL46" s="27"/>
      <c r="AM46" s="27"/>
      <c r="AO46" s="27"/>
      <c r="AP46" s="27"/>
      <c r="AQ46" s="27"/>
      <c r="AR46" s="27"/>
    </row>
    <row r="47" spans="1:44" x14ac:dyDescent="0.25">
      <c r="A47" s="121" t="s">
        <v>75</v>
      </c>
      <c r="B47" s="121">
        <v>0</v>
      </c>
      <c r="C47" s="121">
        <v>0.61718142000000009</v>
      </c>
      <c r="D47" s="215">
        <v>0.59298829000000008</v>
      </c>
      <c r="E47" s="324"/>
      <c r="F47" s="203" t="s">
        <v>163</v>
      </c>
      <c r="G47" s="121">
        <v>0.95181072</v>
      </c>
      <c r="H47" s="121">
        <v>0.27479977</v>
      </c>
      <c r="I47" s="215">
        <v>3.8988680800000002</v>
      </c>
      <c r="J47" s="324"/>
      <c r="K47" s="203" t="s">
        <v>1125</v>
      </c>
      <c r="L47" s="121">
        <v>0.27552281000000001</v>
      </c>
      <c r="M47" s="121">
        <v>0.38377803000000005</v>
      </c>
      <c r="N47" s="215">
        <v>7.5243130000000005E-2</v>
      </c>
      <c r="T47" s="32"/>
      <c r="V47" s="27"/>
      <c r="W47" s="27"/>
      <c r="X47" s="27"/>
      <c r="Y47" s="27"/>
      <c r="AC47" s="27"/>
      <c r="AD47" s="27"/>
      <c r="AE47" s="27"/>
      <c r="AF47" s="27"/>
      <c r="AJ47" s="27"/>
      <c r="AK47" s="27"/>
      <c r="AL47" s="27"/>
      <c r="AM47" s="27"/>
      <c r="AO47" s="27"/>
      <c r="AP47" s="27"/>
      <c r="AQ47" s="27"/>
      <c r="AR47" s="27"/>
    </row>
    <row r="48" spans="1:44" x14ac:dyDescent="0.25">
      <c r="A48" s="121" t="s">
        <v>163</v>
      </c>
      <c r="B48" s="121">
        <v>1.6213773500000002</v>
      </c>
      <c r="C48" s="121">
        <v>7.2769390500000002</v>
      </c>
      <c r="D48" s="215">
        <v>0.58088168000000007</v>
      </c>
      <c r="E48" s="323"/>
      <c r="F48" s="203" t="s">
        <v>131</v>
      </c>
      <c r="G48" s="121">
        <v>17.10420053</v>
      </c>
      <c r="H48" s="121">
        <v>7.8854940199999994</v>
      </c>
      <c r="I48" s="215">
        <v>3.8822478199999999</v>
      </c>
      <c r="J48" s="323"/>
      <c r="K48" s="203" t="s">
        <v>1124</v>
      </c>
      <c r="L48" s="121">
        <v>0</v>
      </c>
      <c r="M48" s="121">
        <v>0</v>
      </c>
      <c r="N48" s="215">
        <v>7.3499999999999996E-2</v>
      </c>
      <c r="T48" s="32"/>
      <c r="V48" s="27"/>
      <c r="W48" s="27"/>
      <c r="X48" s="27"/>
      <c r="Y48" s="27"/>
      <c r="AC48" s="27"/>
      <c r="AD48" s="27"/>
      <c r="AE48" s="27"/>
      <c r="AF48" s="27"/>
      <c r="AJ48" s="27"/>
      <c r="AK48" s="27"/>
      <c r="AL48" s="27"/>
      <c r="AM48" s="27"/>
      <c r="AO48" s="27"/>
      <c r="AP48" s="27"/>
      <c r="AQ48" s="27"/>
      <c r="AR48" s="27"/>
    </row>
    <row r="49" spans="1:44" x14ac:dyDescent="0.25">
      <c r="A49" s="121" t="s">
        <v>131</v>
      </c>
      <c r="B49" s="121">
        <v>3.2843E-3</v>
      </c>
      <c r="C49" s="121">
        <v>1.8359447499999999</v>
      </c>
      <c r="D49" s="215">
        <v>0.55979318999999994</v>
      </c>
      <c r="E49" s="324"/>
      <c r="F49" s="203" t="s">
        <v>190</v>
      </c>
      <c r="G49" s="121">
        <v>4.2020371799999996</v>
      </c>
      <c r="H49" s="121">
        <v>2.4383013399999998</v>
      </c>
      <c r="I49" s="215">
        <v>3.7046051800000002</v>
      </c>
      <c r="J49" s="324"/>
      <c r="K49" s="203" t="s">
        <v>1123</v>
      </c>
      <c r="L49" s="121">
        <v>2.3494169999999998E-2</v>
      </c>
      <c r="M49" s="121">
        <v>1.81255224</v>
      </c>
      <c r="N49" s="215">
        <v>6.7973000000000006E-2</v>
      </c>
      <c r="T49" s="32"/>
      <c r="V49" s="27"/>
      <c r="W49" s="27"/>
      <c r="X49" s="27"/>
      <c r="Y49" s="27"/>
      <c r="AC49" s="27"/>
      <c r="AD49" s="27"/>
      <c r="AE49" s="27"/>
      <c r="AF49" s="27"/>
      <c r="AJ49" s="27"/>
      <c r="AK49" s="27"/>
      <c r="AL49" s="27"/>
      <c r="AM49" s="27"/>
      <c r="AO49" s="27"/>
      <c r="AP49" s="27"/>
      <c r="AQ49" s="27"/>
      <c r="AR49" s="27"/>
    </row>
    <row r="50" spans="1:44" x14ac:dyDescent="0.25">
      <c r="A50" s="121" t="s">
        <v>99</v>
      </c>
      <c r="B50" s="121">
        <v>0.10785321</v>
      </c>
      <c r="C50" s="121">
        <v>0.25656623000000001</v>
      </c>
      <c r="D50" s="215">
        <v>0.53611750999999996</v>
      </c>
      <c r="E50" s="323"/>
      <c r="F50" s="203" t="s">
        <v>162</v>
      </c>
      <c r="G50" s="121">
        <v>2.6453381400000002</v>
      </c>
      <c r="H50" s="121">
        <v>14.088971069999999</v>
      </c>
      <c r="I50" s="215">
        <v>3.5788844500000003</v>
      </c>
      <c r="J50" s="323"/>
      <c r="K50" s="203" t="s">
        <v>1122</v>
      </c>
      <c r="L50" s="121">
        <v>4.0000000000000001E-3</v>
      </c>
      <c r="M50" s="121">
        <v>9.8136000000000001E-2</v>
      </c>
      <c r="N50" s="215">
        <v>6.79564E-2</v>
      </c>
      <c r="T50" s="32"/>
      <c r="V50" s="27"/>
      <c r="W50" s="27"/>
      <c r="X50" s="27"/>
      <c r="Y50" s="27"/>
      <c r="AC50" s="27"/>
      <c r="AD50" s="27"/>
      <c r="AE50" s="27"/>
      <c r="AF50" s="27"/>
      <c r="AJ50" s="27"/>
      <c r="AK50" s="27"/>
      <c r="AL50" s="27"/>
      <c r="AM50" s="27"/>
      <c r="AO50" s="27"/>
      <c r="AP50" s="27"/>
      <c r="AQ50" s="27"/>
      <c r="AR50" s="27"/>
    </row>
    <row r="51" spans="1:44" x14ac:dyDescent="0.25">
      <c r="A51" s="121" t="s">
        <v>176</v>
      </c>
      <c r="B51" s="121">
        <v>2.3549750000000001E-2</v>
      </c>
      <c r="C51" s="121">
        <v>0.30190273000000001</v>
      </c>
      <c r="D51" s="215">
        <v>0.46682573999999999</v>
      </c>
      <c r="E51" s="324"/>
      <c r="F51" s="203" t="s">
        <v>38</v>
      </c>
      <c r="G51" s="121">
        <v>3.7949624700000002</v>
      </c>
      <c r="H51" s="121">
        <v>2.9116430099999997</v>
      </c>
      <c r="I51" s="215">
        <v>3.3503108999999998</v>
      </c>
      <c r="J51" s="324"/>
      <c r="K51" s="203" t="s">
        <v>1121</v>
      </c>
      <c r="L51" s="121">
        <v>1.5340110000000001E-2</v>
      </c>
      <c r="M51" s="121">
        <v>0.17941915</v>
      </c>
      <c r="N51" s="215">
        <v>6.619338000000001E-2</v>
      </c>
      <c r="T51" s="32"/>
      <c r="V51" s="27"/>
      <c r="W51" s="27"/>
      <c r="X51" s="27"/>
      <c r="Y51" s="27"/>
      <c r="AC51" s="27"/>
      <c r="AD51" s="27"/>
      <c r="AE51" s="27"/>
      <c r="AF51" s="27"/>
      <c r="AJ51" s="27"/>
      <c r="AK51" s="27"/>
      <c r="AL51" s="27"/>
      <c r="AM51" s="27"/>
      <c r="AO51" s="27"/>
      <c r="AP51" s="27"/>
      <c r="AQ51" s="27"/>
      <c r="AR51" s="27"/>
    </row>
    <row r="52" spans="1:44" x14ac:dyDescent="0.25">
      <c r="A52" s="121" t="s">
        <v>103</v>
      </c>
      <c r="B52" s="121">
        <v>0</v>
      </c>
      <c r="C52" s="121">
        <v>0</v>
      </c>
      <c r="D52" s="215">
        <v>0.43649796999999996</v>
      </c>
      <c r="E52" s="323"/>
      <c r="F52" s="203" t="s">
        <v>159</v>
      </c>
      <c r="G52" s="121">
        <v>1.8925976299999998</v>
      </c>
      <c r="H52" s="121">
        <v>0.56839571999999994</v>
      </c>
      <c r="I52" s="215">
        <v>3.0100035699999999</v>
      </c>
      <c r="J52" s="323"/>
      <c r="K52" s="203" t="s">
        <v>1120</v>
      </c>
      <c r="L52" s="121">
        <v>1.5827000000000001E-4</v>
      </c>
      <c r="M52" s="121">
        <v>0.13450236999999998</v>
      </c>
      <c r="N52" s="215">
        <v>6.3508999999999996E-2</v>
      </c>
      <c r="T52" s="32"/>
      <c r="V52" s="27"/>
      <c r="W52" s="27"/>
      <c r="X52" s="27"/>
      <c r="Y52" s="27"/>
      <c r="AC52" s="27"/>
      <c r="AD52" s="27"/>
      <c r="AE52" s="27"/>
      <c r="AF52" s="27"/>
      <c r="AJ52" s="27"/>
      <c r="AK52" s="27"/>
      <c r="AL52" s="27"/>
      <c r="AM52" s="27"/>
      <c r="AO52" s="27"/>
      <c r="AP52" s="27"/>
      <c r="AQ52" s="27"/>
      <c r="AR52" s="27"/>
    </row>
    <row r="53" spans="1:44" x14ac:dyDescent="0.25">
      <c r="A53" s="121" t="s">
        <v>58</v>
      </c>
      <c r="B53" s="121">
        <v>8.6823319199999993</v>
      </c>
      <c r="C53" s="121">
        <v>3.5120700899999999</v>
      </c>
      <c r="D53" s="215">
        <v>0.43278604999999998</v>
      </c>
      <c r="E53" s="324"/>
      <c r="F53" s="203" t="s">
        <v>9</v>
      </c>
      <c r="G53" s="121">
        <v>3.27236605</v>
      </c>
      <c r="H53" s="121">
        <v>2.3638816600000001</v>
      </c>
      <c r="I53" s="215">
        <v>2.93414507</v>
      </c>
      <c r="J53" s="324"/>
      <c r="K53" s="203" t="s">
        <v>1119</v>
      </c>
      <c r="L53" s="121">
        <v>2.9320455399999998</v>
      </c>
      <c r="M53" s="121">
        <v>6.9247119999999995E-2</v>
      </c>
      <c r="N53" s="215">
        <v>6.0238739999999999E-2</v>
      </c>
      <c r="T53" s="32"/>
      <c r="V53" s="27"/>
      <c r="W53" s="27"/>
      <c r="X53" s="27"/>
      <c r="Y53" s="27"/>
      <c r="AC53" s="27"/>
      <c r="AD53" s="27"/>
      <c r="AE53" s="27"/>
      <c r="AF53" s="27"/>
      <c r="AJ53" s="27"/>
      <c r="AK53" s="27"/>
      <c r="AL53" s="27"/>
      <c r="AM53" s="27"/>
      <c r="AO53" s="27"/>
      <c r="AP53" s="27"/>
      <c r="AQ53" s="27"/>
      <c r="AR53" s="27"/>
    </row>
    <row r="54" spans="1:44" x14ac:dyDescent="0.25">
      <c r="A54" s="121" t="s">
        <v>161</v>
      </c>
      <c r="B54" s="121">
        <v>0.46017944999999999</v>
      </c>
      <c r="C54" s="121">
        <v>1.11845273</v>
      </c>
      <c r="D54" s="215">
        <v>0.39728934000000005</v>
      </c>
      <c r="E54" s="323"/>
      <c r="F54" s="203" t="s">
        <v>68</v>
      </c>
      <c r="G54" s="121">
        <v>0</v>
      </c>
      <c r="H54" s="121">
        <v>0</v>
      </c>
      <c r="I54" s="215">
        <v>2.9187384399999998</v>
      </c>
      <c r="J54" s="323"/>
      <c r="K54" s="203" t="s">
        <v>1118</v>
      </c>
      <c r="L54" s="121">
        <v>6.764E-3</v>
      </c>
      <c r="M54" s="121">
        <v>3.4527000000000002E-2</v>
      </c>
      <c r="N54" s="215">
        <v>5.8613999999999999E-2</v>
      </c>
      <c r="T54" s="32"/>
      <c r="V54" s="27"/>
      <c r="W54" s="27"/>
      <c r="X54" s="27"/>
      <c r="Y54" s="27"/>
      <c r="AC54" s="27"/>
      <c r="AD54" s="27"/>
      <c r="AE54" s="27"/>
      <c r="AF54" s="27"/>
      <c r="AJ54" s="27"/>
      <c r="AK54" s="27"/>
      <c r="AL54" s="27"/>
      <c r="AM54" s="27"/>
      <c r="AO54" s="27"/>
      <c r="AP54" s="27"/>
      <c r="AQ54" s="27"/>
      <c r="AR54" s="27"/>
    </row>
    <row r="55" spans="1:44" x14ac:dyDescent="0.25">
      <c r="A55" s="121" t="s">
        <v>151</v>
      </c>
      <c r="B55" s="121">
        <v>4.759936E-2</v>
      </c>
      <c r="C55" s="121">
        <v>22.164655449999998</v>
      </c>
      <c r="D55" s="215">
        <v>0.36762635999999999</v>
      </c>
      <c r="E55" s="324"/>
      <c r="F55" s="203" t="s">
        <v>63</v>
      </c>
      <c r="G55" s="121">
        <v>1.30323E-2</v>
      </c>
      <c r="H55" s="121">
        <v>5.7586632699999996</v>
      </c>
      <c r="I55" s="215">
        <v>2.63171205</v>
      </c>
      <c r="J55" s="324"/>
      <c r="K55" s="203" t="s">
        <v>1266</v>
      </c>
      <c r="L55" s="121">
        <v>1.2747100000000001E-3</v>
      </c>
      <c r="M55" s="121">
        <v>0</v>
      </c>
      <c r="N55" s="215">
        <v>5.8195999999999998E-2</v>
      </c>
      <c r="T55" s="32"/>
      <c r="V55" s="27"/>
      <c r="W55" s="27"/>
      <c r="X55" s="27"/>
      <c r="Y55" s="27"/>
      <c r="AC55" s="27"/>
      <c r="AD55" s="27"/>
      <c r="AE55" s="27"/>
      <c r="AF55" s="27"/>
      <c r="AJ55" s="27"/>
      <c r="AK55" s="27"/>
      <c r="AL55" s="27"/>
      <c r="AM55" s="27"/>
      <c r="AO55" s="27"/>
      <c r="AP55" s="27"/>
      <c r="AQ55" s="27"/>
      <c r="AR55" s="27"/>
    </row>
    <row r="56" spans="1:44" x14ac:dyDescent="0.25">
      <c r="A56" s="121" t="s">
        <v>127</v>
      </c>
      <c r="B56" s="121">
        <v>0.64939323999999998</v>
      </c>
      <c r="C56" s="121">
        <v>82.543851860000004</v>
      </c>
      <c r="D56" s="215">
        <v>0.35811180999999997</v>
      </c>
      <c r="E56" s="323"/>
      <c r="F56" s="203" t="s">
        <v>157</v>
      </c>
      <c r="G56" s="121">
        <v>28.990374329999998</v>
      </c>
      <c r="H56" s="121">
        <v>0.73755818000000006</v>
      </c>
      <c r="I56" s="215">
        <v>2.5950773900000002</v>
      </c>
      <c r="J56" s="323"/>
      <c r="K56" s="203" t="s">
        <v>1117</v>
      </c>
      <c r="L56" s="121">
        <v>1.0448569999999999E-2</v>
      </c>
      <c r="M56" s="121">
        <v>0.10983728</v>
      </c>
      <c r="N56" s="215">
        <v>5.8043459999999998E-2</v>
      </c>
      <c r="T56" s="32"/>
      <c r="V56" s="27"/>
      <c r="W56" s="27"/>
      <c r="X56" s="27"/>
      <c r="Y56" s="27"/>
      <c r="AC56" s="27"/>
      <c r="AD56" s="27"/>
      <c r="AE56" s="27"/>
      <c r="AF56" s="27"/>
      <c r="AJ56" s="27"/>
      <c r="AK56" s="27"/>
      <c r="AL56" s="27"/>
      <c r="AM56" s="27"/>
      <c r="AO56" s="27"/>
      <c r="AP56" s="27"/>
      <c r="AQ56" s="27"/>
      <c r="AR56" s="27"/>
    </row>
    <row r="57" spans="1:44" x14ac:dyDescent="0.25">
      <c r="A57" s="121" t="s">
        <v>171</v>
      </c>
      <c r="B57" s="121">
        <v>0.28829392999999998</v>
      </c>
      <c r="C57" s="121">
        <v>0.41664003000000005</v>
      </c>
      <c r="D57" s="215">
        <v>0.35190765000000002</v>
      </c>
      <c r="E57" s="324"/>
      <c r="F57" s="203" t="s">
        <v>103</v>
      </c>
      <c r="G57" s="121">
        <v>0.79366493999999999</v>
      </c>
      <c r="H57" s="121">
        <v>5.1813239400000004</v>
      </c>
      <c r="I57" s="215">
        <v>2.5861757400000003</v>
      </c>
      <c r="J57" s="324"/>
      <c r="K57" s="203" t="s">
        <v>1116</v>
      </c>
      <c r="L57" s="121">
        <v>1.6232499999999999E-3</v>
      </c>
      <c r="M57" s="121">
        <v>8.0000000000000007E-5</v>
      </c>
      <c r="N57" s="215">
        <v>5.5113790000000003E-2</v>
      </c>
      <c r="T57" s="32"/>
      <c r="V57" s="27"/>
      <c r="W57" s="27"/>
      <c r="X57" s="27"/>
      <c r="Y57" s="27"/>
      <c r="AC57" s="27"/>
      <c r="AD57" s="27"/>
      <c r="AE57" s="27"/>
      <c r="AF57" s="27"/>
      <c r="AJ57" s="27"/>
      <c r="AK57" s="27"/>
      <c r="AL57" s="27"/>
      <c r="AM57" s="27"/>
      <c r="AO57" s="27"/>
      <c r="AP57" s="27"/>
      <c r="AQ57" s="27"/>
      <c r="AR57" s="27"/>
    </row>
    <row r="58" spans="1:44" x14ac:dyDescent="0.25">
      <c r="A58" s="121" t="s">
        <v>143</v>
      </c>
      <c r="B58" s="121">
        <v>15.627910470000002</v>
      </c>
      <c r="C58" s="121">
        <v>2.34763761</v>
      </c>
      <c r="D58" s="215">
        <v>0.34956133</v>
      </c>
      <c r="E58" s="323"/>
      <c r="F58" s="203" t="s">
        <v>58</v>
      </c>
      <c r="G58" s="121">
        <v>3.0538686200000003</v>
      </c>
      <c r="H58" s="121">
        <v>1.47441742</v>
      </c>
      <c r="I58" s="215">
        <v>2.4931586800000001</v>
      </c>
      <c r="J58" s="323"/>
      <c r="K58" s="203" t="s">
        <v>1115</v>
      </c>
      <c r="L58" s="121">
        <v>0</v>
      </c>
      <c r="M58" s="121">
        <v>9.8813099999999991</v>
      </c>
      <c r="N58" s="215">
        <v>5.1478999999999997E-2</v>
      </c>
      <c r="T58" s="32"/>
      <c r="V58" s="27"/>
      <c r="W58" s="27"/>
      <c r="X58" s="27"/>
      <c r="Y58" s="27"/>
      <c r="AC58" s="27"/>
      <c r="AD58" s="27"/>
      <c r="AE58" s="27"/>
      <c r="AF58" s="27"/>
      <c r="AJ58" s="27"/>
      <c r="AK58" s="27"/>
      <c r="AL58" s="27"/>
      <c r="AM58" s="27"/>
      <c r="AO58" s="27"/>
      <c r="AP58" s="27"/>
      <c r="AQ58" s="27"/>
      <c r="AR58" s="27"/>
    </row>
    <row r="59" spans="1:44" x14ac:dyDescent="0.25">
      <c r="A59" s="121" t="s">
        <v>135</v>
      </c>
      <c r="B59" s="121">
        <v>6.3617060000000003E-2</v>
      </c>
      <c r="C59" s="121">
        <v>3.62133708</v>
      </c>
      <c r="D59" s="215">
        <v>0.34792603000000005</v>
      </c>
      <c r="E59" s="324"/>
      <c r="F59" s="203" t="s">
        <v>87</v>
      </c>
      <c r="G59" s="121">
        <v>0.41213479999999997</v>
      </c>
      <c r="H59" s="121">
        <v>2.34378916</v>
      </c>
      <c r="I59" s="215">
        <v>2.24249652</v>
      </c>
      <c r="J59" s="324"/>
      <c r="K59" s="203" t="s">
        <v>1114</v>
      </c>
      <c r="L59" s="121">
        <v>3.2499999999999999E-4</v>
      </c>
      <c r="M59" s="121">
        <v>0</v>
      </c>
      <c r="N59" s="215">
        <v>5.1292999999999998E-2</v>
      </c>
      <c r="T59" s="32"/>
      <c r="V59" s="27"/>
      <c r="W59" s="27"/>
      <c r="X59" s="27"/>
      <c r="Y59" s="27"/>
      <c r="AC59" s="27"/>
      <c r="AD59" s="27"/>
      <c r="AE59" s="27"/>
      <c r="AF59" s="27"/>
      <c r="AJ59" s="27"/>
      <c r="AK59" s="27"/>
      <c r="AL59" s="27"/>
      <c r="AM59" s="27"/>
      <c r="AO59" s="27"/>
      <c r="AP59" s="27"/>
      <c r="AQ59" s="27"/>
      <c r="AR59" s="27"/>
    </row>
    <row r="60" spans="1:44" x14ac:dyDescent="0.25">
      <c r="A60" s="121" t="s">
        <v>134</v>
      </c>
      <c r="B60" s="121">
        <v>0.31317191999999999</v>
      </c>
      <c r="C60" s="121">
        <v>4.8110954599999998</v>
      </c>
      <c r="D60" s="215">
        <v>0.34575828000000003</v>
      </c>
      <c r="E60" s="323"/>
      <c r="F60" s="203" t="s">
        <v>203</v>
      </c>
      <c r="G60" s="121">
        <v>7.1511013099999996</v>
      </c>
      <c r="H60" s="121">
        <v>20.716355960000001</v>
      </c>
      <c r="I60" s="215">
        <v>2.1694575499999997</v>
      </c>
      <c r="J60" s="323"/>
      <c r="K60" s="203" t="s">
        <v>1113</v>
      </c>
      <c r="L60" s="121">
        <v>4.0307910000000002E-2</v>
      </c>
      <c r="M60" s="121">
        <v>3.6768000000000002E-2</v>
      </c>
      <c r="N60" s="215">
        <v>5.0000999999999997E-2</v>
      </c>
      <c r="T60" s="32"/>
      <c r="V60" s="27"/>
      <c r="W60" s="27"/>
      <c r="X60" s="27"/>
      <c r="Y60" s="27"/>
      <c r="AC60" s="27"/>
      <c r="AD60" s="27"/>
      <c r="AE60" s="27"/>
      <c r="AF60" s="27"/>
      <c r="AJ60" s="27"/>
      <c r="AK60" s="27"/>
      <c r="AL60" s="27"/>
      <c r="AM60" s="27"/>
      <c r="AO60" s="27"/>
      <c r="AP60" s="27"/>
      <c r="AQ60" s="27"/>
      <c r="AR60" s="27"/>
    </row>
    <row r="61" spans="1:44" x14ac:dyDescent="0.25">
      <c r="A61" s="121" t="s">
        <v>112</v>
      </c>
      <c r="B61" s="121">
        <v>0.79114630000000008</v>
      </c>
      <c r="C61" s="121">
        <v>0.71838078000000005</v>
      </c>
      <c r="D61" s="215">
        <v>0.34202549999999998</v>
      </c>
      <c r="E61" s="324"/>
      <c r="F61" s="203" t="s">
        <v>33</v>
      </c>
      <c r="G61" s="121">
        <v>0.255</v>
      </c>
      <c r="H61" s="121">
        <v>5.3304580000000001</v>
      </c>
      <c r="I61" s="215">
        <v>2.1680000000000001</v>
      </c>
      <c r="J61" s="324"/>
      <c r="K61" s="203" t="s">
        <v>1112</v>
      </c>
      <c r="L61" s="121">
        <v>0.45332278999999998</v>
      </c>
      <c r="M61" s="121">
        <v>1.9676160000000002E-2</v>
      </c>
      <c r="N61" s="215">
        <v>4.6345799999999999E-2</v>
      </c>
      <c r="T61" s="32"/>
      <c r="V61" s="27"/>
      <c r="W61" s="27"/>
      <c r="X61" s="27"/>
      <c r="Y61" s="27"/>
      <c r="AC61" s="27"/>
      <c r="AD61" s="27"/>
      <c r="AE61" s="27"/>
      <c r="AF61" s="27"/>
      <c r="AJ61" s="27"/>
      <c r="AK61" s="27"/>
      <c r="AL61" s="27"/>
      <c r="AM61" s="27"/>
      <c r="AO61" s="27"/>
      <c r="AP61" s="27"/>
      <c r="AQ61" s="27"/>
      <c r="AR61" s="27"/>
    </row>
    <row r="62" spans="1:44" x14ac:dyDescent="0.25">
      <c r="A62" s="121" t="s">
        <v>79</v>
      </c>
      <c r="B62" s="121">
        <v>1.3959058999999998</v>
      </c>
      <c r="C62" s="121">
        <v>0.28867685999999998</v>
      </c>
      <c r="D62" s="215">
        <v>0.32430167999999998</v>
      </c>
      <c r="E62" s="323"/>
      <c r="F62" s="203" t="s">
        <v>135</v>
      </c>
      <c r="G62" s="121">
        <v>5.63244978</v>
      </c>
      <c r="H62" s="121">
        <v>1.03066547</v>
      </c>
      <c r="I62" s="215">
        <v>2.1642590299999998</v>
      </c>
      <c r="J62" s="323"/>
      <c r="K62" s="203" t="s">
        <v>1111</v>
      </c>
      <c r="L62" s="121">
        <v>0.40215003999999999</v>
      </c>
      <c r="M62" s="121">
        <v>0.74076157999999992</v>
      </c>
      <c r="N62" s="215">
        <v>3.9636580000000005E-2</v>
      </c>
      <c r="T62" s="32"/>
      <c r="V62" s="27"/>
      <c r="W62" s="27"/>
      <c r="X62" s="27"/>
      <c r="Y62" s="27"/>
      <c r="AC62" s="27"/>
      <c r="AD62" s="27"/>
      <c r="AE62" s="27"/>
      <c r="AF62" s="27"/>
      <c r="AJ62" s="27"/>
      <c r="AK62" s="27"/>
      <c r="AL62" s="27"/>
      <c r="AM62" s="27"/>
      <c r="AO62" s="27"/>
      <c r="AP62" s="27"/>
      <c r="AQ62" s="27"/>
      <c r="AR62" s="27"/>
    </row>
    <row r="63" spans="1:44" x14ac:dyDescent="0.25">
      <c r="A63" s="121" t="s">
        <v>189</v>
      </c>
      <c r="B63" s="121">
        <v>4.3589459999999997E-2</v>
      </c>
      <c r="C63" s="121">
        <v>0.40411986</v>
      </c>
      <c r="D63" s="215">
        <v>0.28570803</v>
      </c>
      <c r="E63" s="324"/>
      <c r="F63" s="203" t="s">
        <v>40</v>
      </c>
      <c r="G63" s="121">
        <v>1.9828665000000001</v>
      </c>
      <c r="H63" s="121">
        <v>2.4527169999999998</v>
      </c>
      <c r="I63" s="215">
        <v>2.145743</v>
      </c>
      <c r="J63" s="324"/>
      <c r="K63" s="203" t="s">
        <v>1110</v>
      </c>
      <c r="L63" s="121">
        <v>8.0374899999999996E-3</v>
      </c>
      <c r="M63" s="121">
        <v>3.9793919999999997E-2</v>
      </c>
      <c r="N63" s="215">
        <v>3.8788550000000005E-2</v>
      </c>
      <c r="T63" s="32"/>
      <c r="V63" s="27"/>
      <c r="W63" s="27"/>
      <c r="X63" s="27"/>
      <c r="Y63" s="27"/>
      <c r="AC63" s="27"/>
      <c r="AD63" s="27"/>
      <c r="AE63" s="27"/>
      <c r="AF63" s="27"/>
      <c r="AJ63" s="27"/>
      <c r="AK63" s="27"/>
      <c r="AL63" s="27"/>
      <c r="AM63" s="27"/>
      <c r="AO63" s="27"/>
      <c r="AP63" s="27"/>
      <c r="AQ63" s="27"/>
      <c r="AR63" s="27"/>
    </row>
    <row r="64" spans="1:44" x14ac:dyDescent="0.25">
      <c r="A64" s="121" t="s">
        <v>106</v>
      </c>
      <c r="B64" s="121">
        <v>2.9430889999999998E-2</v>
      </c>
      <c r="C64" s="121">
        <v>0.48137432000000002</v>
      </c>
      <c r="D64" s="215">
        <v>0.28003974999999998</v>
      </c>
      <c r="E64" s="323"/>
      <c r="F64" s="203" t="s">
        <v>50</v>
      </c>
      <c r="G64" s="121">
        <v>2.2856903700000002</v>
      </c>
      <c r="H64" s="121">
        <v>1.9170590600000001</v>
      </c>
      <c r="I64" s="215">
        <v>2.1122762700000002</v>
      </c>
      <c r="J64" s="323"/>
      <c r="K64" s="203" t="s">
        <v>1109</v>
      </c>
      <c r="L64" s="121">
        <v>0.14548382999999998</v>
      </c>
      <c r="M64" s="121">
        <v>0.23501882999999998</v>
      </c>
      <c r="N64" s="215">
        <v>3.7192530000000001E-2</v>
      </c>
      <c r="T64" s="32"/>
      <c r="V64" s="27"/>
      <c r="W64" s="27"/>
      <c r="X64" s="27"/>
      <c r="Y64" s="27"/>
      <c r="AC64" s="27"/>
      <c r="AD64" s="27"/>
      <c r="AE64" s="27"/>
      <c r="AF64" s="27"/>
      <c r="AJ64" s="27"/>
      <c r="AK64" s="27"/>
      <c r="AL64" s="27"/>
      <c r="AM64" s="27"/>
      <c r="AO64" s="27"/>
      <c r="AP64" s="27"/>
      <c r="AQ64" s="27"/>
      <c r="AR64" s="27"/>
    </row>
    <row r="65" spans="1:44" x14ac:dyDescent="0.25">
      <c r="A65" s="121" t="s">
        <v>174</v>
      </c>
      <c r="B65" s="121">
        <v>1.063939</v>
      </c>
      <c r="C65" s="121">
        <v>0.30148685999999997</v>
      </c>
      <c r="D65" s="215">
        <v>0.2774295</v>
      </c>
      <c r="E65" s="324"/>
      <c r="F65" s="203" t="s">
        <v>106</v>
      </c>
      <c r="G65" s="121">
        <v>0.80529477000000005</v>
      </c>
      <c r="H65" s="121">
        <v>0.24949042000000002</v>
      </c>
      <c r="I65" s="215">
        <v>1.9800683100000001</v>
      </c>
      <c r="J65" s="324"/>
      <c r="K65" s="203" t="s">
        <v>1108</v>
      </c>
      <c r="L65" s="121">
        <v>1.0123999999999999E-2</v>
      </c>
      <c r="M65" s="121">
        <v>0.175456</v>
      </c>
      <c r="N65" s="215">
        <v>3.5655809999999996E-2</v>
      </c>
      <c r="T65" s="32"/>
      <c r="V65" s="27"/>
      <c r="W65" s="27"/>
      <c r="X65" s="27"/>
      <c r="Y65" s="27"/>
      <c r="AC65" s="27"/>
      <c r="AD65" s="27"/>
      <c r="AE65" s="27"/>
      <c r="AF65" s="27"/>
      <c r="AJ65" s="27"/>
      <c r="AK65" s="27"/>
      <c r="AL65" s="27"/>
      <c r="AM65" s="27"/>
      <c r="AO65" s="27"/>
      <c r="AP65" s="27"/>
      <c r="AQ65" s="27"/>
      <c r="AR65" s="27"/>
    </row>
    <row r="66" spans="1:44" x14ac:dyDescent="0.25">
      <c r="A66" s="121" t="s">
        <v>137</v>
      </c>
      <c r="B66" s="121">
        <v>1.6390540000000002E-2</v>
      </c>
      <c r="C66" s="121">
        <v>3.7695900000000004E-2</v>
      </c>
      <c r="D66" s="215">
        <v>0.24841498000000001</v>
      </c>
      <c r="E66" s="323"/>
      <c r="F66" s="203" t="s">
        <v>178</v>
      </c>
      <c r="G66" s="121">
        <v>9.2819959000000001</v>
      </c>
      <c r="H66" s="121">
        <v>0.5979856899999999</v>
      </c>
      <c r="I66" s="215">
        <v>1.92275599</v>
      </c>
      <c r="J66" s="323"/>
      <c r="K66" s="203" t="s">
        <v>1107</v>
      </c>
      <c r="L66" s="121">
        <v>8.0091429999999991E-2</v>
      </c>
      <c r="M66" s="121">
        <v>0.14551775</v>
      </c>
      <c r="N66" s="215">
        <v>3.5348980000000002E-2</v>
      </c>
      <c r="T66" s="32"/>
      <c r="V66" s="27"/>
      <c r="W66" s="27"/>
      <c r="X66" s="27"/>
      <c r="Y66" s="27"/>
      <c r="AC66" s="27"/>
      <c r="AD66" s="27"/>
      <c r="AE66" s="27"/>
      <c r="AF66" s="27"/>
      <c r="AJ66" s="27"/>
      <c r="AK66" s="27"/>
      <c r="AL66" s="27"/>
      <c r="AM66" s="27"/>
      <c r="AO66" s="27"/>
      <c r="AP66" s="27"/>
      <c r="AQ66" s="27"/>
      <c r="AR66" s="27"/>
    </row>
    <row r="67" spans="1:44" x14ac:dyDescent="0.25">
      <c r="A67" s="121" t="s">
        <v>124</v>
      </c>
      <c r="B67" s="121">
        <v>0</v>
      </c>
      <c r="C67" s="121">
        <v>0</v>
      </c>
      <c r="D67" s="215">
        <v>0.24308289999999999</v>
      </c>
      <c r="E67" s="324"/>
      <c r="F67" s="203" t="s">
        <v>171</v>
      </c>
      <c r="G67" s="121">
        <v>5.2189317099999997</v>
      </c>
      <c r="H67" s="121">
        <v>3.2845287400000003</v>
      </c>
      <c r="I67" s="215">
        <v>1.7802475500000001</v>
      </c>
      <c r="J67" s="324"/>
      <c r="K67" s="203" t="s">
        <v>1106</v>
      </c>
      <c r="L67" s="121">
        <v>0</v>
      </c>
      <c r="M67" s="121">
        <v>1.3749999999999999E-3</v>
      </c>
      <c r="N67" s="215">
        <v>3.3067120000000005E-2</v>
      </c>
      <c r="T67" s="32"/>
      <c r="V67" s="27"/>
      <c r="W67" s="27"/>
      <c r="X67" s="27"/>
      <c r="Y67" s="27"/>
      <c r="AC67" s="27"/>
      <c r="AD67" s="27"/>
      <c r="AE67" s="27"/>
      <c r="AF67" s="27"/>
      <c r="AJ67" s="27"/>
      <c r="AK67" s="27"/>
      <c r="AL67" s="27"/>
      <c r="AM67" s="27"/>
      <c r="AO67" s="27"/>
      <c r="AP67" s="27"/>
      <c r="AQ67" s="27"/>
      <c r="AR67" s="27"/>
    </row>
    <row r="68" spans="1:44" x14ac:dyDescent="0.25">
      <c r="A68" s="121" t="s">
        <v>30</v>
      </c>
      <c r="B68" s="121">
        <v>0.39248016999999996</v>
      </c>
      <c r="C68" s="121">
        <v>4.4817971399999994</v>
      </c>
      <c r="D68" s="215">
        <v>0.23997257</v>
      </c>
      <c r="E68" s="323"/>
      <c r="F68" s="203" t="s">
        <v>145</v>
      </c>
      <c r="G68" s="121">
        <v>1.1423438700000002</v>
      </c>
      <c r="H68" s="121">
        <v>6.4966039999999996</v>
      </c>
      <c r="I68" s="215">
        <v>1.7112177900000001</v>
      </c>
      <c r="J68" s="323"/>
      <c r="K68" s="203" t="s">
        <v>1105</v>
      </c>
      <c r="L68" s="121">
        <v>4.9507300000000004E-2</v>
      </c>
      <c r="M68" s="121">
        <v>0.22242557999999998</v>
      </c>
      <c r="N68" s="215">
        <v>3.2799730000000006E-2</v>
      </c>
      <c r="T68" s="32"/>
      <c r="V68" s="27"/>
      <c r="W68" s="27"/>
      <c r="X68" s="27"/>
      <c r="Y68" s="27"/>
      <c r="AC68" s="27"/>
      <c r="AD68" s="27"/>
      <c r="AE68" s="27"/>
      <c r="AF68" s="27"/>
      <c r="AJ68" s="27"/>
      <c r="AK68" s="27"/>
      <c r="AL68" s="27"/>
      <c r="AM68" s="27"/>
      <c r="AO68" s="27"/>
      <c r="AP68" s="27"/>
      <c r="AQ68" s="27"/>
      <c r="AR68" s="27"/>
    </row>
    <row r="69" spans="1:44" x14ac:dyDescent="0.25">
      <c r="A69" s="121" t="s">
        <v>11</v>
      </c>
      <c r="B69" s="121">
        <v>0.69048559999999992</v>
      </c>
      <c r="C69" s="121">
        <v>0.14130585000000001</v>
      </c>
      <c r="D69" s="215">
        <v>0.22682068</v>
      </c>
      <c r="E69" s="324"/>
      <c r="F69" s="203" t="s">
        <v>176</v>
      </c>
      <c r="G69" s="121">
        <v>0.63727727000000001</v>
      </c>
      <c r="H69" s="121">
        <v>0.26235807999999999</v>
      </c>
      <c r="I69" s="215">
        <v>1.6665762099999999</v>
      </c>
      <c r="J69" s="324"/>
      <c r="K69" s="203" t="s">
        <v>1104</v>
      </c>
      <c r="L69" s="121">
        <v>4.2400000000000001E-4</v>
      </c>
      <c r="M69" s="121">
        <v>2.5686619300000002</v>
      </c>
      <c r="N69" s="215">
        <v>3.0325000000000001E-2</v>
      </c>
      <c r="T69" s="32"/>
      <c r="V69" s="27"/>
      <c r="W69" s="27"/>
      <c r="X69" s="27"/>
      <c r="Y69" s="27"/>
      <c r="AC69" s="27"/>
      <c r="AD69" s="27"/>
      <c r="AE69" s="27"/>
      <c r="AF69" s="27"/>
      <c r="AJ69" s="27"/>
      <c r="AK69" s="27"/>
      <c r="AL69" s="27"/>
      <c r="AM69" s="27"/>
      <c r="AO69" s="27"/>
      <c r="AP69" s="27"/>
      <c r="AQ69" s="27"/>
      <c r="AR69" s="27"/>
    </row>
    <row r="70" spans="1:44" x14ac:dyDescent="0.25">
      <c r="A70" s="121" t="s">
        <v>209</v>
      </c>
      <c r="B70" s="121">
        <v>7.8852279999999997E-2</v>
      </c>
      <c r="C70" s="121">
        <v>1.38051345</v>
      </c>
      <c r="D70" s="215">
        <v>0.21097558999999999</v>
      </c>
      <c r="E70" s="323"/>
      <c r="F70" s="203" t="s">
        <v>105</v>
      </c>
      <c r="G70" s="121">
        <v>1.4457243100000001</v>
      </c>
      <c r="H70" s="121">
        <v>2.4170638799999997</v>
      </c>
      <c r="I70" s="215">
        <v>1.66374361</v>
      </c>
      <c r="J70" s="323"/>
      <c r="K70" s="203" t="s">
        <v>1103</v>
      </c>
      <c r="L70" s="121">
        <v>1.206757E-2</v>
      </c>
      <c r="M70" s="121">
        <v>5.7426680000000001E-2</v>
      </c>
      <c r="N70" s="215">
        <v>2.794607E-2</v>
      </c>
      <c r="T70" s="32"/>
      <c r="V70" s="27"/>
      <c r="W70" s="27"/>
      <c r="X70" s="27"/>
      <c r="Y70" s="27"/>
      <c r="AC70" s="27"/>
      <c r="AD70" s="27"/>
      <c r="AE70" s="27"/>
      <c r="AF70" s="27"/>
      <c r="AJ70" s="27"/>
      <c r="AK70" s="27"/>
      <c r="AL70" s="27"/>
      <c r="AM70" s="27"/>
      <c r="AO70" s="27"/>
      <c r="AP70" s="27"/>
      <c r="AQ70" s="27"/>
      <c r="AR70" s="27"/>
    </row>
    <row r="71" spans="1:44" x14ac:dyDescent="0.25">
      <c r="A71" s="121" t="s">
        <v>96</v>
      </c>
      <c r="B71" s="121">
        <v>6.4556169999999996E-2</v>
      </c>
      <c r="C71" s="121">
        <v>0.22775455</v>
      </c>
      <c r="D71" s="215">
        <v>0.20788682</v>
      </c>
      <c r="E71" s="324"/>
      <c r="F71" s="203" t="s">
        <v>11</v>
      </c>
      <c r="G71" s="121">
        <v>15.854454179999999</v>
      </c>
      <c r="H71" s="121">
        <v>9.03836102</v>
      </c>
      <c r="I71" s="215">
        <v>1.5890091599999998</v>
      </c>
      <c r="J71" s="324"/>
      <c r="K71" s="203" t="s">
        <v>1102</v>
      </c>
      <c r="L71" s="121">
        <v>0.10732555000000001</v>
      </c>
      <c r="M71" s="121">
        <v>4.3271480000000001E-2</v>
      </c>
      <c r="N71" s="215">
        <v>2.436528E-2</v>
      </c>
      <c r="T71" s="32"/>
      <c r="V71" s="27"/>
      <c r="W71" s="27"/>
      <c r="X71" s="27"/>
      <c r="Y71" s="27"/>
      <c r="AC71" s="27"/>
      <c r="AD71" s="27"/>
      <c r="AE71" s="27"/>
      <c r="AF71" s="27"/>
      <c r="AJ71" s="27"/>
      <c r="AK71" s="27"/>
      <c r="AL71" s="27"/>
      <c r="AM71" s="27"/>
      <c r="AO71" s="27"/>
      <c r="AP71" s="27"/>
      <c r="AQ71" s="27"/>
      <c r="AR71" s="27"/>
    </row>
    <row r="72" spans="1:44" x14ac:dyDescent="0.25">
      <c r="A72" s="121" t="s">
        <v>173</v>
      </c>
      <c r="B72" s="121">
        <v>0.39995276000000002</v>
      </c>
      <c r="C72" s="121">
        <v>2.2172122400000003</v>
      </c>
      <c r="D72" s="215">
        <v>0.20429367000000001</v>
      </c>
      <c r="E72" s="323"/>
      <c r="F72" s="203" t="s">
        <v>74</v>
      </c>
      <c r="G72" s="121">
        <v>0.21673636999999998</v>
      </c>
      <c r="H72" s="121">
        <v>1.48183273</v>
      </c>
      <c r="I72" s="215">
        <v>1.4371268500000001</v>
      </c>
      <c r="J72" s="323"/>
      <c r="K72" s="203" t="s">
        <v>1101</v>
      </c>
      <c r="L72" s="121">
        <v>0.85387594999999994</v>
      </c>
      <c r="M72" s="121">
        <v>0.18145001000000002</v>
      </c>
      <c r="N72" s="215">
        <v>2.2887400000000002E-2</v>
      </c>
      <c r="T72" s="32"/>
      <c r="V72" s="27"/>
      <c r="W72" s="27"/>
      <c r="X72" s="27"/>
      <c r="Y72" s="27"/>
      <c r="AC72" s="27"/>
      <c r="AD72" s="27"/>
      <c r="AE72" s="27"/>
      <c r="AF72" s="27"/>
      <c r="AJ72" s="27"/>
      <c r="AK72" s="27"/>
      <c r="AL72" s="27"/>
      <c r="AM72" s="27"/>
      <c r="AO72" s="27"/>
      <c r="AP72" s="27"/>
      <c r="AQ72" s="27"/>
      <c r="AR72" s="27"/>
    </row>
    <row r="73" spans="1:44" x14ac:dyDescent="0.25">
      <c r="A73" s="121" t="s">
        <v>74</v>
      </c>
      <c r="B73" s="121">
        <v>284.43403470999999</v>
      </c>
      <c r="C73" s="121">
        <v>3.032779E-2</v>
      </c>
      <c r="D73" s="215">
        <v>0.19695277999999999</v>
      </c>
      <c r="E73" s="324"/>
      <c r="F73" s="203" t="s">
        <v>20</v>
      </c>
      <c r="G73" s="121">
        <v>0.29220498</v>
      </c>
      <c r="H73" s="121">
        <v>0.61005399999999999</v>
      </c>
      <c r="I73" s="215">
        <v>1.3477601399999999</v>
      </c>
      <c r="J73" s="324"/>
      <c r="K73" s="203" t="s">
        <v>1100</v>
      </c>
      <c r="L73" s="121">
        <v>0</v>
      </c>
      <c r="M73" s="121">
        <v>9.4802999999999998E-2</v>
      </c>
      <c r="N73" s="215">
        <v>2.2737E-2</v>
      </c>
      <c r="T73" s="32"/>
      <c r="V73" s="27"/>
      <c r="W73" s="27"/>
      <c r="X73" s="27"/>
      <c r="Y73" s="27"/>
      <c r="AC73" s="27"/>
      <c r="AD73" s="27"/>
      <c r="AE73" s="27"/>
      <c r="AF73" s="27"/>
      <c r="AJ73" s="27"/>
      <c r="AK73" s="27"/>
      <c r="AL73" s="27"/>
      <c r="AM73" s="27"/>
      <c r="AO73" s="27"/>
      <c r="AP73" s="27"/>
      <c r="AQ73" s="27"/>
      <c r="AR73" s="27"/>
    </row>
    <row r="74" spans="1:44" x14ac:dyDescent="0.25">
      <c r="A74" s="121" t="s">
        <v>156</v>
      </c>
      <c r="B74" s="121">
        <v>1.3308879999999999E-2</v>
      </c>
      <c r="C74" s="121">
        <v>1.9469939299999999</v>
      </c>
      <c r="D74" s="215">
        <v>0.18439360999999999</v>
      </c>
      <c r="E74" s="323"/>
      <c r="F74" s="203" t="s">
        <v>44</v>
      </c>
      <c r="G74" s="121">
        <v>0.23733399999999999</v>
      </c>
      <c r="H74" s="121">
        <v>0.352968</v>
      </c>
      <c r="I74" s="215">
        <v>1.212126</v>
      </c>
      <c r="J74" s="323"/>
      <c r="K74" s="203" t="s">
        <v>1099</v>
      </c>
      <c r="L74" s="121">
        <v>8.3325000000000001E-4</v>
      </c>
      <c r="M74" s="121">
        <v>3.0257560000000003E-2</v>
      </c>
      <c r="N74" s="215">
        <v>1.885906E-2</v>
      </c>
      <c r="T74" s="32"/>
      <c r="V74" s="27"/>
      <c r="W74" s="27"/>
      <c r="X74" s="27"/>
      <c r="Y74" s="27"/>
      <c r="AC74" s="27"/>
      <c r="AD74" s="27"/>
      <c r="AE74" s="27"/>
      <c r="AF74" s="27"/>
      <c r="AJ74" s="27"/>
      <c r="AK74" s="27"/>
      <c r="AL74" s="27"/>
      <c r="AM74" s="27"/>
      <c r="AO74" s="27"/>
      <c r="AP74" s="27"/>
      <c r="AQ74" s="27"/>
      <c r="AR74" s="27"/>
    </row>
    <row r="75" spans="1:44" x14ac:dyDescent="0.25">
      <c r="A75" s="121" t="s">
        <v>166</v>
      </c>
      <c r="B75" s="121">
        <v>0</v>
      </c>
      <c r="C75" s="121">
        <v>1.09298915</v>
      </c>
      <c r="D75" s="215">
        <v>0.17905715</v>
      </c>
      <c r="E75" s="324"/>
      <c r="F75" s="203" t="s">
        <v>81</v>
      </c>
      <c r="G75" s="121">
        <v>0.71981379000000001</v>
      </c>
      <c r="H75" s="121">
        <v>1.1105528</v>
      </c>
      <c r="I75" s="215">
        <v>1.17179327</v>
      </c>
      <c r="J75" s="324"/>
      <c r="K75" s="203" t="s">
        <v>1098</v>
      </c>
      <c r="L75" s="121">
        <v>4.7997000000000003E-4</v>
      </c>
      <c r="M75" s="121">
        <v>0</v>
      </c>
      <c r="N75" s="215">
        <v>1.7892999999999999E-2</v>
      </c>
      <c r="T75" s="32"/>
      <c r="V75" s="27"/>
      <c r="W75" s="27"/>
      <c r="X75" s="27"/>
      <c r="Y75" s="27"/>
      <c r="AC75" s="27"/>
      <c r="AD75" s="27"/>
      <c r="AE75" s="27"/>
      <c r="AF75" s="27"/>
      <c r="AJ75" s="27"/>
      <c r="AK75" s="27"/>
      <c r="AL75" s="27"/>
      <c r="AM75" s="27"/>
      <c r="AO75" s="27"/>
      <c r="AP75" s="27"/>
      <c r="AQ75" s="27"/>
      <c r="AR75" s="27"/>
    </row>
    <row r="76" spans="1:44" x14ac:dyDescent="0.25">
      <c r="A76" s="121" t="s">
        <v>160</v>
      </c>
      <c r="B76" s="121">
        <v>4.875492E-2</v>
      </c>
      <c r="C76" s="121">
        <v>0.20937660999999999</v>
      </c>
      <c r="D76" s="215">
        <v>0.14702752999999999</v>
      </c>
      <c r="E76" s="323"/>
      <c r="F76" s="203" t="s">
        <v>39</v>
      </c>
      <c r="G76" s="121">
        <v>1.61505E-3</v>
      </c>
      <c r="H76" s="121">
        <v>1.8760000000000001E-3</v>
      </c>
      <c r="I76" s="215">
        <v>1.06520349</v>
      </c>
      <c r="J76" s="323"/>
      <c r="K76" s="203" t="s">
        <v>1097</v>
      </c>
      <c r="L76" s="121">
        <v>6.2411470000000004E-2</v>
      </c>
      <c r="M76" s="121">
        <v>2.5847209999999999E-2</v>
      </c>
      <c r="N76" s="215">
        <v>1.6639999999999999E-2</v>
      </c>
      <c r="T76" s="32"/>
      <c r="V76" s="27"/>
      <c r="W76" s="27"/>
      <c r="X76" s="27"/>
      <c r="Y76" s="27"/>
      <c r="AC76" s="27"/>
      <c r="AD76" s="27"/>
      <c r="AE76" s="27"/>
      <c r="AF76" s="27"/>
      <c r="AJ76" s="27"/>
      <c r="AK76" s="27"/>
      <c r="AL76" s="27"/>
      <c r="AM76" s="27"/>
      <c r="AO76" s="27"/>
      <c r="AP76" s="27"/>
      <c r="AQ76" s="27"/>
      <c r="AR76" s="27"/>
    </row>
    <row r="77" spans="1:44" x14ac:dyDescent="0.25">
      <c r="A77" s="121" t="s">
        <v>168</v>
      </c>
      <c r="B77" s="121">
        <v>2.9999999999999997E-4</v>
      </c>
      <c r="C77" s="121">
        <v>0.42743490000000001</v>
      </c>
      <c r="D77" s="215">
        <v>0.13506713000000001</v>
      </c>
      <c r="E77" s="324"/>
      <c r="F77" s="203" t="s">
        <v>173</v>
      </c>
      <c r="G77" s="121">
        <v>5.9651734900000006</v>
      </c>
      <c r="H77" s="121">
        <v>0.76899566000000008</v>
      </c>
      <c r="I77" s="215">
        <v>0.83939439999999998</v>
      </c>
      <c r="J77" s="324"/>
      <c r="K77" s="203" t="s">
        <v>1096</v>
      </c>
      <c r="L77" s="121">
        <v>2.3800000000000001E-4</v>
      </c>
      <c r="M77" s="121">
        <v>1.369535E-2</v>
      </c>
      <c r="N77" s="215">
        <v>1.6490999999999999E-2</v>
      </c>
      <c r="T77" s="32"/>
      <c r="V77" s="27"/>
      <c r="W77" s="27"/>
      <c r="X77" s="27"/>
      <c r="Y77" s="27"/>
      <c r="AC77" s="27"/>
      <c r="AD77" s="27"/>
      <c r="AE77" s="27"/>
      <c r="AF77" s="27"/>
      <c r="AJ77" s="27"/>
      <c r="AK77" s="27"/>
      <c r="AL77" s="27"/>
      <c r="AM77" s="27"/>
      <c r="AO77" s="27"/>
      <c r="AP77" s="27"/>
      <c r="AQ77" s="27"/>
      <c r="AR77" s="27"/>
    </row>
    <row r="78" spans="1:44" x14ac:dyDescent="0.25">
      <c r="A78" s="121" t="s">
        <v>90</v>
      </c>
      <c r="B78" s="121">
        <v>0.30588153000000001</v>
      </c>
      <c r="C78" s="121">
        <v>0.10508664999999999</v>
      </c>
      <c r="D78" s="215">
        <v>0.13437236</v>
      </c>
      <c r="E78" s="323"/>
      <c r="F78" s="203" t="s">
        <v>118</v>
      </c>
      <c r="G78" s="121">
        <v>0.75148166999999999</v>
      </c>
      <c r="H78" s="121">
        <v>0.80131706999999996</v>
      </c>
      <c r="I78" s="215">
        <v>0.73017414000000003</v>
      </c>
      <c r="J78" s="323"/>
      <c r="K78" s="203" t="s">
        <v>1095</v>
      </c>
      <c r="L78" s="121">
        <v>0</v>
      </c>
      <c r="M78" s="121">
        <v>9.2729500000000003E-3</v>
      </c>
      <c r="N78" s="215">
        <v>1.4955E-2</v>
      </c>
      <c r="T78" s="32"/>
      <c r="V78" s="27"/>
      <c r="W78" s="27"/>
      <c r="X78" s="27"/>
      <c r="Y78" s="27"/>
      <c r="AC78" s="27"/>
      <c r="AD78" s="27"/>
      <c r="AE78" s="27"/>
      <c r="AF78" s="27"/>
      <c r="AJ78" s="27"/>
      <c r="AK78" s="27"/>
      <c r="AL78" s="27"/>
      <c r="AM78" s="27"/>
      <c r="AO78" s="27"/>
      <c r="AP78" s="27"/>
      <c r="AQ78" s="27"/>
      <c r="AR78" s="27"/>
    </row>
    <row r="79" spans="1:44" x14ac:dyDescent="0.25">
      <c r="A79" s="121" t="s">
        <v>123</v>
      </c>
      <c r="B79" s="121">
        <v>0</v>
      </c>
      <c r="C79" s="121">
        <v>1.32765E-2</v>
      </c>
      <c r="D79" s="215">
        <v>0.13152801</v>
      </c>
      <c r="E79" s="324"/>
      <c r="F79" s="203" t="s">
        <v>187</v>
      </c>
      <c r="G79" s="121">
        <v>33.315320700000001</v>
      </c>
      <c r="H79" s="121">
        <v>0.46011999999999997</v>
      </c>
      <c r="I79" s="215">
        <v>0.70407799999999998</v>
      </c>
      <c r="J79" s="324"/>
      <c r="K79" s="203" t="s">
        <v>1094</v>
      </c>
      <c r="L79" s="121">
        <v>2.0000000000000002E-5</v>
      </c>
      <c r="M79" s="121">
        <v>4.5489399999999996E-3</v>
      </c>
      <c r="N79" s="215">
        <v>1.4508200000000001E-2</v>
      </c>
      <c r="T79" s="32"/>
      <c r="V79" s="27"/>
      <c r="W79" s="27"/>
      <c r="X79" s="27"/>
      <c r="Y79" s="27"/>
      <c r="AC79" s="27"/>
      <c r="AD79" s="27"/>
      <c r="AE79" s="27"/>
      <c r="AF79" s="27"/>
      <c r="AJ79" s="27"/>
      <c r="AK79" s="27"/>
      <c r="AL79" s="27"/>
      <c r="AM79" s="27"/>
      <c r="AO79" s="27"/>
      <c r="AP79" s="27"/>
      <c r="AQ79" s="27"/>
      <c r="AR79" s="27"/>
    </row>
    <row r="80" spans="1:44" x14ac:dyDescent="0.25">
      <c r="A80" s="121" t="s">
        <v>190</v>
      </c>
      <c r="B80" s="121">
        <v>9.8313559999999994E-2</v>
      </c>
      <c r="C80" s="121">
        <v>0.12558950999999999</v>
      </c>
      <c r="D80" s="215">
        <v>0.12986150999999999</v>
      </c>
      <c r="E80" s="323"/>
      <c r="F80" s="203" t="s">
        <v>1266</v>
      </c>
      <c r="G80" s="121">
        <v>0.16864463000000002</v>
      </c>
      <c r="H80" s="121">
        <v>36.871318000000002</v>
      </c>
      <c r="I80" s="215">
        <v>0.69729305000000008</v>
      </c>
      <c r="J80" s="323"/>
      <c r="K80" s="203" t="s">
        <v>1093</v>
      </c>
      <c r="L80" s="121">
        <v>1.7388000000000001E-2</v>
      </c>
      <c r="M80" s="121">
        <v>0.13565762000000001</v>
      </c>
      <c r="N80" s="215">
        <v>1.4272E-2</v>
      </c>
      <c r="T80" s="32"/>
      <c r="V80" s="27"/>
      <c r="W80" s="27"/>
      <c r="X80" s="27"/>
      <c r="Y80" s="27"/>
      <c r="AC80" s="27"/>
      <c r="AD80" s="27"/>
      <c r="AE80" s="27"/>
      <c r="AF80" s="27"/>
      <c r="AJ80" s="27"/>
      <c r="AK80" s="27"/>
      <c r="AL80" s="27"/>
      <c r="AM80" s="27"/>
      <c r="AO80" s="27"/>
      <c r="AP80" s="27"/>
      <c r="AQ80" s="27"/>
      <c r="AR80" s="27"/>
    </row>
    <row r="81" spans="1:44" x14ac:dyDescent="0.25">
      <c r="A81" s="121" t="s">
        <v>88</v>
      </c>
      <c r="B81" s="121">
        <v>1.0206E-3</v>
      </c>
      <c r="C81" s="121">
        <v>0.27090010999999997</v>
      </c>
      <c r="D81" s="215">
        <v>0.12929234000000001</v>
      </c>
      <c r="E81" s="324"/>
      <c r="F81" s="203" t="s">
        <v>21</v>
      </c>
      <c r="G81" s="121">
        <v>0.55725910000000001</v>
      </c>
      <c r="H81" s="121">
        <v>3.78772954</v>
      </c>
      <c r="I81" s="215">
        <v>0.68831940000000003</v>
      </c>
      <c r="J81" s="324"/>
      <c r="K81" s="203" t="s">
        <v>1092</v>
      </c>
      <c r="L81" s="121">
        <v>2.098964E-2</v>
      </c>
      <c r="M81" s="121">
        <v>1.747576E-2</v>
      </c>
      <c r="N81" s="215">
        <v>1.2028E-2</v>
      </c>
      <c r="T81" s="32"/>
      <c r="V81" s="27"/>
      <c r="W81" s="27"/>
      <c r="X81" s="27"/>
      <c r="Y81" s="27"/>
      <c r="AC81" s="27"/>
      <c r="AD81" s="27"/>
      <c r="AE81" s="27"/>
      <c r="AF81" s="27"/>
      <c r="AJ81" s="27"/>
      <c r="AK81" s="27"/>
      <c r="AL81" s="27"/>
      <c r="AM81" s="27"/>
      <c r="AO81" s="27"/>
      <c r="AP81" s="27"/>
      <c r="AQ81" s="27"/>
      <c r="AR81" s="27"/>
    </row>
    <row r="82" spans="1:44" x14ac:dyDescent="0.25">
      <c r="A82" s="121" t="s">
        <v>187</v>
      </c>
      <c r="B82" s="121">
        <v>0</v>
      </c>
      <c r="C82" s="121">
        <v>0</v>
      </c>
      <c r="D82" s="215">
        <v>0.11827699</v>
      </c>
      <c r="E82" s="323"/>
      <c r="F82" s="203" t="s">
        <v>57</v>
      </c>
      <c r="G82" s="121">
        <v>8.9571999999999999E-2</v>
      </c>
      <c r="H82" s="121">
        <v>8.9999999999999998E-4</v>
      </c>
      <c r="I82" s="215">
        <v>0.67289606999999996</v>
      </c>
      <c r="J82" s="323"/>
      <c r="K82" s="203" t="s">
        <v>1091</v>
      </c>
      <c r="L82" s="121">
        <v>3.1449999999999998E-3</v>
      </c>
      <c r="M82" s="121">
        <v>4.4186700000000004E-3</v>
      </c>
      <c r="N82" s="215">
        <v>1.040339E-2</v>
      </c>
      <c r="T82" s="32"/>
      <c r="V82" s="27"/>
      <c r="W82" s="27"/>
      <c r="X82" s="27"/>
      <c r="Y82" s="27"/>
      <c r="AC82" s="27"/>
      <c r="AD82" s="27"/>
      <c r="AE82" s="27"/>
      <c r="AF82" s="27"/>
      <c r="AJ82" s="27"/>
      <c r="AK82" s="27"/>
      <c r="AL82" s="27"/>
      <c r="AM82" s="27"/>
      <c r="AO82" s="27"/>
      <c r="AP82" s="27"/>
      <c r="AQ82" s="27"/>
      <c r="AR82" s="27"/>
    </row>
    <row r="83" spans="1:44" x14ac:dyDescent="0.25">
      <c r="A83" s="121" t="s">
        <v>157</v>
      </c>
      <c r="B83" s="121">
        <v>1.2667643799999999</v>
      </c>
      <c r="C83" s="121">
        <v>3.2476769600000002</v>
      </c>
      <c r="D83" s="215">
        <v>0.11407568</v>
      </c>
      <c r="E83" s="324"/>
      <c r="F83" s="203" t="s">
        <v>7</v>
      </c>
      <c r="G83" s="121">
        <v>1.1088</v>
      </c>
      <c r="H83" s="121">
        <v>0.6552</v>
      </c>
      <c r="I83" s="215">
        <v>0.6552</v>
      </c>
      <c r="J83" s="324"/>
      <c r="K83" s="203" t="s">
        <v>1090</v>
      </c>
      <c r="L83" s="121">
        <v>0</v>
      </c>
      <c r="M83" s="121">
        <v>0</v>
      </c>
      <c r="N83" s="215">
        <v>1.0206E-2</v>
      </c>
      <c r="T83" s="32"/>
      <c r="V83" s="27"/>
      <c r="W83" s="27"/>
      <c r="X83" s="27"/>
      <c r="Y83" s="27"/>
      <c r="AC83" s="27"/>
      <c r="AD83" s="27"/>
      <c r="AE83" s="27"/>
      <c r="AF83" s="27"/>
      <c r="AJ83" s="27"/>
      <c r="AK83" s="27"/>
      <c r="AL83" s="27"/>
      <c r="AM83" s="27"/>
      <c r="AO83" s="27"/>
      <c r="AP83" s="27"/>
      <c r="AQ83" s="27"/>
      <c r="AR83" s="27"/>
    </row>
    <row r="84" spans="1:44" x14ac:dyDescent="0.25">
      <c r="A84" s="121" t="s">
        <v>125</v>
      </c>
      <c r="B84" s="121">
        <v>1.43225E-2</v>
      </c>
      <c r="C84" s="121">
        <v>7.7513699999999991E-2</v>
      </c>
      <c r="D84" s="215">
        <v>0.10282141</v>
      </c>
      <c r="E84" s="323"/>
      <c r="F84" s="203" t="s">
        <v>83</v>
      </c>
      <c r="G84" s="121">
        <v>1.033798</v>
      </c>
      <c r="H84" s="121">
        <v>1.2291108700000002</v>
      </c>
      <c r="I84" s="215">
        <v>0.6548634499999999</v>
      </c>
      <c r="J84" s="323"/>
      <c r="K84" s="203" t="s">
        <v>1089</v>
      </c>
      <c r="L84" s="121">
        <v>1.3550000000000001E-3</v>
      </c>
      <c r="M84" s="121">
        <v>2.4596799999999997E-3</v>
      </c>
      <c r="N84" s="215">
        <v>9.8399999999999998E-3</v>
      </c>
      <c r="T84" s="32"/>
      <c r="V84" s="27"/>
      <c r="W84" s="27"/>
      <c r="X84" s="27"/>
      <c r="Y84" s="27"/>
      <c r="AC84" s="27"/>
      <c r="AD84" s="27"/>
      <c r="AE84" s="27"/>
      <c r="AF84" s="27"/>
      <c r="AJ84" s="27"/>
      <c r="AK84" s="27"/>
      <c r="AL84" s="27"/>
      <c r="AM84" s="27"/>
      <c r="AO84" s="27"/>
      <c r="AP84" s="27"/>
      <c r="AQ84" s="27"/>
      <c r="AR84" s="27"/>
    </row>
    <row r="85" spans="1:44" x14ac:dyDescent="0.25">
      <c r="A85" s="121" t="s">
        <v>95</v>
      </c>
      <c r="B85" s="121">
        <v>0.23683767</v>
      </c>
      <c r="C85" s="121">
        <v>0.64926010999999995</v>
      </c>
      <c r="D85" s="215">
        <v>0.10218464999999999</v>
      </c>
      <c r="E85" s="324"/>
      <c r="F85" s="203" t="s">
        <v>158</v>
      </c>
      <c r="G85" s="121">
        <v>3.3257362799999997</v>
      </c>
      <c r="H85" s="121">
        <v>0.64872512000000004</v>
      </c>
      <c r="I85" s="215">
        <v>0.58158593000000003</v>
      </c>
      <c r="J85" s="324"/>
      <c r="K85" s="203" t="s">
        <v>1088</v>
      </c>
      <c r="L85" s="121">
        <v>2.28422E-3</v>
      </c>
      <c r="M85" s="121">
        <v>1.7953699999999999E-3</v>
      </c>
      <c r="N85" s="215">
        <v>9.5674999999999996E-3</v>
      </c>
      <c r="T85" s="32"/>
      <c r="V85" s="27"/>
      <c r="W85" s="27"/>
      <c r="X85" s="27"/>
      <c r="Y85" s="27"/>
      <c r="AC85" s="27"/>
      <c r="AD85" s="27"/>
      <c r="AE85" s="27"/>
      <c r="AF85" s="27"/>
      <c r="AJ85" s="27"/>
      <c r="AK85" s="27"/>
      <c r="AL85" s="27"/>
      <c r="AM85" s="27"/>
      <c r="AO85" s="27"/>
      <c r="AP85" s="27"/>
      <c r="AQ85" s="27"/>
      <c r="AR85" s="27"/>
    </row>
    <row r="86" spans="1:44" x14ac:dyDescent="0.25">
      <c r="A86" s="121" t="s">
        <v>113</v>
      </c>
      <c r="B86" s="121">
        <v>0.1226114</v>
      </c>
      <c r="C86" s="121">
        <v>0.30637403999999996</v>
      </c>
      <c r="D86" s="215">
        <v>8.3986309999999995E-2</v>
      </c>
      <c r="E86" s="323"/>
      <c r="F86" s="203" t="s">
        <v>132</v>
      </c>
      <c r="G86" s="121">
        <v>0.50597650999999999</v>
      </c>
      <c r="H86" s="121">
        <v>0.89267041000000003</v>
      </c>
      <c r="I86" s="215">
        <v>0.56201104000000002</v>
      </c>
      <c r="J86" s="323"/>
      <c r="K86" s="203" t="s">
        <v>1087</v>
      </c>
      <c r="L86" s="121">
        <v>0</v>
      </c>
      <c r="M86" s="121">
        <v>2.4241249999999999E-2</v>
      </c>
      <c r="N86" s="215">
        <v>8.8162900000000009E-3</v>
      </c>
      <c r="T86" s="32"/>
      <c r="V86" s="27"/>
      <c r="W86" s="27"/>
      <c r="X86" s="27"/>
      <c r="Y86" s="27"/>
      <c r="AC86" s="27"/>
      <c r="AD86" s="27"/>
      <c r="AE86" s="27"/>
      <c r="AF86" s="27"/>
      <c r="AJ86" s="27"/>
      <c r="AK86" s="27"/>
      <c r="AL86" s="27"/>
      <c r="AM86" s="27"/>
      <c r="AO86" s="27"/>
      <c r="AP86" s="27"/>
      <c r="AQ86" s="27"/>
      <c r="AR86" s="27"/>
    </row>
    <row r="87" spans="1:44" x14ac:dyDescent="0.25">
      <c r="A87" s="121" t="s">
        <v>177</v>
      </c>
      <c r="B87" s="121">
        <v>0.52246007999999999</v>
      </c>
      <c r="C87" s="121">
        <v>0.51686093</v>
      </c>
      <c r="D87" s="215">
        <v>7.3899179999999995E-2</v>
      </c>
      <c r="E87" s="324"/>
      <c r="F87" s="203" t="s">
        <v>6</v>
      </c>
      <c r="G87" s="121">
        <v>0.13370046999999999</v>
      </c>
      <c r="H87" s="121">
        <v>0.33923238</v>
      </c>
      <c r="I87" s="215">
        <v>0.55849604000000008</v>
      </c>
      <c r="J87" s="324"/>
      <c r="K87" s="203" t="s">
        <v>1086</v>
      </c>
      <c r="L87" s="121">
        <v>1.0499999999999999E-3</v>
      </c>
      <c r="M87" s="121">
        <v>0.1385005</v>
      </c>
      <c r="N87" s="215">
        <v>8.7636599999999995E-3</v>
      </c>
      <c r="T87" s="32"/>
      <c r="V87" s="27"/>
      <c r="W87" s="27"/>
      <c r="X87" s="27"/>
      <c r="Y87" s="27"/>
      <c r="AC87" s="27"/>
      <c r="AD87" s="27"/>
      <c r="AE87" s="27"/>
      <c r="AF87" s="27"/>
      <c r="AJ87" s="27"/>
      <c r="AK87" s="27"/>
      <c r="AL87" s="27"/>
      <c r="AM87" s="27"/>
      <c r="AO87" s="27"/>
      <c r="AP87" s="27"/>
      <c r="AQ87" s="27"/>
      <c r="AR87" s="27"/>
    </row>
    <row r="88" spans="1:44" x14ac:dyDescent="0.25">
      <c r="A88" s="121" t="s">
        <v>29</v>
      </c>
      <c r="B88" s="121">
        <v>0.29345579999999999</v>
      </c>
      <c r="C88" s="121">
        <v>3.585605E-2</v>
      </c>
      <c r="D88" s="215">
        <v>6.9497000000000003E-2</v>
      </c>
      <c r="E88" s="323"/>
      <c r="F88" s="203" t="s">
        <v>134</v>
      </c>
      <c r="G88" s="121">
        <v>4.1083393299999997</v>
      </c>
      <c r="H88" s="121">
        <v>2.0442631599999999</v>
      </c>
      <c r="I88" s="215">
        <v>0.55814706000000003</v>
      </c>
      <c r="J88" s="323"/>
      <c r="K88" s="203" t="s">
        <v>1085</v>
      </c>
      <c r="L88" s="121">
        <v>9.4924289999999995E-2</v>
      </c>
      <c r="M88" s="121">
        <v>0.12300129</v>
      </c>
      <c r="N88" s="215">
        <v>8.3019599999999989E-3</v>
      </c>
      <c r="T88" s="32"/>
      <c r="V88" s="27"/>
      <c r="W88" s="27"/>
      <c r="X88" s="27"/>
      <c r="Y88" s="27"/>
      <c r="AC88" s="27"/>
      <c r="AD88" s="27"/>
      <c r="AE88" s="27"/>
      <c r="AF88" s="27"/>
      <c r="AJ88" s="27"/>
      <c r="AK88" s="27"/>
      <c r="AL88" s="27"/>
      <c r="AM88" s="27"/>
      <c r="AO88" s="27"/>
      <c r="AP88" s="27"/>
      <c r="AQ88" s="27"/>
      <c r="AR88" s="27"/>
    </row>
    <row r="89" spans="1:44" x14ac:dyDescent="0.25">
      <c r="A89" s="121" t="s">
        <v>43</v>
      </c>
      <c r="B89" s="121">
        <v>8.9083330000000002E-2</v>
      </c>
      <c r="C89" s="121">
        <v>0.10972464</v>
      </c>
      <c r="D89" s="215">
        <v>6.8184939999999999E-2</v>
      </c>
      <c r="E89" s="324"/>
      <c r="F89" s="203" t="s">
        <v>883</v>
      </c>
      <c r="G89" s="121">
        <v>0</v>
      </c>
      <c r="H89" s="121">
        <v>0</v>
      </c>
      <c r="I89" s="215">
        <v>0.51881719999999998</v>
      </c>
      <c r="J89" s="324"/>
      <c r="K89" s="203" t="s">
        <v>1084</v>
      </c>
      <c r="L89" s="121">
        <v>1.8072799999999999E-3</v>
      </c>
      <c r="M89" s="121">
        <v>3.0000000000000001E-3</v>
      </c>
      <c r="N89" s="215">
        <v>7.1452399999999998E-3</v>
      </c>
      <c r="T89" s="32"/>
      <c r="V89" s="27"/>
      <c r="W89" s="27"/>
      <c r="X89" s="27"/>
      <c r="Y89" s="27"/>
      <c r="AC89" s="27"/>
      <c r="AD89" s="27"/>
      <c r="AE89" s="27"/>
      <c r="AF89" s="27"/>
      <c r="AJ89" s="27"/>
      <c r="AK89" s="27"/>
      <c r="AL89" s="27"/>
      <c r="AM89" s="27"/>
      <c r="AO89" s="27"/>
      <c r="AP89" s="27"/>
      <c r="AQ89" s="27"/>
      <c r="AR89" s="27"/>
    </row>
    <row r="90" spans="1:44" x14ac:dyDescent="0.25">
      <c r="A90" s="121" t="s">
        <v>129</v>
      </c>
      <c r="B90" s="121">
        <v>1.6659999999999998E-4</v>
      </c>
      <c r="C90" s="121">
        <v>6.1603999999999999E-4</v>
      </c>
      <c r="D90" s="215">
        <v>6.6191509999999995E-2</v>
      </c>
      <c r="E90" s="323"/>
      <c r="F90" s="203" t="s">
        <v>60</v>
      </c>
      <c r="G90" s="121">
        <v>0.40561540000000001</v>
      </c>
      <c r="H90" s="121">
        <v>0.55339159999999998</v>
      </c>
      <c r="I90" s="215">
        <v>0.49421504999999999</v>
      </c>
      <c r="J90" s="323"/>
      <c r="K90" s="203" t="s">
        <v>1083</v>
      </c>
      <c r="L90" s="121">
        <v>2.297E-3</v>
      </c>
      <c r="M90" s="121">
        <v>5.3320639999999999</v>
      </c>
      <c r="N90" s="215">
        <v>6.3920000000000001E-3</v>
      </c>
      <c r="T90" s="32"/>
      <c r="V90" s="27"/>
      <c r="W90" s="27"/>
      <c r="X90" s="27"/>
      <c r="Y90" s="27"/>
      <c r="AC90" s="27"/>
      <c r="AD90" s="27"/>
      <c r="AE90" s="27"/>
      <c r="AF90" s="27"/>
      <c r="AJ90" s="27"/>
      <c r="AK90" s="27"/>
      <c r="AL90" s="27"/>
      <c r="AM90" s="27"/>
      <c r="AO90" s="27"/>
      <c r="AP90" s="27"/>
      <c r="AQ90" s="27"/>
      <c r="AR90" s="27"/>
    </row>
    <row r="91" spans="1:44" x14ac:dyDescent="0.25">
      <c r="A91" s="121" t="s">
        <v>197</v>
      </c>
      <c r="B91" s="121">
        <v>0.17268279</v>
      </c>
      <c r="C91" s="121">
        <v>1.042621E-2</v>
      </c>
      <c r="D91" s="215">
        <v>5.8153629999999998E-2</v>
      </c>
      <c r="E91" s="324"/>
      <c r="F91" s="203" t="s">
        <v>65</v>
      </c>
      <c r="G91" s="121">
        <v>1.3003750000000001</v>
      </c>
      <c r="H91" s="121">
        <v>2.3716349999999997E-2</v>
      </c>
      <c r="I91" s="215">
        <v>0.46087584999999998</v>
      </c>
      <c r="J91" s="324"/>
      <c r="K91" s="203" t="s">
        <v>1082</v>
      </c>
      <c r="L91" s="121">
        <v>9.969780000000001E-3</v>
      </c>
      <c r="M91" s="121">
        <v>6.4580000000000002E-3</v>
      </c>
      <c r="N91" s="215">
        <v>5.64E-3</v>
      </c>
      <c r="T91" s="32"/>
      <c r="V91" s="27"/>
      <c r="W91" s="27"/>
      <c r="X91" s="27"/>
      <c r="Y91" s="27"/>
      <c r="AC91" s="27"/>
      <c r="AD91" s="27"/>
      <c r="AE91" s="27"/>
      <c r="AF91" s="27"/>
      <c r="AJ91" s="27"/>
      <c r="AK91" s="27"/>
      <c r="AL91" s="27"/>
      <c r="AM91" s="27"/>
      <c r="AO91" s="27"/>
      <c r="AP91" s="27"/>
      <c r="AQ91" s="27"/>
      <c r="AR91" s="27"/>
    </row>
    <row r="92" spans="1:44" x14ac:dyDescent="0.25">
      <c r="A92" s="121" t="s">
        <v>196</v>
      </c>
      <c r="B92" s="121">
        <v>4.2406199999999996E-3</v>
      </c>
      <c r="C92" s="121">
        <v>0.14919304</v>
      </c>
      <c r="D92" s="215">
        <v>5.5248730000000003E-2</v>
      </c>
      <c r="E92" s="323"/>
      <c r="F92" s="203" t="s">
        <v>160</v>
      </c>
      <c r="G92" s="121">
        <v>0.33627655000000001</v>
      </c>
      <c r="H92" s="121">
        <v>0.80751835999999999</v>
      </c>
      <c r="I92" s="215">
        <v>0.45003743000000002</v>
      </c>
      <c r="J92" s="323"/>
      <c r="K92" s="203" t="s">
        <v>1081</v>
      </c>
      <c r="L92" s="121">
        <v>2.6899999999999998E-4</v>
      </c>
      <c r="M92" s="121">
        <v>6.5029300000000005E-3</v>
      </c>
      <c r="N92" s="215">
        <v>5.5968999999999993E-3</v>
      </c>
      <c r="T92" s="32"/>
      <c r="V92" s="27"/>
      <c r="W92" s="27"/>
      <c r="X92" s="27"/>
      <c r="Y92" s="27"/>
      <c r="AC92" s="27"/>
      <c r="AD92" s="27"/>
      <c r="AE92" s="27"/>
      <c r="AF92" s="27"/>
      <c r="AJ92" s="27"/>
      <c r="AK92" s="27"/>
      <c r="AL92" s="27"/>
      <c r="AM92" s="27"/>
      <c r="AO92" s="27"/>
      <c r="AP92" s="27"/>
      <c r="AQ92" s="27"/>
      <c r="AR92" s="27"/>
    </row>
    <row r="93" spans="1:44" x14ac:dyDescent="0.25">
      <c r="A93" s="121" t="s">
        <v>57</v>
      </c>
      <c r="B93" s="121">
        <v>9.4211869999999989E-2</v>
      </c>
      <c r="C93" s="121">
        <v>0</v>
      </c>
      <c r="D93" s="215">
        <v>5.3726370000000002E-2</v>
      </c>
      <c r="E93" s="324"/>
      <c r="F93" s="203" t="s">
        <v>5</v>
      </c>
      <c r="G93" s="121">
        <v>0.18596885000000002</v>
      </c>
      <c r="H93" s="121">
        <v>0.22193673</v>
      </c>
      <c r="I93" s="215">
        <v>0.44802556999999998</v>
      </c>
      <c r="J93" s="324"/>
      <c r="K93" s="203" t="s">
        <v>1080</v>
      </c>
      <c r="L93" s="121">
        <v>3.5284599999999999E-2</v>
      </c>
      <c r="M93" s="121">
        <v>5.692E-3</v>
      </c>
      <c r="N93" s="215">
        <v>5.4324600000000001E-3</v>
      </c>
      <c r="T93" s="32"/>
      <c r="V93" s="27"/>
      <c r="W93" s="27"/>
      <c r="X93" s="27"/>
      <c r="Y93" s="27"/>
      <c r="AC93" s="27"/>
      <c r="AD93" s="27"/>
      <c r="AE93" s="27"/>
      <c r="AF93" s="27"/>
      <c r="AJ93" s="27"/>
      <c r="AK93" s="27"/>
      <c r="AL93" s="27"/>
      <c r="AM93" s="27"/>
      <c r="AO93" s="27"/>
      <c r="AP93" s="27"/>
      <c r="AQ93" s="27"/>
      <c r="AR93" s="27"/>
    </row>
    <row r="94" spans="1:44" x14ac:dyDescent="0.25">
      <c r="A94" s="121" t="s">
        <v>886</v>
      </c>
      <c r="B94" s="121">
        <v>3.59349E-3</v>
      </c>
      <c r="C94" s="121">
        <v>0</v>
      </c>
      <c r="D94" s="215">
        <v>5.04E-2</v>
      </c>
      <c r="E94" s="323"/>
      <c r="F94" s="203" t="s">
        <v>142</v>
      </c>
      <c r="G94" s="121">
        <v>1.2748494099999998</v>
      </c>
      <c r="H94" s="121">
        <v>7.9276869999999999E-2</v>
      </c>
      <c r="I94" s="215">
        <v>0.43776026000000001</v>
      </c>
      <c r="J94" s="323"/>
      <c r="K94" s="203" t="s">
        <v>1079</v>
      </c>
      <c r="L94" s="121">
        <v>5.4117599999999998E-3</v>
      </c>
      <c r="M94" s="121">
        <v>6.0821089999999994E-2</v>
      </c>
      <c r="N94" s="215">
        <v>4.5207399999999997E-3</v>
      </c>
      <c r="T94" s="32"/>
      <c r="V94" s="27"/>
      <c r="W94" s="27"/>
      <c r="X94" s="27"/>
      <c r="Y94" s="27"/>
      <c r="AC94" s="27"/>
      <c r="AD94" s="27"/>
      <c r="AE94" s="27"/>
      <c r="AF94" s="27"/>
      <c r="AJ94" s="27"/>
      <c r="AK94" s="27"/>
      <c r="AL94" s="27"/>
      <c r="AM94" s="27"/>
      <c r="AO94" s="27"/>
      <c r="AP94" s="27"/>
      <c r="AQ94" s="27"/>
      <c r="AR94" s="27"/>
    </row>
    <row r="95" spans="1:44" x14ac:dyDescent="0.25">
      <c r="A95" s="121" t="s">
        <v>141</v>
      </c>
      <c r="B95" s="121">
        <v>0</v>
      </c>
      <c r="C95" s="121">
        <v>0</v>
      </c>
      <c r="D95" s="215">
        <v>4.7563029999999999E-2</v>
      </c>
      <c r="E95" s="324"/>
      <c r="F95" s="203" t="s">
        <v>79</v>
      </c>
      <c r="G95" s="121">
        <v>0.65511445999999995</v>
      </c>
      <c r="H95" s="121">
        <v>0.76224247000000001</v>
      </c>
      <c r="I95" s="215">
        <v>0.43525069999999999</v>
      </c>
      <c r="J95" s="324"/>
      <c r="K95" s="203" t="s">
        <v>1078</v>
      </c>
      <c r="L95" s="121">
        <v>8.9968700000000006E-3</v>
      </c>
      <c r="M95" s="121">
        <v>2.1604209999999999E-2</v>
      </c>
      <c r="N95" s="215">
        <v>4.4799999999999996E-3</v>
      </c>
      <c r="T95" s="32"/>
      <c r="V95" s="27"/>
      <c r="W95" s="27"/>
      <c r="X95" s="27"/>
      <c r="Y95" s="27"/>
      <c r="AC95" s="27"/>
      <c r="AD95" s="27"/>
      <c r="AE95" s="27"/>
      <c r="AF95" s="27"/>
      <c r="AJ95" s="27"/>
      <c r="AK95" s="27"/>
      <c r="AL95" s="27"/>
      <c r="AM95" s="27"/>
      <c r="AO95" s="27"/>
      <c r="AP95" s="27"/>
      <c r="AQ95" s="27"/>
      <c r="AR95" s="27"/>
    </row>
    <row r="96" spans="1:44" x14ac:dyDescent="0.25">
      <c r="A96" s="121" t="s">
        <v>211</v>
      </c>
      <c r="B96" s="121">
        <v>8.481540000000001E-3</v>
      </c>
      <c r="C96" s="121">
        <v>0.38720428000000001</v>
      </c>
      <c r="D96" s="215">
        <v>3.8659289999999999E-2</v>
      </c>
      <c r="E96" s="323"/>
      <c r="F96" s="203" t="s">
        <v>119</v>
      </c>
      <c r="G96" s="121">
        <v>0.69931416000000002</v>
      </c>
      <c r="H96" s="121">
        <v>0.45843293000000002</v>
      </c>
      <c r="I96" s="215">
        <v>0.42940840000000002</v>
      </c>
      <c r="J96" s="323"/>
      <c r="K96" s="203" t="s">
        <v>1077</v>
      </c>
      <c r="L96" s="121">
        <v>2.686E-3</v>
      </c>
      <c r="M96" s="121">
        <v>3.3468570000000003E-2</v>
      </c>
      <c r="N96" s="215">
        <v>4.38194E-3</v>
      </c>
      <c r="T96" s="32"/>
      <c r="V96" s="27"/>
      <c r="W96" s="27"/>
      <c r="X96" s="27"/>
      <c r="Y96" s="27"/>
      <c r="AC96" s="27"/>
      <c r="AD96" s="27"/>
      <c r="AE96" s="27"/>
      <c r="AF96" s="27"/>
      <c r="AJ96" s="27"/>
      <c r="AK96" s="27"/>
      <c r="AL96" s="27"/>
      <c r="AM96" s="27"/>
      <c r="AO96" s="27"/>
      <c r="AP96" s="27"/>
      <c r="AQ96" s="27"/>
      <c r="AR96" s="27"/>
    </row>
    <row r="97" spans="1:44" x14ac:dyDescent="0.25">
      <c r="A97" s="121" t="s">
        <v>32</v>
      </c>
      <c r="B97" s="121">
        <v>1.8606300000000001E-3</v>
      </c>
      <c r="C97" s="121">
        <v>0</v>
      </c>
      <c r="D97" s="215">
        <v>3.7464089999999999E-2</v>
      </c>
      <c r="E97" s="324"/>
      <c r="F97" s="203" t="s">
        <v>152</v>
      </c>
      <c r="G97" s="121">
        <v>0.10677455000000001</v>
      </c>
      <c r="H97" s="121">
        <v>1.9699999999999999E-4</v>
      </c>
      <c r="I97" s="215">
        <v>0.389623</v>
      </c>
      <c r="J97" s="324"/>
      <c r="K97" s="203" t="s">
        <v>1076</v>
      </c>
      <c r="L97" s="121">
        <v>4.9950000000000003E-3</v>
      </c>
      <c r="M97" s="121">
        <v>5.5626199999999999E-3</v>
      </c>
      <c r="N97" s="215">
        <v>3.82E-3</v>
      </c>
      <c r="T97" s="32"/>
      <c r="V97" s="27"/>
      <c r="W97" s="27"/>
      <c r="X97" s="27"/>
      <c r="Y97" s="27"/>
      <c r="AC97" s="27"/>
      <c r="AD97" s="27"/>
      <c r="AE97" s="27"/>
      <c r="AF97" s="27"/>
      <c r="AJ97" s="27"/>
      <c r="AK97" s="27"/>
      <c r="AL97" s="27"/>
      <c r="AM97" s="27"/>
      <c r="AO97" s="27"/>
      <c r="AP97" s="27"/>
      <c r="AQ97" s="27"/>
      <c r="AR97" s="27"/>
    </row>
    <row r="98" spans="1:44" x14ac:dyDescent="0.25">
      <c r="A98" s="121" t="s">
        <v>89</v>
      </c>
      <c r="B98" s="121">
        <v>0.44749696</v>
      </c>
      <c r="C98" s="121">
        <v>0.38522212</v>
      </c>
      <c r="D98" s="215">
        <v>3.7194739999999997E-2</v>
      </c>
      <c r="E98" s="323"/>
      <c r="F98" s="203" t="s">
        <v>19</v>
      </c>
      <c r="G98" s="121">
        <v>0.46948115999999995</v>
      </c>
      <c r="H98" s="121">
        <v>2.9806409999999999</v>
      </c>
      <c r="I98" s="215">
        <v>0.38389664000000001</v>
      </c>
      <c r="J98" s="323"/>
      <c r="K98" s="203" t="s">
        <v>1075</v>
      </c>
      <c r="L98" s="121">
        <v>4.2558339999999993E-2</v>
      </c>
      <c r="M98" s="121">
        <v>0.66859390000000007</v>
      </c>
      <c r="N98" s="215">
        <v>3.4675300000000004E-3</v>
      </c>
      <c r="T98" s="32"/>
      <c r="V98" s="27"/>
      <c r="W98" s="27"/>
      <c r="X98" s="27"/>
      <c r="Y98" s="27"/>
      <c r="AC98" s="27"/>
      <c r="AD98" s="27"/>
      <c r="AE98" s="27"/>
      <c r="AF98" s="27"/>
      <c r="AJ98" s="27"/>
      <c r="AK98" s="27"/>
      <c r="AL98" s="27"/>
      <c r="AM98" s="27"/>
      <c r="AO98" s="27"/>
      <c r="AP98" s="27"/>
      <c r="AQ98" s="27"/>
      <c r="AR98" s="27"/>
    </row>
    <row r="99" spans="1:44" x14ac:dyDescent="0.25">
      <c r="A99" s="121" t="s">
        <v>117</v>
      </c>
      <c r="B99" s="121">
        <v>1.7473599999999999E-2</v>
      </c>
      <c r="C99" s="121">
        <v>0.14456626</v>
      </c>
      <c r="D99" s="215">
        <v>3.3604199999999994E-2</v>
      </c>
      <c r="E99" s="324"/>
      <c r="F99" s="203" t="s">
        <v>165</v>
      </c>
      <c r="G99" s="121">
        <v>0.23245748999999999</v>
      </c>
      <c r="H99" s="121">
        <v>0.39063042999999997</v>
      </c>
      <c r="I99" s="215">
        <v>0.35890215999999997</v>
      </c>
      <c r="J99" s="324"/>
      <c r="K99" s="203" t="s">
        <v>1074</v>
      </c>
      <c r="L99" s="121">
        <v>0</v>
      </c>
      <c r="M99" s="121">
        <v>2.5000000000000001E-5</v>
      </c>
      <c r="N99" s="215">
        <v>2.33906E-3</v>
      </c>
      <c r="T99" s="32"/>
      <c r="V99" s="27"/>
      <c r="W99" s="27"/>
      <c r="X99" s="27"/>
      <c r="Y99" s="27"/>
      <c r="AC99" s="27"/>
      <c r="AD99" s="27"/>
      <c r="AE99" s="27"/>
      <c r="AF99" s="27"/>
      <c r="AJ99" s="27"/>
      <c r="AK99" s="27"/>
      <c r="AL99" s="27"/>
      <c r="AM99" s="27"/>
      <c r="AO99" s="27"/>
      <c r="AP99" s="27"/>
      <c r="AQ99" s="27"/>
      <c r="AR99" s="27"/>
    </row>
    <row r="100" spans="1:44" x14ac:dyDescent="0.25">
      <c r="A100" s="121" t="s">
        <v>84</v>
      </c>
      <c r="B100" s="121">
        <v>0.73311510000000002</v>
      </c>
      <c r="C100" s="121">
        <v>43.280209030000002</v>
      </c>
      <c r="D100" s="215">
        <v>2.371995E-2</v>
      </c>
      <c r="E100" s="323"/>
      <c r="F100" s="203" t="s">
        <v>156</v>
      </c>
      <c r="G100" s="121">
        <v>0.42191381</v>
      </c>
      <c r="H100" s="121">
        <v>0.57141405000000001</v>
      </c>
      <c r="I100" s="215">
        <v>0.34051397</v>
      </c>
      <c r="J100" s="323"/>
      <c r="K100" s="203" t="s">
        <v>1073</v>
      </c>
      <c r="L100" s="121">
        <v>0</v>
      </c>
      <c r="M100" s="121">
        <v>0</v>
      </c>
      <c r="N100" s="215">
        <v>2.232E-3</v>
      </c>
      <c r="T100" s="32"/>
      <c r="V100" s="27"/>
      <c r="W100" s="27"/>
      <c r="X100" s="27"/>
      <c r="Y100" s="27"/>
      <c r="AC100" s="27"/>
      <c r="AD100" s="27"/>
      <c r="AE100" s="27"/>
      <c r="AF100" s="27"/>
      <c r="AJ100" s="27"/>
      <c r="AK100" s="27"/>
      <c r="AL100" s="27"/>
      <c r="AM100" s="27"/>
      <c r="AO100" s="27"/>
      <c r="AP100" s="27"/>
      <c r="AQ100" s="27"/>
      <c r="AR100" s="27"/>
    </row>
    <row r="101" spans="1:44" x14ac:dyDescent="0.25">
      <c r="A101" s="121" t="s">
        <v>210</v>
      </c>
      <c r="B101" s="121">
        <v>7.3403999999999993E-4</v>
      </c>
      <c r="C101" s="121">
        <v>4.6086E-3</v>
      </c>
      <c r="D101" s="215">
        <v>2.210084E-2</v>
      </c>
      <c r="E101" s="324"/>
      <c r="F101" s="203" t="s">
        <v>208</v>
      </c>
      <c r="G101" s="121">
        <v>1.1413547900000001</v>
      </c>
      <c r="H101" s="121">
        <v>0.310782</v>
      </c>
      <c r="I101" s="215">
        <v>0.33210709999999999</v>
      </c>
      <c r="J101" s="324"/>
      <c r="K101" s="203" t="s">
        <v>1072</v>
      </c>
      <c r="L101" s="121">
        <v>2.0000000000000001E-4</v>
      </c>
      <c r="M101" s="121">
        <v>0.18951059000000001</v>
      </c>
      <c r="N101" s="215">
        <v>1.8E-3</v>
      </c>
      <c r="T101" s="32"/>
      <c r="V101" s="27"/>
      <c r="W101" s="27"/>
      <c r="X101" s="27"/>
      <c r="Y101" s="27"/>
      <c r="AC101" s="27"/>
      <c r="AD101" s="27"/>
      <c r="AE101" s="27"/>
      <c r="AF101" s="27"/>
      <c r="AJ101" s="27"/>
      <c r="AK101" s="27"/>
      <c r="AL101" s="27"/>
      <c r="AM101" s="27"/>
      <c r="AO101" s="27"/>
      <c r="AP101" s="27"/>
      <c r="AQ101" s="27"/>
      <c r="AR101" s="27"/>
    </row>
    <row r="102" spans="1:44" x14ac:dyDescent="0.25">
      <c r="A102" s="121" t="s">
        <v>203</v>
      </c>
      <c r="B102" s="121">
        <v>1.0595456000000001</v>
      </c>
      <c r="C102" s="121">
        <v>8.4784369600000016</v>
      </c>
      <c r="D102" s="215">
        <v>2.093768E-2</v>
      </c>
      <c r="E102" s="323"/>
      <c r="F102" s="203" t="s">
        <v>201</v>
      </c>
      <c r="G102" s="121">
        <v>2.2042004400000001</v>
      </c>
      <c r="H102" s="121">
        <v>1.4984832299999999</v>
      </c>
      <c r="I102" s="215">
        <v>0.32735076000000002</v>
      </c>
      <c r="J102" s="323"/>
      <c r="K102" s="203" t="s">
        <v>1071</v>
      </c>
      <c r="L102" s="121">
        <v>1.1958399999999999E-3</v>
      </c>
      <c r="M102" s="121">
        <v>0.24522270000000002</v>
      </c>
      <c r="N102" s="215">
        <v>1.6086800000000001E-3</v>
      </c>
      <c r="T102" s="32"/>
      <c r="V102" s="27"/>
      <c r="W102" s="27"/>
      <c r="X102" s="27"/>
      <c r="Y102" s="27"/>
      <c r="AC102" s="27"/>
      <c r="AD102" s="27"/>
      <c r="AE102" s="27"/>
      <c r="AF102" s="27"/>
      <c r="AJ102" s="27"/>
      <c r="AK102" s="27"/>
      <c r="AL102" s="27"/>
      <c r="AM102" s="27"/>
      <c r="AO102" s="27"/>
      <c r="AP102" s="27"/>
      <c r="AQ102" s="27"/>
      <c r="AR102" s="27"/>
    </row>
    <row r="103" spans="1:44" x14ac:dyDescent="0.25">
      <c r="A103" s="121" t="s">
        <v>193</v>
      </c>
      <c r="B103" s="121">
        <v>9.8516599999999999E-3</v>
      </c>
      <c r="C103" s="121">
        <v>7.0000000000000001E-3</v>
      </c>
      <c r="D103" s="215">
        <v>2.0223599999999998E-2</v>
      </c>
      <c r="E103" s="324"/>
      <c r="F103" s="203" t="s">
        <v>137</v>
      </c>
      <c r="G103" s="121">
        <v>0.99227456999999997</v>
      </c>
      <c r="H103" s="121">
        <v>2.2687089399999998</v>
      </c>
      <c r="I103" s="215">
        <v>0.32311753000000004</v>
      </c>
      <c r="J103" s="324"/>
      <c r="K103" s="203" t="s">
        <v>1070</v>
      </c>
      <c r="L103" s="121">
        <v>2.2699999999999999E-3</v>
      </c>
      <c r="M103" s="121">
        <v>5.6999999999999998E-4</v>
      </c>
      <c r="N103" s="215">
        <v>1.1107000000000001E-3</v>
      </c>
      <c r="T103" s="32"/>
      <c r="V103" s="27"/>
      <c r="W103" s="27"/>
      <c r="X103" s="27"/>
      <c r="Y103" s="27"/>
      <c r="AC103" s="27"/>
      <c r="AD103" s="27"/>
      <c r="AE103" s="27"/>
      <c r="AF103" s="27"/>
      <c r="AJ103" s="27"/>
      <c r="AK103" s="27"/>
      <c r="AL103" s="27"/>
      <c r="AM103" s="27"/>
      <c r="AO103" s="27"/>
      <c r="AP103" s="27"/>
      <c r="AQ103" s="27"/>
      <c r="AR103" s="27"/>
    </row>
    <row r="104" spans="1:44" x14ac:dyDescent="0.25">
      <c r="A104" s="121" t="s">
        <v>100</v>
      </c>
      <c r="B104" s="121">
        <v>9.0855149999999996E-2</v>
      </c>
      <c r="C104" s="121">
        <v>0.59533203000000001</v>
      </c>
      <c r="D104" s="215">
        <v>1.9817069999999999E-2</v>
      </c>
      <c r="E104" s="323"/>
      <c r="F104" s="203" t="s">
        <v>879</v>
      </c>
      <c r="G104" s="121">
        <v>0.18945617000000001</v>
      </c>
      <c r="H104" s="121">
        <v>0</v>
      </c>
      <c r="I104" s="215">
        <v>0.29451618000000002</v>
      </c>
      <c r="J104" s="323"/>
      <c r="K104" s="203" t="s">
        <v>1069</v>
      </c>
      <c r="L104" s="121">
        <v>0</v>
      </c>
      <c r="M104" s="121">
        <v>6.1540999999999994E-4</v>
      </c>
      <c r="N104" s="215">
        <v>1.075E-3</v>
      </c>
      <c r="T104" s="32"/>
      <c r="V104" s="27"/>
      <c r="W104" s="27"/>
      <c r="X104" s="27"/>
      <c r="Y104" s="27"/>
      <c r="AC104" s="27"/>
      <c r="AD104" s="27"/>
      <c r="AE104" s="27"/>
      <c r="AF104" s="27"/>
      <c r="AJ104" s="27"/>
      <c r="AK104" s="27"/>
      <c r="AL104" s="27"/>
      <c r="AM104" s="27"/>
      <c r="AO104" s="27"/>
      <c r="AP104" s="27"/>
      <c r="AQ104" s="27"/>
      <c r="AR104" s="27"/>
    </row>
    <row r="105" spans="1:44" x14ac:dyDescent="0.25">
      <c r="A105" s="121" t="s">
        <v>198</v>
      </c>
      <c r="B105" s="121">
        <v>3.6871430000000004E-2</v>
      </c>
      <c r="C105" s="121">
        <v>0.17878798000000001</v>
      </c>
      <c r="D105" s="215">
        <v>1.9277590000000001E-2</v>
      </c>
      <c r="E105" s="324"/>
      <c r="F105" s="203" t="s">
        <v>172</v>
      </c>
      <c r="G105" s="121">
        <v>1.6621868100000001</v>
      </c>
      <c r="H105" s="121">
        <v>0.62392738999999997</v>
      </c>
      <c r="I105" s="215">
        <v>0.27465878000000005</v>
      </c>
      <c r="J105" s="324"/>
      <c r="K105" s="203" t="s">
        <v>1068</v>
      </c>
      <c r="L105" s="121">
        <v>1.054E-3</v>
      </c>
      <c r="M105" s="121">
        <v>1.075E-3</v>
      </c>
      <c r="N105" s="215">
        <v>1.06313E-3</v>
      </c>
      <c r="T105" s="32"/>
      <c r="V105" s="27"/>
      <c r="W105" s="27"/>
      <c r="X105" s="27"/>
      <c r="Y105" s="27"/>
      <c r="AC105" s="27"/>
      <c r="AD105" s="27"/>
      <c r="AE105" s="27"/>
      <c r="AF105" s="27"/>
      <c r="AJ105" s="27"/>
      <c r="AK105" s="27"/>
      <c r="AL105" s="27"/>
      <c r="AM105" s="27"/>
      <c r="AO105" s="27"/>
      <c r="AP105" s="27"/>
      <c r="AQ105" s="27"/>
      <c r="AR105" s="27"/>
    </row>
    <row r="106" spans="1:44" x14ac:dyDescent="0.25">
      <c r="A106" s="121" t="s">
        <v>120</v>
      </c>
      <c r="B106" s="121">
        <v>1.1889000000000001E-3</v>
      </c>
      <c r="C106" s="121">
        <v>0</v>
      </c>
      <c r="D106" s="215">
        <v>1.7606259999999999E-2</v>
      </c>
      <c r="E106" s="323"/>
      <c r="F106" s="203" t="s">
        <v>216</v>
      </c>
      <c r="G106" s="121">
        <v>0.34327842999999997</v>
      </c>
      <c r="H106" s="121">
        <v>1.2641969499999999</v>
      </c>
      <c r="I106" s="215">
        <v>0.26312000000000002</v>
      </c>
      <c r="J106" s="323"/>
      <c r="K106" s="203" t="s">
        <v>1067</v>
      </c>
      <c r="L106" s="121">
        <v>7.7899999999999996E-4</v>
      </c>
      <c r="M106" s="121">
        <v>0.21398723</v>
      </c>
      <c r="N106" s="215">
        <v>9.2400000000000002E-4</v>
      </c>
      <c r="T106" s="32"/>
      <c r="V106" s="27"/>
      <c r="W106" s="27"/>
      <c r="X106" s="27"/>
      <c r="Y106" s="27"/>
      <c r="AC106" s="27"/>
      <c r="AD106" s="27"/>
      <c r="AE106" s="27"/>
      <c r="AF106" s="27"/>
      <c r="AJ106" s="27"/>
      <c r="AK106" s="27"/>
      <c r="AL106" s="27"/>
      <c r="AM106" s="27"/>
      <c r="AO106" s="27"/>
      <c r="AP106" s="27"/>
      <c r="AQ106" s="27"/>
      <c r="AR106" s="27"/>
    </row>
    <row r="107" spans="1:44" x14ac:dyDescent="0.25">
      <c r="A107" s="121" t="s">
        <v>81</v>
      </c>
      <c r="B107" s="121">
        <v>3.0894089999999999E-2</v>
      </c>
      <c r="C107" s="121">
        <v>0.1417524</v>
      </c>
      <c r="D107" s="215">
        <v>1.6773409999999999E-2</v>
      </c>
      <c r="E107" s="324"/>
      <c r="F107" s="203" t="s">
        <v>127</v>
      </c>
      <c r="G107" s="121">
        <v>2.36471783</v>
      </c>
      <c r="H107" s="121">
        <v>0.37749934999999996</v>
      </c>
      <c r="I107" s="215">
        <v>0.26252516999999997</v>
      </c>
      <c r="J107" s="324"/>
      <c r="K107" s="203" t="s">
        <v>1066</v>
      </c>
      <c r="L107" s="121">
        <v>0</v>
      </c>
      <c r="M107" s="121">
        <v>0</v>
      </c>
      <c r="N107" s="215">
        <v>7.2451999999999998E-4</v>
      </c>
      <c r="T107" s="32"/>
      <c r="V107" s="27"/>
      <c r="W107" s="27"/>
      <c r="X107" s="27"/>
      <c r="Y107" s="27"/>
      <c r="AC107" s="27"/>
      <c r="AD107" s="27"/>
      <c r="AE107" s="27"/>
      <c r="AF107" s="27"/>
      <c r="AJ107" s="27"/>
      <c r="AK107" s="27"/>
      <c r="AL107" s="27"/>
      <c r="AM107" s="27"/>
      <c r="AO107" s="27"/>
      <c r="AP107" s="27"/>
      <c r="AQ107" s="27"/>
      <c r="AR107" s="27"/>
    </row>
    <row r="108" spans="1:44" x14ac:dyDescent="0.25">
      <c r="A108" s="121" t="s">
        <v>208</v>
      </c>
      <c r="B108" s="121">
        <v>6.6113379999999999E-2</v>
      </c>
      <c r="C108" s="121">
        <v>0.10475932</v>
      </c>
      <c r="D108" s="215">
        <v>1.5741669999999999E-2</v>
      </c>
      <c r="E108" s="323"/>
      <c r="F108" s="203" t="s">
        <v>112</v>
      </c>
      <c r="G108" s="121">
        <v>2.4700971699999998</v>
      </c>
      <c r="H108" s="121">
        <v>1.8606615099999999</v>
      </c>
      <c r="I108" s="215">
        <v>0.26189099999999998</v>
      </c>
      <c r="J108" s="323"/>
      <c r="K108" s="203" t="s">
        <v>1065</v>
      </c>
      <c r="L108" s="121">
        <v>3.3040000000000001E-3</v>
      </c>
      <c r="M108" s="121">
        <v>3.0539E-2</v>
      </c>
      <c r="N108" s="215">
        <v>6.5200000000000002E-4</v>
      </c>
      <c r="T108" s="32"/>
      <c r="V108" s="27"/>
      <c r="W108" s="27"/>
      <c r="X108" s="27"/>
      <c r="Y108" s="27"/>
      <c r="AC108" s="27"/>
      <c r="AD108" s="27"/>
      <c r="AE108" s="27"/>
      <c r="AF108" s="27"/>
      <c r="AJ108" s="27"/>
      <c r="AK108" s="27"/>
      <c r="AL108" s="27"/>
      <c r="AM108" s="27"/>
      <c r="AO108" s="27"/>
      <c r="AP108" s="27"/>
      <c r="AQ108" s="27"/>
      <c r="AR108" s="27"/>
    </row>
    <row r="109" spans="1:44" x14ac:dyDescent="0.25">
      <c r="A109" s="121" t="s">
        <v>214</v>
      </c>
      <c r="B109" s="121">
        <v>1.00315E-2</v>
      </c>
      <c r="C109" s="121">
        <v>8.293469999999999E-3</v>
      </c>
      <c r="D109" s="215">
        <v>1.3660540000000001E-2</v>
      </c>
      <c r="E109" s="324"/>
      <c r="F109" s="203" t="s">
        <v>168</v>
      </c>
      <c r="G109" s="121">
        <v>0.36248203000000001</v>
      </c>
      <c r="H109" s="121">
        <v>0.24199477</v>
      </c>
      <c r="I109" s="215">
        <v>0.25271417000000002</v>
      </c>
      <c r="J109" s="324"/>
      <c r="K109" s="203" t="s">
        <v>1064</v>
      </c>
      <c r="L109" s="121">
        <v>2.1099999999999999E-3</v>
      </c>
      <c r="M109" s="121">
        <v>5.6800000000000004E-4</v>
      </c>
      <c r="N109" s="215">
        <v>6.1600000000000001E-4</v>
      </c>
      <c r="T109" s="32"/>
      <c r="V109" s="27"/>
      <c r="W109" s="27"/>
      <c r="X109" s="27"/>
      <c r="Y109" s="27"/>
      <c r="AC109" s="27"/>
      <c r="AD109" s="27"/>
      <c r="AE109" s="27"/>
      <c r="AF109" s="27"/>
      <c r="AJ109" s="27"/>
      <c r="AK109" s="27"/>
      <c r="AL109" s="27"/>
      <c r="AM109" s="27"/>
      <c r="AO109" s="27"/>
      <c r="AP109" s="27"/>
      <c r="AQ109" s="27"/>
      <c r="AR109" s="27"/>
    </row>
    <row r="110" spans="1:44" x14ac:dyDescent="0.25">
      <c r="A110" s="121" t="s">
        <v>73</v>
      </c>
      <c r="B110" s="121">
        <v>0</v>
      </c>
      <c r="C110" s="121">
        <v>2.2730000000000002E-4</v>
      </c>
      <c r="D110" s="215">
        <v>1.3596450000000001E-2</v>
      </c>
      <c r="E110" s="323"/>
      <c r="F110" s="203" t="s">
        <v>147</v>
      </c>
      <c r="G110" s="121">
        <v>0.16129119</v>
      </c>
      <c r="H110" s="121">
        <v>3.6614379999999995E-2</v>
      </c>
      <c r="I110" s="215">
        <v>0.23984063</v>
      </c>
      <c r="J110" s="323"/>
      <c r="K110" s="203" t="s">
        <v>1063</v>
      </c>
      <c r="L110" s="121">
        <v>2.5000000000000001E-4</v>
      </c>
      <c r="M110" s="121">
        <v>0</v>
      </c>
      <c r="N110" s="215">
        <v>5.0000000000000001E-4</v>
      </c>
      <c r="T110" s="32"/>
      <c r="V110" s="27"/>
      <c r="W110" s="27"/>
      <c r="X110" s="27"/>
      <c r="Y110" s="27"/>
      <c r="AC110" s="27"/>
      <c r="AD110" s="27"/>
      <c r="AE110" s="27"/>
      <c r="AF110" s="27"/>
      <c r="AJ110" s="27"/>
      <c r="AK110" s="27"/>
      <c r="AL110" s="27"/>
      <c r="AM110" s="27"/>
      <c r="AO110" s="27"/>
      <c r="AP110" s="27"/>
      <c r="AQ110" s="27"/>
      <c r="AR110" s="27"/>
    </row>
    <row r="111" spans="1:44" x14ac:dyDescent="0.25">
      <c r="A111" s="121" t="s">
        <v>93</v>
      </c>
      <c r="B111" s="121">
        <v>0.19551882999999998</v>
      </c>
      <c r="C111" s="121">
        <v>0.15492973000000002</v>
      </c>
      <c r="D111" s="215">
        <v>9.2064199999999999E-3</v>
      </c>
      <c r="E111" s="324"/>
      <c r="F111" s="203" t="s">
        <v>24</v>
      </c>
      <c r="G111" s="121">
        <v>0.36684658000000003</v>
      </c>
      <c r="H111" s="121">
        <v>8.1618650000000001E-2</v>
      </c>
      <c r="I111" s="215">
        <v>0.23114610999999999</v>
      </c>
      <c r="J111" s="324"/>
      <c r="K111" s="203" t="s">
        <v>1062</v>
      </c>
      <c r="L111" s="121">
        <v>2.0311076100000003</v>
      </c>
      <c r="M111" s="121">
        <v>3.6073819999999999E-2</v>
      </c>
      <c r="N111" s="215">
        <v>5.0000000000000001E-4</v>
      </c>
      <c r="T111" s="32"/>
      <c r="V111" s="27"/>
      <c r="W111" s="27"/>
      <c r="X111" s="27"/>
      <c r="Y111" s="27"/>
      <c r="AC111" s="27"/>
      <c r="AD111" s="27"/>
      <c r="AE111" s="27"/>
      <c r="AF111" s="27"/>
      <c r="AJ111" s="27"/>
      <c r="AK111" s="27"/>
      <c r="AL111" s="27"/>
      <c r="AM111" s="27"/>
      <c r="AO111" s="27"/>
      <c r="AP111" s="27"/>
      <c r="AQ111" s="27"/>
      <c r="AR111" s="27"/>
    </row>
    <row r="112" spans="1:44" x14ac:dyDescent="0.25">
      <c r="A112" s="121" t="s">
        <v>215</v>
      </c>
      <c r="B112" s="121">
        <v>0.10804928999999999</v>
      </c>
      <c r="C112" s="121">
        <v>0.10322058000000001</v>
      </c>
      <c r="D112" s="215">
        <v>8.4102499999999993E-3</v>
      </c>
      <c r="E112" s="323"/>
      <c r="F112" s="203" t="s">
        <v>76</v>
      </c>
      <c r="G112" s="121">
        <v>7.2498942099999999</v>
      </c>
      <c r="H112" s="121">
        <v>1.1881850300000001</v>
      </c>
      <c r="I112" s="215">
        <v>0.19974304000000001</v>
      </c>
      <c r="J112" s="323"/>
      <c r="K112" s="203" t="s">
        <v>1061</v>
      </c>
      <c r="L112" s="121">
        <v>1.8622000000000001E-3</v>
      </c>
      <c r="M112" s="121">
        <v>1.505E-3</v>
      </c>
      <c r="N112" s="215">
        <v>4.5957999999999996E-4</v>
      </c>
      <c r="T112" s="32"/>
      <c r="V112" s="27"/>
      <c r="W112" s="27"/>
      <c r="X112" s="27"/>
      <c r="Y112" s="27"/>
      <c r="AC112" s="27"/>
      <c r="AD112" s="27"/>
      <c r="AE112" s="27"/>
      <c r="AF112" s="27"/>
      <c r="AJ112" s="27"/>
      <c r="AK112" s="27"/>
      <c r="AL112" s="27"/>
      <c r="AM112" s="27"/>
      <c r="AO112" s="27"/>
      <c r="AP112" s="27"/>
      <c r="AQ112" s="27"/>
      <c r="AR112" s="27"/>
    </row>
    <row r="113" spans="1:44" x14ac:dyDescent="0.25">
      <c r="A113" s="121" t="s">
        <v>104</v>
      </c>
      <c r="B113" s="121">
        <v>5.0093400000000001E-3</v>
      </c>
      <c r="C113" s="121">
        <v>1.7582599999999997E-2</v>
      </c>
      <c r="D113" s="215">
        <v>8.0711700000000008E-3</v>
      </c>
      <c r="E113" s="324"/>
      <c r="F113" s="203" t="s">
        <v>144</v>
      </c>
      <c r="G113" s="121">
        <v>2.5464839999999999E-2</v>
      </c>
      <c r="H113" s="121">
        <v>0.95060532999999992</v>
      </c>
      <c r="I113" s="215">
        <v>0.19407252</v>
      </c>
      <c r="J113" s="324"/>
      <c r="K113" s="203" t="s">
        <v>1060</v>
      </c>
      <c r="L113" s="121">
        <v>8.1700000000000002E-4</v>
      </c>
      <c r="M113" s="121">
        <v>1.9000000000000001E-5</v>
      </c>
      <c r="N113" s="215">
        <v>4.5899999999999999E-4</v>
      </c>
      <c r="T113" s="32"/>
      <c r="V113" s="27"/>
      <c r="W113" s="27"/>
      <c r="X113" s="27"/>
      <c r="Y113" s="27"/>
      <c r="AC113" s="27"/>
      <c r="AD113" s="27"/>
      <c r="AE113" s="27"/>
      <c r="AF113" s="27"/>
      <c r="AJ113" s="27"/>
      <c r="AK113" s="27"/>
      <c r="AL113" s="27"/>
      <c r="AM113" s="27"/>
      <c r="AO113" s="27"/>
      <c r="AP113" s="27"/>
      <c r="AQ113" s="27"/>
      <c r="AR113" s="27"/>
    </row>
    <row r="114" spans="1:44" x14ac:dyDescent="0.25">
      <c r="A114" s="121" t="s">
        <v>94</v>
      </c>
      <c r="B114" s="121">
        <v>8.4900339999999991E-2</v>
      </c>
      <c r="C114" s="121">
        <v>6.7841399999999996E-2</v>
      </c>
      <c r="D114" s="215">
        <v>6.1292899999999999E-3</v>
      </c>
      <c r="E114" s="323"/>
      <c r="F114" s="203" t="s">
        <v>3</v>
      </c>
      <c r="G114" s="121">
        <v>0.49332999999999999</v>
      </c>
      <c r="H114" s="121">
        <v>0.41755300000000001</v>
      </c>
      <c r="I114" s="215">
        <v>0.190192</v>
      </c>
      <c r="J114" s="323"/>
      <c r="K114" s="203" t="s">
        <v>1059</v>
      </c>
      <c r="L114" s="121">
        <v>1.01E-4</v>
      </c>
      <c r="M114" s="121">
        <v>1.03753E-3</v>
      </c>
      <c r="N114" s="215">
        <v>4.3594E-4</v>
      </c>
      <c r="T114" s="32"/>
      <c r="V114" s="27"/>
      <c r="W114" s="27"/>
      <c r="X114" s="27"/>
      <c r="Y114" s="27"/>
      <c r="AC114" s="27"/>
      <c r="AD114" s="27"/>
      <c r="AE114" s="27"/>
      <c r="AF114" s="27"/>
      <c r="AJ114" s="27"/>
      <c r="AK114" s="27"/>
      <c r="AL114" s="27"/>
      <c r="AM114" s="27"/>
      <c r="AO114" s="27"/>
      <c r="AP114" s="27"/>
      <c r="AQ114" s="27"/>
      <c r="AR114" s="27"/>
    </row>
    <row r="115" spans="1:44" x14ac:dyDescent="0.25">
      <c r="A115" s="121" t="s">
        <v>199</v>
      </c>
      <c r="B115" s="121">
        <v>0.10168007000000001</v>
      </c>
      <c r="C115" s="121">
        <v>0.127002</v>
      </c>
      <c r="D115" s="215">
        <v>5.0322399999999995E-3</v>
      </c>
      <c r="E115" s="324"/>
      <c r="F115" s="203" t="s">
        <v>167</v>
      </c>
      <c r="G115" s="121">
        <v>4.4843099999999997E-2</v>
      </c>
      <c r="H115" s="121">
        <v>1.4222E-2</v>
      </c>
      <c r="I115" s="215">
        <v>0.18430299999999999</v>
      </c>
      <c r="J115" s="324"/>
      <c r="K115" s="203" t="s">
        <v>1058</v>
      </c>
      <c r="L115" s="121">
        <v>2.631E-4</v>
      </c>
      <c r="M115" s="121">
        <v>5.0000000000000004E-6</v>
      </c>
      <c r="N115" s="215">
        <v>3.6999999999999999E-4</v>
      </c>
      <c r="T115" s="32"/>
      <c r="V115" s="27"/>
      <c r="W115" s="27"/>
      <c r="X115" s="27"/>
      <c r="Y115" s="27"/>
      <c r="AC115" s="27"/>
      <c r="AD115" s="27"/>
      <c r="AE115" s="27"/>
      <c r="AF115" s="27"/>
      <c r="AJ115" s="27"/>
      <c r="AK115" s="27"/>
      <c r="AL115" s="27"/>
      <c r="AM115" s="27"/>
      <c r="AO115" s="27"/>
      <c r="AP115" s="27"/>
      <c r="AQ115" s="27"/>
      <c r="AR115" s="27"/>
    </row>
    <row r="116" spans="1:44" x14ac:dyDescent="0.25">
      <c r="A116" s="121" t="s">
        <v>68</v>
      </c>
      <c r="B116" s="121">
        <v>0</v>
      </c>
      <c r="C116" s="121">
        <v>3.0436009999999999E-2</v>
      </c>
      <c r="D116" s="215">
        <v>5.0021199999999997E-3</v>
      </c>
      <c r="E116" s="323"/>
      <c r="F116" s="203" t="s">
        <v>121</v>
      </c>
      <c r="G116" s="121">
        <v>5.4359999999999999</v>
      </c>
      <c r="H116" s="121">
        <v>1.22851</v>
      </c>
      <c r="I116" s="215">
        <v>0.18325</v>
      </c>
      <c r="J116" s="323"/>
      <c r="K116" s="203" t="s">
        <v>1057</v>
      </c>
      <c r="L116" s="121">
        <v>6.8233E-3</v>
      </c>
      <c r="M116" s="121">
        <v>0</v>
      </c>
      <c r="N116" s="215">
        <v>2.0000000000000001E-4</v>
      </c>
      <c r="T116" s="32"/>
      <c r="V116" s="27"/>
      <c r="W116" s="27"/>
      <c r="X116" s="27"/>
      <c r="Y116" s="27"/>
      <c r="AC116" s="27"/>
      <c r="AD116" s="27"/>
      <c r="AE116" s="27"/>
      <c r="AF116" s="27"/>
      <c r="AJ116" s="27"/>
      <c r="AK116" s="27"/>
      <c r="AL116" s="27"/>
      <c r="AM116" s="27"/>
      <c r="AO116" s="27"/>
      <c r="AP116" s="27"/>
      <c r="AQ116" s="27"/>
      <c r="AR116" s="27"/>
    </row>
    <row r="117" spans="1:44" x14ac:dyDescent="0.25">
      <c r="A117" s="121" t="s">
        <v>105</v>
      </c>
      <c r="B117" s="121">
        <v>5.7383199999999999E-3</v>
      </c>
      <c r="C117" s="121">
        <v>0.11614249</v>
      </c>
      <c r="D117" s="215">
        <v>4.4714099999999994E-3</v>
      </c>
      <c r="E117" s="324"/>
      <c r="F117" s="203" t="s">
        <v>183</v>
      </c>
      <c r="G117" s="121">
        <v>2.71234486</v>
      </c>
      <c r="H117" s="121">
        <v>4.64298783</v>
      </c>
      <c r="I117" s="215">
        <v>0.18100723999999999</v>
      </c>
      <c r="J117" s="324"/>
      <c r="K117" s="203" t="s">
        <v>1056</v>
      </c>
      <c r="L117" s="121">
        <v>0</v>
      </c>
      <c r="M117" s="121">
        <v>1.4999999999999999E-4</v>
      </c>
      <c r="N117" s="215">
        <v>1.7594999999999999E-4</v>
      </c>
      <c r="T117" s="32"/>
      <c r="V117" s="27"/>
      <c r="W117" s="27"/>
      <c r="X117" s="27"/>
      <c r="Y117" s="27"/>
      <c r="AC117" s="27"/>
      <c r="AD117" s="27"/>
      <c r="AE117" s="27"/>
      <c r="AF117" s="27"/>
      <c r="AJ117" s="27"/>
      <c r="AK117" s="27"/>
      <c r="AL117" s="27"/>
      <c r="AM117" s="27"/>
      <c r="AO117" s="27"/>
      <c r="AP117" s="27"/>
      <c r="AQ117" s="27"/>
      <c r="AR117" s="27"/>
    </row>
    <row r="118" spans="1:44" x14ac:dyDescent="0.25">
      <c r="A118" s="121" t="s">
        <v>194</v>
      </c>
      <c r="B118" s="121">
        <v>6.0189E-4</v>
      </c>
      <c r="C118" s="121">
        <v>0.24793799</v>
      </c>
      <c r="D118" s="215">
        <v>2.9610000000000001E-3</v>
      </c>
      <c r="E118" s="323"/>
      <c r="F118" s="203" t="s">
        <v>205</v>
      </c>
      <c r="G118" s="121">
        <v>5.1698279999999999E-2</v>
      </c>
      <c r="H118" s="121">
        <v>6.1011709999999997E-2</v>
      </c>
      <c r="I118" s="215">
        <v>0.17182472000000001</v>
      </c>
      <c r="J118" s="323"/>
      <c r="K118" s="203" t="s">
        <v>1055</v>
      </c>
      <c r="L118" s="121">
        <v>5.0000000000000004E-6</v>
      </c>
      <c r="M118" s="121">
        <v>0</v>
      </c>
      <c r="N118" s="215">
        <v>1.4999999999999999E-4</v>
      </c>
      <c r="T118" s="32"/>
      <c r="V118" s="27"/>
      <c r="W118" s="27"/>
      <c r="X118" s="27"/>
      <c r="Y118" s="27"/>
      <c r="AC118" s="27"/>
      <c r="AD118" s="27"/>
      <c r="AE118" s="27"/>
      <c r="AF118" s="27"/>
      <c r="AJ118" s="27"/>
      <c r="AK118" s="27"/>
      <c r="AL118" s="27"/>
      <c r="AM118" s="27"/>
      <c r="AO118" s="27"/>
      <c r="AP118" s="27"/>
      <c r="AQ118" s="27"/>
      <c r="AR118" s="27"/>
    </row>
    <row r="119" spans="1:44" x14ac:dyDescent="0.25">
      <c r="A119" s="121" t="s">
        <v>191</v>
      </c>
      <c r="B119" s="121">
        <v>4.305995E-2</v>
      </c>
      <c r="C119" s="121">
        <v>2.2104970000000002E-2</v>
      </c>
      <c r="D119" s="215">
        <v>2.08946E-3</v>
      </c>
      <c r="E119" s="324"/>
      <c r="F119" s="203" t="s">
        <v>199</v>
      </c>
      <c r="G119" s="121">
        <v>0.24816201000000002</v>
      </c>
      <c r="H119" s="121">
        <v>0.24927778</v>
      </c>
      <c r="I119" s="215">
        <v>0.16984639000000001</v>
      </c>
      <c r="J119" s="324"/>
      <c r="K119" s="203" t="s">
        <v>1054</v>
      </c>
      <c r="L119" s="121">
        <v>6.7471139999999999E-2</v>
      </c>
      <c r="M119" s="121">
        <v>6.0999999999999999E-2</v>
      </c>
      <c r="N119" s="215">
        <v>1.2999999999999999E-4</v>
      </c>
      <c r="T119" s="32"/>
      <c r="V119" s="27"/>
      <c r="W119" s="27"/>
      <c r="X119" s="27"/>
      <c r="Y119" s="27"/>
      <c r="AC119" s="27"/>
      <c r="AD119" s="27"/>
      <c r="AE119" s="27"/>
      <c r="AF119" s="27"/>
      <c r="AJ119" s="27"/>
      <c r="AK119" s="27"/>
      <c r="AL119" s="27"/>
      <c r="AM119" s="27"/>
      <c r="AO119" s="27"/>
      <c r="AP119" s="27"/>
      <c r="AQ119" s="27"/>
      <c r="AR119" s="27"/>
    </row>
    <row r="120" spans="1:44" x14ac:dyDescent="0.25">
      <c r="A120" s="121" t="s">
        <v>80</v>
      </c>
      <c r="B120" s="121">
        <v>1.9463859999999999E-2</v>
      </c>
      <c r="C120" s="121">
        <v>4.4468470000000003E-2</v>
      </c>
      <c r="D120" s="215">
        <v>1.9528199999999999E-3</v>
      </c>
      <c r="E120" s="323"/>
      <c r="F120" s="203" t="s">
        <v>32</v>
      </c>
      <c r="G120" s="121">
        <v>0.26558409999999999</v>
      </c>
      <c r="H120" s="121">
        <v>0.24815999999999999</v>
      </c>
      <c r="I120" s="215">
        <v>0.16</v>
      </c>
      <c r="J120" s="323"/>
      <c r="K120" s="203" t="s">
        <v>1053</v>
      </c>
      <c r="L120" s="121">
        <v>0</v>
      </c>
      <c r="M120" s="121">
        <v>0</v>
      </c>
      <c r="N120" s="215">
        <v>1.25E-4</v>
      </c>
      <c r="T120" s="32"/>
      <c r="V120" s="27"/>
      <c r="W120" s="27"/>
      <c r="X120" s="27"/>
      <c r="Y120" s="27"/>
      <c r="AC120" s="27"/>
      <c r="AD120" s="27"/>
      <c r="AE120" s="27"/>
      <c r="AF120" s="27"/>
      <c r="AJ120" s="27"/>
      <c r="AK120" s="27"/>
      <c r="AL120" s="27"/>
      <c r="AM120" s="27"/>
      <c r="AO120" s="27"/>
      <c r="AP120" s="27"/>
      <c r="AQ120" s="27"/>
      <c r="AR120" s="27"/>
    </row>
    <row r="121" spans="1:44" x14ac:dyDescent="0.25">
      <c r="A121" s="121" t="s">
        <v>136</v>
      </c>
      <c r="B121" s="121">
        <v>6.9292799999999995E-3</v>
      </c>
      <c r="C121" s="121">
        <v>6.26803E-3</v>
      </c>
      <c r="D121" s="215">
        <v>8.6219000000000009E-4</v>
      </c>
      <c r="E121" s="324"/>
      <c r="F121" s="203" t="s">
        <v>210</v>
      </c>
      <c r="G121" s="121">
        <v>2.1640644999999998</v>
      </c>
      <c r="H121" s="121">
        <v>0.15370207</v>
      </c>
      <c r="I121" s="215">
        <v>0.15304926000000002</v>
      </c>
      <c r="J121" s="324"/>
      <c r="K121" s="203" t="s">
        <v>1052</v>
      </c>
      <c r="L121" s="121">
        <v>5.0000000000000004E-6</v>
      </c>
      <c r="M121" s="121">
        <v>2.0000000000000002E-5</v>
      </c>
      <c r="N121" s="215">
        <v>1.1740000000000001E-4</v>
      </c>
      <c r="T121" s="32"/>
      <c r="V121" s="27"/>
      <c r="W121" s="27"/>
      <c r="X121" s="27"/>
      <c r="Y121" s="27"/>
      <c r="AC121" s="27"/>
      <c r="AD121" s="27"/>
      <c r="AE121" s="27"/>
      <c r="AF121" s="27"/>
      <c r="AJ121" s="27"/>
      <c r="AK121" s="27"/>
      <c r="AL121" s="27"/>
      <c r="AM121" s="27"/>
      <c r="AO121" s="27"/>
      <c r="AP121" s="27"/>
      <c r="AQ121" s="27"/>
      <c r="AR121" s="27"/>
    </row>
    <row r="122" spans="1:44" x14ac:dyDescent="0.25">
      <c r="A122" s="121" t="s">
        <v>18</v>
      </c>
      <c r="B122" s="121">
        <v>1.4650499999999999E-3</v>
      </c>
      <c r="C122" s="121">
        <v>0</v>
      </c>
      <c r="D122" s="215">
        <v>6.7199999999999996E-4</v>
      </c>
      <c r="E122" s="323"/>
      <c r="F122" s="203" t="s">
        <v>182</v>
      </c>
      <c r="G122" s="121">
        <v>4.1853169999999995E-2</v>
      </c>
      <c r="H122" s="121">
        <v>0.44893665000000005</v>
      </c>
      <c r="I122" s="215">
        <v>0.15218871</v>
      </c>
      <c r="J122" s="323"/>
      <c r="K122" s="203" t="s">
        <v>1051</v>
      </c>
      <c r="L122" s="121">
        <v>3.4E-5</v>
      </c>
      <c r="M122" s="121">
        <v>0</v>
      </c>
      <c r="N122" s="215">
        <v>1E-4</v>
      </c>
      <c r="T122" s="32"/>
      <c r="V122" s="27"/>
      <c r="W122" s="27"/>
      <c r="X122" s="27"/>
      <c r="Y122" s="27"/>
      <c r="AC122" s="27"/>
      <c r="AD122" s="27"/>
      <c r="AE122" s="27"/>
      <c r="AF122" s="27"/>
      <c r="AJ122" s="27"/>
      <c r="AK122" s="27"/>
      <c r="AL122" s="27"/>
      <c r="AM122" s="27"/>
      <c r="AO122" s="27"/>
      <c r="AP122" s="27"/>
      <c r="AQ122" s="27"/>
      <c r="AR122" s="27"/>
    </row>
    <row r="123" spans="1:44" x14ac:dyDescent="0.25">
      <c r="A123" s="121" t="s">
        <v>23</v>
      </c>
      <c r="B123" s="121">
        <v>1.2636800000000001E-3</v>
      </c>
      <c r="C123" s="121">
        <v>0</v>
      </c>
      <c r="D123" s="215">
        <v>6.0975000000000005E-4</v>
      </c>
      <c r="E123" s="324"/>
      <c r="F123" s="203" t="s">
        <v>194</v>
      </c>
      <c r="G123" s="121">
        <v>8.8766440000000002E-2</v>
      </c>
      <c r="H123" s="121">
        <v>7.5076000000000004E-2</v>
      </c>
      <c r="I123" s="215">
        <v>0.14761111999999998</v>
      </c>
      <c r="J123" s="324"/>
      <c r="K123" s="203" t="s">
        <v>1050</v>
      </c>
      <c r="L123" s="121">
        <v>1.2E-4</v>
      </c>
      <c r="M123" s="121">
        <v>0</v>
      </c>
      <c r="N123" s="215">
        <v>1E-4</v>
      </c>
      <c r="T123" s="32"/>
      <c r="V123" s="27"/>
      <c r="W123" s="27"/>
      <c r="X123" s="27"/>
      <c r="Y123" s="27"/>
      <c r="AC123" s="27"/>
      <c r="AD123" s="27"/>
      <c r="AE123" s="27"/>
      <c r="AF123" s="27"/>
      <c r="AJ123" s="27"/>
      <c r="AK123" s="27"/>
      <c r="AL123" s="27"/>
      <c r="AM123" s="27"/>
      <c r="AO123" s="27"/>
      <c r="AP123" s="27"/>
      <c r="AQ123" s="27"/>
      <c r="AR123" s="27"/>
    </row>
    <row r="124" spans="1:44" x14ac:dyDescent="0.25">
      <c r="A124" s="121" t="s">
        <v>111</v>
      </c>
      <c r="B124" s="121">
        <v>0</v>
      </c>
      <c r="C124" s="121">
        <v>0</v>
      </c>
      <c r="D124" s="215">
        <v>3.8499999999999998E-4</v>
      </c>
      <c r="E124" s="323"/>
      <c r="F124" s="203" t="s">
        <v>102</v>
      </c>
      <c r="G124" s="121">
        <v>0.82629706000000003</v>
      </c>
      <c r="H124" s="121">
        <v>0.45490165000000005</v>
      </c>
      <c r="I124" s="215">
        <v>0.1347421</v>
      </c>
      <c r="J124" s="323"/>
      <c r="K124" s="203" t="s">
        <v>1049</v>
      </c>
      <c r="L124" s="121">
        <v>8.2200000000000003E-4</v>
      </c>
      <c r="M124" s="121">
        <v>2.5086999999999999E-4</v>
      </c>
      <c r="N124" s="215">
        <v>8.0000000000000007E-5</v>
      </c>
      <c r="T124" s="32"/>
      <c r="V124" s="27"/>
      <c r="W124" s="27"/>
      <c r="X124" s="27"/>
      <c r="Y124" s="27"/>
      <c r="AC124" s="27"/>
      <c r="AD124" s="27"/>
      <c r="AE124" s="27"/>
      <c r="AF124" s="27"/>
      <c r="AJ124" s="27"/>
      <c r="AK124" s="27"/>
      <c r="AL124" s="27"/>
      <c r="AM124" s="27"/>
      <c r="AO124" s="27"/>
      <c r="AP124" s="27"/>
      <c r="AQ124" s="27"/>
      <c r="AR124" s="27"/>
    </row>
    <row r="125" spans="1:44" x14ac:dyDescent="0.25">
      <c r="A125" s="121" t="s">
        <v>63</v>
      </c>
      <c r="B125" s="121">
        <v>1.2257799999999999E-3</v>
      </c>
      <c r="C125" s="121">
        <v>1.6105099999999999E-3</v>
      </c>
      <c r="D125" s="215">
        <v>1.953E-4</v>
      </c>
      <c r="E125" s="324"/>
      <c r="F125" s="203" t="s">
        <v>31</v>
      </c>
      <c r="G125" s="121">
        <v>3.2208300000000002E-2</v>
      </c>
      <c r="H125" s="121">
        <v>0</v>
      </c>
      <c r="I125" s="215">
        <v>0.13253575000000001</v>
      </c>
      <c r="J125" s="324"/>
      <c r="K125" s="203" t="s">
        <v>1048</v>
      </c>
      <c r="L125" s="121">
        <v>2.8E-5</v>
      </c>
      <c r="M125" s="121">
        <v>1.59297E-3</v>
      </c>
      <c r="N125" s="215">
        <v>6.9999999999999994E-5</v>
      </c>
      <c r="T125" s="32"/>
      <c r="V125" s="27"/>
      <c r="W125" s="27"/>
      <c r="X125" s="27"/>
      <c r="Y125" s="27"/>
      <c r="AC125" s="27"/>
      <c r="AD125" s="27"/>
      <c r="AE125" s="27"/>
      <c r="AF125" s="27"/>
      <c r="AJ125" s="27"/>
      <c r="AK125" s="27"/>
      <c r="AL125" s="27"/>
      <c r="AM125" s="27"/>
      <c r="AO125" s="27"/>
      <c r="AP125" s="27"/>
      <c r="AQ125" s="27"/>
      <c r="AR125" s="27"/>
    </row>
    <row r="126" spans="1:44" x14ac:dyDescent="0.25">
      <c r="A126" s="121" t="s">
        <v>878</v>
      </c>
      <c r="B126" s="121">
        <v>0</v>
      </c>
      <c r="C126" s="121">
        <v>0</v>
      </c>
      <c r="D126" s="215">
        <v>6.5099999999999995E-6</v>
      </c>
      <c r="E126" s="323"/>
      <c r="F126" s="203" t="s">
        <v>107</v>
      </c>
      <c r="G126" s="121">
        <v>0.1182633</v>
      </c>
      <c r="H126" s="121">
        <v>0.22081999999999999</v>
      </c>
      <c r="I126" s="215">
        <v>0.12392330999999999</v>
      </c>
      <c r="J126" s="323"/>
      <c r="K126" s="203" t="s">
        <v>1047</v>
      </c>
      <c r="L126" s="121">
        <v>8.2000000000000001E-5</v>
      </c>
      <c r="M126" s="121">
        <v>0</v>
      </c>
      <c r="N126" s="215">
        <v>6.4999999999999994E-5</v>
      </c>
      <c r="T126" s="32"/>
      <c r="V126" s="27"/>
      <c r="W126" s="27"/>
      <c r="X126" s="27"/>
      <c r="Y126" s="27"/>
      <c r="AC126" s="27"/>
      <c r="AD126" s="27"/>
      <c r="AE126" s="27"/>
      <c r="AF126" s="27"/>
      <c r="AJ126" s="27"/>
      <c r="AK126" s="27"/>
      <c r="AL126" s="27"/>
      <c r="AM126" s="27"/>
      <c r="AO126" s="27"/>
      <c r="AP126" s="27"/>
      <c r="AQ126" s="27"/>
      <c r="AR126" s="27"/>
    </row>
    <row r="127" spans="1:44" x14ac:dyDescent="0.25">
      <c r="A127" s="121" t="s">
        <v>0</v>
      </c>
      <c r="B127" s="121">
        <v>0</v>
      </c>
      <c r="C127" s="121">
        <v>0</v>
      </c>
      <c r="D127" s="215">
        <v>0</v>
      </c>
      <c r="E127" s="324"/>
      <c r="F127" s="203" t="s">
        <v>66</v>
      </c>
      <c r="G127" s="121">
        <v>3.568843E-2</v>
      </c>
      <c r="H127" s="121">
        <v>9.9576100000000004E-3</v>
      </c>
      <c r="I127" s="215">
        <v>0.12349955</v>
      </c>
      <c r="J127" s="324"/>
      <c r="K127" s="203" t="s">
        <v>1046</v>
      </c>
      <c r="L127" s="121">
        <v>1.547E-3</v>
      </c>
      <c r="M127" s="121">
        <v>7.9000000000000001E-4</v>
      </c>
      <c r="N127" s="215">
        <v>6.0000000000000002E-5</v>
      </c>
      <c r="T127" s="32"/>
      <c r="V127" s="27"/>
      <c r="W127" s="27"/>
      <c r="X127" s="27"/>
      <c r="Y127" s="27"/>
      <c r="AC127" s="27"/>
      <c r="AD127" s="27"/>
      <c r="AE127" s="27"/>
      <c r="AF127" s="27"/>
      <c r="AJ127" s="27"/>
      <c r="AK127" s="27"/>
      <c r="AL127" s="27"/>
      <c r="AM127" s="27"/>
      <c r="AO127" s="27"/>
      <c r="AP127" s="27"/>
      <c r="AQ127" s="27"/>
      <c r="AR127" s="27"/>
    </row>
    <row r="128" spans="1:44" x14ac:dyDescent="0.25">
      <c r="A128" s="121" t="s">
        <v>3</v>
      </c>
      <c r="B128" s="121">
        <v>0</v>
      </c>
      <c r="C128" s="121">
        <v>0</v>
      </c>
      <c r="D128" s="215">
        <v>0</v>
      </c>
      <c r="E128" s="323"/>
      <c r="F128" s="203" t="s">
        <v>92</v>
      </c>
      <c r="G128" s="121">
        <v>0.31970140999999996</v>
      </c>
      <c r="H128" s="121">
        <v>2.327947E-2</v>
      </c>
      <c r="I128" s="215">
        <v>0.12294295</v>
      </c>
      <c r="J128" s="323"/>
      <c r="K128" s="203" t="s">
        <v>1045</v>
      </c>
      <c r="L128" s="121">
        <v>7.6499999999999995E-4</v>
      </c>
      <c r="M128" s="121">
        <v>0</v>
      </c>
      <c r="N128" s="215">
        <v>4.0000000000000003E-5</v>
      </c>
      <c r="T128" s="32"/>
      <c r="V128" s="27"/>
      <c r="W128" s="27"/>
      <c r="X128" s="27"/>
      <c r="Y128" s="27"/>
      <c r="AC128" s="27"/>
      <c r="AD128" s="27"/>
      <c r="AE128" s="27"/>
      <c r="AF128" s="27"/>
      <c r="AJ128" s="27"/>
      <c r="AK128" s="27"/>
      <c r="AL128" s="27"/>
      <c r="AM128" s="27"/>
      <c r="AO128" s="27"/>
      <c r="AP128" s="27"/>
      <c r="AQ128" s="27"/>
      <c r="AR128" s="27"/>
    </row>
    <row r="129" spans="1:44" x14ac:dyDescent="0.25">
      <c r="A129" s="121" t="s">
        <v>4</v>
      </c>
      <c r="B129" s="121">
        <v>2.7288E-3</v>
      </c>
      <c r="C129" s="121">
        <v>0</v>
      </c>
      <c r="D129" s="215">
        <v>0</v>
      </c>
      <c r="E129" s="324"/>
      <c r="F129" s="203" t="s">
        <v>100</v>
      </c>
      <c r="G129" s="121">
        <v>0.14880513000000001</v>
      </c>
      <c r="H129" s="121">
        <v>0.46708728999999999</v>
      </c>
      <c r="I129" s="215">
        <v>0.11945838</v>
      </c>
      <c r="J129" s="324"/>
      <c r="K129" s="203" t="s">
        <v>1044</v>
      </c>
      <c r="L129" s="121">
        <v>0</v>
      </c>
      <c r="M129" s="121">
        <v>0</v>
      </c>
      <c r="N129" s="215">
        <v>3.0000000000000001E-5</v>
      </c>
      <c r="T129" s="32"/>
      <c r="V129" s="27"/>
      <c r="W129" s="27"/>
      <c r="X129" s="27"/>
      <c r="Y129" s="27"/>
      <c r="AC129" s="27"/>
      <c r="AD129" s="27"/>
      <c r="AE129" s="27"/>
      <c r="AF129" s="27"/>
      <c r="AJ129" s="27"/>
      <c r="AK129" s="27"/>
      <c r="AL129" s="27"/>
      <c r="AM129" s="27"/>
      <c r="AO129" s="27"/>
      <c r="AP129" s="27"/>
      <c r="AQ129" s="27"/>
      <c r="AR129" s="27"/>
    </row>
    <row r="130" spans="1:44" x14ac:dyDescent="0.25">
      <c r="A130" s="121" t="s">
        <v>5</v>
      </c>
      <c r="B130" s="121">
        <v>3.2486399999999997E-3</v>
      </c>
      <c r="C130" s="121">
        <v>0</v>
      </c>
      <c r="D130" s="215">
        <v>0</v>
      </c>
      <c r="E130" s="323"/>
      <c r="F130" s="203" t="s">
        <v>166</v>
      </c>
      <c r="G130" s="121">
        <v>0.39876490000000003</v>
      </c>
      <c r="H130" s="121">
        <v>0.53328755000000005</v>
      </c>
      <c r="I130" s="215">
        <v>0.11939609</v>
      </c>
      <c r="J130" s="323"/>
      <c r="K130" s="203" t="s">
        <v>1043</v>
      </c>
      <c r="L130" s="121">
        <v>2.5799999999999998E-4</v>
      </c>
      <c r="M130" s="121">
        <v>3.2707299999999999E-3</v>
      </c>
      <c r="N130" s="215">
        <v>3.0000000000000001E-5</v>
      </c>
      <c r="T130" s="32"/>
      <c r="V130" s="27"/>
      <c r="W130" s="27"/>
      <c r="X130" s="27"/>
      <c r="Y130" s="27"/>
      <c r="AC130" s="27"/>
      <c r="AD130" s="27"/>
      <c r="AE130" s="27"/>
      <c r="AF130" s="27"/>
      <c r="AJ130" s="27"/>
      <c r="AK130" s="27"/>
      <c r="AL130" s="27"/>
      <c r="AM130" s="27"/>
      <c r="AO130" s="27"/>
      <c r="AP130" s="27"/>
      <c r="AQ130" s="27"/>
      <c r="AR130" s="27"/>
    </row>
    <row r="131" spans="1:44" x14ac:dyDescent="0.25">
      <c r="A131" s="121" t="s">
        <v>6</v>
      </c>
      <c r="B131" s="121">
        <v>0</v>
      </c>
      <c r="C131" s="121">
        <v>0</v>
      </c>
      <c r="D131" s="215">
        <v>0</v>
      </c>
      <c r="E131" s="324"/>
      <c r="F131" s="203" t="s">
        <v>197</v>
      </c>
      <c r="G131" s="121">
        <v>2.594546E-2</v>
      </c>
      <c r="H131" s="121">
        <v>2.1972140000000001E-2</v>
      </c>
      <c r="I131" s="215">
        <v>0.11556656</v>
      </c>
      <c r="J131" s="324"/>
      <c r="K131" s="203" t="s">
        <v>1042</v>
      </c>
      <c r="L131" s="121">
        <v>0</v>
      </c>
      <c r="M131" s="121">
        <v>0</v>
      </c>
      <c r="N131" s="215">
        <v>0</v>
      </c>
      <c r="T131" s="32"/>
      <c r="V131" s="27"/>
      <c r="W131" s="27"/>
      <c r="X131" s="27"/>
      <c r="Y131" s="27"/>
      <c r="AC131" s="27"/>
      <c r="AD131" s="27"/>
      <c r="AE131" s="27"/>
      <c r="AF131" s="27"/>
      <c r="AJ131" s="27"/>
      <c r="AK131" s="27"/>
      <c r="AL131" s="27"/>
      <c r="AM131" s="27"/>
      <c r="AO131" s="27"/>
      <c r="AP131" s="27"/>
      <c r="AQ131" s="27"/>
      <c r="AR131" s="27"/>
    </row>
    <row r="132" spans="1:44" x14ac:dyDescent="0.25">
      <c r="A132" s="121" t="s">
        <v>879</v>
      </c>
      <c r="B132" s="121">
        <v>1.7532000000000001E-3</v>
      </c>
      <c r="C132" s="121">
        <v>0</v>
      </c>
      <c r="D132" s="215">
        <v>0</v>
      </c>
      <c r="E132" s="323"/>
      <c r="F132" s="203" t="s">
        <v>37</v>
      </c>
      <c r="G132" s="121">
        <v>0.1830195</v>
      </c>
      <c r="H132" s="121">
        <v>0.217338</v>
      </c>
      <c r="I132" s="215">
        <v>0.112</v>
      </c>
      <c r="J132" s="323"/>
      <c r="K132" s="203" t="s">
        <v>1041</v>
      </c>
      <c r="L132" s="121">
        <v>0</v>
      </c>
      <c r="M132" s="121">
        <v>4.2541386399999999</v>
      </c>
      <c r="N132" s="215">
        <v>0</v>
      </c>
      <c r="T132" s="32"/>
      <c r="V132" s="27"/>
      <c r="W132" s="27"/>
      <c r="X132" s="27"/>
      <c r="Y132" s="27"/>
      <c r="AC132" s="27"/>
      <c r="AD132" s="27"/>
      <c r="AE132" s="27"/>
      <c r="AF132" s="27"/>
      <c r="AJ132" s="27"/>
      <c r="AK132" s="27"/>
      <c r="AL132" s="27"/>
      <c r="AM132" s="27"/>
      <c r="AO132" s="27"/>
      <c r="AP132" s="27"/>
      <c r="AQ132" s="27"/>
      <c r="AR132" s="27"/>
    </row>
    <row r="133" spans="1:44" x14ac:dyDescent="0.25">
      <c r="A133" s="121" t="s">
        <v>7</v>
      </c>
      <c r="B133" s="121">
        <v>2.5756100000000003E-3</v>
      </c>
      <c r="C133" s="121">
        <v>0</v>
      </c>
      <c r="D133" s="215">
        <v>0</v>
      </c>
      <c r="E133" s="324"/>
      <c r="F133" s="203" t="s">
        <v>71</v>
      </c>
      <c r="G133" s="121">
        <v>0</v>
      </c>
      <c r="H133" s="121">
        <v>0.11070383</v>
      </c>
      <c r="I133" s="215">
        <v>0.10762927999999999</v>
      </c>
      <c r="J133" s="324"/>
      <c r="K133" s="203" t="s">
        <v>1040</v>
      </c>
      <c r="L133" s="121">
        <v>1.8000000000000001E-4</v>
      </c>
      <c r="M133" s="121">
        <v>3.0000000000000001E-5</v>
      </c>
      <c r="N133" s="215">
        <v>0</v>
      </c>
      <c r="T133" s="32"/>
      <c r="V133" s="27"/>
      <c r="W133" s="27"/>
      <c r="X133" s="27"/>
      <c r="Y133" s="27"/>
      <c r="AC133" s="27"/>
      <c r="AD133" s="27"/>
      <c r="AE133" s="27"/>
      <c r="AF133" s="27"/>
      <c r="AJ133" s="27"/>
      <c r="AK133" s="27"/>
      <c r="AL133" s="27"/>
      <c r="AM133" s="27"/>
      <c r="AO133" s="27"/>
      <c r="AP133" s="27"/>
      <c r="AQ133" s="27"/>
      <c r="AR133" s="27"/>
    </row>
    <row r="134" spans="1:44" x14ac:dyDescent="0.25">
      <c r="A134" s="121" t="s">
        <v>880</v>
      </c>
      <c r="B134" s="121">
        <v>0</v>
      </c>
      <c r="C134" s="121">
        <v>0</v>
      </c>
      <c r="D134" s="215">
        <v>0</v>
      </c>
      <c r="E134" s="323"/>
      <c r="F134" s="203" t="s">
        <v>189</v>
      </c>
      <c r="G134" s="121">
        <v>0.10025539</v>
      </c>
      <c r="H134" s="121">
        <v>1.0489510000000001E-2</v>
      </c>
      <c r="I134" s="215">
        <v>0.10741716</v>
      </c>
      <c r="J134" s="323"/>
      <c r="K134" s="203" t="s">
        <v>1039</v>
      </c>
      <c r="L134" s="121">
        <v>0</v>
      </c>
      <c r="M134" s="121">
        <v>0</v>
      </c>
      <c r="N134" s="215">
        <v>0</v>
      </c>
      <c r="T134" s="32"/>
      <c r="V134" s="27"/>
      <c r="W134" s="27"/>
      <c r="X134" s="27"/>
      <c r="Y134" s="27"/>
      <c r="AC134" s="27"/>
      <c r="AD134" s="27"/>
      <c r="AE134" s="27"/>
      <c r="AF134" s="27"/>
      <c r="AJ134" s="27"/>
      <c r="AK134" s="27"/>
      <c r="AL134" s="27"/>
      <c r="AM134" s="27"/>
      <c r="AO134" s="27"/>
      <c r="AP134" s="27"/>
      <c r="AQ134" s="27"/>
      <c r="AR134" s="27"/>
    </row>
    <row r="135" spans="1:44" x14ac:dyDescent="0.25">
      <c r="A135" s="121" t="s">
        <v>12</v>
      </c>
      <c r="B135" s="121">
        <v>0</v>
      </c>
      <c r="C135" s="121">
        <v>0</v>
      </c>
      <c r="D135" s="215">
        <v>0</v>
      </c>
      <c r="E135" s="324"/>
      <c r="F135" s="203" t="s">
        <v>82</v>
      </c>
      <c r="G135" s="121">
        <v>0.100781</v>
      </c>
      <c r="H135" s="121">
        <v>1.3619590000000001E-2</v>
      </c>
      <c r="I135" s="215">
        <v>0.10110094999999999</v>
      </c>
      <c r="J135" s="324"/>
      <c r="K135" s="203" t="s">
        <v>1038</v>
      </c>
      <c r="L135" s="121">
        <v>0</v>
      </c>
      <c r="M135" s="121">
        <v>0</v>
      </c>
      <c r="N135" s="215">
        <v>0</v>
      </c>
      <c r="T135" s="32"/>
      <c r="V135" s="27"/>
      <c r="W135" s="27"/>
      <c r="X135" s="27"/>
      <c r="Y135" s="27"/>
      <c r="AC135" s="27"/>
      <c r="AD135" s="27"/>
      <c r="AE135" s="27"/>
      <c r="AF135" s="27"/>
      <c r="AJ135" s="27"/>
      <c r="AK135" s="27"/>
      <c r="AL135" s="27"/>
      <c r="AM135" s="27"/>
      <c r="AO135" s="27"/>
      <c r="AP135" s="27"/>
      <c r="AQ135" s="27"/>
      <c r="AR135" s="27"/>
    </row>
    <row r="136" spans="1:44" x14ac:dyDescent="0.25">
      <c r="A136" s="121" t="s">
        <v>899</v>
      </c>
      <c r="B136" s="121">
        <v>0</v>
      </c>
      <c r="C136" s="121">
        <v>0</v>
      </c>
      <c r="D136" s="215">
        <v>0</v>
      </c>
      <c r="E136" s="323"/>
      <c r="F136" s="203" t="s">
        <v>882</v>
      </c>
      <c r="G136" s="121">
        <v>0</v>
      </c>
      <c r="H136" s="121">
        <v>0</v>
      </c>
      <c r="I136" s="215">
        <v>9.8375000000000004E-2</v>
      </c>
      <c r="J136" s="323"/>
      <c r="K136" s="203" t="s">
        <v>1037</v>
      </c>
      <c r="L136" s="121">
        <v>0</v>
      </c>
      <c r="M136" s="121">
        <v>0</v>
      </c>
      <c r="N136" s="215">
        <v>0</v>
      </c>
      <c r="T136" s="32"/>
      <c r="V136" s="27"/>
      <c r="W136" s="27"/>
      <c r="X136" s="27"/>
      <c r="Y136" s="27"/>
      <c r="AC136" s="27"/>
      <c r="AD136" s="27"/>
      <c r="AE136" s="27"/>
      <c r="AF136" s="27"/>
      <c r="AJ136" s="27"/>
      <c r="AK136" s="27"/>
      <c r="AL136" s="27"/>
      <c r="AM136" s="27"/>
      <c r="AO136" s="27"/>
      <c r="AP136" s="27"/>
      <c r="AQ136" s="27"/>
      <c r="AR136" s="27"/>
    </row>
    <row r="137" spans="1:44" x14ac:dyDescent="0.25">
      <c r="A137" s="121" t="s">
        <v>13</v>
      </c>
      <c r="B137" s="121">
        <v>0</v>
      </c>
      <c r="C137" s="121">
        <v>0</v>
      </c>
      <c r="D137" s="215">
        <v>0</v>
      </c>
      <c r="E137" s="324"/>
      <c r="F137" s="203" t="s">
        <v>196</v>
      </c>
      <c r="G137" s="121">
        <v>0.27470723999999996</v>
      </c>
      <c r="H137" s="121">
        <v>0.14719179999999998</v>
      </c>
      <c r="I137" s="215">
        <v>9.8236980000000002E-2</v>
      </c>
      <c r="J137" s="324"/>
      <c r="K137" s="203" t="s">
        <v>1036</v>
      </c>
      <c r="L137" s="121">
        <v>0.176426</v>
      </c>
      <c r="M137" s="121">
        <v>0</v>
      </c>
      <c r="N137" s="215">
        <v>0</v>
      </c>
      <c r="T137" s="32"/>
      <c r="V137" s="27"/>
      <c r="W137" s="27"/>
      <c r="X137" s="27"/>
      <c r="Y137" s="27"/>
      <c r="AC137" s="27"/>
      <c r="AD137" s="27"/>
      <c r="AE137" s="27"/>
      <c r="AF137" s="27"/>
      <c r="AJ137" s="27"/>
      <c r="AK137" s="27"/>
      <c r="AL137" s="27"/>
      <c r="AM137" s="27"/>
      <c r="AO137" s="27"/>
      <c r="AP137" s="27"/>
      <c r="AQ137" s="27"/>
      <c r="AR137" s="27"/>
    </row>
    <row r="138" spans="1:44" x14ac:dyDescent="0.25">
      <c r="A138" s="121" t="s">
        <v>15</v>
      </c>
      <c r="B138" s="121">
        <v>6.7220089999999996E-2</v>
      </c>
      <c r="C138" s="121">
        <v>3.5E-4</v>
      </c>
      <c r="D138" s="215">
        <v>0</v>
      </c>
      <c r="E138" s="323"/>
      <c r="F138" s="203" t="s">
        <v>89</v>
      </c>
      <c r="G138" s="121">
        <v>0.39130343000000001</v>
      </c>
      <c r="H138" s="121">
        <v>0.23127207</v>
      </c>
      <c r="I138" s="215">
        <v>9.4346619999999992E-2</v>
      </c>
      <c r="J138" s="323"/>
      <c r="K138" s="203" t="s">
        <v>1035</v>
      </c>
      <c r="L138" s="121">
        <v>9.0399999999999996E-4</v>
      </c>
      <c r="M138" s="121">
        <v>0</v>
      </c>
      <c r="N138" s="215">
        <v>0</v>
      </c>
      <c r="T138" s="32"/>
      <c r="V138" s="27"/>
      <c r="W138" s="27"/>
      <c r="X138" s="27"/>
      <c r="Y138" s="27"/>
      <c r="AC138" s="27"/>
      <c r="AD138" s="27"/>
      <c r="AE138" s="27"/>
      <c r="AF138" s="27"/>
      <c r="AJ138" s="27"/>
      <c r="AK138" s="27"/>
      <c r="AL138" s="27"/>
      <c r="AM138" s="27"/>
      <c r="AO138" s="27"/>
      <c r="AP138" s="27"/>
      <c r="AQ138" s="27"/>
      <c r="AR138" s="27"/>
    </row>
    <row r="139" spans="1:44" x14ac:dyDescent="0.25">
      <c r="A139" s="121" t="s">
        <v>16</v>
      </c>
      <c r="B139" s="121">
        <v>1.345149E-2</v>
      </c>
      <c r="C139" s="121">
        <v>3.5E-4</v>
      </c>
      <c r="D139" s="215">
        <v>0</v>
      </c>
      <c r="E139" s="324"/>
      <c r="F139" s="203" t="s">
        <v>75</v>
      </c>
      <c r="G139" s="121">
        <v>68.35061721999989</v>
      </c>
      <c r="H139" s="121">
        <v>2.4242998399999998</v>
      </c>
      <c r="I139" s="215">
        <v>9.2041280000000003E-2</v>
      </c>
      <c r="J139" s="324"/>
      <c r="K139" s="203" t="s">
        <v>1034</v>
      </c>
      <c r="L139" s="121">
        <v>0</v>
      </c>
      <c r="M139" s="121">
        <v>0</v>
      </c>
      <c r="N139" s="215">
        <v>0</v>
      </c>
      <c r="T139" s="32"/>
      <c r="V139" s="27"/>
      <c r="W139" s="27"/>
      <c r="X139" s="27"/>
      <c r="Y139" s="27"/>
      <c r="AC139" s="27"/>
      <c r="AD139" s="27"/>
      <c r="AE139" s="27"/>
      <c r="AF139" s="27"/>
      <c r="AJ139" s="27"/>
      <c r="AK139" s="27"/>
      <c r="AL139" s="27"/>
      <c r="AM139" s="27"/>
      <c r="AO139" s="27"/>
      <c r="AP139" s="27"/>
      <c r="AQ139" s="27"/>
      <c r="AR139" s="27"/>
    </row>
    <row r="140" spans="1:44" x14ac:dyDescent="0.25">
      <c r="A140" s="121" t="s">
        <v>19</v>
      </c>
      <c r="B140" s="121">
        <v>1.40825E-3</v>
      </c>
      <c r="C140" s="121">
        <v>0</v>
      </c>
      <c r="D140" s="215">
        <v>0</v>
      </c>
      <c r="E140" s="323"/>
      <c r="F140" s="203" t="s">
        <v>215</v>
      </c>
      <c r="G140" s="121">
        <v>0.87651595999999998</v>
      </c>
      <c r="H140" s="121">
        <v>2.1464764399999998</v>
      </c>
      <c r="I140" s="215">
        <v>8.5888149999999996E-2</v>
      </c>
      <c r="J140" s="323"/>
      <c r="K140" s="203" t="s">
        <v>1033</v>
      </c>
      <c r="L140" s="121">
        <v>0</v>
      </c>
      <c r="M140" s="121">
        <v>3.0000000000000001E-5</v>
      </c>
      <c r="N140" s="215">
        <v>0</v>
      </c>
      <c r="T140" s="32"/>
      <c r="V140" s="27"/>
      <c r="W140" s="27"/>
      <c r="X140" s="27"/>
      <c r="Y140" s="27"/>
      <c r="AC140" s="27"/>
      <c r="AD140" s="27"/>
      <c r="AE140" s="27"/>
      <c r="AF140" s="27"/>
      <c r="AJ140" s="27"/>
      <c r="AK140" s="27"/>
      <c r="AL140" s="27"/>
      <c r="AM140" s="27"/>
      <c r="AO140" s="27"/>
      <c r="AP140" s="27"/>
      <c r="AQ140" s="27"/>
      <c r="AR140" s="27"/>
    </row>
    <row r="141" spans="1:44" x14ac:dyDescent="0.25">
      <c r="A141" s="121" t="s">
        <v>20</v>
      </c>
      <c r="B141" s="121">
        <v>1.1467199999999999E-3</v>
      </c>
      <c r="C141" s="121">
        <v>0</v>
      </c>
      <c r="D141" s="215">
        <v>0</v>
      </c>
      <c r="E141" s="324"/>
      <c r="F141" s="203" t="s">
        <v>123</v>
      </c>
      <c r="G141" s="121">
        <v>0.12016098</v>
      </c>
      <c r="H141" s="121">
        <v>2.4280000000000002E-4</v>
      </c>
      <c r="I141" s="215">
        <v>7.3034109999999999E-2</v>
      </c>
      <c r="J141" s="324"/>
      <c r="K141" s="203" t="s">
        <v>1032</v>
      </c>
      <c r="L141" s="121">
        <v>0</v>
      </c>
      <c r="M141" s="121">
        <v>0</v>
      </c>
      <c r="N141" s="215">
        <v>0</v>
      </c>
      <c r="T141" s="32"/>
      <c r="V141" s="27"/>
      <c r="W141" s="27"/>
      <c r="X141" s="27"/>
      <c r="Y141" s="27"/>
      <c r="AC141" s="27"/>
      <c r="AD141" s="27"/>
      <c r="AE141" s="27"/>
      <c r="AF141" s="27"/>
      <c r="AJ141" s="27"/>
      <c r="AK141" s="27"/>
      <c r="AL141" s="27"/>
      <c r="AM141" s="27"/>
      <c r="AO141" s="27"/>
      <c r="AP141" s="27"/>
      <c r="AQ141" s="27"/>
      <c r="AR141" s="27"/>
    </row>
    <row r="142" spans="1:44" x14ac:dyDescent="0.25">
      <c r="A142" s="121" t="s">
        <v>22</v>
      </c>
      <c r="B142" s="121">
        <v>0</v>
      </c>
      <c r="C142" s="121">
        <v>0</v>
      </c>
      <c r="D142" s="215">
        <v>0</v>
      </c>
      <c r="E142" s="323"/>
      <c r="F142" s="203" t="s">
        <v>49</v>
      </c>
      <c r="G142" s="121">
        <v>8.0893999999999994E-2</v>
      </c>
      <c r="H142" s="121">
        <v>0.226576</v>
      </c>
      <c r="I142" s="215">
        <v>6.9075999999999999E-2</v>
      </c>
      <c r="J142" s="323"/>
      <c r="K142" s="203" t="s">
        <v>1031</v>
      </c>
      <c r="L142" s="121">
        <v>0</v>
      </c>
      <c r="M142" s="121">
        <v>7.4999999999999993E-5</v>
      </c>
      <c r="N142" s="215">
        <v>0</v>
      </c>
      <c r="T142" s="32"/>
      <c r="V142" s="27"/>
      <c r="W142" s="27"/>
      <c r="X142" s="27"/>
      <c r="Y142" s="27"/>
      <c r="AC142" s="27"/>
      <c r="AD142" s="27"/>
      <c r="AE142" s="27"/>
      <c r="AF142" s="27"/>
      <c r="AJ142" s="27"/>
      <c r="AK142" s="27"/>
      <c r="AL142" s="27"/>
      <c r="AM142" s="27"/>
      <c r="AO142" s="27"/>
      <c r="AP142" s="27"/>
      <c r="AQ142" s="27"/>
      <c r="AR142" s="27"/>
    </row>
    <row r="143" spans="1:44" x14ac:dyDescent="0.25">
      <c r="A143" s="121" t="s">
        <v>876</v>
      </c>
      <c r="B143" s="121">
        <v>0</v>
      </c>
      <c r="C143" s="121">
        <v>0</v>
      </c>
      <c r="D143" s="215">
        <v>0</v>
      </c>
      <c r="E143" s="324"/>
      <c r="F143" s="203" t="s">
        <v>164</v>
      </c>
      <c r="G143" s="121">
        <v>4.682733E-2</v>
      </c>
      <c r="H143" s="121">
        <v>1.0264185799999999</v>
      </c>
      <c r="I143" s="215">
        <v>6.3656569999999996E-2</v>
      </c>
      <c r="J143" s="324"/>
      <c r="K143" s="203" t="s">
        <v>1030</v>
      </c>
      <c r="L143" s="121">
        <v>0</v>
      </c>
      <c r="M143" s="121">
        <v>0</v>
      </c>
      <c r="N143" s="215">
        <v>0</v>
      </c>
      <c r="T143" s="32"/>
      <c r="V143" s="27"/>
      <c r="W143" s="27"/>
      <c r="X143" s="27"/>
      <c r="Y143" s="27"/>
      <c r="AC143" s="27"/>
      <c r="AD143" s="27"/>
      <c r="AE143" s="27"/>
      <c r="AF143" s="27"/>
      <c r="AJ143" s="27"/>
      <c r="AK143" s="27"/>
      <c r="AL143" s="27"/>
      <c r="AM143" s="27"/>
      <c r="AO143" s="27"/>
      <c r="AP143" s="27"/>
      <c r="AQ143" s="27"/>
      <c r="AR143" s="27"/>
    </row>
    <row r="144" spans="1:44" x14ac:dyDescent="0.25">
      <c r="A144" s="121" t="s">
        <v>24</v>
      </c>
      <c r="B144" s="121">
        <v>2.3892E-4</v>
      </c>
      <c r="C144" s="121">
        <v>0</v>
      </c>
      <c r="D144" s="215">
        <v>0</v>
      </c>
      <c r="E144" s="323"/>
      <c r="F144" s="203" t="s">
        <v>93</v>
      </c>
      <c r="G144" s="121">
        <v>0.17454781</v>
      </c>
      <c r="H144" s="121">
        <v>0.52767892000000005</v>
      </c>
      <c r="I144" s="215">
        <v>6.3143149999999995E-2</v>
      </c>
      <c r="J144" s="323"/>
      <c r="K144" s="203" t="s">
        <v>1029</v>
      </c>
      <c r="L144" s="121">
        <v>9.0000000000000006E-5</v>
      </c>
      <c r="M144" s="121">
        <v>0</v>
      </c>
      <c r="N144" s="215">
        <v>0</v>
      </c>
      <c r="T144" s="32"/>
      <c r="V144" s="27"/>
      <c r="W144" s="27"/>
      <c r="X144" s="27"/>
      <c r="Y144" s="27"/>
      <c r="AC144" s="27"/>
      <c r="AD144" s="27"/>
      <c r="AE144" s="27"/>
      <c r="AF144" s="27"/>
      <c r="AJ144" s="27"/>
      <c r="AK144" s="27"/>
      <c r="AL144" s="27"/>
      <c r="AM144" s="27"/>
      <c r="AO144" s="27"/>
      <c r="AP144" s="27"/>
      <c r="AQ144" s="27"/>
      <c r="AR144" s="27"/>
    </row>
    <row r="145" spans="1:44" x14ac:dyDescent="0.25">
      <c r="A145" s="121" t="s">
        <v>25</v>
      </c>
      <c r="B145" s="121">
        <v>1.75527E-3</v>
      </c>
      <c r="C145" s="121">
        <v>0</v>
      </c>
      <c r="D145" s="215">
        <v>0</v>
      </c>
      <c r="E145" s="324"/>
      <c r="F145" s="203" t="s">
        <v>136</v>
      </c>
      <c r="G145" s="121">
        <v>0.1504016</v>
      </c>
      <c r="H145" s="121">
        <v>4.5137769999999994E-2</v>
      </c>
      <c r="I145" s="215">
        <v>6.2095070000000002E-2</v>
      </c>
      <c r="J145" s="324"/>
      <c r="K145" s="203" t="s">
        <v>1028</v>
      </c>
      <c r="L145" s="121">
        <v>8.2000000000000001E-5</v>
      </c>
      <c r="M145" s="121">
        <v>0</v>
      </c>
      <c r="N145" s="215">
        <v>0</v>
      </c>
      <c r="T145" s="32"/>
      <c r="V145" s="27"/>
      <c r="W145" s="27"/>
      <c r="X145" s="27"/>
      <c r="Y145" s="27"/>
      <c r="AC145" s="27"/>
      <c r="AD145" s="27"/>
      <c r="AE145" s="27"/>
      <c r="AF145" s="27"/>
      <c r="AJ145" s="27"/>
      <c r="AK145" s="27"/>
      <c r="AL145" s="27"/>
      <c r="AM145" s="27"/>
      <c r="AO145" s="27"/>
      <c r="AP145" s="27"/>
      <c r="AQ145" s="27"/>
      <c r="AR145" s="27"/>
    </row>
    <row r="146" spans="1:44" x14ac:dyDescent="0.25">
      <c r="A146" s="121" t="s">
        <v>26</v>
      </c>
      <c r="B146" s="121">
        <v>2.4585599999999998E-3</v>
      </c>
      <c r="C146" s="121">
        <v>0</v>
      </c>
      <c r="D146" s="215">
        <v>0</v>
      </c>
      <c r="E146" s="323"/>
      <c r="F146" s="203" t="s">
        <v>161</v>
      </c>
      <c r="G146" s="121">
        <v>0.10706210000000001</v>
      </c>
      <c r="H146" s="121">
        <v>4.531321E-2</v>
      </c>
      <c r="I146" s="215">
        <v>6.0891519999999998E-2</v>
      </c>
      <c r="J146" s="323"/>
      <c r="K146" s="203" t="s">
        <v>1027</v>
      </c>
      <c r="L146" s="121">
        <v>0</v>
      </c>
      <c r="M146" s="121">
        <v>5.0000000000000002E-5</v>
      </c>
      <c r="N146" s="215">
        <v>0</v>
      </c>
      <c r="T146" s="32"/>
      <c r="V146" s="27"/>
      <c r="W146" s="27"/>
      <c r="X146" s="27"/>
      <c r="Y146" s="27"/>
      <c r="AC146" s="27"/>
      <c r="AD146" s="27"/>
      <c r="AE146" s="27"/>
      <c r="AF146" s="27"/>
      <c r="AJ146" s="27"/>
      <c r="AK146" s="27"/>
      <c r="AL146" s="27"/>
      <c r="AM146" s="27"/>
      <c r="AO146" s="27"/>
      <c r="AP146" s="27"/>
      <c r="AQ146" s="27"/>
      <c r="AR146" s="27"/>
    </row>
    <row r="147" spans="1:44" x14ac:dyDescent="0.25">
      <c r="A147" s="121" t="s">
        <v>914</v>
      </c>
      <c r="B147" s="121">
        <v>2.8461000000000003E-4</v>
      </c>
      <c r="C147" s="121">
        <v>0</v>
      </c>
      <c r="D147" s="215">
        <v>0</v>
      </c>
      <c r="E147" s="324"/>
      <c r="F147" s="203" t="s">
        <v>126</v>
      </c>
      <c r="G147" s="121">
        <v>1.08961273</v>
      </c>
      <c r="H147" s="121">
        <v>0.31974554999999999</v>
      </c>
      <c r="I147" s="215">
        <v>5.9933470000000003E-2</v>
      </c>
      <c r="J147" s="324"/>
      <c r="K147" s="203" t="s">
        <v>1026</v>
      </c>
      <c r="L147" s="121">
        <v>1.4300000000000001E-4</v>
      </c>
      <c r="M147" s="121">
        <v>0</v>
      </c>
      <c r="N147" s="215">
        <v>0</v>
      </c>
      <c r="T147" s="32"/>
      <c r="V147" s="27"/>
      <c r="W147" s="27"/>
      <c r="X147" s="27"/>
      <c r="Y147" s="27"/>
      <c r="AC147" s="27"/>
      <c r="AD147" s="27"/>
      <c r="AE147" s="27"/>
      <c r="AF147" s="27"/>
      <c r="AJ147" s="27"/>
      <c r="AK147" s="27"/>
      <c r="AL147" s="27"/>
      <c r="AM147" s="27"/>
      <c r="AO147" s="27"/>
      <c r="AP147" s="27"/>
      <c r="AQ147" s="27"/>
      <c r="AR147" s="27"/>
    </row>
    <row r="148" spans="1:44" x14ac:dyDescent="0.25">
      <c r="A148" s="121" t="s">
        <v>28</v>
      </c>
      <c r="B148" s="121">
        <v>6.3771300000000003E-2</v>
      </c>
      <c r="C148" s="121">
        <v>0</v>
      </c>
      <c r="D148" s="215">
        <v>0</v>
      </c>
      <c r="E148" s="323"/>
      <c r="F148" s="203" t="s">
        <v>188</v>
      </c>
      <c r="G148" s="121">
        <v>0.17825884</v>
      </c>
      <c r="H148" s="121">
        <v>1.9666990000000002E-2</v>
      </c>
      <c r="I148" s="215">
        <v>5.2369930000000002E-2</v>
      </c>
      <c r="J148" s="323"/>
      <c r="K148" s="203" t="s">
        <v>1025</v>
      </c>
      <c r="L148" s="121">
        <v>0</v>
      </c>
      <c r="M148" s="121">
        <v>0</v>
      </c>
      <c r="N148" s="215">
        <v>0</v>
      </c>
      <c r="T148" s="32"/>
      <c r="V148" s="27"/>
      <c r="W148" s="27"/>
      <c r="X148" s="27"/>
      <c r="Y148" s="27"/>
      <c r="AC148" s="27"/>
      <c r="AD148" s="27"/>
      <c r="AE148" s="27"/>
      <c r="AF148" s="27"/>
      <c r="AJ148" s="27"/>
      <c r="AK148" s="27"/>
      <c r="AL148" s="27"/>
      <c r="AM148" s="27"/>
      <c r="AO148" s="27"/>
      <c r="AP148" s="27"/>
      <c r="AQ148" s="27"/>
      <c r="AR148" s="27"/>
    </row>
    <row r="149" spans="1:44" x14ac:dyDescent="0.25">
      <c r="A149" s="121" t="s">
        <v>33</v>
      </c>
      <c r="B149" s="121">
        <v>0</v>
      </c>
      <c r="C149" s="121">
        <v>0</v>
      </c>
      <c r="D149" s="215">
        <v>0</v>
      </c>
      <c r="E149" s="324"/>
      <c r="F149" s="203" t="s">
        <v>94</v>
      </c>
      <c r="G149" s="121">
        <v>2.4269199999999999E-3</v>
      </c>
      <c r="H149" s="121">
        <v>0</v>
      </c>
      <c r="I149" s="215">
        <v>5.0021719999999999E-2</v>
      </c>
      <c r="J149" s="324"/>
      <c r="K149" s="203" t="s">
        <v>1024</v>
      </c>
      <c r="L149" s="121">
        <v>0</v>
      </c>
      <c r="M149" s="121">
        <v>0</v>
      </c>
      <c r="N149" s="215">
        <v>0</v>
      </c>
      <c r="T149" s="32"/>
      <c r="V149" s="27"/>
      <c r="W149" s="27"/>
      <c r="X149" s="27"/>
      <c r="Y149" s="27"/>
      <c r="AC149" s="27"/>
      <c r="AD149" s="27"/>
      <c r="AE149" s="27"/>
      <c r="AF149" s="27"/>
      <c r="AJ149" s="27"/>
      <c r="AK149" s="27"/>
      <c r="AL149" s="27"/>
      <c r="AM149" s="27"/>
      <c r="AO149" s="27"/>
      <c r="AP149" s="27"/>
      <c r="AQ149" s="27"/>
      <c r="AR149" s="27"/>
    </row>
    <row r="150" spans="1:44" x14ac:dyDescent="0.25">
      <c r="A150" s="121" t="s">
        <v>913</v>
      </c>
      <c r="B150" s="121">
        <v>1.6615899999999999E-3</v>
      </c>
      <c r="C150" s="121">
        <v>0</v>
      </c>
      <c r="D150" s="215">
        <v>0</v>
      </c>
      <c r="E150" s="323"/>
      <c r="F150" s="203" t="s">
        <v>22</v>
      </c>
      <c r="G150" s="121">
        <v>0.12956818000000001</v>
      </c>
      <c r="H150" s="121">
        <v>2.9616200000000002E-2</v>
      </c>
      <c r="I150" s="215">
        <v>4.8053360000000003E-2</v>
      </c>
      <c r="J150" s="323"/>
      <c r="K150" s="203" t="s">
        <v>1023</v>
      </c>
      <c r="L150" s="121">
        <v>0</v>
      </c>
      <c r="M150" s="121">
        <v>0</v>
      </c>
      <c r="N150" s="215">
        <v>0</v>
      </c>
      <c r="T150" s="32"/>
      <c r="V150" s="27"/>
      <c r="W150" s="27"/>
      <c r="X150" s="27"/>
      <c r="Y150" s="27"/>
      <c r="AC150" s="27"/>
      <c r="AD150" s="27"/>
      <c r="AE150" s="27"/>
      <c r="AF150" s="27"/>
      <c r="AJ150" s="27"/>
      <c r="AK150" s="27"/>
      <c r="AL150" s="27"/>
      <c r="AM150" s="27"/>
      <c r="AO150" s="27"/>
      <c r="AP150" s="27"/>
      <c r="AQ150" s="27"/>
      <c r="AR150" s="27"/>
    </row>
    <row r="151" spans="1:44" x14ac:dyDescent="0.25">
      <c r="A151" s="121" t="s">
        <v>34</v>
      </c>
      <c r="B151" s="121">
        <v>5.0084999999999999E-3</v>
      </c>
      <c r="C151" s="121">
        <v>0</v>
      </c>
      <c r="D151" s="215">
        <v>0</v>
      </c>
      <c r="E151" s="324"/>
      <c r="F151" s="203" t="s">
        <v>90</v>
      </c>
      <c r="G151" s="121">
        <v>0.26375915999999999</v>
      </c>
      <c r="H151" s="121">
        <v>0.1636068</v>
      </c>
      <c r="I151" s="215">
        <v>4.6049130000000001E-2</v>
      </c>
      <c r="J151" s="324"/>
      <c r="K151" s="203" t="s">
        <v>1022</v>
      </c>
      <c r="L151" s="121">
        <v>1.05E-4</v>
      </c>
      <c r="M151" s="121">
        <v>0</v>
      </c>
      <c r="N151" s="215">
        <v>0</v>
      </c>
      <c r="T151" s="32"/>
      <c r="V151" s="27"/>
      <c r="W151" s="27"/>
      <c r="X151" s="27"/>
      <c r="Y151" s="27"/>
      <c r="AC151" s="27"/>
      <c r="AD151" s="27"/>
      <c r="AE151" s="27"/>
      <c r="AF151" s="27"/>
      <c r="AJ151" s="27"/>
      <c r="AK151" s="27"/>
      <c r="AL151" s="27"/>
      <c r="AM151" s="27"/>
      <c r="AO151" s="27"/>
      <c r="AP151" s="27"/>
      <c r="AQ151" s="27"/>
      <c r="AR151" s="27"/>
    </row>
    <row r="152" spans="1:44" x14ac:dyDescent="0.25">
      <c r="A152" s="121" t="s">
        <v>35</v>
      </c>
      <c r="B152" s="121">
        <v>1.755E-3</v>
      </c>
      <c r="C152" s="121">
        <v>2.3699999999999999E-4</v>
      </c>
      <c r="D152" s="215">
        <v>0</v>
      </c>
      <c r="E152" s="323"/>
      <c r="F152" s="203" t="s">
        <v>198</v>
      </c>
      <c r="G152" s="121">
        <v>0.42736103999999997</v>
      </c>
      <c r="H152" s="121">
        <v>7.3143020000000003E-2</v>
      </c>
      <c r="I152" s="215">
        <v>4.0476959999999999E-2</v>
      </c>
      <c r="J152" s="323"/>
      <c r="K152" s="203" t="s">
        <v>1021</v>
      </c>
      <c r="L152" s="121">
        <v>0</v>
      </c>
      <c r="M152" s="121">
        <v>0</v>
      </c>
      <c r="N152" s="215">
        <v>0</v>
      </c>
      <c r="T152" s="32"/>
      <c r="V152" s="27"/>
      <c r="W152" s="27"/>
      <c r="X152" s="27"/>
      <c r="Y152" s="27"/>
      <c r="AC152" s="27"/>
      <c r="AD152" s="27"/>
      <c r="AE152" s="27"/>
      <c r="AF152" s="27"/>
      <c r="AJ152" s="27"/>
      <c r="AK152" s="27"/>
      <c r="AL152" s="27"/>
      <c r="AM152" s="27"/>
      <c r="AO152" s="27"/>
      <c r="AP152" s="27"/>
      <c r="AQ152" s="27"/>
      <c r="AR152" s="27"/>
    </row>
    <row r="153" spans="1:44" x14ac:dyDescent="0.25">
      <c r="A153" s="121" t="s">
        <v>37</v>
      </c>
      <c r="B153" s="121">
        <v>7.0100000000000002E-4</v>
      </c>
      <c r="C153" s="121">
        <v>0</v>
      </c>
      <c r="D153" s="215">
        <v>0</v>
      </c>
      <c r="E153" s="324"/>
      <c r="F153" s="203" t="s">
        <v>191</v>
      </c>
      <c r="G153" s="121">
        <v>0.49304437000000001</v>
      </c>
      <c r="H153" s="121">
        <v>6.7643949999999994E-2</v>
      </c>
      <c r="I153" s="215">
        <v>3.8826029999999997E-2</v>
      </c>
      <c r="J153" s="324"/>
      <c r="K153" s="203" t="s">
        <v>1020</v>
      </c>
      <c r="L153" s="121">
        <v>0</v>
      </c>
      <c r="M153" s="121">
        <v>2.0999999999999999E-5</v>
      </c>
      <c r="N153" s="215">
        <v>0</v>
      </c>
      <c r="T153" s="32"/>
      <c r="V153" s="27"/>
      <c r="W153" s="27"/>
      <c r="X153" s="27"/>
      <c r="Y153" s="27"/>
      <c r="AC153" s="27"/>
      <c r="AD153" s="27"/>
      <c r="AE153" s="27"/>
      <c r="AF153" s="27"/>
      <c r="AJ153" s="27"/>
      <c r="AK153" s="27"/>
      <c r="AL153" s="27"/>
      <c r="AM153" s="27"/>
      <c r="AO153" s="27"/>
      <c r="AP153" s="27"/>
      <c r="AQ153" s="27"/>
      <c r="AR153" s="27"/>
    </row>
    <row r="154" spans="1:44" x14ac:dyDescent="0.25">
      <c r="A154" s="121" t="s">
        <v>39</v>
      </c>
      <c r="B154" s="121">
        <v>0</v>
      </c>
      <c r="C154" s="121">
        <v>5.5813220000000004E-2</v>
      </c>
      <c r="D154" s="215">
        <v>0</v>
      </c>
      <c r="E154" s="323"/>
      <c r="F154" s="203" t="s">
        <v>211</v>
      </c>
      <c r="G154" s="121">
        <v>2.117875E-2</v>
      </c>
      <c r="H154" s="121">
        <v>6.6701999999999994E-3</v>
      </c>
      <c r="I154" s="215">
        <v>3.881304E-2</v>
      </c>
      <c r="J154" s="323"/>
      <c r="K154" s="203" t="s">
        <v>1019</v>
      </c>
      <c r="L154" s="121">
        <v>1.2E-5</v>
      </c>
      <c r="M154" s="121">
        <v>7.36E-4</v>
      </c>
      <c r="N154" s="215">
        <v>0</v>
      </c>
      <c r="T154" s="32"/>
      <c r="V154" s="27"/>
      <c r="W154" s="27"/>
      <c r="X154" s="27"/>
      <c r="Y154" s="27"/>
      <c r="AC154" s="27"/>
      <c r="AD154" s="27"/>
      <c r="AE154" s="27"/>
      <c r="AF154" s="27"/>
      <c r="AJ154" s="27"/>
      <c r="AK154" s="27"/>
      <c r="AL154" s="27"/>
      <c r="AM154" s="27"/>
      <c r="AO154" s="27"/>
      <c r="AP154" s="27"/>
      <c r="AQ154" s="27"/>
      <c r="AR154" s="27"/>
    </row>
    <row r="155" spans="1:44" x14ac:dyDescent="0.25">
      <c r="A155" s="121" t="s">
        <v>40</v>
      </c>
      <c r="B155" s="121">
        <v>0</v>
      </c>
      <c r="C155" s="121">
        <v>0</v>
      </c>
      <c r="D155" s="215">
        <v>0</v>
      </c>
      <c r="E155" s="324"/>
      <c r="F155" s="203" t="s">
        <v>155</v>
      </c>
      <c r="G155" s="121">
        <v>2.0134047499999999</v>
      </c>
      <c r="H155" s="121">
        <v>3.1817999999999999E-2</v>
      </c>
      <c r="I155" s="215">
        <v>3.4457089999999996E-2</v>
      </c>
      <c r="J155" s="324"/>
      <c r="K155" s="203" t="s">
        <v>1018</v>
      </c>
      <c r="L155" s="121">
        <v>0</v>
      </c>
      <c r="M155" s="121">
        <v>0</v>
      </c>
      <c r="N155" s="215">
        <v>0</v>
      </c>
      <c r="T155" s="32"/>
      <c r="V155" s="27"/>
      <c r="W155" s="27"/>
      <c r="X155" s="27"/>
      <c r="Y155" s="27"/>
      <c r="AC155" s="27"/>
      <c r="AD155" s="27"/>
      <c r="AE155" s="27"/>
      <c r="AF155" s="27"/>
      <c r="AJ155" s="27"/>
      <c r="AK155" s="27"/>
      <c r="AL155" s="27"/>
      <c r="AM155" s="27"/>
      <c r="AO155" s="27"/>
      <c r="AP155" s="27"/>
      <c r="AQ155" s="27"/>
      <c r="AR155" s="27"/>
    </row>
    <row r="156" spans="1:44" x14ac:dyDescent="0.25">
      <c r="A156" s="121" t="s">
        <v>41</v>
      </c>
      <c r="B156" s="121">
        <v>0</v>
      </c>
      <c r="C156" s="121">
        <v>5.5999000000000001E-4</v>
      </c>
      <c r="D156" s="215">
        <v>0</v>
      </c>
      <c r="E156" s="323"/>
      <c r="F156" s="203" t="s">
        <v>14</v>
      </c>
      <c r="G156" s="121">
        <v>2.2218687799999999</v>
      </c>
      <c r="H156" s="121">
        <v>4.8194910000000001E-2</v>
      </c>
      <c r="I156" s="215">
        <v>3.4246910000000005E-2</v>
      </c>
      <c r="J156" s="323"/>
      <c r="K156" s="203" t="s">
        <v>1017</v>
      </c>
      <c r="L156" s="121">
        <v>0</v>
      </c>
      <c r="M156" s="121">
        <v>0</v>
      </c>
      <c r="N156" s="215">
        <v>0</v>
      </c>
      <c r="T156" s="32"/>
      <c r="V156" s="27"/>
      <c r="W156" s="27"/>
      <c r="X156" s="27"/>
      <c r="Y156" s="27"/>
      <c r="AC156" s="27"/>
      <c r="AD156" s="27"/>
      <c r="AE156" s="27"/>
      <c r="AF156" s="27"/>
      <c r="AJ156" s="27"/>
      <c r="AK156" s="27"/>
      <c r="AL156" s="27"/>
      <c r="AM156" s="27"/>
      <c r="AO156" s="27"/>
      <c r="AP156" s="27"/>
      <c r="AQ156" s="27"/>
      <c r="AR156" s="27"/>
    </row>
    <row r="157" spans="1:44" x14ac:dyDescent="0.25">
      <c r="A157" s="121" t="s">
        <v>42</v>
      </c>
      <c r="B157" s="121">
        <v>0</v>
      </c>
      <c r="C157" s="121">
        <v>0</v>
      </c>
      <c r="D157" s="215">
        <v>0</v>
      </c>
      <c r="E157" s="324"/>
      <c r="F157" s="203" t="s">
        <v>169</v>
      </c>
      <c r="G157" s="121">
        <v>2.7033999999999999E-2</v>
      </c>
      <c r="H157" s="121">
        <v>7.5000000000000002E-4</v>
      </c>
      <c r="I157" s="215">
        <v>3.066E-2</v>
      </c>
      <c r="J157" s="324"/>
      <c r="K157" s="203" t="s">
        <v>1016</v>
      </c>
      <c r="L157" s="121">
        <v>8.0000000000000007E-5</v>
      </c>
      <c r="M157" s="121">
        <v>0</v>
      </c>
      <c r="N157" s="215">
        <v>0</v>
      </c>
      <c r="T157" s="32"/>
      <c r="V157" s="27"/>
      <c r="W157" s="27"/>
      <c r="X157" s="27"/>
      <c r="Y157" s="27"/>
      <c r="AC157" s="27"/>
      <c r="AD157" s="27"/>
      <c r="AE157" s="27"/>
      <c r="AF157" s="27"/>
      <c r="AJ157" s="27"/>
      <c r="AK157" s="27"/>
      <c r="AL157" s="27"/>
      <c r="AM157" s="27"/>
      <c r="AO157" s="27"/>
      <c r="AP157" s="27"/>
      <c r="AQ157" s="27"/>
      <c r="AR157" s="27"/>
    </row>
    <row r="158" spans="1:44" x14ac:dyDescent="0.25">
      <c r="A158" s="121" t="s">
        <v>46</v>
      </c>
      <c r="B158" s="121">
        <v>0</v>
      </c>
      <c r="C158" s="121">
        <v>0</v>
      </c>
      <c r="D158" s="215">
        <v>0</v>
      </c>
      <c r="E158" s="323"/>
      <c r="F158" s="203" t="s">
        <v>114</v>
      </c>
      <c r="G158" s="121">
        <v>4.1859410000000007E-2</v>
      </c>
      <c r="H158" s="121">
        <v>4.1397669999999998E-2</v>
      </c>
      <c r="I158" s="215">
        <v>2.9773750000000002E-2</v>
      </c>
      <c r="J158" s="323"/>
      <c r="K158" s="203" t="s">
        <v>1015</v>
      </c>
      <c r="L158" s="121">
        <v>5.0000000000000002E-5</v>
      </c>
      <c r="M158" s="121">
        <v>0</v>
      </c>
      <c r="N158" s="215">
        <v>0</v>
      </c>
      <c r="T158" s="32"/>
      <c r="V158" s="27"/>
      <c r="W158" s="27"/>
      <c r="X158" s="27"/>
      <c r="Y158" s="27"/>
      <c r="AC158" s="27"/>
      <c r="AD158" s="27"/>
      <c r="AE158" s="27"/>
      <c r="AF158" s="27"/>
      <c r="AJ158" s="27"/>
      <c r="AK158" s="27"/>
      <c r="AL158" s="27"/>
      <c r="AM158" s="27"/>
      <c r="AO158" s="27"/>
      <c r="AP158" s="27"/>
      <c r="AQ158" s="27"/>
      <c r="AR158" s="27"/>
    </row>
    <row r="159" spans="1:44" x14ac:dyDescent="0.25">
      <c r="A159" s="121" t="s">
        <v>47</v>
      </c>
      <c r="B159" s="121">
        <v>0</v>
      </c>
      <c r="C159" s="121">
        <v>0</v>
      </c>
      <c r="D159" s="215">
        <v>0</v>
      </c>
      <c r="E159" s="324"/>
      <c r="F159" s="203" t="s">
        <v>193</v>
      </c>
      <c r="G159" s="121">
        <v>6.1911069999999999E-2</v>
      </c>
      <c r="H159" s="121">
        <v>2E-3</v>
      </c>
      <c r="I159" s="215">
        <v>2.6734999999999998E-2</v>
      </c>
      <c r="J159" s="324"/>
      <c r="K159" s="203" t="s">
        <v>1014</v>
      </c>
      <c r="L159" s="121">
        <v>1.8271000000000002E-4</v>
      </c>
      <c r="M159" s="121">
        <v>0</v>
      </c>
      <c r="N159" s="215">
        <v>0</v>
      </c>
      <c r="T159" s="32"/>
      <c r="V159" s="27"/>
      <c r="W159" s="27"/>
      <c r="X159" s="27"/>
      <c r="Y159" s="27"/>
      <c r="AC159" s="27"/>
      <c r="AD159" s="27"/>
      <c r="AE159" s="27"/>
      <c r="AF159" s="27"/>
      <c r="AJ159" s="27"/>
      <c r="AK159" s="27"/>
      <c r="AL159" s="27"/>
      <c r="AM159" s="27"/>
      <c r="AO159" s="27"/>
      <c r="AP159" s="27"/>
      <c r="AQ159" s="27"/>
      <c r="AR159" s="27"/>
    </row>
    <row r="160" spans="1:44" x14ac:dyDescent="0.25">
      <c r="A160" s="121" t="s">
        <v>49</v>
      </c>
      <c r="B160" s="121">
        <v>0</v>
      </c>
      <c r="C160" s="121">
        <v>0</v>
      </c>
      <c r="D160" s="215">
        <v>0</v>
      </c>
      <c r="E160" s="323"/>
      <c r="F160" s="203" t="s">
        <v>150</v>
      </c>
      <c r="G160" s="121">
        <v>5.2979400000000003E-2</v>
      </c>
      <c r="H160" s="121">
        <v>6.6074999999999997E-3</v>
      </c>
      <c r="I160" s="215">
        <v>2.6517369999999998E-2</v>
      </c>
      <c r="J160" s="323"/>
      <c r="K160" s="203" t="s">
        <v>1013</v>
      </c>
      <c r="L160" s="121">
        <v>0</v>
      </c>
      <c r="M160" s="121">
        <v>0</v>
      </c>
      <c r="N160" s="215">
        <v>0</v>
      </c>
      <c r="T160" s="32"/>
      <c r="V160" s="27"/>
      <c r="W160" s="27"/>
      <c r="X160" s="27"/>
      <c r="Y160" s="27"/>
      <c r="AC160" s="27"/>
      <c r="AD160" s="27"/>
      <c r="AE160" s="27"/>
      <c r="AF160" s="27"/>
      <c r="AJ160" s="27"/>
      <c r="AK160" s="27"/>
      <c r="AL160" s="27"/>
      <c r="AM160" s="27"/>
      <c r="AO160" s="27"/>
      <c r="AP160" s="27"/>
      <c r="AQ160" s="27"/>
      <c r="AR160" s="27"/>
    </row>
    <row r="161" spans="1:44" x14ac:dyDescent="0.25">
      <c r="A161" s="121" t="s">
        <v>881</v>
      </c>
      <c r="B161" s="121">
        <v>0</v>
      </c>
      <c r="C161" s="121">
        <v>0</v>
      </c>
      <c r="D161" s="215">
        <v>0</v>
      </c>
      <c r="E161" s="324"/>
      <c r="F161" s="203" t="s">
        <v>149</v>
      </c>
      <c r="G161" s="121">
        <v>9.3434699999999996E-3</v>
      </c>
      <c r="H161" s="121">
        <v>1.3174959999999999E-2</v>
      </c>
      <c r="I161" s="215">
        <v>2.4379339999999999E-2</v>
      </c>
      <c r="J161" s="324"/>
      <c r="K161" s="203" t="s">
        <v>1012</v>
      </c>
      <c r="L161" s="121">
        <v>0</v>
      </c>
      <c r="M161" s="121">
        <v>0</v>
      </c>
      <c r="N161" s="215">
        <v>0</v>
      </c>
      <c r="T161" s="32"/>
      <c r="V161" s="27"/>
      <c r="W161" s="27"/>
      <c r="X161" s="27"/>
      <c r="Y161" s="27"/>
      <c r="AC161" s="27"/>
      <c r="AD161" s="27"/>
      <c r="AE161" s="27"/>
      <c r="AF161" s="27"/>
      <c r="AJ161" s="27"/>
      <c r="AK161" s="27"/>
      <c r="AL161" s="27"/>
      <c r="AM161" s="27"/>
      <c r="AO161" s="27"/>
      <c r="AP161" s="27"/>
      <c r="AQ161" s="27"/>
      <c r="AR161" s="27"/>
    </row>
    <row r="162" spans="1:44" x14ac:dyDescent="0.25">
      <c r="A162" s="121" t="s">
        <v>56</v>
      </c>
      <c r="B162" s="121">
        <v>0</v>
      </c>
      <c r="C162" s="121">
        <v>0</v>
      </c>
      <c r="D162" s="215">
        <v>0</v>
      </c>
      <c r="E162" s="323"/>
      <c r="F162" s="203" t="s">
        <v>192</v>
      </c>
      <c r="G162" s="121">
        <v>4.9752029999999996E-2</v>
      </c>
      <c r="H162" s="121">
        <v>1.1833700000000001E-2</v>
      </c>
      <c r="I162" s="215">
        <v>2.3022999999999998E-2</v>
      </c>
      <c r="J162" s="323"/>
      <c r="K162" s="203" t="s">
        <v>1011</v>
      </c>
      <c r="L162" s="121">
        <v>0</v>
      </c>
      <c r="M162" s="121">
        <v>0</v>
      </c>
      <c r="N162" s="215">
        <v>0</v>
      </c>
      <c r="T162" s="32"/>
      <c r="V162" s="27"/>
      <c r="W162" s="27"/>
      <c r="X162" s="27"/>
      <c r="Y162" s="27"/>
      <c r="AC162" s="27"/>
      <c r="AD162" s="27"/>
      <c r="AE162" s="27"/>
      <c r="AF162" s="27"/>
      <c r="AJ162" s="27"/>
      <c r="AK162" s="27"/>
      <c r="AL162" s="27"/>
      <c r="AM162" s="27"/>
      <c r="AO162" s="27"/>
      <c r="AP162" s="27"/>
      <c r="AQ162" s="27"/>
      <c r="AR162" s="27"/>
    </row>
    <row r="163" spans="1:44" x14ac:dyDescent="0.25">
      <c r="A163" s="121" t="s">
        <v>59</v>
      </c>
      <c r="B163" s="121">
        <v>0</v>
      </c>
      <c r="C163" s="121">
        <v>0</v>
      </c>
      <c r="D163" s="215">
        <v>0</v>
      </c>
      <c r="E163" s="324"/>
      <c r="F163" s="203" t="s">
        <v>141</v>
      </c>
      <c r="G163" s="121">
        <v>0</v>
      </c>
      <c r="H163" s="121">
        <v>0.01</v>
      </c>
      <c r="I163" s="215">
        <v>2.01245E-2</v>
      </c>
      <c r="J163" s="324"/>
      <c r="K163" s="203" t="s">
        <v>1010</v>
      </c>
      <c r="L163" s="121">
        <v>0</v>
      </c>
      <c r="M163" s="121">
        <v>1.09E-3</v>
      </c>
      <c r="N163" s="215">
        <v>0</v>
      </c>
      <c r="T163" s="32"/>
      <c r="V163" s="27"/>
      <c r="W163" s="27"/>
      <c r="X163" s="27"/>
      <c r="Y163" s="27"/>
      <c r="AC163" s="27"/>
      <c r="AD163" s="27"/>
      <c r="AE163" s="27"/>
      <c r="AF163" s="27"/>
      <c r="AJ163" s="27"/>
      <c r="AK163" s="27"/>
      <c r="AL163" s="27"/>
      <c r="AM163" s="27"/>
      <c r="AO163" s="27"/>
      <c r="AP163" s="27"/>
      <c r="AQ163" s="27"/>
      <c r="AR163" s="27"/>
    </row>
    <row r="164" spans="1:44" x14ac:dyDescent="0.25">
      <c r="A164" s="121" t="s">
        <v>60</v>
      </c>
      <c r="B164" s="121">
        <v>0.92905266000000009</v>
      </c>
      <c r="C164" s="121">
        <v>0</v>
      </c>
      <c r="D164" s="215">
        <v>0</v>
      </c>
      <c r="E164" s="323"/>
      <c r="F164" s="203" t="s">
        <v>120</v>
      </c>
      <c r="G164" s="121">
        <v>0.90769218000000007</v>
      </c>
      <c r="H164" s="121">
        <v>2.040846E-2</v>
      </c>
      <c r="I164" s="215">
        <v>1.9205340000000001E-2</v>
      </c>
      <c r="J164" s="323"/>
      <c r="K164" s="203" t="s">
        <v>1009</v>
      </c>
      <c r="L164" s="121">
        <v>0</v>
      </c>
      <c r="M164" s="121">
        <v>2.3296999999999998E-2</v>
      </c>
      <c r="N164" s="215">
        <v>0</v>
      </c>
      <c r="T164" s="32"/>
      <c r="V164" s="27"/>
      <c r="W164" s="27"/>
      <c r="X164" s="27"/>
      <c r="Y164" s="27"/>
      <c r="AC164" s="27"/>
      <c r="AD164" s="27"/>
      <c r="AE164" s="27"/>
      <c r="AF164" s="27"/>
      <c r="AJ164" s="27"/>
      <c r="AK164" s="27"/>
      <c r="AL164" s="27"/>
      <c r="AM164" s="27"/>
      <c r="AO164" s="27"/>
      <c r="AP164" s="27"/>
      <c r="AQ164" s="27"/>
      <c r="AR164" s="27"/>
    </row>
    <row r="165" spans="1:44" x14ac:dyDescent="0.25">
      <c r="A165" s="121" t="s">
        <v>61</v>
      </c>
      <c r="B165" s="121">
        <v>0</v>
      </c>
      <c r="C165" s="121">
        <v>5.6420000000000005E-4</v>
      </c>
      <c r="D165" s="215">
        <v>0</v>
      </c>
      <c r="E165" s="324"/>
      <c r="F165" s="203" t="s">
        <v>214</v>
      </c>
      <c r="G165" s="121">
        <v>2.494758E-2</v>
      </c>
      <c r="H165" s="121">
        <v>4.8765620000000003E-2</v>
      </c>
      <c r="I165" s="215">
        <v>1.9077340000000002E-2</v>
      </c>
      <c r="J165" s="324"/>
      <c r="K165" s="203" t="s">
        <v>1008</v>
      </c>
      <c r="L165" s="121">
        <v>0</v>
      </c>
      <c r="M165" s="121">
        <v>5.91107E-3</v>
      </c>
      <c r="N165" s="215">
        <v>0</v>
      </c>
      <c r="T165" s="32"/>
      <c r="V165" s="27"/>
      <c r="W165" s="27"/>
      <c r="X165" s="27"/>
      <c r="Y165" s="27"/>
      <c r="AC165" s="27"/>
      <c r="AD165" s="27"/>
      <c r="AE165" s="27"/>
      <c r="AF165" s="27"/>
      <c r="AJ165" s="27"/>
      <c r="AK165" s="27"/>
      <c r="AL165" s="27"/>
      <c r="AM165" s="27"/>
      <c r="AO165" s="27"/>
      <c r="AP165" s="27"/>
      <c r="AQ165" s="27"/>
      <c r="AR165" s="27"/>
    </row>
    <row r="166" spans="1:44" x14ac:dyDescent="0.25">
      <c r="A166" s="121" t="s">
        <v>905</v>
      </c>
      <c r="B166" s="121">
        <v>1.5156400000000002E-3</v>
      </c>
      <c r="C166" s="121">
        <v>0</v>
      </c>
      <c r="D166" s="215">
        <v>0</v>
      </c>
      <c r="E166" s="323"/>
      <c r="F166" s="203" t="s">
        <v>200</v>
      </c>
      <c r="G166" s="121">
        <v>3.6837460000000002E-2</v>
      </c>
      <c r="H166" s="121">
        <v>2.0855E-4</v>
      </c>
      <c r="I166" s="215">
        <v>1.7999999999999999E-2</v>
      </c>
      <c r="J166" s="323"/>
      <c r="K166" s="203" t="s">
        <v>1007</v>
      </c>
      <c r="L166" s="121">
        <v>0</v>
      </c>
      <c r="M166" s="121">
        <v>0</v>
      </c>
      <c r="N166" s="215">
        <v>0</v>
      </c>
      <c r="T166" s="32"/>
      <c r="V166" s="27"/>
      <c r="W166" s="27"/>
      <c r="X166" s="27"/>
      <c r="Y166" s="27"/>
      <c r="AC166" s="27"/>
      <c r="AD166" s="27"/>
      <c r="AE166" s="27"/>
      <c r="AF166" s="27"/>
      <c r="AJ166" s="27"/>
      <c r="AK166" s="27"/>
      <c r="AL166" s="27"/>
      <c r="AM166" s="27"/>
      <c r="AO166" s="27"/>
      <c r="AP166" s="27"/>
      <c r="AQ166" s="27"/>
      <c r="AR166" s="27"/>
    </row>
    <row r="167" spans="1:44" x14ac:dyDescent="0.25">
      <c r="A167" s="121" t="s">
        <v>898</v>
      </c>
      <c r="B167" s="121">
        <v>5.0642999999999999E-4</v>
      </c>
      <c r="C167" s="121">
        <v>0</v>
      </c>
      <c r="D167" s="215">
        <v>0</v>
      </c>
      <c r="E167" s="324"/>
      <c r="F167" s="203" t="s">
        <v>110</v>
      </c>
      <c r="G167" s="121">
        <v>2.163E-2</v>
      </c>
      <c r="H167" s="121">
        <v>3.2338900000000004E-2</v>
      </c>
      <c r="I167" s="215">
        <v>1.7357999999999998E-2</v>
      </c>
      <c r="J167" s="324"/>
      <c r="K167" s="203" t="s">
        <v>1006</v>
      </c>
      <c r="L167" s="121">
        <v>0</v>
      </c>
      <c r="M167" s="121">
        <v>2.5000000000000001E-4</v>
      </c>
      <c r="N167" s="215">
        <v>0</v>
      </c>
      <c r="T167" s="32"/>
      <c r="V167" s="27"/>
      <c r="W167" s="27"/>
      <c r="X167" s="27"/>
      <c r="Y167" s="27"/>
      <c r="AC167" s="27"/>
      <c r="AD167" s="27"/>
      <c r="AE167" s="27"/>
      <c r="AF167" s="27"/>
      <c r="AJ167" s="27"/>
      <c r="AK167" s="27"/>
      <c r="AL167" s="27"/>
      <c r="AM167" s="27"/>
      <c r="AO167" s="27"/>
      <c r="AP167" s="27"/>
      <c r="AQ167" s="27"/>
      <c r="AR167" s="27"/>
    </row>
    <row r="168" spans="1:44" x14ac:dyDescent="0.25">
      <c r="A168" s="121" t="s">
        <v>64</v>
      </c>
      <c r="B168" s="121">
        <v>0</v>
      </c>
      <c r="C168" s="121">
        <v>1.2500000000000001E-2</v>
      </c>
      <c r="D168" s="215">
        <v>0</v>
      </c>
      <c r="E168" s="323"/>
      <c r="F168" s="203" t="s">
        <v>195</v>
      </c>
      <c r="G168" s="121">
        <v>5.3744799999999992E-3</v>
      </c>
      <c r="H168" s="121">
        <v>1.3070999999999999E-2</v>
      </c>
      <c r="I168" s="215">
        <v>1.6642000000000001E-2</v>
      </c>
      <c r="J168" s="323"/>
      <c r="K168" s="203" t="s">
        <v>1005</v>
      </c>
      <c r="L168" s="121">
        <v>0</v>
      </c>
      <c r="M168" s="121">
        <v>0</v>
      </c>
      <c r="N168" s="215">
        <v>0</v>
      </c>
      <c r="T168" s="32"/>
      <c r="V168" s="27"/>
      <c r="W168" s="27"/>
      <c r="X168" s="27"/>
      <c r="Y168" s="27"/>
      <c r="AC168" s="27"/>
      <c r="AD168" s="27"/>
      <c r="AE168" s="27"/>
      <c r="AF168" s="27"/>
      <c r="AJ168" s="27"/>
      <c r="AK168" s="27"/>
      <c r="AL168" s="27"/>
      <c r="AM168" s="27"/>
      <c r="AO168" s="27"/>
      <c r="AP168" s="27"/>
      <c r="AQ168" s="27"/>
      <c r="AR168" s="27"/>
    </row>
    <row r="169" spans="1:44" x14ac:dyDescent="0.25">
      <c r="A169" s="121" t="s">
        <v>65</v>
      </c>
      <c r="B169" s="121">
        <v>0</v>
      </c>
      <c r="C169" s="121">
        <v>0</v>
      </c>
      <c r="D169" s="215">
        <v>0</v>
      </c>
      <c r="E169" s="324"/>
      <c r="F169" s="203" t="s">
        <v>86</v>
      </c>
      <c r="G169" s="121">
        <v>0</v>
      </c>
      <c r="H169" s="121">
        <v>0.20420034000000001</v>
      </c>
      <c r="I169" s="215">
        <v>1.538161E-2</v>
      </c>
      <c r="J169" s="324"/>
      <c r="K169" s="203" t="s">
        <v>1004</v>
      </c>
      <c r="L169" s="121">
        <v>0</v>
      </c>
      <c r="M169" s="121">
        <v>0</v>
      </c>
      <c r="N169" s="215">
        <v>0</v>
      </c>
      <c r="T169" s="32"/>
      <c r="V169" s="27"/>
      <c r="W169" s="27"/>
      <c r="X169" s="27"/>
      <c r="Y169" s="27"/>
      <c r="AC169" s="27"/>
      <c r="AD169" s="27"/>
      <c r="AE169" s="27"/>
      <c r="AF169" s="27"/>
      <c r="AJ169" s="27"/>
      <c r="AK169" s="27"/>
      <c r="AL169" s="27"/>
      <c r="AM169" s="27"/>
      <c r="AO169" s="27"/>
      <c r="AP169" s="27"/>
      <c r="AQ169" s="27"/>
      <c r="AR169" s="27"/>
    </row>
    <row r="170" spans="1:44" x14ac:dyDescent="0.25">
      <c r="A170" s="121" t="s">
        <v>66</v>
      </c>
      <c r="B170" s="121">
        <v>1.2095599999999999E-3</v>
      </c>
      <c r="C170" s="121">
        <v>0</v>
      </c>
      <c r="D170" s="215">
        <v>0</v>
      </c>
      <c r="E170" s="323"/>
      <c r="F170" s="203" t="s">
        <v>17</v>
      </c>
      <c r="G170" s="121">
        <v>3.5670279999999999E-2</v>
      </c>
      <c r="H170" s="121">
        <v>7.7043500000000004E-3</v>
      </c>
      <c r="I170" s="215">
        <v>1.505139E-2</v>
      </c>
      <c r="J170" s="323"/>
      <c r="K170" s="203" t="s">
        <v>1003</v>
      </c>
      <c r="L170" s="121">
        <v>0</v>
      </c>
      <c r="M170" s="121">
        <v>2.9151999999999997E-4</v>
      </c>
      <c r="N170" s="215">
        <v>0</v>
      </c>
      <c r="T170" s="32"/>
      <c r="V170" s="27"/>
      <c r="W170" s="27"/>
      <c r="X170" s="27"/>
      <c r="Y170" s="27"/>
      <c r="AC170" s="27"/>
      <c r="AD170" s="27"/>
      <c r="AE170" s="27"/>
      <c r="AF170" s="27"/>
      <c r="AJ170" s="27"/>
      <c r="AK170" s="27"/>
      <c r="AL170" s="27"/>
      <c r="AM170" s="27"/>
      <c r="AO170" s="27"/>
      <c r="AP170" s="27"/>
      <c r="AQ170" s="27"/>
      <c r="AR170" s="27"/>
    </row>
    <row r="171" spans="1:44" x14ac:dyDescent="0.25">
      <c r="A171" s="121" t="s">
        <v>67</v>
      </c>
      <c r="B171" s="121">
        <v>2.4072199999999998E-3</v>
      </c>
      <c r="C171" s="121">
        <v>0</v>
      </c>
      <c r="D171" s="215">
        <v>0</v>
      </c>
      <c r="E171" s="324"/>
      <c r="F171" s="203" t="s">
        <v>116</v>
      </c>
      <c r="G171" s="121">
        <v>0.12607511999999998</v>
      </c>
      <c r="H171" s="121">
        <v>6.2490000000000002E-3</v>
      </c>
      <c r="I171" s="215">
        <v>1.3143999999999999E-2</v>
      </c>
      <c r="J171" s="324"/>
      <c r="K171" s="203" t="s">
        <v>1002</v>
      </c>
      <c r="L171" s="121">
        <v>0</v>
      </c>
      <c r="M171" s="121">
        <v>0</v>
      </c>
      <c r="N171" s="215">
        <v>0</v>
      </c>
      <c r="T171" s="32"/>
      <c r="V171" s="27"/>
      <c r="W171" s="27"/>
      <c r="X171" s="27"/>
      <c r="Y171" s="27"/>
      <c r="AC171" s="27"/>
      <c r="AD171" s="27"/>
      <c r="AE171" s="27"/>
      <c r="AF171" s="27"/>
      <c r="AJ171" s="27"/>
      <c r="AK171" s="27"/>
      <c r="AL171" s="27"/>
      <c r="AM171" s="27"/>
      <c r="AO171" s="27"/>
      <c r="AP171" s="27"/>
      <c r="AQ171" s="27"/>
      <c r="AR171" s="27"/>
    </row>
    <row r="172" spans="1:44" x14ac:dyDescent="0.25">
      <c r="A172" s="121" t="s">
        <v>883</v>
      </c>
      <c r="B172" s="121">
        <v>0</v>
      </c>
      <c r="C172" s="121">
        <v>0</v>
      </c>
      <c r="D172" s="215">
        <v>0</v>
      </c>
      <c r="E172" s="323"/>
      <c r="F172" s="203" t="s">
        <v>95</v>
      </c>
      <c r="G172" s="121">
        <v>0.63010440000000001</v>
      </c>
      <c r="H172" s="121">
        <v>3.471751E-2</v>
      </c>
      <c r="I172" s="215">
        <v>1.2840530000000001E-2</v>
      </c>
      <c r="J172" s="323"/>
      <c r="K172" s="203" t="s">
        <v>1001</v>
      </c>
      <c r="L172" s="121">
        <v>0</v>
      </c>
      <c r="M172" s="121">
        <v>0</v>
      </c>
      <c r="N172" s="215">
        <v>0</v>
      </c>
      <c r="T172" s="32"/>
      <c r="V172" s="27"/>
      <c r="W172" s="27"/>
      <c r="X172" s="27"/>
      <c r="Y172" s="27"/>
      <c r="AC172" s="27"/>
      <c r="AD172" s="27"/>
      <c r="AE172" s="27"/>
      <c r="AF172" s="27"/>
      <c r="AJ172" s="27"/>
      <c r="AK172" s="27"/>
      <c r="AL172" s="27"/>
      <c r="AM172" s="27"/>
      <c r="AO172" s="27"/>
      <c r="AP172" s="27"/>
      <c r="AQ172" s="27"/>
      <c r="AR172" s="27"/>
    </row>
    <row r="173" spans="1:44" x14ac:dyDescent="0.25">
      <c r="A173" s="121" t="s">
        <v>69</v>
      </c>
      <c r="B173" s="121">
        <v>2.0914200000000001E-3</v>
      </c>
      <c r="C173" s="121">
        <v>0.25117145000000002</v>
      </c>
      <c r="D173" s="215">
        <v>0</v>
      </c>
      <c r="E173" s="324"/>
      <c r="F173" s="203" t="s">
        <v>206</v>
      </c>
      <c r="G173" s="121">
        <v>1.8000000000000001E-4</v>
      </c>
      <c r="H173" s="121">
        <v>3.0460000000000001E-3</v>
      </c>
      <c r="I173" s="215">
        <v>1.2022E-2</v>
      </c>
      <c r="J173" s="324"/>
      <c r="K173" s="203" t="s">
        <v>1000</v>
      </c>
      <c r="L173" s="121">
        <v>0</v>
      </c>
      <c r="M173" s="121">
        <v>0</v>
      </c>
      <c r="N173" s="215">
        <v>0</v>
      </c>
      <c r="T173" s="32"/>
      <c r="V173" s="27"/>
      <c r="W173" s="27"/>
      <c r="X173" s="27"/>
      <c r="Y173" s="27"/>
      <c r="AC173" s="27"/>
      <c r="AD173" s="27"/>
      <c r="AE173" s="27"/>
      <c r="AF173" s="27"/>
      <c r="AJ173" s="27"/>
      <c r="AK173" s="27"/>
      <c r="AL173" s="27"/>
      <c r="AM173" s="27"/>
      <c r="AO173" s="27"/>
      <c r="AP173" s="27"/>
      <c r="AQ173" s="27"/>
      <c r="AR173" s="27"/>
    </row>
    <row r="174" spans="1:44" x14ac:dyDescent="0.25">
      <c r="A174" s="121" t="s">
        <v>70</v>
      </c>
      <c r="B174" s="121">
        <v>0</v>
      </c>
      <c r="C174" s="121">
        <v>0</v>
      </c>
      <c r="D174" s="215">
        <v>0</v>
      </c>
      <c r="E174" s="323"/>
      <c r="F174" s="203" t="s">
        <v>25</v>
      </c>
      <c r="G174" s="121">
        <v>4.2350600000000006E-3</v>
      </c>
      <c r="H174" s="121">
        <v>7.6400000000000003E-4</v>
      </c>
      <c r="I174" s="215">
        <v>1.167464E-2</v>
      </c>
      <c r="J174" s="323"/>
      <c r="K174" s="203" t="s">
        <v>999</v>
      </c>
      <c r="L174" s="121">
        <v>0</v>
      </c>
      <c r="M174" s="121">
        <v>0</v>
      </c>
      <c r="N174" s="215">
        <v>0</v>
      </c>
      <c r="T174" s="32"/>
      <c r="V174" s="27"/>
      <c r="W174" s="27"/>
      <c r="X174" s="27"/>
      <c r="Y174" s="27"/>
      <c r="AC174" s="27"/>
      <c r="AD174" s="27"/>
      <c r="AE174" s="27"/>
      <c r="AF174" s="27"/>
      <c r="AJ174" s="27"/>
      <c r="AK174" s="27"/>
      <c r="AL174" s="27"/>
      <c r="AM174" s="27"/>
      <c r="AO174" s="27"/>
      <c r="AP174" s="27"/>
      <c r="AQ174" s="27"/>
      <c r="AR174" s="27"/>
    </row>
    <row r="175" spans="1:44" x14ac:dyDescent="0.25">
      <c r="A175" s="121" t="s">
        <v>71</v>
      </c>
      <c r="B175" s="121">
        <v>0</v>
      </c>
      <c r="C175" s="121">
        <v>3.1311899999999998E-3</v>
      </c>
      <c r="D175" s="215">
        <v>0</v>
      </c>
      <c r="E175" s="324"/>
      <c r="F175" s="203" t="s">
        <v>29</v>
      </c>
      <c r="G175" s="121">
        <v>9.955087E-2</v>
      </c>
      <c r="H175" s="121">
        <v>1.1724063899999999</v>
      </c>
      <c r="I175" s="215">
        <v>8.8839100000000001E-3</v>
      </c>
      <c r="J175" s="324"/>
      <c r="K175" s="203" t="s">
        <v>998</v>
      </c>
      <c r="L175" s="121">
        <v>0</v>
      </c>
      <c r="M175" s="121">
        <v>0</v>
      </c>
      <c r="N175" s="215">
        <v>0</v>
      </c>
      <c r="T175" s="32"/>
      <c r="V175" s="27"/>
      <c r="W175" s="27"/>
      <c r="X175" s="27"/>
      <c r="Y175" s="27"/>
      <c r="AC175" s="27"/>
      <c r="AD175" s="27"/>
      <c r="AE175" s="27"/>
      <c r="AF175" s="27"/>
      <c r="AJ175" s="27"/>
      <c r="AK175" s="27"/>
      <c r="AL175" s="27"/>
      <c r="AM175" s="27"/>
      <c r="AO175" s="27"/>
      <c r="AP175" s="27"/>
      <c r="AQ175" s="27"/>
      <c r="AR175" s="27"/>
    </row>
    <row r="176" spans="1:44" x14ac:dyDescent="0.25">
      <c r="A176" s="121" t="s">
        <v>72</v>
      </c>
      <c r="B176" s="121">
        <v>1.4430000000000001E-4</v>
      </c>
      <c r="C176" s="121">
        <v>1.26925E-3</v>
      </c>
      <c r="D176" s="215">
        <v>0</v>
      </c>
      <c r="E176" s="323"/>
      <c r="F176" s="203" t="s">
        <v>877</v>
      </c>
      <c r="G176" s="121">
        <v>6.8699999999999997E-2</v>
      </c>
      <c r="H176" s="121">
        <v>0</v>
      </c>
      <c r="I176" s="215">
        <v>7.3043500000000003E-3</v>
      </c>
      <c r="J176" s="323"/>
      <c r="K176" s="203" t="s">
        <v>997</v>
      </c>
      <c r="L176" s="121">
        <v>0</v>
      </c>
      <c r="M176" s="121">
        <v>0</v>
      </c>
      <c r="N176" s="215">
        <v>0</v>
      </c>
      <c r="T176" s="32"/>
      <c r="V176" s="27"/>
      <c r="W176" s="27"/>
      <c r="X176" s="27"/>
      <c r="Y176" s="27"/>
      <c r="AC176" s="27"/>
      <c r="AD176" s="27"/>
      <c r="AE176" s="27"/>
      <c r="AF176" s="27"/>
      <c r="AJ176" s="27"/>
      <c r="AK176" s="27"/>
      <c r="AL176" s="27"/>
      <c r="AM176" s="27"/>
      <c r="AO176" s="27"/>
      <c r="AP176" s="27"/>
      <c r="AQ176" s="27"/>
      <c r="AR176" s="27"/>
    </row>
    <row r="177" spans="1:44" x14ac:dyDescent="0.25">
      <c r="A177" s="121" t="s">
        <v>77</v>
      </c>
      <c r="B177" s="121">
        <v>0</v>
      </c>
      <c r="C177" s="121">
        <v>0</v>
      </c>
      <c r="D177" s="215">
        <v>0</v>
      </c>
      <c r="E177" s="324"/>
      <c r="F177" s="203" t="s">
        <v>23</v>
      </c>
      <c r="G177" s="121">
        <v>2.423138E-2</v>
      </c>
      <c r="H177" s="121">
        <v>1.1999999999999999E-3</v>
      </c>
      <c r="I177" s="215">
        <v>6.3550000000000004E-3</v>
      </c>
      <c r="J177" s="324"/>
      <c r="K177" s="203" t="s">
        <v>996</v>
      </c>
      <c r="L177" s="121">
        <v>0</v>
      </c>
      <c r="M177" s="121">
        <v>0</v>
      </c>
      <c r="N177" s="215">
        <v>0</v>
      </c>
      <c r="T177" s="32"/>
      <c r="V177" s="27"/>
      <c r="W177" s="27"/>
      <c r="X177" s="27"/>
      <c r="Y177" s="27"/>
      <c r="AC177" s="27"/>
      <c r="AD177" s="27"/>
      <c r="AE177" s="27"/>
      <c r="AF177" s="27"/>
      <c r="AJ177" s="27"/>
      <c r="AK177" s="27"/>
      <c r="AL177" s="27"/>
      <c r="AM177" s="27"/>
      <c r="AO177" s="27"/>
      <c r="AP177" s="27"/>
      <c r="AQ177" s="27"/>
      <c r="AR177" s="27"/>
    </row>
    <row r="178" spans="1:44" x14ac:dyDescent="0.25">
      <c r="A178" s="121" t="s">
        <v>909</v>
      </c>
      <c r="B178" s="121">
        <v>0</v>
      </c>
      <c r="C178" s="121">
        <v>0</v>
      </c>
      <c r="D178" s="215">
        <v>0</v>
      </c>
      <c r="E178" s="323"/>
      <c r="F178" s="203" t="s">
        <v>13</v>
      </c>
      <c r="G178" s="121">
        <v>1.8000000000000001E-4</v>
      </c>
      <c r="H178" s="121">
        <v>7.9632000000000001E-3</v>
      </c>
      <c r="I178" s="215">
        <v>4.52389E-3</v>
      </c>
      <c r="J178" s="323"/>
      <c r="K178" s="203" t="s">
        <v>995</v>
      </c>
      <c r="L178" s="121">
        <v>0</v>
      </c>
      <c r="M178" s="121">
        <v>0</v>
      </c>
      <c r="N178" s="215">
        <v>0</v>
      </c>
      <c r="T178" s="32"/>
      <c r="V178" s="27"/>
      <c r="W178" s="27"/>
      <c r="X178" s="27"/>
      <c r="Y178" s="27"/>
      <c r="AC178" s="27"/>
      <c r="AD178" s="27"/>
      <c r="AE178" s="27"/>
      <c r="AF178" s="27"/>
      <c r="AJ178" s="27"/>
      <c r="AK178" s="27"/>
      <c r="AL178" s="27"/>
      <c r="AM178" s="27"/>
      <c r="AO178" s="27"/>
      <c r="AP178" s="27"/>
      <c r="AQ178" s="27"/>
      <c r="AR178" s="27"/>
    </row>
    <row r="179" spans="1:44" x14ac:dyDescent="0.25">
      <c r="A179" s="121" t="s">
        <v>78</v>
      </c>
      <c r="B179" s="121">
        <v>0</v>
      </c>
      <c r="C179" s="121">
        <v>0</v>
      </c>
      <c r="D179" s="215">
        <v>0</v>
      </c>
      <c r="E179" s="324"/>
      <c r="F179" s="203" t="s">
        <v>26</v>
      </c>
      <c r="G179" s="121">
        <v>9.0663899999999992E-2</v>
      </c>
      <c r="H179" s="121">
        <v>4.8957799999999998E-3</v>
      </c>
      <c r="I179" s="215">
        <v>3.7755000000000002E-3</v>
      </c>
      <c r="J179" s="324"/>
      <c r="K179" s="203" t="s">
        <v>994</v>
      </c>
      <c r="L179" s="121">
        <v>2.0999999999999999E-5</v>
      </c>
      <c r="M179" s="121">
        <v>0</v>
      </c>
      <c r="N179" s="215">
        <v>0</v>
      </c>
      <c r="T179" s="32"/>
      <c r="V179" s="27"/>
      <c r="W179" s="27"/>
      <c r="X179" s="27"/>
      <c r="Y179" s="27"/>
      <c r="AC179" s="27"/>
      <c r="AD179" s="27"/>
      <c r="AE179" s="27"/>
      <c r="AF179" s="27"/>
      <c r="AJ179" s="27"/>
      <c r="AK179" s="27"/>
      <c r="AL179" s="27"/>
      <c r="AM179" s="27"/>
      <c r="AO179" s="27"/>
      <c r="AP179" s="27"/>
      <c r="AQ179" s="27"/>
      <c r="AR179" s="27"/>
    </row>
    <row r="180" spans="1:44" x14ac:dyDescent="0.25">
      <c r="A180" s="121" t="s">
        <v>82</v>
      </c>
      <c r="B180" s="121">
        <v>0</v>
      </c>
      <c r="C180" s="121">
        <v>0</v>
      </c>
      <c r="D180" s="215">
        <v>0</v>
      </c>
      <c r="E180" s="323"/>
      <c r="F180" s="203" t="s">
        <v>129</v>
      </c>
      <c r="G180" s="121">
        <v>0.27474466999999997</v>
      </c>
      <c r="H180" s="121">
        <v>1.1394209999999998E-2</v>
      </c>
      <c r="I180" s="215">
        <v>3.5224399999999999E-3</v>
      </c>
      <c r="J180" s="323"/>
      <c r="K180" s="203" t="s">
        <v>993</v>
      </c>
      <c r="L180" s="121">
        <v>0</v>
      </c>
      <c r="M180" s="121">
        <v>8.3990000000000001E-5</v>
      </c>
      <c r="N180" s="215">
        <v>0</v>
      </c>
      <c r="T180" s="32"/>
      <c r="V180" s="27"/>
      <c r="W180" s="27"/>
      <c r="X180" s="27"/>
      <c r="Y180" s="27"/>
      <c r="AC180" s="27"/>
      <c r="AD180" s="27"/>
      <c r="AE180" s="27"/>
      <c r="AF180" s="27"/>
      <c r="AJ180" s="27"/>
      <c r="AK180" s="27"/>
      <c r="AL180" s="27"/>
      <c r="AM180" s="27"/>
      <c r="AO180" s="27"/>
      <c r="AP180" s="27"/>
      <c r="AQ180" s="27"/>
      <c r="AR180" s="27"/>
    </row>
    <row r="181" spans="1:44" x14ac:dyDescent="0.25">
      <c r="A181" s="121" t="s">
        <v>83</v>
      </c>
      <c r="B181" s="121">
        <v>1.8705899999999999E-3</v>
      </c>
      <c r="C181" s="121">
        <v>8.9633000000000009E-4</v>
      </c>
      <c r="D181" s="215">
        <v>0</v>
      </c>
      <c r="E181" s="324"/>
      <c r="F181" s="203" t="s">
        <v>111</v>
      </c>
      <c r="G181" s="121">
        <v>5.1660699999999997E-2</v>
      </c>
      <c r="H181" s="121">
        <v>8.0813399999999994E-2</v>
      </c>
      <c r="I181" s="215">
        <v>3.0415999999999998E-3</v>
      </c>
      <c r="J181" s="324"/>
      <c r="K181" s="203" t="s">
        <v>992</v>
      </c>
      <c r="L181" s="121">
        <v>0</v>
      </c>
      <c r="M181" s="121">
        <v>5.5000000000000003E-4</v>
      </c>
      <c r="N181" s="215">
        <v>0</v>
      </c>
      <c r="T181" s="32"/>
      <c r="V181" s="27"/>
      <c r="W181" s="27"/>
      <c r="X181" s="27"/>
      <c r="Y181" s="27"/>
      <c r="AC181" s="27"/>
      <c r="AD181" s="27"/>
      <c r="AE181" s="27"/>
      <c r="AF181" s="27"/>
      <c r="AJ181" s="27"/>
      <c r="AK181" s="27"/>
      <c r="AL181" s="27"/>
      <c r="AM181" s="27"/>
      <c r="AO181" s="27"/>
      <c r="AP181" s="27"/>
      <c r="AQ181" s="27"/>
      <c r="AR181" s="27"/>
    </row>
    <row r="182" spans="1:44" x14ac:dyDescent="0.25">
      <c r="A182" s="121" t="s">
        <v>85</v>
      </c>
      <c r="B182" s="121">
        <v>0.70819582999999997</v>
      </c>
      <c r="C182" s="121">
        <v>17.246300959999999</v>
      </c>
      <c r="D182" s="215">
        <v>0</v>
      </c>
      <c r="E182" s="323"/>
      <c r="F182" s="203" t="s">
        <v>124</v>
      </c>
      <c r="G182" s="121">
        <v>2.6582650000000003E-2</v>
      </c>
      <c r="H182" s="121">
        <v>9.7999999999999997E-5</v>
      </c>
      <c r="I182" s="215">
        <v>3.0000000000000001E-3</v>
      </c>
      <c r="J182" s="323"/>
      <c r="K182" s="203" t="s">
        <v>991</v>
      </c>
      <c r="L182" s="121">
        <v>9.5E-4</v>
      </c>
      <c r="M182" s="121">
        <v>0</v>
      </c>
      <c r="N182" s="215">
        <v>0</v>
      </c>
      <c r="T182" s="32"/>
      <c r="V182" s="27"/>
      <c r="W182" s="27"/>
      <c r="X182" s="27"/>
      <c r="Y182" s="27"/>
      <c r="AC182" s="27"/>
      <c r="AD182" s="27"/>
      <c r="AE182" s="27"/>
      <c r="AF182" s="27"/>
      <c r="AJ182" s="27"/>
      <c r="AK182" s="27"/>
      <c r="AL182" s="27"/>
      <c r="AM182" s="27"/>
      <c r="AO182" s="27"/>
      <c r="AP182" s="27"/>
      <c r="AQ182" s="27"/>
      <c r="AR182" s="27"/>
    </row>
    <row r="183" spans="1:44" x14ac:dyDescent="0.25">
      <c r="A183" s="121" t="s">
        <v>86</v>
      </c>
      <c r="B183" s="121">
        <v>0</v>
      </c>
      <c r="C183" s="121">
        <v>0</v>
      </c>
      <c r="D183" s="215">
        <v>0</v>
      </c>
      <c r="E183" s="324"/>
      <c r="F183" s="203" t="s">
        <v>202</v>
      </c>
      <c r="G183" s="121">
        <v>1.62181829</v>
      </c>
      <c r="H183" s="121">
        <v>8.0549999999999997E-2</v>
      </c>
      <c r="I183" s="215">
        <v>2.98292E-3</v>
      </c>
      <c r="J183" s="324"/>
      <c r="K183" s="203" t="s">
        <v>990</v>
      </c>
      <c r="L183" s="121">
        <v>0</v>
      </c>
      <c r="M183" s="121">
        <v>2.42E-4</v>
      </c>
      <c r="N183" s="215">
        <v>0</v>
      </c>
      <c r="T183" s="32"/>
      <c r="V183" s="27"/>
      <c r="W183" s="27"/>
      <c r="X183" s="27"/>
      <c r="Y183" s="27"/>
      <c r="AC183" s="27"/>
      <c r="AD183" s="27"/>
      <c r="AE183" s="27"/>
      <c r="AF183" s="27"/>
      <c r="AJ183" s="27"/>
      <c r="AK183" s="27"/>
      <c r="AL183" s="27"/>
      <c r="AM183" s="27"/>
      <c r="AO183" s="27"/>
      <c r="AP183" s="27"/>
      <c r="AQ183" s="27"/>
      <c r="AR183" s="27"/>
    </row>
    <row r="184" spans="1:44" x14ac:dyDescent="0.25">
      <c r="A184" s="121" t="s">
        <v>908</v>
      </c>
      <c r="B184" s="121">
        <v>6.4800000000000003E-4</v>
      </c>
      <c r="C184" s="121">
        <v>0</v>
      </c>
      <c r="D184" s="215">
        <v>0</v>
      </c>
      <c r="E184" s="323"/>
      <c r="F184" s="203" t="s">
        <v>170</v>
      </c>
      <c r="G184" s="121">
        <v>1.6147000000000002E-2</v>
      </c>
      <c r="H184" s="121">
        <v>0.30770399999999998</v>
      </c>
      <c r="I184" s="215">
        <v>2.8E-3</v>
      </c>
      <c r="J184" s="323"/>
      <c r="K184" s="203" t="s">
        <v>989</v>
      </c>
      <c r="L184" s="121">
        <v>0</v>
      </c>
      <c r="M184" s="121">
        <v>5.9304339999999997E-2</v>
      </c>
      <c r="N184" s="215">
        <v>0</v>
      </c>
      <c r="T184" s="32"/>
      <c r="V184" s="27"/>
      <c r="W184" s="27"/>
      <c r="X184" s="27"/>
      <c r="Y184" s="27"/>
      <c r="AC184" s="27"/>
      <c r="AD184" s="27"/>
      <c r="AE184" s="27"/>
      <c r="AF184" s="27"/>
      <c r="AJ184" s="27"/>
      <c r="AK184" s="27"/>
      <c r="AL184" s="27"/>
      <c r="AM184" s="27"/>
      <c r="AO184" s="27"/>
      <c r="AP184" s="27"/>
      <c r="AQ184" s="27"/>
      <c r="AR184" s="27"/>
    </row>
    <row r="185" spans="1:44" x14ac:dyDescent="0.25">
      <c r="A185" s="121" t="s">
        <v>877</v>
      </c>
      <c r="B185" s="121">
        <v>0</v>
      </c>
      <c r="C185" s="121">
        <v>0</v>
      </c>
      <c r="D185" s="215">
        <v>0</v>
      </c>
      <c r="E185" s="324"/>
      <c r="F185" s="203" t="s">
        <v>876</v>
      </c>
      <c r="G185" s="121">
        <v>0</v>
      </c>
      <c r="H185" s="121">
        <v>0</v>
      </c>
      <c r="I185" s="215">
        <v>2.1735999999999999E-3</v>
      </c>
      <c r="J185" s="324"/>
      <c r="K185" s="203" t="s">
        <v>988</v>
      </c>
      <c r="L185" s="121">
        <v>1.6000000000000001E-4</v>
      </c>
      <c r="M185" s="121">
        <v>2.1000000000000001E-4</v>
      </c>
      <c r="N185" s="215">
        <v>0</v>
      </c>
      <c r="T185" s="32"/>
      <c r="V185" s="27"/>
      <c r="W185" s="27"/>
      <c r="X185" s="27"/>
      <c r="Y185" s="27"/>
      <c r="AC185" s="27"/>
      <c r="AD185" s="27"/>
      <c r="AE185" s="27"/>
      <c r="AF185" s="27"/>
      <c r="AJ185" s="27"/>
      <c r="AK185" s="27"/>
      <c r="AL185" s="27"/>
      <c r="AM185" s="27"/>
      <c r="AO185" s="27"/>
      <c r="AP185" s="27"/>
      <c r="AQ185" s="27"/>
      <c r="AR185" s="27"/>
    </row>
    <row r="186" spans="1:44" x14ac:dyDescent="0.25">
      <c r="A186" s="121" t="s">
        <v>91</v>
      </c>
      <c r="B186" s="121">
        <v>2.5263600000000001E-3</v>
      </c>
      <c r="C186" s="121">
        <v>2.2301999999999999E-3</v>
      </c>
      <c r="D186" s="215">
        <v>0</v>
      </c>
      <c r="E186" s="323"/>
      <c r="F186" s="203" t="s">
        <v>54</v>
      </c>
      <c r="G186" s="121">
        <v>0.96235459000000001</v>
      </c>
      <c r="H186" s="121">
        <v>6.9999999999999994E-5</v>
      </c>
      <c r="I186" s="215">
        <v>2.0349999999999999E-3</v>
      </c>
      <c r="J186" s="323"/>
      <c r="K186" s="203" t="s">
        <v>987</v>
      </c>
      <c r="L186" s="121">
        <v>0</v>
      </c>
      <c r="M186" s="121">
        <v>0</v>
      </c>
      <c r="N186" s="215">
        <v>0</v>
      </c>
      <c r="T186" s="32"/>
      <c r="V186" s="27"/>
      <c r="W186" s="27"/>
      <c r="X186" s="27"/>
      <c r="Y186" s="27"/>
      <c r="AC186" s="27"/>
      <c r="AD186" s="27"/>
      <c r="AE186" s="27"/>
      <c r="AF186" s="27"/>
      <c r="AJ186" s="27"/>
      <c r="AK186" s="27"/>
      <c r="AL186" s="27"/>
      <c r="AM186" s="27"/>
      <c r="AO186" s="27"/>
      <c r="AP186" s="27"/>
      <c r="AQ186" s="27"/>
      <c r="AR186" s="27"/>
    </row>
    <row r="187" spans="1:44" x14ac:dyDescent="0.25">
      <c r="A187" s="121" t="s">
        <v>92</v>
      </c>
      <c r="B187" s="121">
        <v>0</v>
      </c>
      <c r="C187" s="121">
        <v>3.9033800000000001E-3</v>
      </c>
      <c r="D187" s="215">
        <v>0</v>
      </c>
      <c r="E187" s="326"/>
      <c r="F187" s="203" t="s">
        <v>73</v>
      </c>
      <c r="G187" s="121">
        <v>1.7749009999999999E-2</v>
      </c>
      <c r="H187" s="121">
        <v>8.6651999999999996E-4</v>
      </c>
      <c r="I187" s="215">
        <v>2.0019999999999999E-3</v>
      </c>
      <c r="J187" s="324"/>
      <c r="K187" s="203" t="s">
        <v>986</v>
      </c>
      <c r="L187" s="121">
        <v>0</v>
      </c>
      <c r="M187" s="121">
        <v>0</v>
      </c>
      <c r="N187" s="215">
        <v>0</v>
      </c>
      <c r="T187" s="32"/>
      <c r="V187" s="27"/>
      <c r="W187" s="27"/>
      <c r="X187" s="27"/>
      <c r="Y187" s="27"/>
      <c r="AC187" s="27"/>
      <c r="AD187" s="27"/>
      <c r="AE187" s="27"/>
      <c r="AF187" s="27"/>
      <c r="AJ187" s="27"/>
      <c r="AK187" s="27"/>
      <c r="AL187" s="27"/>
      <c r="AM187" s="27"/>
      <c r="AO187" s="27"/>
      <c r="AP187" s="27"/>
      <c r="AQ187" s="27"/>
      <c r="AR187" s="27"/>
    </row>
    <row r="188" spans="1:44" x14ac:dyDescent="0.25">
      <c r="A188" s="121" t="s">
        <v>893</v>
      </c>
      <c r="B188" s="121">
        <v>0</v>
      </c>
      <c r="C188" s="121">
        <v>0</v>
      </c>
      <c r="D188" s="215">
        <v>0</v>
      </c>
      <c r="E188" s="325"/>
      <c r="F188" s="203" t="s">
        <v>130</v>
      </c>
      <c r="G188" s="121">
        <v>0</v>
      </c>
      <c r="H188" s="121">
        <v>6.3188019999999998E-2</v>
      </c>
      <c r="I188" s="215">
        <v>1.9E-3</v>
      </c>
      <c r="J188" s="323"/>
      <c r="K188" s="203" t="s">
        <v>985</v>
      </c>
      <c r="L188" s="121">
        <v>0</v>
      </c>
      <c r="M188" s="121">
        <v>0</v>
      </c>
      <c r="N188" s="215">
        <v>0</v>
      </c>
      <c r="T188" s="32"/>
      <c r="V188" s="27"/>
      <c r="W188" s="27"/>
      <c r="X188" s="27"/>
      <c r="Y188" s="27"/>
      <c r="AC188" s="27"/>
      <c r="AD188" s="27"/>
      <c r="AE188" s="27"/>
      <c r="AF188" s="27"/>
      <c r="AJ188" s="27"/>
      <c r="AK188" s="27"/>
      <c r="AL188" s="27"/>
      <c r="AM188" s="27"/>
      <c r="AO188" s="27"/>
      <c r="AP188" s="27"/>
      <c r="AQ188" s="27"/>
      <c r="AR188" s="27"/>
    </row>
    <row r="189" spans="1:44" x14ac:dyDescent="0.25">
      <c r="A189" s="121" t="s">
        <v>98</v>
      </c>
      <c r="B189" s="121">
        <v>0</v>
      </c>
      <c r="C189" s="121">
        <v>0</v>
      </c>
      <c r="D189" s="215">
        <v>0</v>
      </c>
      <c r="E189" s="326"/>
      <c r="F189" s="203" t="s">
        <v>43</v>
      </c>
      <c r="G189" s="121">
        <v>7.565819E-2</v>
      </c>
      <c r="H189" s="121">
        <v>0</v>
      </c>
      <c r="I189" s="215">
        <v>1.7600000000000001E-3</v>
      </c>
      <c r="J189" s="324"/>
      <c r="K189" s="203" t="s">
        <v>984</v>
      </c>
      <c r="L189" s="121">
        <v>1.0000000000000001E-5</v>
      </c>
      <c r="M189" s="121">
        <v>0</v>
      </c>
      <c r="N189" s="215">
        <v>0</v>
      </c>
      <c r="T189" s="32"/>
      <c r="V189" s="27"/>
      <c r="W189" s="27"/>
      <c r="X189" s="27"/>
      <c r="Y189" s="27"/>
      <c r="AC189" s="27"/>
      <c r="AD189" s="27"/>
      <c r="AE189" s="27"/>
      <c r="AF189" s="27"/>
      <c r="AJ189" s="27"/>
      <c r="AK189" s="27"/>
      <c r="AL189" s="27"/>
      <c r="AM189" s="27"/>
      <c r="AO189" s="27"/>
      <c r="AP189" s="27"/>
      <c r="AQ189" s="27"/>
      <c r="AR189" s="27"/>
    </row>
    <row r="190" spans="1:44" x14ac:dyDescent="0.25">
      <c r="A190" s="121" t="s">
        <v>906</v>
      </c>
      <c r="B190" s="121">
        <v>0</v>
      </c>
      <c r="C190" s="121">
        <v>0</v>
      </c>
      <c r="D190" s="215">
        <v>0</v>
      </c>
      <c r="E190" s="325"/>
      <c r="F190" s="203" t="s">
        <v>175</v>
      </c>
      <c r="G190" s="121">
        <v>0.1428015</v>
      </c>
      <c r="H190" s="121">
        <v>5.6119580000000002E-2</v>
      </c>
      <c r="I190" s="215">
        <v>1.5E-3</v>
      </c>
      <c r="J190" s="323"/>
      <c r="K190" s="203" t="s">
        <v>983</v>
      </c>
      <c r="L190" s="121">
        <v>0</v>
      </c>
      <c r="M190" s="121">
        <v>7.4373000000000006E-4</v>
      </c>
      <c r="N190" s="215">
        <v>0</v>
      </c>
      <c r="T190" s="32"/>
      <c r="V190" s="27"/>
      <c r="W190" s="27"/>
      <c r="X190" s="27"/>
      <c r="Y190" s="27"/>
      <c r="AC190" s="27"/>
      <c r="AD190" s="27"/>
      <c r="AE190" s="27"/>
      <c r="AF190" s="27"/>
      <c r="AJ190" s="27"/>
      <c r="AK190" s="27"/>
      <c r="AL190" s="27"/>
      <c r="AM190" s="27"/>
      <c r="AO190" s="27"/>
      <c r="AP190" s="27"/>
      <c r="AQ190" s="27"/>
      <c r="AR190" s="27"/>
    </row>
    <row r="191" spans="1:44" x14ac:dyDescent="0.25">
      <c r="A191" s="121" t="s">
        <v>107</v>
      </c>
      <c r="B191" s="121">
        <v>0</v>
      </c>
      <c r="C191" s="121">
        <v>2.311477E-2</v>
      </c>
      <c r="D191" s="215">
        <v>0</v>
      </c>
      <c r="E191" s="326"/>
      <c r="F191" s="203" t="s">
        <v>213</v>
      </c>
      <c r="G191" s="121">
        <v>8.9744400000000002E-3</v>
      </c>
      <c r="H191" s="121">
        <v>0</v>
      </c>
      <c r="I191" s="215">
        <v>7.2000000000000005E-4</v>
      </c>
      <c r="J191" s="324"/>
      <c r="K191" s="203" t="s">
        <v>982</v>
      </c>
      <c r="L191" s="121">
        <v>0</v>
      </c>
      <c r="M191" s="121">
        <v>0</v>
      </c>
      <c r="N191" s="215">
        <v>0</v>
      </c>
      <c r="T191" s="32"/>
      <c r="V191" s="27"/>
      <c r="W191" s="27"/>
      <c r="X191" s="27"/>
      <c r="Y191" s="27"/>
      <c r="AC191" s="27"/>
      <c r="AD191" s="27"/>
      <c r="AE191" s="27"/>
      <c r="AF191" s="27"/>
      <c r="AJ191" s="27"/>
      <c r="AK191" s="27"/>
      <c r="AL191" s="27"/>
      <c r="AM191" s="27"/>
      <c r="AO191" s="27"/>
      <c r="AP191" s="27"/>
      <c r="AQ191" s="27"/>
      <c r="AR191" s="27"/>
    </row>
    <row r="192" spans="1:44" x14ac:dyDescent="0.25">
      <c r="A192" s="121" t="s">
        <v>108</v>
      </c>
      <c r="B192" s="121">
        <v>0</v>
      </c>
      <c r="C192" s="121">
        <v>1.2623229999999999E-2</v>
      </c>
      <c r="D192" s="215">
        <v>0</v>
      </c>
      <c r="E192" s="325"/>
      <c r="F192" s="203" t="s">
        <v>77</v>
      </c>
      <c r="G192" s="121">
        <v>0</v>
      </c>
      <c r="H192" s="121">
        <v>0</v>
      </c>
      <c r="I192" s="215">
        <v>7.1000000000000002E-4</v>
      </c>
      <c r="J192" s="323"/>
      <c r="K192" s="203" t="s">
        <v>981</v>
      </c>
      <c r="L192" s="121">
        <v>0</v>
      </c>
      <c r="M192" s="121">
        <v>0</v>
      </c>
      <c r="N192" s="215">
        <v>0</v>
      </c>
      <c r="T192" s="32"/>
      <c r="V192" s="27"/>
      <c r="W192" s="27"/>
      <c r="X192" s="27"/>
      <c r="Y192" s="27"/>
      <c r="AC192" s="27"/>
      <c r="AD192" s="27"/>
      <c r="AE192" s="27"/>
      <c r="AF192" s="27"/>
      <c r="AJ192" s="27"/>
      <c r="AK192" s="27"/>
      <c r="AL192" s="27"/>
      <c r="AM192" s="27"/>
      <c r="AO192" s="27"/>
      <c r="AP192" s="27"/>
      <c r="AQ192" s="27"/>
      <c r="AR192" s="27"/>
    </row>
    <row r="193" spans="1:44" x14ac:dyDescent="0.25">
      <c r="A193" s="121" t="s">
        <v>109</v>
      </c>
      <c r="B193" s="121">
        <v>0</v>
      </c>
      <c r="C193" s="121">
        <v>1.1635959999999999E-2</v>
      </c>
      <c r="D193" s="215">
        <v>0</v>
      </c>
      <c r="E193" s="326"/>
      <c r="F193" s="203" t="s">
        <v>67</v>
      </c>
      <c r="G193" s="121">
        <v>2.5300000000000002E-4</v>
      </c>
      <c r="H193" s="121">
        <v>3.549385E-2</v>
      </c>
      <c r="I193" s="215">
        <v>5.9999999999999995E-4</v>
      </c>
      <c r="J193" s="324"/>
      <c r="K193" s="203" t="s">
        <v>980</v>
      </c>
      <c r="L193" s="121">
        <v>0</v>
      </c>
      <c r="M193" s="121">
        <v>0</v>
      </c>
      <c r="N193" s="215">
        <v>0</v>
      </c>
      <c r="T193" s="32"/>
      <c r="V193" s="27"/>
      <c r="W193" s="27"/>
      <c r="X193" s="27"/>
      <c r="Y193" s="27"/>
      <c r="AC193" s="27"/>
      <c r="AD193" s="27"/>
      <c r="AE193" s="27"/>
      <c r="AF193" s="27"/>
      <c r="AJ193" s="27"/>
      <c r="AK193" s="27"/>
      <c r="AL193" s="27"/>
      <c r="AM193" s="27"/>
      <c r="AO193" s="27"/>
      <c r="AP193" s="27"/>
      <c r="AQ193" s="27"/>
      <c r="AR193" s="27"/>
    </row>
    <row r="194" spans="1:44" x14ac:dyDescent="0.25">
      <c r="A194" s="121" t="s">
        <v>110</v>
      </c>
      <c r="B194" s="121">
        <v>0</v>
      </c>
      <c r="C194" s="121">
        <v>0</v>
      </c>
      <c r="D194" s="215">
        <v>0</v>
      </c>
      <c r="E194" s="325"/>
      <c r="F194" s="203" t="s">
        <v>47</v>
      </c>
      <c r="G194" s="121">
        <v>2.4429999999999999E-3</v>
      </c>
      <c r="H194" s="121">
        <v>3.3213000000000001E-3</v>
      </c>
      <c r="I194" s="215">
        <v>3.1500000000000001E-4</v>
      </c>
      <c r="J194" s="323"/>
      <c r="K194" s="203" t="s">
        <v>979</v>
      </c>
      <c r="L194" s="121">
        <v>0</v>
      </c>
      <c r="M194" s="121">
        <v>0</v>
      </c>
      <c r="N194" s="215">
        <v>0</v>
      </c>
      <c r="T194" s="32"/>
      <c r="V194" s="27"/>
      <c r="W194" s="27"/>
      <c r="X194" s="27"/>
      <c r="Y194" s="27"/>
      <c r="AC194" s="27"/>
      <c r="AD194" s="27"/>
      <c r="AE194" s="27"/>
      <c r="AF194" s="27"/>
      <c r="AJ194" s="27"/>
      <c r="AK194" s="27"/>
      <c r="AL194" s="27"/>
      <c r="AM194" s="27"/>
      <c r="AO194" s="27"/>
      <c r="AP194" s="27"/>
      <c r="AQ194" s="27"/>
      <c r="AR194" s="27"/>
    </row>
    <row r="195" spans="1:44" x14ac:dyDescent="0.25">
      <c r="A195" s="121" t="s">
        <v>114</v>
      </c>
      <c r="B195" s="121">
        <v>0</v>
      </c>
      <c r="C195" s="121">
        <v>0</v>
      </c>
      <c r="D195" s="215">
        <v>0</v>
      </c>
      <c r="E195" s="326"/>
      <c r="F195" s="203" t="s">
        <v>880</v>
      </c>
      <c r="G195" s="121">
        <v>0</v>
      </c>
      <c r="H195" s="121">
        <v>0</v>
      </c>
      <c r="I195" s="215">
        <v>1.5799999999999999E-4</v>
      </c>
      <c r="J195" s="324"/>
      <c r="K195" s="203" t="s">
        <v>978</v>
      </c>
      <c r="L195" s="121">
        <v>1.1999999999999999E-3</v>
      </c>
      <c r="M195" s="121">
        <v>3.0058E-4</v>
      </c>
      <c r="N195" s="215">
        <v>0</v>
      </c>
      <c r="T195" s="32"/>
      <c r="V195" s="27"/>
      <c r="W195" s="27"/>
      <c r="X195" s="27"/>
      <c r="Y195" s="27"/>
      <c r="AC195" s="27"/>
      <c r="AD195" s="27"/>
      <c r="AE195" s="27"/>
      <c r="AF195" s="27"/>
      <c r="AJ195" s="27"/>
      <c r="AK195" s="27"/>
      <c r="AL195" s="27"/>
      <c r="AM195" s="27"/>
      <c r="AO195" s="27"/>
      <c r="AP195" s="27"/>
      <c r="AQ195" s="27"/>
      <c r="AR195" s="27"/>
    </row>
    <row r="196" spans="1:44" x14ac:dyDescent="0.25">
      <c r="A196" s="121" t="s">
        <v>116</v>
      </c>
      <c r="B196" s="121">
        <v>0</v>
      </c>
      <c r="C196" s="121">
        <v>0</v>
      </c>
      <c r="D196" s="215">
        <v>0</v>
      </c>
      <c r="E196" s="325"/>
      <c r="F196" s="203" t="s">
        <v>42</v>
      </c>
      <c r="G196" s="121">
        <v>1E-4</v>
      </c>
      <c r="H196" s="121">
        <v>1E-4</v>
      </c>
      <c r="I196" s="215">
        <v>1E-4</v>
      </c>
      <c r="J196" s="323"/>
      <c r="K196" s="203" t="s">
        <v>977</v>
      </c>
      <c r="L196" s="121">
        <v>0</v>
      </c>
      <c r="M196" s="121">
        <v>0</v>
      </c>
      <c r="N196" s="215">
        <v>0</v>
      </c>
      <c r="T196" s="32"/>
      <c r="V196" s="27"/>
      <c r="W196" s="27"/>
      <c r="X196" s="27"/>
      <c r="Y196" s="27"/>
      <c r="AC196" s="27"/>
      <c r="AD196" s="27"/>
      <c r="AE196" s="27"/>
      <c r="AF196" s="27"/>
      <c r="AJ196" s="27"/>
      <c r="AK196" s="27"/>
      <c r="AL196" s="27"/>
      <c r="AM196" s="27"/>
      <c r="AO196" s="27"/>
      <c r="AP196" s="27"/>
      <c r="AQ196" s="27"/>
      <c r="AR196" s="27"/>
    </row>
    <row r="197" spans="1:44" x14ac:dyDescent="0.25">
      <c r="A197" s="121" t="s">
        <v>118</v>
      </c>
      <c r="B197" s="121">
        <v>2.63533E-3</v>
      </c>
      <c r="C197" s="121">
        <v>0.1277094</v>
      </c>
      <c r="D197" s="215">
        <v>0</v>
      </c>
      <c r="E197" s="326"/>
      <c r="F197" s="203" t="s">
        <v>886</v>
      </c>
      <c r="G197" s="121">
        <v>0</v>
      </c>
      <c r="H197" s="121">
        <v>0</v>
      </c>
      <c r="I197" s="215">
        <v>0</v>
      </c>
      <c r="J197" s="324"/>
      <c r="K197" s="203" t="s">
        <v>976</v>
      </c>
      <c r="L197" s="121">
        <v>0</v>
      </c>
      <c r="M197" s="121">
        <v>0</v>
      </c>
      <c r="N197" s="215">
        <v>0</v>
      </c>
      <c r="T197" s="32"/>
      <c r="V197" s="27"/>
      <c r="W197" s="27"/>
      <c r="X197" s="27"/>
      <c r="Y197" s="27"/>
      <c r="AC197" s="27"/>
      <c r="AD197" s="27"/>
      <c r="AE197" s="27"/>
      <c r="AF197" s="27"/>
      <c r="AJ197" s="27"/>
      <c r="AK197" s="27"/>
      <c r="AL197" s="27"/>
      <c r="AM197" s="27"/>
      <c r="AO197" s="27"/>
      <c r="AP197" s="27"/>
      <c r="AQ197" s="27"/>
      <c r="AR197" s="27"/>
    </row>
    <row r="198" spans="1:44" x14ac:dyDescent="0.25">
      <c r="A198" s="121" t="s">
        <v>119</v>
      </c>
      <c r="B198" s="121">
        <v>3.36053E-3</v>
      </c>
      <c r="C198" s="121">
        <v>1.124177E-2</v>
      </c>
      <c r="D198" s="215">
        <v>0</v>
      </c>
      <c r="E198" s="325"/>
      <c r="F198" s="203" t="s">
        <v>12</v>
      </c>
      <c r="G198" s="121">
        <v>3.5493589999999998E-2</v>
      </c>
      <c r="H198" s="121">
        <v>1.6510000000000003E-5</v>
      </c>
      <c r="I198" s="215">
        <v>0</v>
      </c>
      <c r="J198" s="323"/>
      <c r="K198" s="203" t="s">
        <v>975</v>
      </c>
      <c r="L198" s="121">
        <v>0</v>
      </c>
      <c r="M198" s="121">
        <v>0</v>
      </c>
      <c r="N198" s="215">
        <v>0</v>
      </c>
      <c r="T198" s="32"/>
      <c r="V198" s="27"/>
      <c r="W198" s="27"/>
      <c r="X198" s="27"/>
      <c r="Y198" s="27"/>
      <c r="AC198" s="27"/>
      <c r="AD198" s="27"/>
      <c r="AE198" s="27"/>
      <c r="AF198" s="27"/>
      <c r="AJ198" s="27"/>
      <c r="AK198" s="27"/>
      <c r="AL198" s="27"/>
      <c r="AM198" s="27"/>
      <c r="AO198" s="27"/>
      <c r="AP198" s="27"/>
      <c r="AQ198" s="27"/>
      <c r="AR198" s="27"/>
    </row>
    <row r="199" spans="1:44" x14ac:dyDescent="0.25">
      <c r="A199" s="121" t="s">
        <v>882</v>
      </c>
      <c r="B199" s="121">
        <v>4.6061260599999994</v>
      </c>
      <c r="C199" s="121">
        <v>0</v>
      </c>
      <c r="D199" s="215">
        <v>0</v>
      </c>
      <c r="E199" s="326"/>
      <c r="F199" s="203" t="s">
        <v>899</v>
      </c>
      <c r="G199" s="121">
        <v>0</v>
      </c>
      <c r="H199" s="121">
        <v>0</v>
      </c>
      <c r="I199" s="215">
        <v>0</v>
      </c>
      <c r="J199" s="324"/>
      <c r="K199" s="203" t="s">
        <v>974</v>
      </c>
      <c r="L199" s="121">
        <v>0</v>
      </c>
      <c r="M199" s="121">
        <v>0</v>
      </c>
      <c r="N199" s="215">
        <v>0</v>
      </c>
      <c r="T199" s="32"/>
      <c r="V199" s="27"/>
      <c r="W199" s="27"/>
      <c r="X199" s="27"/>
      <c r="Y199" s="27"/>
      <c r="AC199" s="27"/>
      <c r="AD199" s="27"/>
      <c r="AE199" s="27"/>
      <c r="AF199" s="27"/>
      <c r="AJ199" s="27"/>
      <c r="AK199" s="27"/>
      <c r="AL199" s="27"/>
      <c r="AM199" s="27"/>
      <c r="AO199" s="27"/>
      <c r="AP199" s="27"/>
      <c r="AQ199" s="27"/>
      <c r="AR199" s="27"/>
    </row>
    <row r="200" spans="1:44" x14ac:dyDescent="0.25">
      <c r="A200" s="121" t="s">
        <v>122</v>
      </c>
      <c r="B200" s="121">
        <v>0</v>
      </c>
      <c r="C200" s="121">
        <v>8.7734759999999995E-2</v>
      </c>
      <c r="D200" s="215">
        <v>0</v>
      </c>
      <c r="E200" s="325"/>
      <c r="F200" s="203" t="s">
        <v>914</v>
      </c>
      <c r="G200" s="121">
        <v>0</v>
      </c>
      <c r="H200" s="121">
        <v>0</v>
      </c>
      <c r="I200" s="215">
        <v>0</v>
      </c>
      <c r="J200" s="323"/>
      <c r="K200" s="203" t="s">
        <v>973</v>
      </c>
      <c r="L200" s="121">
        <v>4.0000000000000003E-5</v>
      </c>
      <c r="M200" s="121">
        <v>0</v>
      </c>
      <c r="N200" s="215">
        <v>0</v>
      </c>
      <c r="T200" s="32"/>
      <c r="V200" s="27"/>
      <c r="W200" s="27"/>
      <c r="X200" s="27"/>
      <c r="Y200" s="27"/>
      <c r="AC200" s="27"/>
      <c r="AD200" s="27"/>
      <c r="AE200" s="27"/>
      <c r="AF200" s="27"/>
      <c r="AJ200" s="27"/>
      <c r="AK200" s="27"/>
      <c r="AL200" s="27"/>
      <c r="AM200" s="27"/>
      <c r="AO200" s="27"/>
      <c r="AP200" s="27"/>
      <c r="AQ200" s="27"/>
      <c r="AR200" s="27"/>
    </row>
    <row r="201" spans="1:44" x14ac:dyDescent="0.25">
      <c r="A201" s="121" t="s">
        <v>910</v>
      </c>
      <c r="B201" s="121">
        <v>0</v>
      </c>
      <c r="C201" s="121">
        <v>0</v>
      </c>
      <c r="D201" s="215">
        <v>0</v>
      </c>
      <c r="E201" s="326"/>
      <c r="F201" s="203" t="s">
        <v>913</v>
      </c>
      <c r="G201" s="121">
        <v>0</v>
      </c>
      <c r="H201" s="121">
        <v>0</v>
      </c>
      <c r="I201" s="215">
        <v>0</v>
      </c>
      <c r="J201" s="324"/>
      <c r="K201" s="203" t="s">
        <v>972</v>
      </c>
      <c r="L201" s="121">
        <v>3.0720000000000001E-3</v>
      </c>
      <c r="M201" s="121">
        <v>0</v>
      </c>
      <c r="N201" s="215">
        <v>0</v>
      </c>
      <c r="T201" s="32"/>
      <c r="V201" s="27"/>
      <c r="W201" s="27"/>
      <c r="X201" s="27"/>
      <c r="Y201" s="27"/>
      <c r="AC201" s="27"/>
      <c r="AD201" s="27"/>
      <c r="AE201" s="27"/>
      <c r="AF201" s="27"/>
      <c r="AJ201" s="27"/>
      <c r="AK201" s="27"/>
      <c r="AL201" s="27"/>
      <c r="AM201" s="27"/>
      <c r="AO201" s="27"/>
      <c r="AP201" s="27"/>
      <c r="AQ201" s="27"/>
      <c r="AR201" s="27"/>
    </row>
    <row r="202" spans="1:44" x14ac:dyDescent="0.25">
      <c r="A202" s="121" t="s">
        <v>126</v>
      </c>
      <c r="B202" s="121">
        <v>0</v>
      </c>
      <c r="C202" s="121">
        <v>9.0132539999999997E-2</v>
      </c>
      <c r="D202" s="215">
        <v>0</v>
      </c>
      <c r="E202" s="325"/>
      <c r="F202" s="203" t="s">
        <v>34</v>
      </c>
      <c r="G202" s="121">
        <v>0</v>
      </c>
      <c r="H202" s="121">
        <v>1.470697E-2</v>
      </c>
      <c r="I202" s="215">
        <v>0</v>
      </c>
      <c r="J202" s="323"/>
      <c r="K202" s="203" t="s">
        <v>971</v>
      </c>
      <c r="L202" s="121">
        <v>0</v>
      </c>
      <c r="M202" s="121">
        <v>4.1220000000000002E-5</v>
      </c>
      <c r="N202" s="215">
        <v>0</v>
      </c>
      <c r="T202" s="32"/>
      <c r="V202" s="27"/>
      <c r="W202" s="27"/>
      <c r="X202" s="27"/>
      <c r="Y202" s="27"/>
      <c r="AC202" s="27"/>
      <c r="AD202" s="27"/>
      <c r="AE202" s="27"/>
      <c r="AF202" s="27"/>
      <c r="AJ202" s="27"/>
      <c r="AK202" s="27"/>
      <c r="AL202" s="27"/>
      <c r="AM202" s="27"/>
      <c r="AO202" s="27"/>
      <c r="AP202" s="27"/>
      <c r="AQ202" s="27"/>
      <c r="AR202" s="27"/>
    </row>
    <row r="203" spans="1:44" x14ac:dyDescent="0.25">
      <c r="A203" s="121" t="s">
        <v>942</v>
      </c>
      <c r="B203" s="121">
        <v>0</v>
      </c>
      <c r="C203" s="121">
        <v>0</v>
      </c>
      <c r="D203" s="215">
        <v>0</v>
      </c>
      <c r="E203" s="326"/>
      <c r="F203" s="203" t="s">
        <v>35</v>
      </c>
      <c r="G203" s="121">
        <v>4.30059E-3</v>
      </c>
      <c r="H203" s="121">
        <v>1.02111E-3</v>
      </c>
      <c r="I203" s="215">
        <v>0</v>
      </c>
      <c r="J203" s="324"/>
      <c r="K203" s="203" t="s">
        <v>970</v>
      </c>
      <c r="L203" s="121">
        <v>7.116596E-2</v>
      </c>
      <c r="M203" s="121">
        <v>0.11808444</v>
      </c>
      <c r="N203" s="215">
        <v>0</v>
      </c>
      <c r="T203" s="32"/>
      <c r="V203" s="27"/>
      <c r="W203" s="27"/>
      <c r="X203" s="27"/>
      <c r="Y203" s="27"/>
      <c r="AC203" s="27"/>
      <c r="AD203" s="27"/>
      <c r="AE203" s="27"/>
      <c r="AF203" s="27"/>
      <c r="AJ203" s="27"/>
      <c r="AK203" s="27"/>
      <c r="AL203" s="27"/>
      <c r="AM203" s="27"/>
      <c r="AO203" s="27"/>
      <c r="AP203" s="27"/>
      <c r="AQ203" s="27"/>
      <c r="AR203" s="27"/>
    </row>
    <row r="204" spans="1:44" x14ac:dyDescent="0.25">
      <c r="A204" s="121" t="s">
        <v>128</v>
      </c>
      <c r="B204" s="121">
        <v>0</v>
      </c>
      <c r="C204" s="121">
        <v>0</v>
      </c>
      <c r="D204" s="215">
        <v>0</v>
      </c>
      <c r="E204" s="325"/>
      <c r="F204" s="203" t="s">
        <v>41</v>
      </c>
      <c r="G204" s="121">
        <v>0</v>
      </c>
      <c r="H204" s="121">
        <v>0</v>
      </c>
      <c r="I204" s="215">
        <v>0</v>
      </c>
      <c r="J204" s="323"/>
      <c r="K204" s="203" t="s">
        <v>969</v>
      </c>
      <c r="L204" s="121">
        <v>1.0000000000000001E-5</v>
      </c>
      <c r="M204" s="121">
        <v>0</v>
      </c>
      <c r="N204" s="215">
        <v>0</v>
      </c>
      <c r="T204" s="32"/>
      <c r="V204" s="27"/>
      <c r="W204" s="27"/>
      <c r="X204" s="27"/>
      <c r="Y204" s="27"/>
      <c r="AC204" s="27"/>
      <c r="AD204" s="27"/>
      <c r="AE204" s="27"/>
      <c r="AF204" s="27"/>
      <c r="AJ204" s="27"/>
      <c r="AK204" s="27"/>
      <c r="AL204" s="27"/>
      <c r="AM204" s="27"/>
      <c r="AO204" s="27"/>
      <c r="AP204" s="27"/>
      <c r="AQ204" s="27"/>
      <c r="AR204" s="27"/>
    </row>
    <row r="205" spans="1:44" x14ac:dyDescent="0.25">
      <c r="A205" s="121" t="s">
        <v>896</v>
      </c>
      <c r="B205" s="121">
        <v>0</v>
      </c>
      <c r="C205" s="121">
        <v>0</v>
      </c>
      <c r="D205" s="215">
        <v>0</v>
      </c>
      <c r="E205" s="326"/>
      <c r="F205" s="203" t="s">
        <v>51</v>
      </c>
      <c r="G205" s="121">
        <v>5.764E-3</v>
      </c>
      <c r="H205" s="121">
        <v>0</v>
      </c>
      <c r="I205" s="215">
        <v>0</v>
      </c>
      <c r="J205" s="324"/>
      <c r="K205" s="203" t="s">
        <v>968</v>
      </c>
      <c r="L205" s="121">
        <v>1.0000000000000001E-5</v>
      </c>
      <c r="M205" s="121">
        <v>6.7846099999999999E-3</v>
      </c>
      <c r="N205" s="215">
        <v>0</v>
      </c>
      <c r="T205" s="32"/>
      <c r="V205" s="27"/>
      <c r="W205" s="27"/>
      <c r="X205" s="27"/>
      <c r="Y205" s="27"/>
      <c r="AC205" s="27"/>
      <c r="AD205" s="27"/>
      <c r="AE205" s="27"/>
      <c r="AF205" s="27"/>
      <c r="AJ205" s="27"/>
      <c r="AK205" s="27"/>
      <c r="AL205" s="27"/>
      <c r="AM205" s="27"/>
      <c r="AO205" s="27"/>
      <c r="AP205" s="27"/>
      <c r="AQ205" s="27"/>
      <c r="AR205" s="27"/>
    </row>
    <row r="206" spans="1:44" x14ac:dyDescent="0.25">
      <c r="A206" s="121" t="s">
        <v>130</v>
      </c>
      <c r="B206" s="121">
        <v>0</v>
      </c>
      <c r="C206" s="121">
        <v>0</v>
      </c>
      <c r="D206" s="215">
        <v>0</v>
      </c>
      <c r="E206" s="325"/>
      <c r="F206" s="203" t="s">
        <v>52</v>
      </c>
      <c r="G206" s="121">
        <v>0</v>
      </c>
      <c r="H206" s="121">
        <v>0</v>
      </c>
      <c r="I206" s="215">
        <v>0</v>
      </c>
      <c r="J206" s="323"/>
      <c r="K206" s="203" t="s">
        <v>967</v>
      </c>
      <c r="L206" s="121">
        <v>0</v>
      </c>
      <c r="M206" s="121">
        <v>0</v>
      </c>
      <c r="N206" s="215">
        <v>0</v>
      </c>
      <c r="T206" s="32"/>
      <c r="V206" s="27"/>
      <c r="W206" s="27"/>
      <c r="X206" s="27"/>
      <c r="Y206" s="27"/>
      <c r="AC206" s="27"/>
      <c r="AD206" s="27"/>
      <c r="AE206" s="27"/>
      <c r="AF206" s="27"/>
      <c r="AJ206" s="27"/>
      <c r="AK206" s="27"/>
      <c r="AL206" s="27"/>
      <c r="AM206" s="27"/>
      <c r="AO206" s="27"/>
      <c r="AP206" s="27"/>
      <c r="AQ206" s="27"/>
      <c r="AR206" s="27"/>
    </row>
    <row r="207" spans="1:44" x14ac:dyDescent="0.25">
      <c r="A207" s="121" t="s">
        <v>903</v>
      </c>
      <c r="B207" s="121">
        <v>0</v>
      </c>
      <c r="C207" s="121">
        <v>0</v>
      </c>
      <c r="D207" s="215">
        <v>0</v>
      </c>
      <c r="E207" s="326"/>
      <c r="F207" s="203" t="s">
        <v>881</v>
      </c>
      <c r="G207" s="121">
        <v>0</v>
      </c>
      <c r="H207" s="121">
        <v>0</v>
      </c>
      <c r="I207" s="215">
        <v>0</v>
      </c>
      <c r="J207" s="324"/>
      <c r="K207" s="203" t="s">
        <v>966</v>
      </c>
      <c r="L207" s="121">
        <v>0</v>
      </c>
      <c r="M207" s="121">
        <v>0</v>
      </c>
      <c r="N207" s="215">
        <v>0</v>
      </c>
      <c r="T207" s="32"/>
      <c r="V207" s="27"/>
      <c r="W207" s="27"/>
      <c r="X207" s="27"/>
      <c r="Y207" s="27"/>
      <c r="AC207" s="27"/>
      <c r="AD207" s="27"/>
      <c r="AE207" s="27"/>
      <c r="AF207" s="27"/>
      <c r="AJ207" s="27"/>
      <c r="AK207" s="27"/>
      <c r="AL207" s="27"/>
      <c r="AM207" s="27"/>
      <c r="AO207" s="27"/>
      <c r="AP207" s="27"/>
      <c r="AQ207" s="27"/>
      <c r="AR207" s="27"/>
    </row>
    <row r="208" spans="1:44" x14ac:dyDescent="0.25">
      <c r="A208" s="121" t="s">
        <v>132</v>
      </c>
      <c r="B208" s="121">
        <v>1.4129228200000001</v>
      </c>
      <c r="C208" s="121">
        <v>1.2392971000000002</v>
      </c>
      <c r="D208" s="215">
        <v>0</v>
      </c>
      <c r="E208" s="325"/>
      <c r="F208" s="203" t="s">
        <v>53</v>
      </c>
      <c r="G208" s="121">
        <v>0</v>
      </c>
      <c r="H208" s="121">
        <v>4.2520820000000001E-2</v>
      </c>
      <c r="I208" s="215">
        <v>0</v>
      </c>
      <c r="J208" s="323"/>
      <c r="K208" s="203" t="s">
        <v>965</v>
      </c>
      <c r="L208" s="121">
        <v>0</v>
      </c>
      <c r="M208" s="121">
        <v>0</v>
      </c>
      <c r="N208" s="215">
        <v>0</v>
      </c>
      <c r="T208" s="32"/>
      <c r="V208" s="27"/>
      <c r="W208" s="27"/>
      <c r="X208" s="27"/>
      <c r="Y208" s="27"/>
      <c r="AC208" s="27"/>
      <c r="AD208" s="27"/>
      <c r="AE208" s="27"/>
      <c r="AF208" s="27"/>
      <c r="AJ208" s="27"/>
      <c r="AK208" s="27"/>
      <c r="AL208" s="27"/>
      <c r="AM208" s="27"/>
      <c r="AO208" s="27"/>
      <c r="AP208" s="27"/>
      <c r="AQ208" s="27"/>
      <c r="AR208" s="27"/>
    </row>
    <row r="209" spans="1:44" x14ac:dyDescent="0.25">
      <c r="A209" s="121" t="s">
        <v>139</v>
      </c>
      <c r="B209" s="121">
        <v>1.3229040000000001</v>
      </c>
      <c r="C209" s="121">
        <v>1.40905E-3</v>
      </c>
      <c r="D209" s="215">
        <v>0</v>
      </c>
      <c r="E209" s="326"/>
      <c r="F209" s="203" t="s">
        <v>56</v>
      </c>
      <c r="G209" s="121">
        <v>2.5000000000000001E-3</v>
      </c>
      <c r="H209" s="121">
        <v>1E-4</v>
      </c>
      <c r="I209" s="215">
        <v>0</v>
      </c>
      <c r="J209" s="324"/>
      <c r="K209" s="203" t="s">
        <v>964</v>
      </c>
      <c r="L209" s="121">
        <v>0</v>
      </c>
      <c r="M209" s="121">
        <v>0</v>
      </c>
      <c r="N209" s="215">
        <v>0</v>
      </c>
      <c r="T209" s="32"/>
      <c r="V209" s="27"/>
      <c r="W209" s="27"/>
      <c r="X209" s="27"/>
      <c r="Y209" s="27"/>
      <c r="AC209" s="27"/>
      <c r="AD209" s="27"/>
      <c r="AE209" s="27"/>
      <c r="AF209" s="27"/>
      <c r="AJ209" s="27"/>
      <c r="AK209" s="27"/>
      <c r="AL209" s="27"/>
      <c r="AM209" s="27"/>
      <c r="AO209" s="27"/>
      <c r="AP209" s="27"/>
      <c r="AQ209" s="27"/>
      <c r="AR209" s="27"/>
    </row>
    <row r="210" spans="1:44" x14ac:dyDescent="0.25">
      <c r="A210" s="121" t="s">
        <v>897</v>
      </c>
      <c r="B210" s="121">
        <v>0</v>
      </c>
      <c r="C210" s="121">
        <v>0</v>
      </c>
      <c r="D210" s="215">
        <v>0</v>
      </c>
      <c r="E210" s="325"/>
      <c r="F210" s="203" t="s">
        <v>59</v>
      </c>
      <c r="G210" s="121">
        <v>0</v>
      </c>
      <c r="H210" s="121">
        <v>9.8174999999999998E-2</v>
      </c>
      <c r="I210" s="215">
        <v>0</v>
      </c>
      <c r="J210" s="323"/>
      <c r="K210" s="203" t="s">
        <v>963</v>
      </c>
      <c r="L210" s="121">
        <v>1.82705E-3</v>
      </c>
      <c r="M210" s="121">
        <v>0</v>
      </c>
      <c r="N210" s="215">
        <v>0</v>
      </c>
      <c r="T210" s="32"/>
      <c r="V210" s="27"/>
      <c r="W210" s="27"/>
      <c r="X210" s="27"/>
      <c r="Y210" s="27"/>
      <c r="AC210" s="27"/>
      <c r="AD210" s="27"/>
      <c r="AE210" s="27"/>
      <c r="AF210" s="27"/>
      <c r="AJ210" s="27"/>
      <c r="AK210" s="27"/>
      <c r="AL210" s="27"/>
      <c r="AM210" s="27"/>
      <c r="AO210" s="27"/>
      <c r="AP210" s="27"/>
      <c r="AQ210" s="27"/>
      <c r="AR210" s="27"/>
    </row>
    <row r="211" spans="1:44" x14ac:dyDescent="0.25">
      <c r="A211" s="121" t="s">
        <v>142</v>
      </c>
      <c r="B211" s="121">
        <v>5.3258300000000001E-3</v>
      </c>
      <c r="C211" s="121">
        <v>0.61814625000000001</v>
      </c>
      <c r="D211" s="215">
        <v>0</v>
      </c>
      <c r="E211" s="326"/>
      <c r="F211" s="203" t="s">
        <v>61</v>
      </c>
      <c r="G211" s="121">
        <v>0</v>
      </c>
      <c r="H211" s="121">
        <v>1E-4</v>
      </c>
      <c r="I211" s="215">
        <v>0</v>
      </c>
      <c r="J211" s="324"/>
      <c r="K211" s="203" t="s">
        <v>962</v>
      </c>
      <c r="L211" s="121">
        <v>0</v>
      </c>
      <c r="M211" s="121">
        <v>9.0480000000000001E-5</v>
      </c>
      <c r="N211" s="215">
        <v>0</v>
      </c>
      <c r="T211" s="32"/>
      <c r="V211" s="27"/>
      <c r="W211" s="27"/>
      <c r="X211" s="27"/>
      <c r="Y211" s="27"/>
      <c r="AC211" s="27"/>
      <c r="AD211" s="27"/>
      <c r="AE211" s="27"/>
      <c r="AF211" s="27"/>
      <c r="AJ211" s="27"/>
      <c r="AK211" s="27"/>
      <c r="AL211" s="27"/>
      <c r="AM211" s="27"/>
      <c r="AO211" s="27"/>
      <c r="AP211" s="27"/>
      <c r="AQ211" s="27"/>
      <c r="AR211" s="27"/>
    </row>
    <row r="212" spans="1:44" x14ac:dyDescent="0.25">
      <c r="A212" s="121" t="s">
        <v>144</v>
      </c>
      <c r="B212" s="121">
        <v>0</v>
      </c>
      <c r="C212" s="121">
        <v>0</v>
      </c>
      <c r="D212" s="215">
        <v>0</v>
      </c>
      <c r="E212" s="325"/>
      <c r="F212" s="203" t="s">
        <v>905</v>
      </c>
      <c r="G212" s="121">
        <v>0</v>
      </c>
      <c r="H212" s="121">
        <v>0</v>
      </c>
      <c r="I212" s="215">
        <v>0</v>
      </c>
      <c r="J212" s="323"/>
      <c r="K212" s="203" t="s">
        <v>961</v>
      </c>
      <c r="L212" s="121">
        <v>0</v>
      </c>
      <c r="M212" s="121">
        <v>0</v>
      </c>
      <c r="N212" s="215">
        <v>0</v>
      </c>
      <c r="T212" s="32"/>
      <c r="V212" s="27"/>
      <c r="W212" s="27"/>
      <c r="X212" s="27"/>
      <c r="Y212" s="27"/>
      <c r="AC212" s="27"/>
      <c r="AD212" s="27"/>
      <c r="AE212" s="27"/>
      <c r="AF212" s="27"/>
      <c r="AJ212" s="27"/>
      <c r="AK212" s="27"/>
      <c r="AL212" s="27"/>
      <c r="AM212" s="27"/>
      <c r="AO212" s="27"/>
      <c r="AP212" s="27"/>
      <c r="AQ212" s="27"/>
      <c r="AR212" s="27"/>
    </row>
    <row r="213" spans="1:44" x14ac:dyDescent="0.25">
      <c r="A213" s="121" t="s">
        <v>145</v>
      </c>
      <c r="B213" s="121">
        <v>0</v>
      </c>
      <c r="C213" s="121">
        <v>0</v>
      </c>
      <c r="D213" s="215">
        <v>0</v>
      </c>
      <c r="E213" s="326"/>
      <c r="F213" s="203" t="s">
        <v>898</v>
      </c>
      <c r="G213" s="121">
        <v>0</v>
      </c>
      <c r="H213" s="121">
        <v>0</v>
      </c>
      <c r="I213" s="215">
        <v>0</v>
      </c>
      <c r="J213" s="324"/>
      <c r="K213" s="203" t="s">
        <v>960</v>
      </c>
      <c r="L213" s="121">
        <v>0</v>
      </c>
      <c r="M213" s="121">
        <v>0</v>
      </c>
      <c r="N213" s="215">
        <v>0</v>
      </c>
      <c r="T213" s="32"/>
      <c r="V213" s="27"/>
      <c r="W213" s="27"/>
      <c r="X213" s="27"/>
      <c r="Y213" s="27"/>
      <c r="AC213" s="27"/>
      <c r="AD213" s="27"/>
      <c r="AE213" s="27"/>
      <c r="AF213" s="27"/>
      <c r="AJ213" s="27"/>
      <c r="AK213" s="27"/>
      <c r="AL213" s="27"/>
      <c r="AM213" s="27"/>
      <c r="AO213" s="27"/>
      <c r="AP213" s="27"/>
      <c r="AQ213" s="27"/>
      <c r="AR213" s="27"/>
    </row>
    <row r="214" spans="1:44" x14ac:dyDescent="0.25">
      <c r="A214" s="121" t="s">
        <v>147</v>
      </c>
      <c r="B214" s="121">
        <v>0</v>
      </c>
      <c r="C214" s="121">
        <v>2.5502108300000002</v>
      </c>
      <c r="D214" s="215">
        <v>0</v>
      </c>
      <c r="E214" s="325"/>
      <c r="F214" s="203" t="s">
        <v>64</v>
      </c>
      <c r="G214" s="121">
        <v>0</v>
      </c>
      <c r="H214" s="121">
        <v>0</v>
      </c>
      <c r="I214" s="215">
        <v>0</v>
      </c>
      <c r="J214" s="323"/>
      <c r="K214" s="203" t="s">
        <v>959</v>
      </c>
      <c r="L214" s="121">
        <v>1.8697399999999999E-3</v>
      </c>
      <c r="M214" s="121">
        <v>0</v>
      </c>
      <c r="N214" s="215">
        <v>0</v>
      </c>
      <c r="T214" s="32"/>
      <c r="V214" s="27"/>
      <c r="W214" s="27"/>
      <c r="X214" s="27"/>
      <c r="Y214" s="27"/>
      <c r="AC214" s="27"/>
      <c r="AD214" s="27"/>
      <c r="AE214" s="27"/>
      <c r="AF214" s="27"/>
      <c r="AJ214" s="27"/>
      <c r="AK214" s="27"/>
      <c r="AL214" s="27"/>
      <c r="AM214" s="27"/>
      <c r="AO214" s="27"/>
      <c r="AP214" s="27"/>
      <c r="AQ214" s="27"/>
      <c r="AR214" s="27"/>
    </row>
    <row r="215" spans="1:44" x14ac:dyDescent="0.25">
      <c r="A215" s="121" t="s">
        <v>148</v>
      </c>
      <c r="B215" s="121">
        <v>0</v>
      </c>
      <c r="C215" s="121">
        <v>0</v>
      </c>
      <c r="D215" s="215">
        <v>0</v>
      </c>
      <c r="E215" s="326"/>
      <c r="F215" s="203" t="s">
        <v>69</v>
      </c>
      <c r="G215" s="121">
        <v>5.77116367</v>
      </c>
      <c r="H215" s="121">
        <v>1.4318728200000002</v>
      </c>
      <c r="I215" s="215">
        <v>0</v>
      </c>
      <c r="J215" s="324"/>
      <c r="K215" s="203" t="s">
        <v>958</v>
      </c>
      <c r="L215" s="121">
        <v>1.0912610000000001E-2</v>
      </c>
      <c r="M215" s="121">
        <v>0</v>
      </c>
      <c r="N215" s="215">
        <v>0</v>
      </c>
      <c r="T215" s="32"/>
      <c r="V215" s="27"/>
      <c r="W215" s="27"/>
      <c r="X215" s="27"/>
      <c r="Y215" s="27"/>
      <c r="AC215" s="27"/>
      <c r="AD215" s="27"/>
      <c r="AE215" s="27"/>
      <c r="AF215" s="27"/>
      <c r="AJ215" s="27"/>
      <c r="AK215" s="27"/>
      <c r="AL215" s="27"/>
      <c r="AM215" s="27"/>
      <c r="AO215" s="27"/>
      <c r="AP215" s="27"/>
      <c r="AQ215" s="27"/>
      <c r="AR215" s="27"/>
    </row>
    <row r="216" spans="1:44" x14ac:dyDescent="0.25">
      <c r="A216" s="121" t="s">
        <v>149</v>
      </c>
      <c r="B216" s="121">
        <v>0</v>
      </c>
      <c r="C216" s="121">
        <v>1.06338054</v>
      </c>
      <c r="D216" s="215">
        <v>0</v>
      </c>
      <c r="E216" s="325"/>
      <c r="F216" s="203" t="s">
        <v>70</v>
      </c>
      <c r="G216" s="121">
        <v>1.2279209999999999E-2</v>
      </c>
      <c r="H216" s="121">
        <v>4.6731699999999999E-3</v>
      </c>
      <c r="I216" s="215">
        <v>0</v>
      </c>
      <c r="J216" s="323"/>
      <c r="K216" s="203" t="s">
        <v>957</v>
      </c>
      <c r="L216" s="121">
        <v>0</v>
      </c>
      <c r="M216" s="121">
        <v>0</v>
      </c>
      <c r="N216" s="215">
        <v>0</v>
      </c>
      <c r="T216" s="32"/>
      <c r="V216" s="27"/>
      <c r="W216" s="27"/>
      <c r="X216" s="27"/>
      <c r="Y216" s="27"/>
      <c r="AC216" s="27"/>
      <c r="AD216" s="27"/>
      <c r="AE216" s="27"/>
      <c r="AF216" s="27"/>
      <c r="AJ216" s="27"/>
      <c r="AK216" s="27"/>
      <c r="AL216" s="27"/>
      <c r="AM216" s="27"/>
      <c r="AO216" s="27"/>
      <c r="AP216" s="27"/>
      <c r="AQ216" s="27"/>
      <c r="AR216" s="27"/>
    </row>
    <row r="217" spans="1:44" x14ac:dyDescent="0.25">
      <c r="A217" s="121" t="s">
        <v>150</v>
      </c>
      <c r="B217" s="121">
        <v>0</v>
      </c>
      <c r="C217" s="121">
        <v>0</v>
      </c>
      <c r="D217" s="215">
        <v>0</v>
      </c>
      <c r="E217" s="326"/>
      <c r="F217" s="203" t="s">
        <v>72</v>
      </c>
      <c r="G217" s="121">
        <v>1.68916665</v>
      </c>
      <c r="H217" s="121">
        <v>0</v>
      </c>
      <c r="I217" s="215">
        <v>0</v>
      </c>
      <c r="J217" s="324"/>
      <c r="K217" s="203" t="s">
        <v>956</v>
      </c>
      <c r="L217" s="121">
        <v>0</v>
      </c>
      <c r="M217" s="121">
        <v>0</v>
      </c>
      <c r="N217" s="215">
        <v>0</v>
      </c>
      <c r="T217" s="32"/>
      <c r="V217" s="27"/>
      <c r="W217" s="27"/>
      <c r="X217" s="27"/>
      <c r="Y217" s="27"/>
      <c r="AC217" s="27"/>
      <c r="AD217" s="27"/>
      <c r="AE217" s="27"/>
      <c r="AF217" s="27"/>
      <c r="AJ217" s="27"/>
      <c r="AK217" s="27"/>
      <c r="AL217" s="27"/>
      <c r="AM217" s="27"/>
      <c r="AO217" s="27"/>
      <c r="AP217" s="27"/>
      <c r="AQ217" s="27"/>
      <c r="AR217" s="27"/>
    </row>
    <row r="218" spans="1:44" x14ac:dyDescent="0.25">
      <c r="A218" s="121" t="s">
        <v>152</v>
      </c>
      <c r="B218" s="121">
        <v>0</v>
      </c>
      <c r="C218" s="121">
        <v>1.3208629999999999E-2</v>
      </c>
      <c r="D218" s="215">
        <v>0</v>
      </c>
      <c r="E218" s="325"/>
      <c r="F218" s="203" t="s">
        <v>909</v>
      </c>
      <c r="G218" s="121">
        <v>3.96E-5</v>
      </c>
      <c r="H218" s="121">
        <v>0</v>
      </c>
      <c r="I218" s="215">
        <v>0</v>
      </c>
      <c r="J218" s="323"/>
      <c r="K218" s="203" t="s">
        <v>955</v>
      </c>
      <c r="L218" s="121">
        <v>0</v>
      </c>
      <c r="M218" s="121">
        <v>0</v>
      </c>
      <c r="N218" s="215">
        <v>0</v>
      </c>
      <c r="T218" s="32"/>
      <c r="V218" s="27"/>
      <c r="W218" s="27"/>
      <c r="X218" s="27"/>
      <c r="Y218" s="27"/>
      <c r="AC218" s="27"/>
      <c r="AD218" s="27"/>
      <c r="AE218" s="27"/>
      <c r="AF218" s="27"/>
      <c r="AJ218" s="27"/>
      <c r="AK218" s="27"/>
      <c r="AL218" s="27"/>
      <c r="AM218" s="27"/>
      <c r="AO218" s="27"/>
      <c r="AP218" s="27"/>
      <c r="AQ218" s="27"/>
      <c r="AR218" s="27"/>
    </row>
    <row r="219" spans="1:44" x14ac:dyDescent="0.25">
      <c r="A219" s="121" t="s">
        <v>153</v>
      </c>
      <c r="B219" s="121">
        <v>0</v>
      </c>
      <c r="C219" s="121">
        <v>2.9116100000000002E-3</v>
      </c>
      <c r="D219" s="215">
        <v>0</v>
      </c>
      <c r="E219" s="326"/>
      <c r="F219" s="203" t="s">
        <v>78</v>
      </c>
      <c r="G219" s="121">
        <v>9.8587999999999992E-3</v>
      </c>
      <c r="H219" s="121">
        <v>0</v>
      </c>
      <c r="I219" s="215">
        <v>0</v>
      </c>
      <c r="J219" s="324"/>
      <c r="K219" s="203" t="s">
        <v>954</v>
      </c>
      <c r="L219" s="121">
        <v>2.4560720000000001E-2</v>
      </c>
      <c r="M219" s="121">
        <v>6.2015500000000001E-3</v>
      </c>
      <c r="N219" s="215">
        <v>0</v>
      </c>
      <c r="T219" s="32"/>
      <c r="V219" s="27"/>
      <c r="W219" s="27"/>
      <c r="X219" s="27"/>
      <c r="Y219" s="27"/>
      <c r="AC219" s="27"/>
      <c r="AD219" s="27"/>
      <c r="AE219" s="27"/>
      <c r="AF219" s="27"/>
      <c r="AJ219" s="27"/>
      <c r="AK219" s="27"/>
      <c r="AL219" s="27"/>
      <c r="AM219" s="27"/>
      <c r="AO219" s="27"/>
      <c r="AP219" s="27"/>
      <c r="AQ219" s="27"/>
      <c r="AR219" s="27"/>
    </row>
    <row r="220" spans="1:44" x14ac:dyDescent="0.25">
      <c r="A220" s="121" t="s">
        <v>154</v>
      </c>
      <c r="B220" s="121">
        <v>0</v>
      </c>
      <c r="C220" s="121">
        <v>0</v>
      </c>
      <c r="D220" s="215">
        <v>0</v>
      </c>
      <c r="E220" s="325"/>
      <c r="F220" s="203" t="s">
        <v>908</v>
      </c>
      <c r="G220" s="121">
        <v>0</v>
      </c>
      <c r="H220" s="121">
        <v>0</v>
      </c>
      <c r="I220" s="215">
        <v>0</v>
      </c>
      <c r="J220" s="323"/>
      <c r="K220" s="203" t="s">
        <v>953</v>
      </c>
      <c r="L220" s="121">
        <v>8.8500000000000004E-4</v>
      </c>
      <c r="M220" s="121">
        <v>0</v>
      </c>
      <c r="N220" s="215">
        <v>0</v>
      </c>
      <c r="T220" s="32"/>
      <c r="V220" s="27"/>
      <c r="W220" s="27"/>
      <c r="X220" s="27"/>
      <c r="Y220" s="27"/>
      <c r="AC220" s="27"/>
      <c r="AD220" s="27"/>
      <c r="AE220" s="27"/>
      <c r="AF220" s="27"/>
      <c r="AJ220" s="27"/>
      <c r="AK220" s="27"/>
      <c r="AL220" s="27"/>
      <c r="AM220" s="27"/>
      <c r="AO220" s="27"/>
      <c r="AP220" s="27"/>
      <c r="AQ220" s="27"/>
      <c r="AR220" s="27"/>
    </row>
    <row r="221" spans="1:44" x14ac:dyDescent="0.25">
      <c r="A221" s="121" t="s">
        <v>155</v>
      </c>
      <c r="B221" s="121">
        <v>0</v>
      </c>
      <c r="C221" s="121">
        <v>0.70569815000000002</v>
      </c>
      <c r="D221" s="215">
        <v>0</v>
      </c>
      <c r="E221" s="326"/>
      <c r="F221" s="203" t="s">
        <v>91</v>
      </c>
      <c r="G221" s="121">
        <v>0</v>
      </c>
      <c r="H221" s="121">
        <v>0</v>
      </c>
      <c r="I221" s="215">
        <v>0</v>
      </c>
      <c r="J221" s="324"/>
      <c r="K221" s="203" t="s">
        <v>952</v>
      </c>
      <c r="L221" s="121">
        <v>0</v>
      </c>
      <c r="M221" s="121">
        <v>0</v>
      </c>
      <c r="N221" s="215">
        <v>0</v>
      </c>
      <c r="T221" s="32"/>
      <c r="V221" s="27"/>
      <c r="W221" s="27"/>
      <c r="X221" s="27"/>
      <c r="Y221" s="27"/>
      <c r="AC221" s="27"/>
      <c r="AD221" s="27"/>
      <c r="AE221" s="27"/>
      <c r="AF221" s="27"/>
      <c r="AJ221" s="27"/>
      <c r="AK221" s="27"/>
      <c r="AL221" s="27"/>
      <c r="AM221" s="27"/>
      <c r="AO221" s="27"/>
      <c r="AP221" s="27"/>
      <c r="AQ221" s="27"/>
      <c r="AR221" s="27"/>
    </row>
    <row r="222" spans="1:44" x14ac:dyDescent="0.25">
      <c r="A222" s="121" t="s">
        <v>165</v>
      </c>
      <c r="B222" s="121">
        <v>5.9500000000000004E-4</v>
      </c>
      <c r="C222" s="121">
        <v>0</v>
      </c>
      <c r="D222" s="215">
        <v>0</v>
      </c>
      <c r="E222" s="325"/>
      <c r="F222" s="203" t="s">
        <v>893</v>
      </c>
      <c r="G222" s="121">
        <v>0</v>
      </c>
      <c r="H222" s="121">
        <v>0</v>
      </c>
      <c r="I222" s="215">
        <v>0</v>
      </c>
      <c r="J222" s="323"/>
      <c r="K222" s="203" t="s">
        <v>951</v>
      </c>
      <c r="L222" s="121">
        <v>5.3239429999999997E-2</v>
      </c>
      <c r="M222" s="121">
        <v>0</v>
      </c>
      <c r="N222" s="215">
        <v>0</v>
      </c>
      <c r="T222" s="32"/>
      <c r="V222" s="27"/>
      <c r="W222" s="27"/>
      <c r="X222" s="27"/>
      <c r="Y222" s="27"/>
      <c r="AC222" s="27"/>
      <c r="AD222" s="27"/>
      <c r="AE222" s="27"/>
      <c r="AF222" s="27"/>
      <c r="AJ222" s="27"/>
      <c r="AK222" s="27"/>
      <c r="AL222" s="27"/>
      <c r="AM222" s="27"/>
      <c r="AO222" s="27"/>
      <c r="AP222" s="27"/>
      <c r="AQ222" s="27"/>
      <c r="AR222" s="27"/>
    </row>
    <row r="223" spans="1:44" x14ac:dyDescent="0.25">
      <c r="A223" s="121" t="s">
        <v>167</v>
      </c>
      <c r="B223" s="121">
        <v>0</v>
      </c>
      <c r="C223" s="121">
        <v>7.2564799999999992E-3</v>
      </c>
      <c r="D223" s="215">
        <v>0</v>
      </c>
      <c r="E223" s="326"/>
      <c r="F223" s="203" t="s">
        <v>98</v>
      </c>
      <c r="G223" s="121">
        <v>7.3399999999999995E-4</v>
      </c>
      <c r="H223" s="121">
        <v>0</v>
      </c>
      <c r="I223" s="215">
        <v>0</v>
      </c>
      <c r="J223" s="324"/>
      <c r="K223" s="203" t="s">
        <v>950</v>
      </c>
      <c r="L223" s="121">
        <v>0.55182699999999996</v>
      </c>
      <c r="M223" s="121">
        <v>6.3113500000000003E-3</v>
      </c>
      <c r="N223" s="215">
        <v>0</v>
      </c>
      <c r="T223" s="32"/>
      <c r="V223" s="27"/>
      <c r="W223" s="27"/>
      <c r="X223" s="27"/>
      <c r="Y223" s="27"/>
      <c r="AC223" s="27"/>
      <c r="AD223" s="27"/>
      <c r="AE223" s="27"/>
      <c r="AF223" s="27"/>
      <c r="AJ223" s="27"/>
      <c r="AK223" s="27"/>
      <c r="AL223" s="27"/>
      <c r="AM223" s="27"/>
      <c r="AO223" s="27"/>
      <c r="AP223" s="27"/>
      <c r="AQ223" s="27"/>
      <c r="AR223" s="27"/>
    </row>
    <row r="224" spans="1:44" x14ac:dyDescent="0.25">
      <c r="A224" s="121" t="s">
        <v>169</v>
      </c>
      <c r="B224" s="121">
        <v>0</v>
      </c>
      <c r="C224" s="121">
        <v>2.7260369999999999E-2</v>
      </c>
      <c r="D224" s="215">
        <v>0</v>
      </c>
      <c r="E224" s="325"/>
      <c r="F224" s="203" t="s">
        <v>99</v>
      </c>
      <c r="G224" s="121">
        <v>0</v>
      </c>
      <c r="H224" s="121">
        <v>0</v>
      </c>
      <c r="I224" s="215">
        <v>0</v>
      </c>
      <c r="J224" s="323"/>
      <c r="K224" s="203" t="s">
        <v>949</v>
      </c>
      <c r="L224" s="121">
        <v>2.5130220000000002E-2</v>
      </c>
      <c r="M224" s="121">
        <v>0.26769670000000001</v>
      </c>
      <c r="N224" s="215">
        <v>0</v>
      </c>
      <c r="T224" s="32"/>
      <c r="V224" s="27"/>
      <c r="W224" s="27"/>
      <c r="X224" s="27"/>
      <c r="Y224" s="27"/>
      <c r="AC224" s="27"/>
      <c r="AD224" s="27"/>
      <c r="AE224" s="27"/>
      <c r="AF224" s="27"/>
      <c r="AJ224" s="27"/>
      <c r="AK224" s="27"/>
      <c r="AL224" s="27"/>
      <c r="AM224" s="27"/>
      <c r="AO224" s="27"/>
      <c r="AP224" s="27"/>
      <c r="AQ224" s="27"/>
      <c r="AR224" s="27"/>
    </row>
    <row r="225" spans="1:44" x14ac:dyDescent="0.25">
      <c r="A225" s="121" t="s">
        <v>170</v>
      </c>
      <c r="B225" s="121">
        <v>0</v>
      </c>
      <c r="C225" s="121">
        <v>0</v>
      </c>
      <c r="D225" s="215">
        <v>0</v>
      </c>
      <c r="E225" s="326"/>
      <c r="F225" s="203" t="s">
        <v>906</v>
      </c>
      <c r="G225" s="121">
        <v>0</v>
      </c>
      <c r="H225" s="121">
        <v>0</v>
      </c>
      <c r="I225" s="215">
        <v>0</v>
      </c>
      <c r="J225" s="324"/>
      <c r="K225" s="203" t="s">
        <v>948</v>
      </c>
      <c r="L225" s="121">
        <v>0</v>
      </c>
      <c r="M225" s="121">
        <v>4.8655860000000002E-2</v>
      </c>
      <c r="N225" s="215">
        <v>0</v>
      </c>
      <c r="T225" s="32"/>
      <c r="V225" s="27"/>
      <c r="W225" s="27"/>
      <c r="X225" s="27"/>
      <c r="Y225" s="27"/>
      <c r="AC225" s="27"/>
      <c r="AD225" s="27"/>
      <c r="AE225" s="27"/>
      <c r="AF225" s="27"/>
      <c r="AJ225" s="27"/>
      <c r="AK225" s="27"/>
      <c r="AL225" s="27"/>
      <c r="AM225" s="27"/>
      <c r="AO225" s="27"/>
      <c r="AP225" s="27"/>
      <c r="AQ225" s="27"/>
      <c r="AR225" s="27"/>
    </row>
    <row r="226" spans="1:44" x14ac:dyDescent="0.25">
      <c r="A226" s="121" t="s">
        <v>172</v>
      </c>
      <c r="B226" s="121">
        <v>0.20418127999999999</v>
      </c>
      <c r="C226" s="121">
        <v>7.2366077199999994</v>
      </c>
      <c r="D226" s="215">
        <v>0</v>
      </c>
      <c r="E226" s="325"/>
      <c r="F226" s="203" t="s">
        <v>108</v>
      </c>
      <c r="G226" s="121">
        <v>3.4000000000000002E-4</v>
      </c>
      <c r="H226" s="121">
        <v>2.7499999999999998E-3</v>
      </c>
      <c r="I226" s="215">
        <v>0</v>
      </c>
      <c r="J226" s="323"/>
      <c r="K226" s="203" t="s">
        <v>947</v>
      </c>
      <c r="L226" s="121">
        <v>0</v>
      </c>
      <c r="M226" s="121">
        <v>0</v>
      </c>
      <c r="N226" s="215">
        <v>0</v>
      </c>
      <c r="T226" s="32"/>
      <c r="V226" s="27"/>
      <c r="W226" s="27"/>
      <c r="X226" s="27"/>
      <c r="Y226" s="27"/>
      <c r="AC226" s="27"/>
      <c r="AD226" s="27"/>
      <c r="AE226" s="27"/>
      <c r="AF226" s="27"/>
      <c r="AJ226" s="27"/>
      <c r="AK226" s="27"/>
      <c r="AL226" s="27"/>
      <c r="AM226" s="27"/>
      <c r="AO226" s="27"/>
      <c r="AP226" s="27"/>
      <c r="AQ226" s="27"/>
      <c r="AR226" s="27"/>
    </row>
    <row r="227" spans="1:44" x14ac:dyDescent="0.25">
      <c r="A227" s="121" t="s">
        <v>175</v>
      </c>
      <c r="B227" s="121">
        <v>1.2515499999999999</v>
      </c>
      <c r="C227" s="121">
        <v>0</v>
      </c>
      <c r="D227" s="215">
        <v>0</v>
      </c>
      <c r="E227" s="326"/>
      <c r="F227" s="203" t="s">
        <v>109</v>
      </c>
      <c r="G227" s="121">
        <v>7.2261000000000006E-2</v>
      </c>
      <c r="H227" s="121">
        <v>1.4300000000000001E-4</v>
      </c>
      <c r="I227" s="215">
        <v>0</v>
      </c>
      <c r="J227" s="324"/>
      <c r="K227" s="203" t="s">
        <v>946</v>
      </c>
      <c r="L227" s="121">
        <v>0</v>
      </c>
      <c r="M227" s="121">
        <v>0</v>
      </c>
      <c r="N227" s="215">
        <v>0</v>
      </c>
      <c r="T227" s="32"/>
      <c r="V227" s="27"/>
      <c r="W227" s="27"/>
      <c r="X227" s="27"/>
      <c r="Y227" s="27"/>
      <c r="AC227" s="27"/>
      <c r="AD227" s="27"/>
      <c r="AE227" s="27"/>
      <c r="AF227" s="27"/>
      <c r="AJ227" s="27"/>
      <c r="AK227" s="27"/>
      <c r="AL227" s="27"/>
      <c r="AM227" s="27"/>
      <c r="AO227" s="27"/>
      <c r="AP227" s="27"/>
      <c r="AQ227" s="27"/>
      <c r="AR227" s="27"/>
    </row>
    <row r="228" spans="1:44" x14ac:dyDescent="0.25">
      <c r="A228" s="121" t="s">
        <v>884</v>
      </c>
      <c r="B228" s="121">
        <v>0</v>
      </c>
      <c r="C228" s="121">
        <v>0</v>
      </c>
      <c r="D228" s="215">
        <v>0</v>
      </c>
      <c r="E228" s="325"/>
      <c r="F228" s="203" t="s">
        <v>878</v>
      </c>
      <c r="G228" s="121">
        <v>0</v>
      </c>
      <c r="H228" s="121">
        <v>0</v>
      </c>
      <c r="I228" s="215">
        <v>0</v>
      </c>
      <c r="J228" s="323"/>
      <c r="K228" s="203" t="s">
        <v>945</v>
      </c>
      <c r="L228" s="121">
        <v>0</v>
      </c>
      <c r="M228" s="121">
        <v>0</v>
      </c>
      <c r="N228" s="215">
        <v>0</v>
      </c>
      <c r="T228" s="32"/>
      <c r="V228" s="27"/>
      <c r="W228" s="27"/>
      <c r="X228" s="27"/>
      <c r="Y228" s="27"/>
      <c r="AC228" s="27"/>
      <c r="AD228" s="27"/>
      <c r="AE228" s="27"/>
      <c r="AF228" s="27"/>
      <c r="AJ228" s="27"/>
      <c r="AK228" s="27"/>
      <c r="AL228" s="27"/>
      <c r="AM228" s="27"/>
      <c r="AO228" s="27"/>
      <c r="AP228" s="27"/>
      <c r="AQ228" s="27"/>
      <c r="AR228" s="27"/>
    </row>
    <row r="229" spans="1:44" x14ac:dyDescent="0.25">
      <c r="A229" s="121" t="s">
        <v>180</v>
      </c>
      <c r="B229" s="121">
        <v>0</v>
      </c>
      <c r="C229" s="121">
        <v>0</v>
      </c>
      <c r="D229" s="215">
        <v>0</v>
      </c>
      <c r="E229" s="326"/>
      <c r="F229" s="203" t="s">
        <v>122</v>
      </c>
      <c r="G229" s="121">
        <v>0</v>
      </c>
      <c r="H229" s="121">
        <v>0</v>
      </c>
      <c r="I229" s="215">
        <v>0</v>
      </c>
      <c r="J229" s="324"/>
      <c r="K229" s="203" t="s">
        <v>944</v>
      </c>
      <c r="L229" s="121">
        <v>0</v>
      </c>
      <c r="M229" s="121">
        <v>0</v>
      </c>
      <c r="N229" s="215">
        <v>0</v>
      </c>
      <c r="T229" s="32"/>
      <c r="V229" s="27"/>
      <c r="W229" s="27"/>
      <c r="X229" s="27"/>
      <c r="Y229" s="27"/>
      <c r="AC229" s="27"/>
      <c r="AD229" s="27"/>
      <c r="AE229" s="27"/>
      <c r="AF229" s="27"/>
      <c r="AJ229" s="27"/>
      <c r="AK229" s="27"/>
      <c r="AL229" s="27"/>
      <c r="AM229" s="27"/>
      <c r="AO229" s="27"/>
      <c r="AP229" s="27"/>
      <c r="AQ229" s="27"/>
      <c r="AR229" s="27"/>
    </row>
    <row r="230" spans="1:44" x14ac:dyDescent="0.25">
      <c r="A230" s="121" t="s">
        <v>911</v>
      </c>
      <c r="B230" s="121">
        <v>0</v>
      </c>
      <c r="C230" s="121">
        <v>0</v>
      </c>
      <c r="D230" s="215">
        <v>0</v>
      </c>
      <c r="E230" s="325"/>
      <c r="F230" s="203" t="s">
        <v>910</v>
      </c>
      <c r="G230" s="121">
        <v>0</v>
      </c>
      <c r="H230" s="121">
        <v>0</v>
      </c>
      <c r="I230" s="215">
        <v>0</v>
      </c>
      <c r="J230" s="323"/>
      <c r="K230" s="203" t="s">
        <v>943</v>
      </c>
      <c r="L230" s="121">
        <v>0</v>
      </c>
      <c r="M230" s="121">
        <v>0</v>
      </c>
      <c r="N230" s="215">
        <v>0</v>
      </c>
      <c r="T230" s="32"/>
      <c r="V230" s="27"/>
      <c r="W230" s="27"/>
      <c r="X230" s="27"/>
      <c r="Y230" s="27"/>
      <c r="AC230" s="27"/>
      <c r="AD230" s="27"/>
      <c r="AE230" s="27"/>
      <c r="AF230" s="27"/>
      <c r="AJ230" s="27"/>
      <c r="AK230" s="27"/>
      <c r="AL230" s="27"/>
      <c r="AM230" s="27"/>
      <c r="AO230" s="27"/>
      <c r="AP230" s="27"/>
      <c r="AQ230" s="27"/>
      <c r="AR230" s="27"/>
    </row>
    <row r="231" spans="1:44" x14ac:dyDescent="0.25">
      <c r="A231" s="121" t="s">
        <v>181</v>
      </c>
      <c r="B231" s="121">
        <v>1.1890969999999999E-2</v>
      </c>
      <c r="C231" s="121">
        <v>0.78351221999999998</v>
      </c>
      <c r="D231" s="215">
        <v>0</v>
      </c>
      <c r="E231" s="322"/>
      <c r="F231" s="203" t="s">
        <v>942</v>
      </c>
      <c r="G231" s="121">
        <v>0</v>
      </c>
      <c r="H231" s="121">
        <v>0</v>
      </c>
      <c r="I231" s="215">
        <v>0</v>
      </c>
      <c r="J231" s="324"/>
      <c r="K231" s="203" t="s">
        <v>941</v>
      </c>
      <c r="L231" s="121">
        <v>0.18929218</v>
      </c>
      <c r="M231" s="121">
        <v>0</v>
      </c>
      <c r="N231" s="215">
        <v>0</v>
      </c>
      <c r="T231" s="32"/>
      <c r="V231" s="27"/>
      <c r="W231" s="27"/>
      <c r="X231" s="27"/>
      <c r="Y231" s="27"/>
      <c r="AC231" s="27"/>
      <c r="AD231" s="27"/>
      <c r="AE231" s="27"/>
      <c r="AF231" s="27"/>
      <c r="AJ231" s="27"/>
      <c r="AK231" s="27"/>
      <c r="AL231" s="27"/>
      <c r="AM231" s="27"/>
      <c r="AO231" s="27"/>
      <c r="AP231" s="27"/>
      <c r="AQ231" s="27"/>
      <c r="AR231" s="27"/>
    </row>
    <row r="232" spans="1:44" x14ac:dyDescent="0.25">
      <c r="A232" s="121" t="s">
        <v>182</v>
      </c>
      <c r="B232" s="121">
        <v>0</v>
      </c>
      <c r="C232" s="121">
        <v>0</v>
      </c>
      <c r="D232" s="215">
        <v>0</v>
      </c>
      <c r="E232" s="322"/>
      <c r="F232" s="203" t="s">
        <v>128</v>
      </c>
      <c r="G232" s="121">
        <v>0</v>
      </c>
      <c r="H232" s="121">
        <v>4.1752040000000004E-2</v>
      </c>
      <c r="I232" s="215">
        <v>0</v>
      </c>
      <c r="J232" s="323"/>
      <c r="K232" s="203" t="s">
        <v>940</v>
      </c>
      <c r="L232" s="121">
        <v>0</v>
      </c>
      <c r="M232" s="121">
        <v>0</v>
      </c>
      <c r="N232" s="215">
        <v>0</v>
      </c>
      <c r="T232" s="32"/>
      <c r="V232" s="27"/>
      <c r="W232" s="27"/>
      <c r="X232" s="27"/>
      <c r="Y232" s="27"/>
      <c r="AC232" s="27"/>
      <c r="AD232" s="27"/>
      <c r="AE232" s="27"/>
      <c r="AF232" s="27"/>
      <c r="AJ232" s="27"/>
      <c r="AK232" s="27"/>
      <c r="AL232" s="27"/>
      <c r="AM232" s="27"/>
      <c r="AO232" s="27"/>
      <c r="AP232" s="27"/>
      <c r="AQ232" s="27"/>
      <c r="AR232" s="27"/>
    </row>
    <row r="233" spans="1:44" x14ac:dyDescent="0.25">
      <c r="A233" s="121" t="s">
        <v>183</v>
      </c>
      <c r="B233" s="121">
        <v>0</v>
      </c>
      <c r="C233" s="121">
        <v>2.63802308</v>
      </c>
      <c r="D233" s="215">
        <v>0</v>
      </c>
      <c r="E233" s="322"/>
      <c r="F233" s="203" t="s">
        <v>896</v>
      </c>
      <c r="G233" s="121">
        <v>0</v>
      </c>
      <c r="H233" s="121">
        <v>0</v>
      </c>
      <c r="I233" s="215">
        <v>0</v>
      </c>
      <c r="J233" s="322"/>
      <c r="K233" s="203" t="s">
        <v>939</v>
      </c>
      <c r="L233" s="121">
        <v>0</v>
      </c>
      <c r="M233" s="121">
        <v>0</v>
      </c>
      <c r="N233" s="215">
        <v>0</v>
      </c>
      <c r="T233" s="32"/>
      <c r="V233" s="27"/>
      <c r="W233" s="27"/>
      <c r="X233" s="27"/>
      <c r="Y233" s="27"/>
      <c r="AC233" s="27"/>
      <c r="AD233" s="27"/>
      <c r="AE233" s="27"/>
      <c r="AF233" s="27"/>
      <c r="AJ233" s="27"/>
      <c r="AK233" s="27"/>
      <c r="AL233" s="27"/>
      <c r="AM233" s="27"/>
      <c r="AO233" s="27"/>
      <c r="AP233" s="27"/>
      <c r="AQ233" s="27"/>
      <c r="AR233" s="27"/>
    </row>
    <row r="234" spans="1:44" x14ac:dyDescent="0.25">
      <c r="A234" s="121" t="s">
        <v>184</v>
      </c>
      <c r="B234" s="121">
        <v>0</v>
      </c>
      <c r="C234" s="121">
        <v>0</v>
      </c>
      <c r="D234" s="215">
        <v>0</v>
      </c>
      <c r="E234" s="322"/>
      <c r="F234" s="203" t="s">
        <v>903</v>
      </c>
      <c r="G234" s="121">
        <v>1.9519999999999999E-2</v>
      </c>
      <c r="H234" s="121">
        <v>0</v>
      </c>
      <c r="I234" s="215">
        <v>0</v>
      </c>
      <c r="J234" s="322"/>
      <c r="K234" s="203" t="s">
        <v>938</v>
      </c>
      <c r="L234" s="121">
        <v>1.2464979999999999E-2</v>
      </c>
      <c r="M234" s="121">
        <v>2.0000000000000002E-5</v>
      </c>
      <c r="N234" s="215">
        <v>0</v>
      </c>
      <c r="T234" s="32"/>
      <c r="V234" s="27"/>
      <c r="W234" s="27"/>
      <c r="X234" s="27"/>
      <c r="Y234" s="27"/>
      <c r="AC234" s="27"/>
      <c r="AD234" s="27"/>
      <c r="AE234" s="27"/>
      <c r="AF234" s="27"/>
      <c r="AJ234" s="27"/>
      <c r="AK234" s="27"/>
      <c r="AL234" s="27"/>
      <c r="AM234" s="27"/>
      <c r="AO234" s="27"/>
      <c r="AP234" s="27"/>
      <c r="AQ234" s="27"/>
      <c r="AR234" s="27"/>
    </row>
    <row r="235" spans="1:44" x14ac:dyDescent="0.25">
      <c r="A235" s="121" t="s">
        <v>185</v>
      </c>
      <c r="B235" s="121">
        <v>0</v>
      </c>
      <c r="C235" s="121">
        <v>0</v>
      </c>
      <c r="D235" s="215">
        <v>0</v>
      </c>
      <c r="E235" s="322"/>
      <c r="F235" s="203" t="s">
        <v>139</v>
      </c>
      <c r="G235" s="121">
        <v>0</v>
      </c>
      <c r="H235" s="121">
        <v>1.3630943500000001</v>
      </c>
      <c r="I235" s="215">
        <v>0</v>
      </c>
      <c r="J235" s="322"/>
      <c r="K235" s="203" t="s">
        <v>937</v>
      </c>
      <c r="L235" s="121">
        <v>4.4070169999999999E-2</v>
      </c>
      <c r="M235" s="121">
        <v>1.3319020000000001E-2</v>
      </c>
      <c r="N235" s="215">
        <v>0</v>
      </c>
      <c r="T235" s="32"/>
      <c r="V235" s="27"/>
      <c r="W235" s="27"/>
      <c r="X235" s="27"/>
      <c r="Y235" s="27"/>
      <c r="AC235" s="27"/>
      <c r="AD235" s="27"/>
      <c r="AE235" s="27"/>
      <c r="AF235" s="27"/>
      <c r="AJ235" s="27"/>
      <c r="AK235" s="27"/>
      <c r="AL235" s="27"/>
      <c r="AM235" s="27"/>
      <c r="AO235" s="27"/>
      <c r="AP235" s="27"/>
      <c r="AQ235" s="27"/>
      <c r="AR235" s="27"/>
    </row>
    <row r="236" spans="1:44" x14ac:dyDescent="0.25">
      <c r="A236" s="121" t="s">
        <v>188</v>
      </c>
      <c r="B236" s="121">
        <v>0</v>
      </c>
      <c r="C236" s="121">
        <v>0</v>
      </c>
      <c r="D236" s="215">
        <v>0</v>
      </c>
      <c r="E236" s="322"/>
      <c r="F236" s="203" t="s">
        <v>897</v>
      </c>
      <c r="G236" s="121">
        <v>0</v>
      </c>
      <c r="H236" s="121">
        <v>0</v>
      </c>
      <c r="I236" s="215">
        <v>0</v>
      </c>
      <c r="J236" s="322"/>
      <c r="K236" s="203" t="s">
        <v>936</v>
      </c>
      <c r="L236" s="121">
        <v>0.18</v>
      </c>
      <c r="M236" s="121">
        <v>4.5433629999999996E-2</v>
      </c>
      <c r="N236" s="215">
        <v>0</v>
      </c>
      <c r="T236" s="32"/>
      <c r="V236" s="27"/>
      <c r="W236" s="27"/>
      <c r="X236" s="27"/>
      <c r="Y236" s="27"/>
      <c r="AC236" s="27"/>
      <c r="AD236" s="27"/>
      <c r="AE236" s="27"/>
      <c r="AF236" s="27"/>
      <c r="AJ236" s="27"/>
      <c r="AK236" s="27"/>
      <c r="AL236" s="27"/>
      <c r="AM236" s="27"/>
      <c r="AO236" s="27"/>
      <c r="AP236" s="27"/>
      <c r="AQ236" s="27"/>
      <c r="AR236" s="27"/>
    </row>
    <row r="237" spans="1:44" x14ac:dyDescent="0.25">
      <c r="A237" s="121" t="s">
        <v>192</v>
      </c>
      <c r="B237" s="121">
        <v>0.12679588</v>
      </c>
      <c r="C237" s="121">
        <v>1.9214410000000001E-2</v>
      </c>
      <c r="D237" s="215">
        <v>0</v>
      </c>
      <c r="E237" s="322"/>
      <c r="F237" s="203" t="s">
        <v>148</v>
      </c>
      <c r="G237" s="121">
        <v>0.68961525000000001</v>
      </c>
      <c r="H237" s="121">
        <v>8.0000000000000004E-4</v>
      </c>
      <c r="I237" s="215">
        <v>0</v>
      </c>
      <c r="J237" s="322"/>
      <c r="K237" s="203" t="s">
        <v>935</v>
      </c>
      <c r="L237" s="121">
        <v>0</v>
      </c>
      <c r="M237" s="121">
        <v>0</v>
      </c>
      <c r="N237" s="215">
        <v>0</v>
      </c>
      <c r="T237" s="32"/>
      <c r="V237" s="27"/>
      <c r="W237" s="27"/>
      <c r="X237" s="27"/>
      <c r="Y237" s="27"/>
      <c r="AC237" s="27"/>
      <c r="AD237" s="27"/>
      <c r="AE237" s="27"/>
      <c r="AF237" s="27"/>
      <c r="AJ237" s="27"/>
      <c r="AK237" s="27"/>
      <c r="AL237" s="27"/>
      <c r="AM237" s="27"/>
      <c r="AO237" s="27"/>
      <c r="AP237" s="27"/>
      <c r="AQ237" s="27"/>
      <c r="AR237" s="27"/>
    </row>
    <row r="238" spans="1:44" x14ac:dyDescent="0.25">
      <c r="A238" s="121" t="s">
        <v>195</v>
      </c>
      <c r="B238" s="121">
        <v>0</v>
      </c>
      <c r="C238" s="121">
        <v>0</v>
      </c>
      <c r="D238" s="215">
        <v>0</v>
      </c>
      <c r="E238" s="322"/>
      <c r="F238" s="203" t="s">
        <v>153</v>
      </c>
      <c r="G238" s="121">
        <v>3.0937830000000003E-2</v>
      </c>
      <c r="H238" s="121">
        <v>1.4009000000000001E-2</v>
      </c>
      <c r="I238" s="215">
        <v>0</v>
      </c>
      <c r="J238" s="322"/>
      <c r="K238" s="203" t="s">
        <v>934</v>
      </c>
      <c r="L238" s="121">
        <v>0</v>
      </c>
      <c r="M238" s="121">
        <v>0</v>
      </c>
      <c r="N238" s="215">
        <v>0</v>
      </c>
      <c r="T238" s="32"/>
      <c r="V238" s="27"/>
      <c r="W238" s="27"/>
      <c r="X238" s="27"/>
      <c r="Y238" s="27"/>
      <c r="AC238" s="27"/>
      <c r="AD238" s="27"/>
      <c r="AE238" s="27"/>
      <c r="AF238" s="27"/>
      <c r="AJ238" s="27"/>
      <c r="AK238" s="27"/>
      <c r="AL238" s="27"/>
      <c r="AM238" s="27"/>
      <c r="AO238" s="27"/>
      <c r="AP238" s="27"/>
      <c r="AQ238" s="27"/>
      <c r="AR238" s="27"/>
    </row>
    <row r="239" spans="1:44" x14ac:dyDescent="0.25">
      <c r="A239" s="121" t="s">
        <v>200</v>
      </c>
      <c r="B239" s="121">
        <v>0</v>
      </c>
      <c r="C239" s="121">
        <v>0</v>
      </c>
      <c r="D239" s="215">
        <v>0</v>
      </c>
      <c r="E239" s="322"/>
      <c r="F239" s="203" t="s">
        <v>154</v>
      </c>
      <c r="G239" s="121">
        <v>0</v>
      </c>
      <c r="H239" s="121">
        <v>0.70950800000000003</v>
      </c>
      <c r="I239" s="215">
        <v>0</v>
      </c>
      <c r="J239" s="322"/>
      <c r="K239" s="203" t="s">
        <v>933</v>
      </c>
      <c r="L239" s="121">
        <v>0</v>
      </c>
      <c r="M239" s="121">
        <v>0</v>
      </c>
      <c r="N239" s="215">
        <v>0</v>
      </c>
      <c r="T239" s="32"/>
      <c r="V239" s="27"/>
      <c r="W239" s="27"/>
      <c r="X239" s="27"/>
      <c r="Y239" s="27"/>
      <c r="AC239" s="27"/>
      <c r="AD239" s="27"/>
      <c r="AE239" s="27"/>
      <c r="AF239" s="27"/>
      <c r="AJ239" s="27"/>
      <c r="AK239" s="27"/>
      <c r="AL239" s="27"/>
      <c r="AM239" s="27"/>
      <c r="AO239" s="27"/>
      <c r="AP239" s="27"/>
      <c r="AQ239" s="27"/>
      <c r="AR239" s="27"/>
    </row>
    <row r="240" spans="1:44" x14ac:dyDescent="0.25">
      <c r="A240" s="121" t="s">
        <v>201</v>
      </c>
      <c r="B240" s="121">
        <v>3.00945E-2</v>
      </c>
      <c r="C240" s="121">
        <v>5.908857E-2</v>
      </c>
      <c r="D240" s="215">
        <v>0</v>
      </c>
      <c r="E240" s="322"/>
      <c r="F240" s="203" t="s">
        <v>911</v>
      </c>
      <c r="G240" s="121">
        <v>0.46086231</v>
      </c>
      <c r="H240" s="121">
        <v>0</v>
      </c>
      <c r="I240" s="215">
        <v>0</v>
      </c>
      <c r="J240" s="322"/>
      <c r="K240" s="203" t="s">
        <v>932</v>
      </c>
      <c r="L240" s="121">
        <v>0</v>
      </c>
      <c r="M240" s="121">
        <v>0</v>
      </c>
      <c r="N240" s="215">
        <v>0</v>
      </c>
      <c r="T240" s="32"/>
      <c r="V240" s="27"/>
      <c r="W240" s="27"/>
      <c r="X240" s="27"/>
      <c r="Y240" s="27"/>
      <c r="AC240" s="27"/>
      <c r="AD240" s="27"/>
      <c r="AE240" s="27"/>
      <c r="AF240" s="27"/>
      <c r="AJ240" s="27"/>
      <c r="AK240" s="27"/>
      <c r="AL240" s="27"/>
      <c r="AM240" s="27"/>
      <c r="AO240" s="27"/>
      <c r="AP240" s="27"/>
      <c r="AQ240" s="27"/>
      <c r="AR240" s="27"/>
    </row>
    <row r="241" spans="1:44" x14ac:dyDescent="0.25">
      <c r="A241" s="121" t="s">
        <v>202</v>
      </c>
      <c r="B241" s="121">
        <v>0</v>
      </c>
      <c r="C241" s="121">
        <v>4.51703E-3</v>
      </c>
      <c r="D241" s="215">
        <v>0</v>
      </c>
      <c r="E241" s="322"/>
      <c r="F241" s="203" t="s">
        <v>184</v>
      </c>
      <c r="G241" s="121">
        <v>1.431264E-2</v>
      </c>
      <c r="H241" s="121">
        <v>9.4999999999999998E-3</v>
      </c>
      <c r="I241" s="215">
        <v>0</v>
      </c>
      <c r="J241" s="322"/>
      <c r="K241" s="203" t="s">
        <v>931</v>
      </c>
      <c r="L241" s="121">
        <v>0</v>
      </c>
      <c r="M241" s="121">
        <v>0</v>
      </c>
      <c r="N241" s="215">
        <v>0</v>
      </c>
      <c r="T241" s="32"/>
      <c r="V241" s="27"/>
      <c r="W241" s="27"/>
      <c r="X241" s="27"/>
      <c r="Y241" s="27"/>
      <c r="AC241" s="27"/>
      <c r="AD241" s="27"/>
      <c r="AE241" s="27"/>
      <c r="AF241" s="27"/>
      <c r="AJ241" s="27"/>
      <c r="AK241" s="27"/>
      <c r="AL241" s="27"/>
      <c r="AM241" s="27"/>
      <c r="AO241" s="27"/>
      <c r="AP241" s="27"/>
      <c r="AQ241" s="27"/>
      <c r="AR241" s="27"/>
    </row>
    <row r="242" spans="1:44" x14ac:dyDescent="0.25">
      <c r="A242" s="121" t="s">
        <v>885</v>
      </c>
      <c r="B242" s="121">
        <v>0</v>
      </c>
      <c r="C242" s="121">
        <v>0</v>
      </c>
      <c r="D242" s="215">
        <v>0</v>
      </c>
      <c r="E242" s="322"/>
      <c r="F242" s="203" t="s">
        <v>185</v>
      </c>
      <c r="G242" s="121">
        <v>5.3773</v>
      </c>
      <c r="H242" s="121">
        <v>2.0219999999999998E-2</v>
      </c>
      <c r="I242" s="215">
        <v>0</v>
      </c>
      <c r="J242" s="322"/>
      <c r="K242" s="203" t="s">
        <v>930</v>
      </c>
      <c r="L242" s="121">
        <v>0</v>
      </c>
      <c r="M242" s="121">
        <v>0</v>
      </c>
      <c r="N242" s="215">
        <v>0</v>
      </c>
      <c r="T242" s="32"/>
      <c r="V242" s="27"/>
      <c r="W242" s="27"/>
      <c r="X242" s="27"/>
      <c r="Y242" s="27"/>
      <c r="AC242" s="27"/>
      <c r="AD242" s="27"/>
      <c r="AE242" s="27"/>
      <c r="AF242" s="27"/>
      <c r="AJ242" s="27"/>
      <c r="AK242" s="27"/>
      <c r="AL242" s="27"/>
      <c r="AM242" s="27"/>
      <c r="AO242" s="27"/>
      <c r="AP242" s="27"/>
      <c r="AQ242" s="27"/>
      <c r="AR242" s="27"/>
    </row>
    <row r="243" spans="1:44" x14ac:dyDescent="0.25">
      <c r="A243" s="121" t="s">
        <v>204</v>
      </c>
      <c r="B243" s="121">
        <v>0</v>
      </c>
      <c r="C243" s="121">
        <v>0</v>
      </c>
      <c r="D243" s="215">
        <v>0</v>
      </c>
      <c r="E243" s="322"/>
      <c r="F243" s="203" t="s">
        <v>186</v>
      </c>
      <c r="G243" s="121">
        <v>4.7E-2</v>
      </c>
      <c r="H243" s="121">
        <v>0</v>
      </c>
      <c r="I243" s="215">
        <v>0</v>
      </c>
      <c r="J243" s="322"/>
      <c r="K243" s="203" t="s">
        <v>929</v>
      </c>
      <c r="L243" s="121">
        <v>0.38557854999999996</v>
      </c>
      <c r="M243" s="121">
        <v>0.44859009000000005</v>
      </c>
      <c r="N243" s="215">
        <v>0</v>
      </c>
      <c r="T243" s="32"/>
      <c r="V243" s="27"/>
      <c r="W243" s="27"/>
      <c r="X243" s="27"/>
      <c r="Y243" s="27"/>
      <c r="AC243" s="27"/>
      <c r="AD243" s="27"/>
      <c r="AE243" s="27"/>
      <c r="AF243" s="27"/>
      <c r="AJ243" s="27"/>
      <c r="AK243" s="27"/>
      <c r="AL243" s="27"/>
      <c r="AM243" s="27"/>
      <c r="AO243" s="27"/>
      <c r="AP243" s="27"/>
      <c r="AQ243" s="27"/>
      <c r="AR243" s="27"/>
    </row>
    <row r="244" spans="1:44" x14ac:dyDescent="0.25">
      <c r="A244" s="121" t="s">
        <v>205</v>
      </c>
      <c r="B244" s="121">
        <v>0</v>
      </c>
      <c r="C244" s="121">
        <v>1.7315250000000001E-2</v>
      </c>
      <c r="D244" s="215">
        <v>0</v>
      </c>
      <c r="E244" s="322"/>
      <c r="F244" s="203" t="s">
        <v>885</v>
      </c>
      <c r="G244" s="121">
        <v>3.6272000000000002E-4</v>
      </c>
      <c r="H244" s="121">
        <v>0</v>
      </c>
      <c r="I244" s="215">
        <v>0</v>
      </c>
      <c r="J244" s="322"/>
      <c r="K244" s="203" t="s">
        <v>928</v>
      </c>
      <c r="L244" s="121">
        <v>0</v>
      </c>
      <c r="M244" s="121">
        <v>0</v>
      </c>
      <c r="N244" s="215">
        <v>0</v>
      </c>
      <c r="T244" s="32"/>
      <c r="V244" s="27"/>
      <c r="W244" s="27"/>
      <c r="X244" s="27"/>
      <c r="Y244" s="27"/>
      <c r="AC244" s="27"/>
      <c r="AD244" s="27"/>
      <c r="AE244" s="27"/>
      <c r="AF244" s="27"/>
      <c r="AJ244" s="27"/>
      <c r="AK244" s="27"/>
      <c r="AL244" s="27"/>
      <c r="AM244" s="27"/>
      <c r="AO244" s="27"/>
      <c r="AP244" s="27"/>
      <c r="AQ244" s="27"/>
      <c r="AR244" s="27"/>
    </row>
    <row r="245" spans="1:44" x14ac:dyDescent="0.25">
      <c r="A245" s="121" t="s">
        <v>206</v>
      </c>
      <c r="B245" s="121">
        <v>0</v>
      </c>
      <c r="C245" s="121">
        <v>0</v>
      </c>
      <c r="D245" s="215">
        <v>0</v>
      </c>
      <c r="E245" s="322"/>
      <c r="F245" s="203" t="s">
        <v>204</v>
      </c>
      <c r="G245" s="121">
        <v>2.8614000000000001E-3</v>
      </c>
      <c r="H245" s="121">
        <v>0.77066579000000002</v>
      </c>
      <c r="I245" s="215">
        <v>0</v>
      </c>
      <c r="J245" s="322"/>
      <c r="K245" s="203" t="s">
        <v>927</v>
      </c>
      <c r="L245" s="121">
        <v>1.540094E-2</v>
      </c>
      <c r="M245" s="121">
        <v>0</v>
      </c>
      <c r="N245" s="215">
        <v>0</v>
      </c>
      <c r="P245" s="321"/>
      <c r="Q245" s="321"/>
      <c r="T245" s="32"/>
      <c r="V245" s="27"/>
      <c r="W245" s="27"/>
      <c r="X245" s="27"/>
      <c r="Y245" s="27"/>
      <c r="AC245" s="27"/>
      <c r="AD245" s="27"/>
      <c r="AE245" s="27"/>
      <c r="AF245" s="27"/>
      <c r="AJ245" s="27"/>
      <c r="AK245" s="27"/>
      <c r="AL245" s="27"/>
      <c r="AM245" s="27"/>
      <c r="AO245" s="27"/>
      <c r="AP245" s="27"/>
      <c r="AQ245" s="27"/>
      <c r="AR245" s="27"/>
    </row>
    <row r="246" spans="1:44" s="321" customFormat="1" x14ac:dyDescent="0.25">
      <c r="A246" s="121" t="s">
        <v>207</v>
      </c>
      <c r="B246" s="121">
        <v>0</v>
      </c>
      <c r="C246" s="121">
        <v>0</v>
      </c>
      <c r="D246" s="215">
        <v>0</v>
      </c>
      <c r="E246" s="322"/>
      <c r="F246" s="203" t="s">
        <v>207</v>
      </c>
      <c r="G246" s="121">
        <v>0.16744000000000001</v>
      </c>
      <c r="H246" s="121">
        <v>0.21707299999999999</v>
      </c>
      <c r="I246" s="215">
        <v>0</v>
      </c>
      <c r="J246" s="322"/>
      <c r="K246" s="203" t="s">
        <v>926</v>
      </c>
      <c r="L246" s="121">
        <v>7.0950320000000011E-2</v>
      </c>
      <c r="M246" s="121">
        <v>2.2728000000000002E-3</v>
      </c>
      <c r="N246" s="215">
        <v>0</v>
      </c>
      <c r="P246" s="32"/>
      <c r="Q246" s="32"/>
      <c r="T246" s="32"/>
      <c r="V246" s="27"/>
      <c r="W246" s="27"/>
      <c r="X246" s="27"/>
      <c r="Y246" s="27"/>
      <c r="AC246" s="27"/>
      <c r="AD246" s="27"/>
      <c r="AE246" s="27"/>
      <c r="AF246" s="27"/>
      <c r="AJ246" s="27"/>
      <c r="AK246" s="27"/>
      <c r="AL246" s="27"/>
      <c r="AM246" s="27"/>
      <c r="AO246" s="27"/>
      <c r="AP246" s="27"/>
      <c r="AQ246" s="27"/>
      <c r="AR246" s="27"/>
    </row>
    <row r="247" spans="1:44" x14ac:dyDescent="0.25">
      <c r="A247" s="121" t="s">
        <v>213</v>
      </c>
      <c r="B247" s="121">
        <v>0</v>
      </c>
      <c r="C247" s="121">
        <v>6.1462799999999996E-3</v>
      </c>
      <c r="D247" s="215">
        <v>0</v>
      </c>
      <c r="F247" s="203" t="s">
        <v>212</v>
      </c>
      <c r="G247" s="121">
        <v>9.445547E-2</v>
      </c>
      <c r="H247" s="121">
        <v>7.4749999999999997E-2</v>
      </c>
      <c r="I247" s="215">
        <v>0</v>
      </c>
      <c r="K247" s="203" t="s">
        <v>925</v>
      </c>
      <c r="L247" s="121">
        <v>0</v>
      </c>
      <c r="M247" s="121">
        <v>0</v>
      </c>
      <c r="N247" s="215">
        <v>0</v>
      </c>
      <c r="T247" s="32"/>
      <c r="AF247" s="27"/>
      <c r="AG247" s="27"/>
      <c r="AH247" s="27"/>
      <c r="AI247" s="27"/>
      <c r="AJ247" s="27"/>
      <c r="AL247" s="27"/>
      <c r="AM247" s="27"/>
      <c r="AO247" s="27"/>
      <c r="AP247" s="27"/>
      <c r="AQ247" s="27"/>
      <c r="AR247" s="27"/>
    </row>
    <row r="248" spans="1:44" x14ac:dyDescent="0.25">
      <c r="A248" s="121" t="s">
        <v>900</v>
      </c>
      <c r="B248" s="121">
        <v>0</v>
      </c>
      <c r="C248" s="121">
        <v>0</v>
      </c>
      <c r="D248" s="215">
        <v>0</v>
      </c>
      <c r="F248" s="203" t="s">
        <v>900</v>
      </c>
      <c r="G248" s="121">
        <v>0</v>
      </c>
      <c r="H248" s="121">
        <v>0</v>
      </c>
      <c r="I248" s="215">
        <v>0</v>
      </c>
      <c r="K248" s="203" t="s">
        <v>924</v>
      </c>
      <c r="L248" s="121">
        <v>0</v>
      </c>
      <c r="M248" s="121">
        <v>0.72299999999999998</v>
      </c>
      <c r="N248" s="215">
        <v>0</v>
      </c>
    </row>
    <row r="249" spans="1:44" ht="13" x14ac:dyDescent="0.3">
      <c r="A249" s="122" t="s">
        <v>217</v>
      </c>
      <c r="B249" s="122">
        <v>0</v>
      </c>
      <c r="C249" s="122">
        <v>0</v>
      </c>
      <c r="D249" s="218">
        <v>0</v>
      </c>
      <c r="E249" s="121">
        <f>SUM(Table245835[Column1])</f>
        <v>0</v>
      </c>
      <c r="F249" s="203" t="s">
        <v>217</v>
      </c>
      <c r="G249" s="121">
        <v>0</v>
      </c>
      <c r="H249" s="121">
        <v>0</v>
      </c>
      <c r="I249" s="215">
        <v>0</v>
      </c>
      <c r="J249" s="121"/>
      <c r="K249" s="208"/>
      <c r="L249" s="320">
        <f>SUM(Table346037[Column2])</f>
        <v>3165.1633665300001</v>
      </c>
      <c r="M249" s="320">
        <f>SUM(Table346037[Column3])</f>
        <v>3346.9119077200012</v>
      </c>
      <c r="N249" s="320">
        <f>SUM(Table346037[Column4])</f>
        <v>2032.72610579</v>
      </c>
    </row>
    <row r="250" spans="1:44" ht="13" x14ac:dyDescent="0.3">
      <c r="A250" s="76"/>
      <c r="B250" s="37">
        <f>SUM(Table245835[Column2])</f>
        <v>2790.1656069800001</v>
      </c>
      <c r="C250" s="37">
        <f>SUM(Table245835[Column3])</f>
        <v>7102.526340940005</v>
      </c>
      <c r="D250" s="37">
        <f>SUM(Table245835[Column4])</f>
        <v>3183.8330287199974</v>
      </c>
      <c r="F250" s="121"/>
      <c r="G250" s="320">
        <f>SUM(Table295936[[#All],[Column2]])</f>
        <v>2800.4479848900014</v>
      </c>
      <c r="H250" s="320">
        <f>SUM(Table295936[[#All],[Column3]])</f>
        <v>2106.6619483700001</v>
      </c>
      <c r="I250" s="320">
        <f>SUM(Table295936[[#All],[Column4]])</f>
        <v>2445.82400263</v>
      </c>
    </row>
    <row r="253" spans="1:44" x14ac:dyDescent="0.25">
      <c r="E253" s="73"/>
    </row>
    <row r="254" spans="1:44" ht="14.5" x14ac:dyDescent="0.35">
      <c r="F254" s="73"/>
      <c r="G254" s="319"/>
      <c r="H254" s="134"/>
    </row>
    <row r="255" spans="1:44" x14ac:dyDescent="0.25">
      <c r="H255" s="134"/>
    </row>
    <row r="256" spans="1:44" x14ac:dyDescent="0.25">
      <c r="F256" s="27"/>
    </row>
    <row r="259" spans="6:37" ht="13" x14ac:dyDescent="0.3">
      <c r="P259" s="13"/>
      <c r="Q259" s="13"/>
    </row>
    <row r="260" spans="6:37" s="13" customFormat="1" ht="13" x14ac:dyDescent="0.3">
      <c r="F260" s="32"/>
      <c r="G260" s="32"/>
      <c r="H260" s="32"/>
      <c r="I260" s="32"/>
      <c r="P260" s="32"/>
      <c r="Q260" s="32"/>
      <c r="T260" s="291"/>
      <c r="U260" s="318"/>
      <c r="V260" s="317"/>
      <c r="AC260" s="317"/>
      <c r="AK260" s="317"/>
    </row>
    <row r="261" spans="6:37" ht="13" x14ac:dyDescent="0.3">
      <c r="F261" s="13"/>
      <c r="G261" s="13"/>
      <c r="H261" s="13"/>
      <c r="I261" s="13"/>
      <c r="P261" s="13"/>
      <c r="Q261" s="13"/>
    </row>
    <row r="262" spans="6:37" s="13" customFormat="1" ht="13" x14ac:dyDescent="0.3">
      <c r="F262" s="32"/>
      <c r="G262" s="32"/>
      <c r="H262" s="32"/>
      <c r="I262" s="32"/>
      <c r="P262" s="32"/>
      <c r="Q262" s="32"/>
      <c r="T262" s="291"/>
      <c r="U262" s="318"/>
      <c r="V262" s="317"/>
      <c r="AC262" s="317"/>
      <c r="AK262" s="317"/>
    </row>
    <row r="263" spans="6:37" ht="13" x14ac:dyDescent="0.3">
      <c r="F263" s="13"/>
      <c r="G263" s="13"/>
      <c r="H263" s="13"/>
      <c r="I263" s="13"/>
    </row>
  </sheetData>
  <mergeCells count="8">
    <mergeCell ref="C3:D3"/>
    <mergeCell ref="H3:I3"/>
    <mergeCell ref="M3:N3"/>
    <mergeCell ref="P1:Q1"/>
    <mergeCell ref="A1:G1"/>
    <mergeCell ref="A2:D2"/>
    <mergeCell ref="F2:I2"/>
    <mergeCell ref="K2:N2"/>
  </mergeCells>
  <hyperlinks>
    <hyperlink ref="P1:Q1" location="'Table of Content'!A1" display="Table of Content" xr:uid="{A47E431A-2554-4DC4-BCE1-253214A568B5}"/>
  </hyperlinks>
  <pageMargins left="0.7" right="0.7" top="0.75" bottom="0.75" header="0.3" footer="0.3"/>
  <pageSetup scale="41" orientation="portrait" r:id="rId1"/>
  <tableParts count="3">
    <tablePart r:id="rId2"/>
    <tablePart r:id="rId3"/>
    <tablePart r:id="rId4"/>
  </tablePart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6DB3D7-7C8A-4793-8C84-AC7ED710CA64}">
  <dimension ref="A1:J14"/>
  <sheetViews>
    <sheetView zoomScaleNormal="100" workbookViewId="0">
      <selection activeCell="K9" sqref="K9"/>
    </sheetView>
  </sheetViews>
  <sheetFormatPr defaultColWidth="9.1796875" defaultRowHeight="12.5" x14ac:dyDescent="0.25"/>
  <cols>
    <col min="1" max="1" width="24.1796875" style="1" bestFit="1" customWidth="1"/>
    <col min="2" max="2" width="12.54296875" style="1" customWidth="1"/>
    <col min="3" max="3" width="12.54296875" style="4" customWidth="1"/>
    <col min="4" max="4" width="12.54296875" style="1" customWidth="1"/>
    <col min="5" max="7" width="9.1796875" style="1"/>
    <col min="8" max="10" width="11.1796875" style="1" bestFit="1" customWidth="1"/>
    <col min="11" max="16384" width="9.1796875" style="1"/>
  </cols>
  <sheetData>
    <row r="1" spans="1:10" ht="13" x14ac:dyDescent="0.3">
      <c r="A1" s="3" t="s">
        <v>1169</v>
      </c>
      <c r="B1" s="342"/>
      <c r="C1" s="252"/>
      <c r="D1" s="3"/>
      <c r="F1" s="604" t="s">
        <v>260</v>
      </c>
      <c r="G1" s="604"/>
    </row>
    <row r="2" spans="1:10" ht="13" x14ac:dyDescent="0.3">
      <c r="A2" s="341" t="s">
        <v>922</v>
      </c>
      <c r="B2" s="340">
        <v>45505</v>
      </c>
      <c r="C2" s="340">
        <v>45839</v>
      </c>
      <c r="D2" s="340">
        <v>45870</v>
      </c>
    </row>
    <row r="3" spans="1:10" x14ac:dyDescent="0.25">
      <c r="A3" s="1" t="s">
        <v>919</v>
      </c>
      <c r="B3" s="339">
        <v>178354.15983000002</v>
      </c>
      <c r="C3" s="339">
        <v>162936.46885</v>
      </c>
      <c r="D3" s="339">
        <v>183451.07378999799</v>
      </c>
    </row>
    <row r="4" spans="1:10" x14ac:dyDescent="0.25">
      <c r="A4" s="1" t="s">
        <v>920</v>
      </c>
      <c r="B4" s="338">
        <v>231521.47128</v>
      </c>
      <c r="C4" s="338">
        <v>167929.18831</v>
      </c>
      <c r="D4" s="338">
        <v>138032.59096999999</v>
      </c>
    </row>
    <row r="5" spans="1:10" x14ac:dyDescent="0.25">
      <c r="A5" s="1" t="s">
        <v>918</v>
      </c>
      <c r="B5" s="338">
        <v>112.33876100000001</v>
      </c>
      <c r="C5" s="338">
        <v>217.71060016004199</v>
      </c>
      <c r="D5" s="338">
        <v>166.46651</v>
      </c>
    </row>
    <row r="6" spans="1:10" x14ac:dyDescent="0.25">
      <c r="A6" s="1" t="s">
        <v>917</v>
      </c>
      <c r="B6" s="338">
        <v>0</v>
      </c>
      <c r="C6" s="338">
        <v>0.1</v>
      </c>
      <c r="D6" s="338">
        <v>0</v>
      </c>
    </row>
    <row r="7" spans="1:10" x14ac:dyDescent="0.25">
      <c r="A7" s="1" t="s">
        <v>916</v>
      </c>
      <c r="B7" s="337">
        <v>0</v>
      </c>
      <c r="C7" s="337">
        <v>3.5999999999999997E-2</v>
      </c>
      <c r="D7" s="337">
        <v>0</v>
      </c>
    </row>
    <row r="8" spans="1:10" ht="13" x14ac:dyDescent="0.3">
      <c r="A8" s="336"/>
      <c r="B8" s="335">
        <f>SUM(B3:B7)</f>
        <v>409987.96987100004</v>
      </c>
      <c r="C8" s="334">
        <f>SUM(C3:C7)</f>
        <v>331083.50376016006</v>
      </c>
      <c r="D8" s="333">
        <f>SUM(D3:D7)</f>
        <v>321650.13126999798</v>
      </c>
      <c r="H8" s="4"/>
      <c r="I8" s="4"/>
      <c r="J8" s="4"/>
    </row>
    <row r="9" spans="1:10" x14ac:dyDescent="0.25">
      <c r="D9" s="2"/>
      <c r="H9" s="4"/>
      <c r="I9" s="4"/>
      <c r="J9" s="4"/>
    </row>
    <row r="10" spans="1:10" x14ac:dyDescent="0.25">
      <c r="D10" s="332"/>
      <c r="H10" s="4"/>
      <c r="I10" s="4"/>
      <c r="J10" s="4"/>
    </row>
    <row r="11" spans="1:10" x14ac:dyDescent="0.25">
      <c r="D11" s="2"/>
      <c r="H11" s="4"/>
      <c r="I11" s="4"/>
      <c r="J11" s="4"/>
    </row>
    <row r="12" spans="1:10" x14ac:dyDescent="0.25">
      <c r="H12" s="4"/>
      <c r="I12" s="4"/>
      <c r="J12" s="4"/>
    </row>
    <row r="13" spans="1:10" x14ac:dyDescent="0.25">
      <c r="D13" s="2"/>
    </row>
    <row r="14" spans="1:10" x14ac:dyDescent="0.25">
      <c r="D14" s="2"/>
    </row>
  </sheetData>
  <mergeCells count="1">
    <mergeCell ref="F1:G1"/>
  </mergeCells>
  <hyperlinks>
    <hyperlink ref="F1" location="'Table of Content'!A1" display="Table of Content" xr:uid="{2A2B1815-B7A4-4463-98FB-B6ACDF760033}"/>
  </hyperlinks>
  <pageMargins left="0.7" right="0.7" top="0.75" bottom="0.75" header="0.3" footer="0.3"/>
  <pageSetup orientation="portrait" r:id="rId1"/>
  <tableParts count="1">
    <tablePart r:id="rId2"/>
  </tablePart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586474-1B77-47BC-9CED-D7E9F3D3FB4E}">
  <dimension ref="A1:M51"/>
  <sheetViews>
    <sheetView zoomScaleNormal="100" workbookViewId="0"/>
  </sheetViews>
  <sheetFormatPr defaultColWidth="8.81640625" defaultRowHeight="12.5" x14ac:dyDescent="0.25"/>
  <cols>
    <col min="1" max="1" width="24.26953125" style="279" customWidth="1"/>
    <col min="2" max="2" width="11.453125" style="279" bestFit="1" customWidth="1"/>
    <col min="3" max="3" width="7.453125" style="279" bestFit="1" customWidth="1"/>
    <col min="4" max="4" width="11.453125" style="279" bestFit="1" customWidth="1"/>
    <col min="5" max="5" width="7.453125" style="279" bestFit="1" customWidth="1"/>
    <col min="6" max="6" width="12.453125" style="279" customWidth="1"/>
    <col min="7" max="7" width="9.54296875" style="279" customWidth="1"/>
    <col min="8" max="8" width="8.1796875" style="279" customWidth="1"/>
    <col min="9" max="9" width="9.453125" style="279" customWidth="1"/>
    <col min="10" max="10" width="8.81640625" style="279"/>
    <col min="11" max="11" width="12" style="1" customWidth="1"/>
    <col min="12" max="13" width="9.1796875" style="1" bestFit="1" customWidth="1"/>
    <col min="14" max="16384" width="8.81640625" style="1"/>
  </cols>
  <sheetData>
    <row r="1" spans="1:13" ht="13" x14ac:dyDescent="0.3">
      <c r="A1" s="315" t="s">
        <v>1170</v>
      </c>
      <c r="K1" s="604" t="s">
        <v>260</v>
      </c>
      <c r="L1" s="604"/>
    </row>
    <row r="2" spans="1:13" ht="13" x14ac:dyDescent="0.3">
      <c r="A2" s="582" t="s">
        <v>922</v>
      </c>
      <c r="B2" s="608">
        <v>45505</v>
      </c>
      <c r="C2" s="608"/>
      <c r="D2" s="608">
        <v>45842</v>
      </c>
      <c r="E2" s="608"/>
      <c r="F2" s="608">
        <v>45870</v>
      </c>
      <c r="G2" s="608"/>
      <c r="H2" s="606" t="s">
        <v>262</v>
      </c>
      <c r="I2" s="606" t="s">
        <v>921</v>
      </c>
    </row>
    <row r="3" spans="1:13" ht="13" x14ac:dyDescent="0.3">
      <c r="A3" s="583"/>
      <c r="B3" s="6" t="s">
        <v>401</v>
      </c>
      <c r="C3" s="349" t="s">
        <v>246</v>
      </c>
      <c r="D3" s="6" t="s">
        <v>401</v>
      </c>
      <c r="E3" s="349" t="s">
        <v>246</v>
      </c>
      <c r="F3" s="6" t="s">
        <v>401</v>
      </c>
      <c r="G3" s="349" t="s">
        <v>246</v>
      </c>
      <c r="H3" s="607"/>
      <c r="I3" s="607"/>
    </row>
    <row r="4" spans="1:13" x14ac:dyDescent="0.25">
      <c r="A4" s="286" t="s">
        <v>919</v>
      </c>
      <c r="B4" s="4">
        <v>7468.9687378897197</v>
      </c>
      <c r="C4" s="348">
        <f t="shared" ref="C4:C9" si="0">(B4/$B$9)*100</f>
        <v>61.216730452206328</v>
      </c>
      <c r="D4" s="4">
        <v>7602.0023929698</v>
      </c>
      <c r="E4" s="348">
        <f t="shared" ref="E4:E9" si="1">(D4/$D$9)*100</f>
        <v>60.480516587023956</v>
      </c>
      <c r="F4" s="4">
        <v>7949.28877112998</v>
      </c>
      <c r="G4" s="348">
        <f>(F4/$F$9)*100</f>
        <v>61.447507671587978</v>
      </c>
      <c r="H4" s="348">
        <f>((F4/D4)-1)*100</f>
        <v>4.5683539705452469</v>
      </c>
      <c r="I4" s="348">
        <f>((F4/B4)-1)*100</f>
        <v>6.4308748650080627</v>
      </c>
    </row>
    <row r="5" spans="1:13" x14ac:dyDescent="0.25">
      <c r="A5" s="286" t="s">
        <v>920</v>
      </c>
      <c r="B5" s="4">
        <v>4354.0772224299999</v>
      </c>
      <c r="C5" s="347">
        <f t="shared" si="0"/>
        <v>35.686636408240922</v>
      </c>
      <c r="D5" s="4">
        <v>4395.8645513699803</v>
      </c>
      <c r="E5" s="347">
        <f t="shared" si="1"/>
        <v>34.972911763262438</v>
      </c>
      <c r="F5" s="4">
        <v>4262.9297946099905</v>
      </c>
      <c r="G5" s="347">
        <f>(F5/$F$9)*100</f>
        <v>32.952182113331766</v>
      </c>
      <c r="H5" s="347">
        <f>((F5/D5)-1)*100</f>
        <v>-3.0240867343958588</v>
      </c>
      <c r="I5" s="347">
        <f>((F5/B5)-1)*100</f>
        <v>-2.0933810578844136</v>
      </c>
    </row>
    <row r="6" spans="1:13" x14ac:dyDescent="0.25">
      <c r="A6" s="286" t="s">
        <v>918</v>
      </c>
      <c r="B6" s="4">
        <v>374.66881521000101</v>
      </c>
      <c r="C6" s="347">
        <f t="shared" si="0"/>
        <v>3.0708389169183303</v>
      </c>
      <c r="D6" s="4">
        <v>568.32712345000004</v>
      </c>
      <c r="E6" s="347">
        <f t="shared" si="1"/>
        <v>4.5215347535881643</v>
      </c>
      <c r="F6" s="4">
        <v>720.18674198079896</v>
      </c>
      <c r="G6" s="347">
        <f>(F6/$F$9)*100</f>
        <v>5.566998712332663</v>
      </c>
      <c r="H6" s="347">
        <f>((F6/D6)-1)*100</f>
        <v>26.720459444015798</v>
      </c>
      <c r="I6" s="347">
        <f>((F6/B6)-1)*100</f>
        <v>92.219558379080979</v>
      </c>
    </row>
    <row r="7" spans="1:13" x14ac:dyDescent="0.25">
      <c r="A7" s="286" t="s">
        <v>917</v>
      </c>
      <c r="B7" s="4">
        <v>3.1471174799999999</v>
      </c>
      <c r="C7" s="347">
        <f t="shared" si="0"/>
        <v>2.5794222634411487E-2</v>
      </c>
      <c r="D7" s="4">
        <v>2.26759106</v>
      </c>
      <c r="E7" s="347">
        <f t="shared" si="1"/>
        <v>1.8040651874004492E-2</v>
      </c>
      <c r="F7" s="4">
        <v>4.2732007300000099</v>
      </c>
      <c r="G7" s="347">
        <f>(F7/$F$9)*100</f>
        <v>3.3031575804936562E-2</v>
      </c>
      <c r="H7" s="347">
        <f>((F7/D7)-1)*100</f>
        <v>88.446709169862842</v>
      </c>
      <c r="I7" s="347">
        <f>((F7/B7)-1)*100</f>
        <v>35.781417667319168</v>
      </c>
    </row>
    <row r="8" spans="1:13" x14ac:dyDescent="0.25">
      <c r="A8" s="286" t="s">
        <v>916</v>
      </c>
      <c r="B8" s="4">
        <v>0</v>
      </c>
      <c r="C8" s="347">
        <f t="shared" si="0"/>
        <v>0</v>
      </c>
      <c r="D8" s="4">
        <v>0.87938179999999999</v>
      </c>
      <c r="E8" s="347">
        <f t="shared" si="1"/>
        <v>6.9962442514372239E-3</v>
      </c>
      <c r="F8" s="4">
        <v>3.6213349999999998E-2</v>
      </c>
      <c r="G8" s="347">
        <f>(F8/$F$9)*100</f>
        <v>2.7992694264930931E-4</v>
      </c>
      <c r="H8" s="347" t="s">
        <v>261</v>
      </c>
      <c r="I8" s="347" t="s">
        <v>261</v>
      </c>
    </row>
    <row r="9" spans="1:13" s="3" customFormat="1" ht="13" x14ac:dyDescent="0.3">
      <c r="A9" s="346" t="s">
        <v>218</v>
      </c>
      <c r="B9" s="345">
        <f>SUM(B4:B8)</f>
        <v>12200.861893009722</v>
      </c>
      <c r="C9" s="298">
        <f t="shared" si="0"/>
        <v>100</v>
      </c>
      <c r="D9" s="344">
        <f>SUM(D4:D8)</f>
        <v>12569.341040649781</v>
      </c>
      <c r="E9" s="298">
        <f t="shared" si="1"/>
        <v>100</v>
      </c>
      <c r="F9" s="344">
        <f>SUM(F4:F8)</f>
        <v>12936.71472180077</v>
      </c>
      <c r="G9" s="299">
        <f>SUM(G4:G8)</f>
        <v>100</v>
      </c>
      <c r="H9" s="298">
        <f>((F9/D9)-1)*100</f>
        <v>2.9227759829484112</v>
      </c>
      <c r="I9" s="298">
        <f>((F9/B9)-1)*100</f>
        <v>6.0311544810833562</v>
      </c>
      <c r="J9" s="290"/>
    </row>
    <row r="10" spans="1:13" x14ac:dyDescent="0.25">
      <c r="F10" s="8"/>
      <c r="G10" s="8"/>
      <c r="H10" s="8"/>
    </row>
    <row r="11" spans="1:13" x14ac:dyDescent="0.25">
      <c r="F11" s="8"/>
      <c r="G11" s="8"/>
      <c r="H11" s="8"/>
    </row>
    <row r="12" spans="1:13" x14ac:dyDescent="0.25">
      <c r="F12" s="8"/>
      <c r="G12" s="8"/>
      <c r="H12" s="8"/>
    </row>
    <row r="13" spans="1:13" x14ac:dyDescent="0.25">
      <c r="F13" s="8"/>
      <c r="G13" s="8"/>
      <c r="H13" s="8"/>
    </row>
    <row r="14" spans="1:13" x14ac:dyDescent="0.25">
      <c r="F14" s="8"/>
      <c r="G14" s="8"/>
      <c r="H14" s="8"/>
      <c r="K14" s="4"/>
      <c r="L14" s="4"/>
      <c r="M14" s="4"/>
    </row>
    <row r="15" spans="1:13" x14ac:dyDescent="0.25">
      <c r="F15" s="8"/>
      <c r="G15" s="8"/>
      <c r="H15" s="8"/>
      <c r="K15" s="4"/>
      <c r="L15" s="4"/>
      <c r="M15" s="4"/>
    </row>
    <row r="16" spans="1:13" x14ac:dyDescent="0.25">
      <c r="F16" s="8"/>
      <c r="G16" s="8"/>
      <c r="H16" s="8"/>
      <c r="K16" s="4"/>
      <c r="L16" s="4"/>
      <c r="M16" s="4"/>
    </row>
    <row r="17" spans="2:13" x14ac:dyDescent="0.25">
      <c r="F17" s="8"/>
      <c r="G17" s="8"/>
      <c r="H17" s="8"/>
      <c r="K17" s="4"/>
      <c r="L17" s="4"/>
      <c r="M17" s="4"/>
    </row>
    <row r="18" spans="2:13" x14ac:dyDescent="0.25">
      <c r="F18" s="8"/>
      <c r="G18" s="8"/>
      <c r="H18" s="8"/>
      <c r="K18" s="4"/>
      <c r="L18" s="4"/>
      <c r="M18" s="4"/>
    </row>
    <row r="31" spans="2:13" x14ac:dyDescent="0.25">
      <c r="B31" s="314"/>
      <c r="C31" s="314"/>
    </row>
    <row r="35" spans="1:10" x14ac:dyDescent="0.25">
      <c r="E35" s="343"/>
      <c r="F35" s="343"/>
      <c r="G35" s="343"/>
      <c r="I35" s="1"/>
      <c r="J35" s="1"/>
    </row>
    <row r="36" spans="1:10" x14ac:dyDescent="0.25">
      <c r="E36" s="8"/>
      <c r="F36" s="8"/>
      <c r="I36" s="1"/>
      <c r="J36" s="1"/>
    </row>
    <row r="37" spans="1:10" x14ac:dyDescent="0.25">
      <c r="E37" s="8"/>
      <c r="F37" s="8"/>
      <c r="I37" s="1"/>
      <c r="J37" s="254"/>
    </row>
    <row r="38" spans="1:10" x14ac:dyDescent="0.25">
      <c r="E38" s="8"/>
      <c r="F38" s="8"/>
      <c r="I38" s="1"/>
      <c r="J38" s="254"/>
    </row>
    <row r="39" spans="1:10" x14ac:dyDescent="0.25">
      <c r="E39" s="8"/>
      <c r="F39" s="8"/>
      <c r="I39" s="1"/>
      <c r="J39" s="254"/>
    </row>
    <row r="40" spans="1:10" x14ac:dyDescent="0.25">
      <c r="E40" s="8"/>
      <c r="F40" s="8"/>
      <c r="I40" s="1"/>
      <c r="J40" s="254"/>
    </row>
    <row r="41" spans="1:10" x14ac:dyDescent="0.25">
      <c r="I41" s="1"/>
      <c r="J41" s="254"/>
    </row>
    <row r="42" spans="1:10" x14ac:dyDescent="0.25">
      <c r="E42" s="343"/>
      <c r="F42" s="343"/>
      <c r="G42" s="343"/>
      <c r="I42" s="1"/>
      <c r="J42" s="254"/>
    </row>
    <row r="43" spans="1:10" x14ac:dyDescent="0.25">
      <c r="B43" s="308"/>
      <c r="E43" s="343"/>
      <c r="F43" s="343"/>
      <c r="G43" s="343"/>
    </row>
    <row r="44" spans="1:10" x14ac:dyDescent="0.25">
      <c r="B44" s="9"/>
      <c r="E44" s="343"/>
      <c r="F44" s="343"/>
      <c r="G44" s="343"/>
    </row>
    <row r="45" spans="1:10" x14ac:dyDescent="0.25">
      <c r="A45" s="1"/>
      <c r="B45" s="1"/>
      <c r="C45" s="1"/>
      <c r="D45" s="1"/>
      <c r="E45" s="343"/>
      <c r="F45" s="343"/>
      <c r="G45" s="343"/>
    </row>
    <row r="46" spans="1:10" x14ac:dyDescent="0.25">
      <c r="A46" s="1"/>
      <c r="B46" s="254"/>
      <c r="C46" s="254"/>
      <c r="D46" s="254"/>
      <c r="E46" s="343"/>
      <c r="F46" s="343"/>
      <c r="G46" s="343"/>
    </row>
    <row r="47" spans="1:10" x14ac:dyDescent="0.25">
      <c r="A47" s="1"/>
      <c r="B47" s="254"/>
      <c r="C47" s="254"/>
      <c r="D47" s="254"/>
      <c r="E47" s="343"/>
      <c r="F47" s="343"/>
      <c r="G47" s="343"/>
    </row>
    <row r="48" spans="1:10" x14ac:dyDescent="0.25">
      <c r="A48" s="1"/>
      <c r="B48" s="254"/>
      <c r="C48" s="254"/>
      <c r="D48" s="254"/>
    </row>
    <row r="49" spans="1:4" x14ac:dyDescent="0.25">
      <c r="A49" s="1"/>
      <c r="B49" s="254"/>
      <c r="C49" s="254"/>
      <c r="D49" s="254"/>
    </row>
    <row r="50" spans="1:4" x14ac:dyDescent="0.25">
      <c r="A50" s="1"/>
      <c r="B50" s="254"/>
      <c r="C50" s="254"/>
      <c r="D50" s="254"/>
    </row>
    <row r="51" spans="1:4" x14ac:dyDescent="0.25">
      <c r="A51" s="1"/>
      <c r="B51" s="254"/>
      <c r="C51" s="254"/>
      <c r="D51" s="254"/>
    </row>
  </sheetData>
  <mergeCells count="7">
    <mergeCell ref="A2:A3"/>
    <mergeCell ref="K1:L1"/>
    <mergeCell ref="I2:I3"/>
    <mergeCell ref="B2:C2"/>
    <mergeCell ref="D2:E2"/>
    <mergeCell ref="F2:G2"/>
    <mergeCell ref="H2:H3"/>
  </mergeCells>
  <hyperlinks>
    <hyperlink ref="K1:L1" location="'Table of Content'!A1" display="Table of Content" xr:uid="{2463D607-0050-41F2-B699-10C3C024B387}"/>
  </hyperlinks>
  <pageMargins left="0.7" right="0.7" top="0.75" bottom="0.75" header="0.3" footer="0.3"/>
  <pageSetup scale="60" orientation="portrait"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H33"/>
  <sheetViews>
    <sheetView zoomScaleNormal="100" workbookViewId="0">
      <selection activeCell="G7" sqref="G7"/>
    </sheetView>
  </sheetViews>
  <sheetFormatPr defaultColWidth="8.81640625" defaultRowHeight="12.5" x14ac:dyDescent="0.25"/>
  <cols>
    <col min="1" max="1" width="10.54296875" style="32" customWidth="1"/>
    <col min="2" max="2" width="15.54296875" style="32" customWidth="1"/>
    <col min="3" max="3" width="13.7265625" style="32" customWidth="1"/>
    <col min="4" max="5" width="18.54296875" style="32" bestFit="1" customWidth="1"/>
    <col min="6" max="16384" width="8.81640625" style="32"/>
  </cols>
  <sheetData>
    <row r="1" spans="1:8" ht="13" x14ac:dyDescent="0.3">
      <c r="A1" s="557" t="s">
        <v>471</v>
      </c>
      <c r="B1" s="557"/>
      <c r="C1" s="557"/>
      <c r="D1" s="557"/>
      <c r="G1" s="556" t="s">
        <v>260</v>
      </c>
      <c r="H1" s="556"/>
    </row>
    <row r="2" spans="1:8" ht="13" x14ac:dyDescent="0.3">
      <c r="A2" s="148" t="s">
        <v>224</v>
      </c>
      <c r="B2" s="100" t="s">
        <v>264</v>
      </c>
      <c r="C2" s="101" t="s">
        <v>222</v>
      </c>
      <c r="D2" s="46" t="s">
        <v>440</v>
      </c>
      <c r="E2" s="46" t="s">
        <v>441</v>
      </c>
      <c r="F2" s="110"/>
    </row>
    <row r="3" spans="1:8" x14ac:dyDescent="0.25">
      <c r="A3" s="76" t="s">
        <v>225</v>
      </c>
      <c r="B3" s="120">
        <v>11593.99033601</v>
      </c>
      <c r="C3" s="120">
        <v>13687.349983759899</v>
      </c>
      <c r="D3" s="120">
        <f>B3</f>
        <v>11593.99033601</v>
      </c>
      <c r="E3" s="120">
        <f>C3</f>
        <v>13687.349983759899</v>
      </c>
      <c r="F3" s="110"/>
      <c r="G3" s="73"/>
      <c r="H3" s="73"/>
    </row>
    <row r="4" spans="1:8" x14ac:dyDescent="0.25">
      <c r="A4" s="76" t="s">
        <v>226</v>
      </c>
      <c r="B4" s="121">
        <v>6075.4389355499898</v>
      </c>
      <c r="C4" s="121">
        <v>10018.068805884899</v>
      </c>
      <c r="D4" s="121">
        <f>SUM(B3:B4)</f>
        <v>17669.429271559988</v>
      </c>
      <c r="E4" s="121">
        <f>SUM(C3:C4)</f>
        <v>23705.418789644798</v>
      </c>
      <c r="F4" s="110"/>
      <c r="G4" s="73"/>
      <c r="H4" s="73"/>
    </row>
    <row r="5" spans="1:8" x14ac:dyDescent="0.25">
      <c r="A5" s="76" t="s">
        <v>227</v>
      </c>
      <c r="B5" s="121">
        <v>8228.4902304399693</v>
      </c>
      <c r="C5" s="121">
        <v>12782.7688065331</v>
      </c>
      <c r="D5" s="121">
        <f>SUM(B3:B5)</f>
        <v>25897.919501999957</v>
      </c>
      <c r="E5" s="121">
        <f>SUM(C3:C5)</f>
        <v>36488.187596177901</v>
      </c>
      <c r="F5" s="110"/>
      <c r="G5" s="73"/>
      <c r="H5" s="73"/>
    </row>
    <row r="6" spans="1:8" x14ac:dyDescent="0.25">
      <c r="A6" s="76" t="s">
        <v>228</v>
      </c>
      <c r="B6" s="121">
        <v>9483.9360551499904</v>
      </c>
      <c r="C6" s="121">
        <v>12619.0605607999</v>
      </c>
      <c r="D6" s="121">
        <f>SUM(B3:B6)</f>
        <v>35381.855557149946</v>
      </c>
      <c r="E6" s="121">
        <f>SUM(C3:C6)</f>
        <v>49107.248156977803</v>
      </c>
      <c r="F6" s="110"/>
      <c r="G6" s="73"/>
      <c r="H6" s="73"/>
    </row>
    <row r="7" spans="1:8" x14ac:dyDescent="0.25">
      <c r="A7" s="76" t="s">
        <v>229</v>
      </c>
      <c r="B7" s="121">
        <v>9383.4527350699991</v>
      </c>
      <c r="C7" s="121">
        <v>12741.15561833</v>
      </c>
      <c r="D7" s="121">
        <f>SUM(B3:B7)</f>
        <v>44765.308292219946</v>
      </c>
      <c r="E7" s="121">
        <f>SUM(C3:C7)</f>
        <v>61848.403775307801</v>
      </c>
      <c r="F7" s="110"/>
      <c r="G7" s="73"/>
      <c r="H7" s="73"/>
    </row>
    <row r="8" spans="1:8" x14ac:dyDescent="0.25">
      <c r="A8" s="76" t="s">
        <v>230</v>
      </c>
      <c r="B8" s="121">
        <v>12943.867003059901</v>
      </c>
      <c r="C8" s="121">
        <v>13706.0046718999</v>
      </c>
      <c r="D8" s="121">
        <f>SUM(B3:B8)</f>
        <v>57709.175295279849</v>
      </c>
      <c r="E8" s="121">
        <f>SUM(C3:C8)</f>
        <v>75554.408447207708</v>
      </c>
      <c r="F8" s="110"/>
      <c r="G8" s="73"/>
      <c r="H8" s="73"/>
    </row>
    <row r="9" spans="1:8" x14ac:dyDescent="0.25">
      <c r="A9" s="76" t="s">
        <v>231</v>
      </c>
      <c r="B9" s="121">
        <v>9978.6586868600407</v>
      </c>
      <c r="C9" s="121">
        <v>11982.506156019899</v>
      </c>
      <c r="D9" s="121">
        <f>SUM(B3:B9)</f>
        <v>67687.833982139884</v>
      </c>
      <c r="E9" s="121">
        <f>SUM(C3:C9)</f>
        <v>87536.914603227604</v>
      </c>
      <c r="F9" s="110"/>
      <c r="G9" s="73"/>
      <c r="H9" s="73"/>
    </row>
    <row r="10" spans="1:8" x14ac:dyDescent="0.25">
      <c r="A10" s="76" t="s">
        <v>232</v>
      </c>
      <c r="B10" s="121">
        <v>8755.7769583999798</v>
      </c>
      <c r="C10" s="121">
        <v>12200.806501009702</v>
      </c>
      <c r="D10" s="121">
        <f>SUM(B3:B10)</f>
        <v>76443.61094053986</v>
      </c>
      <c r="E10" s="121">
        <f>SUM(C3:C10)</f>
        <v>99737.721104237309</v>
      </c>
      <c r="F10" s="110"/>
      <c r="G10" s="73"/>
      <c r="H10" s="73"/>
    </row>
    <row r="11" spans="1:8" x14ac:dyDescent="0.25">
      <c r="A11" s="76" t="s">
        <v>233</v>
      </c>
      <c r="B11" s="121">
        <v>9014.8695827400006</v>
      </c>
      <c r="C11" s="121">
        <v>14787.50677681</v>
      </c>
      <c r="D11" s="121">
        <f>SUM(B3:B11)</f>
        <v>85458.480523279868</v>
      </c>
      <c r="E11" s="121">
        <f>SUM(C3:C11)</f>
        <v>114525.22788104731</v>
      </c>
      <c r="F11" s="110"/>
      <c r="G11" s="73"/>
      <c r="H11" s="73"/>
    </row>
    <row r="12" spans="1:8" x14ac:dyDescent="0.25">
      <c r="A12" s="76" t="s">
        <v>234</v>
      </c>
      <c r="B12" s="121">
        <v>8756.7539707300402</v>
      </c>
      <c r="C12" s="121">
        <v>16383.88274465</v>
      </c>
      <c r="D12" s="121">
        <f>SUM(B3:B12)</f>
        <v>94215.234494009914</v>
      </c>
      <c r="E12" s="121">
        <f>SUM(C3:C12)</f>
        <v>130909.1106256973</v>
      </c>
      <c r="F12" s="110"/>
      <c r="G12" s="73"/>
      <c r="H12" s="73"/>
    </row>
    <row r="13" spans="1:8" x14ac:dyDescent="0.25">
      <c r="A13" s="76" t="s">
        <v>235</v>
      </c>
      <c r="B13" s="121">
        <v>12170.30445358</v>
      </c>
      <c r="C13" s="121">
        <v>17642.7260698063</v>
      </c>
      <c r="D13" s="121">
        <f>SUM(B3:B13)</f>
        <v>106385.53894758991</v>
      </c>
      <c r="E13" s="121">
        <f>SUM(C3:C13)</f>
        <v>148551.83669550359</v>
      </c>
      <c r="G13" s="73"/>
      <c r="H13" s="73"/>
    </row>
    <row r="14" spans="1:8" x14ac:dyDescent="0.25">
      <c r="A14" s="76" t="s">
        <v>236</v>
      </c>
      <c r="B14" s="122">
        <v>12564.939825789899</v>
      </c>
      <c r="C14" s="122">
        <v>12567.206157700199</v>
      </c>
      <c r="D14" s="122">
        <f>SUM(B3:B14)</f>
        <v>118950.47877337981</v>
      </c>
      <c r="E14" s="122">
        <f>SUM(C3:C14)</f>
        <v>161119.04285320378</v>
      </c>
      <c r="G14" s="73"/>
      <c r="H14" s="73"/>
    </row>
    <row r="16" spans="1:8" x14ac:dyDescent="0.25">
      <c r="B16" s="111"/>
      <c r="C16" s="111"/>
    </row>
    <row r="17" spans="2:5" x14ac:dyDescent="0.25">
      <c r="B17" s="79"/>
      <c r="C17" s="79"/>
    </row>
    <row r="22" spans="2:5" x14ac:dyDescent="0.25">
      <c r="B22" s="157"/>
      <c r="C22" s="157"/>
      <c r="D22" s="73"/>
      <c r="E22" s="73"/>
    </row>
    <row r="23" spans="2:5" x14ac:dyDescent="0.25">
      <c r="B23" s="157"/>
      <c r="C23" s="157"/>
      <c r="D23" s="73"/>
      <c r="E23" s="73"/>
    </row>
    <row r="24" spans="2:5" x14ac:dyDescent="0.25">
      <c r="B24" s="157"/>
      <c r="C24" s="157"/>
      <c r="D24" s="73"/>
      <c r="E24" s="73"/>
    </row>
    <row r="25" spans="2:5" x14ac:dyDescent="0.25">
      <c r="B25" s="157"/>
      <c r="C25" s="157"/>
      <c r="D25" s="73"/>
      <c r="E25" s="73"/>
    </row>
    <row r="26" spans="2:5" x14ac:dyDescent="0.25">
      <c r="B26" s="157"/>
      <c r="C26" s="157"/>
      <c r="D26" s="73"/>
      <c r="E26" s="73"/>
    </row>
    <row r="27" spans="2:5" x14ac:dyDescent="0.25">
      <c r="B27" s="157"/>
      <c r="C27" s="157"/>
      <c r="D27" s="73"/>
      <c r="E27" s="73"/>
    </row>
    <row r="28" spans="2:5" x14ac:dyDescent="0.25">
      <c r="B28" s="157"/>
      <c r="C28" s="157"/>
      <c r="D28" s="73"/>
      <c r="E28" s="73"/>
    </row>
    <row r="29" spans="2:5" x14ac:dyDescent="0.25">
      <c r="B29" s="157"/>
      <c r="C29" s="157"/>
      <c r="D29" s="73"/>
      <c r="E29" s="73"/>
    </row>
    <row r="30" spans="2:5" x14ac:dyDescent="0.25">
      <c r="B30" s="157"/>
      <c r="C30" s="157"/>
      <c r="D30" s="73"/>
      <c r="E30" s="73"/>
    </row>
    <row r="31" spans="2:5" x14ac:dyDescent="0.25">
      <c r="B31" s="157"/>
      <c r="C31" s="157"/>
      <c r="D31" s="73"/>
      <c r="E31" s="73"/>
    </row>
    <row r="32" spans="2:5" x14ac:dyDescent="0.25">
      <c r="B32" s="157"/>
      <c r="C32" s="157"/>
      <c r="D32" s="73"/>
      <c r="E32" s="73"/>
    </row>
    <row r="33" spans="2:5" x14ac:dyDescent="0.25">
      <c r="B33" s="157"/>
      <c r="C33" s="157"/>
      <c r="D33" s="73"/>
      <c r="E33" s="73"/>
    </row>
  </sheetData>
  <mergeCells count="2">
    <mergeCell ref="G1:H1"/>
    <mergeCell ref="A1:D1"/>
  </mergeCells>
  <phoneticPr fontId="4" type="noConversion"/>
  <hyperlinks>
    <hyperlink ref="G1:H1" location="'Table of Content'!A1" display="Table of Content" xr:uid="{00000000-0004-0000-0200-000000000000}"/>
  </hyperlinks>
  <pageMargins left="0.7" right="0.7" top="0.75" bottom="0.75" header="0.3" footer="0.3"/>
  <pageSetup orientation="portrait" r:id="rId1"/>
  <tableParts count="1">
    <tablePart r:id="rId2"/>
  </tablePart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0077C2-2EB2-47EB-830F-8BCCA7CD6CC0}">
  <dimension ref="A1:AU267"/>
  <sheetViews>
    <sheetView zoomScaleNormal="100" workbookViewId="0">
      <selection activeCell="A17" sqref="A17"/>
    </sheetView>
  </sheetViews>
  <sheetFormatPr defaultColWidth="8.81640625" defaultRowHeight="12.5" x14ac:dyDescent="0.25"/>
  <cols>
    <col min="1" max="1" width="13.453125" style="32" customWidth="1"/>
    <col min="2" max="7" width="8.81640625" style="32"/>
    <col min="8" max="8" width="17.453125" style="32" bestFit="1" customWidth="1"/>
    <col min="9" max="15" width="8.81640625" style="32"/>
    <col min="16" max="16" width="8.81640625" style="32" customWidth="1"/>
    <col min="17" max="28" width="8.81640625" style="32"/>
    <col min="29" max="31" width="9.1796875" style="32" bestFit="1" customWidth="1"/>
    <col min="32" max="37" width="8.81640625" style="32"/>
    <col min="38" max="40" width="9.1796875" style="32" bestFit="1" customWidth="1"/>
    <col min="41" max="16384" width="8.81640625" style="32"/>
  </cols>
  <sheetData>
    <row r="1" spans="1:47" ht="13" x14ac:dyDescent="0.3">
      <c r="A1" s="77" t="s">
        <v>1177</v>
      </c>
      <c r="B1" s="77"/>
      <c r="C1" s="77"/>
      <c r="D1" s="77"/>
      <c r="E1" s="206"/>
      <c r="J1" s="321"/>
      <c r="Q1" s="137" t="s">
        <v>260</v>
      </c>
    </row>
    <row r="2" spans="1:47" ht="13" x14ac:dyDescent="0.3">
      <c r="A2" s="615" t="s">
        <v>919</v>
      </c>
      <c r="B2" s="616"/>
      <c r="C2" s="616"/>
      <c r="D2" s="617"/>
      <c r="E2" s="321"/>
      <c r="F2" s="564" t="s">
        <v>920</v>
      </c>
      <c r="G2" s="565"/>
      <c r="H2" s="565"/>
      <c r="I2" s="566"/>
      <c r="J2" s="321"/>
      <c r="K2" s="564" t="s">
        <v>918</v>
      </c>
      <c r="L2" s="565"/>
      <c r="M2" s="565"/>
      <c r="N2" s="566"/>
      <c r="V2" s="27"/>
      <c r="W2" s="27"/>
      <c r="X2" s="27"/>
      <c r="AC2" s="27"/>
      <c r="AD2" s="27"/>
      <c r="AE2" s="27"/>
      <c r="AK2" s="27"/>
      <c r="AL2" s="27"/>
      <c r="AM2" s="27"/>
      <c r="AS2" s="27"/>
      <c r="AT2" s="27"/>
      <c r="AU2" s="27"/>
    </row>
    <row r="3" spans="1:47" ht="14.5" customHeight="1" x14ac:dyDescent="0.3">
      <c r="A3" s="41" t="s">
        <v>1167</v>
      </c>
      <c r="B3" s="205">
        <v>2024</v>
      </c>
      <c r="C3" s="570">
        <v>2025</v>
      </c>
      <c r="D3" s="612"/>
      <c r="E3" s="321"/>
      <c r="F3" s="41" t="s">
        <v>1167</v>
      </c>
      <c r="G3" s="276">
        <v>2024</v>
      </c>
      <c r="H3" s="570">
        <v>2025</v>
      </c>
      <c r="I3" s="612"/>
      <c r="J3" s="321"/>
      <c r="K3" s="41" t="s">
        <v>1167</v>
      </c>
      <c r="L3" s="276">
        <v>2024</v>
      </c>
      <c r="M3" s="570">
        <v>2025</v>
      </c>
      <c r="N3" s="612"/>
      <c r="V3" s="27"/>
      <c r="W3" s="27"/>
      <c r="X3" s="27"/>
      <c r="AC3" s="27"/>
      <c r="AD3" s="27"/>
      <c r="AE3" s="27"/>
      <c r="AK3" s="27"/>
      <c r="AL3" s="27"/>
      <c r="AM3" s="27"/>
      <c r="AS3" s="27"/>
      <c r="AT3" s="27"/>
      <c r="AU3" s="27"/>
    </row>
    <row r="4" spans="1:47" s="13" customFormat="1" ht="13" x14ac:dyDescent="0.3">
      <c r="A4" s="354" t="s">
        <v>224</v>
      </c>
      <c r="B4" s="328">
        <v>45505</v>
      </c>
      <c r="C4" s="328">
        <v>45839</v>
      </c>
      <c r="D4" s="328">
        <v>45870</v>
      </c>
      <c r="E4" s="321"/>
      <c r="F4" s="354" t="s">
        <v>224</v>
      </c>
      <c r="G4" s="353">
        <v>45505</v>
      </c>
      <c r="H4" s="353">
        <v>45839</v>
      </c>
      <c r="I4" s="353">
        <v>45870</v>
      </c>
      <c r="J4" s="331"/>
      <c r="K4" s="354" t="s">
        <v>224</v>
      </c>
      <c r="L4" s="353">
        <v>45505</v>
      </c>
      <c r="M4" s="353">
        <v>45839</v>
      </c>
      <c r="N4" s="353">
        <v>45870</v>
      </c>
      <c r="P4" s="32"/>
      <c r="Q4" s="32"/>
      <c r="R4" s="32"/>
      <c r="S4" s="32"/>
      <c r="U4" s="32"/>
      <c r="V4" s="27"/>
      <c r="W4" s="27"/>
      <c r="X4" s="27"/>
      <c r="AB4" s="32"/>
      <c r="AC4" s="27"/>
      <c r="AD4" s="27"/>
      <c r="AE4" s="27"/>
      <c r="AJ4" s="32"/>
      <c r="AK4" s="27"/>
      <c r="AL4" s="27"/>
      <c r="AM4" s="27"/>
      <c r="AR4" s="32"/>
      <c r="AS4" s="27"/>
      <c r="AT4" s="27"/>
      <c r="AU4" s="27"/>
    </row>
    <row r="5" spans="1:47" x14ac:dyDescent="0.25">
      <c r="A5" s="33" t="s">
        <v>180</v>
      </c>
      <c r="B5" s="121">
        <v>437.04791408999995</v>
      </c>
      <c r="C5" s="121">
        <v>479.54394220000103</v>
      </c>
      <c r="D5" s="121">
        <v>461.06254129000001</v>
      </c>
      <c r="E5" s="326"/>
      <c r="F5" s="178" t="s">
        <v>62</v>
      </c>
      <c r="G5" s="120">
        <v>1656.2233316300001</v>
      </c>
      <c r="H5" s="120">
        <v>1624.7823908900002</v>
      </c>
      <c r="I5" s="120">
        <v>1868.4070227699999</v>
      </c>
      <c r="J5" s="326"/>
      <c r="K5" s="178" t="s">
        <v>121</v>
      </c>
      <c r="L5" s="120">
        <v>0.27398490000000003</v>
      </c>
      <c r="M5" s="120">
        <v>137.64411544999999</v>
      </c>
      <c r="N5" s="120">
        <v>249.34773891</v>
      </c>
      <c r="V5" s="27"/>
      <c r="W5" s="27"/>
      <c r="X5" s="27"/>
      <c r="AC5" s="27"/>
      <c r="AD5" s="27"/>
      <c r="AE5" s="27"/>
      <c r="AK5" s="27"/>
      <c r="AL5" s="27"/>
      <c r="AM5" s="27"/>
      <c r="AS5" s="27"/>
      <c r="AT5" s="27"/>
      <c r="AU5" s="27"/>
    </row>
    <row r="6" spans="1:47" x14ac:dyDescent="0.25">
      <c r="A6" s="33" t="s">
        <v>52</v>
      </c>
      <c r="B6" s="121">
        <v>218.88441049000002</v>
      </c>
      <c r="C6" s="121">
        <v>228.00834962000002</v>
      </c>
      <c r="D6" s="121">
        <v>430.53840672000001</v>
      </c>
      <c r="E6" s="325"/>
      <c r="F6" s="33" t="s">
        <v>46</v>
      </c>
      <c r="G6" s="121">
        <v>99.735685860000004</v>
      </c>
      <c r="H6" s="121">
        <v>0</v>
      </c>
      <c r="I6" s="121">
        <v>204.34334224</v>
      </c>
      <c r="J6" s="325"/>
      <c r="K6" s="33" t="s">
        <v>185</v>
      </c>
      <c r="L6" s="121">
        <v>10.607378650000001</v>
      </c>
      <c r="M6" s="121">
        <v>22.594626829999999</v>
      </c>
      <c r="N6" s="121">
        <v>164.48147069000001</v>
      </c>
      <c r="V6" s="27"/>
      <c r="W6" s="27"/>
      <c r="X6" s="27"/>
      <c r="AC6" s="27"/>
      <c r="AD6" s="27"/>
      <c r="AE6" s="27"/>
      <c r="AK6" s="27"/>
      <c r="AL6" s="27"/>
      <c r="AM6" s="27"/>
      <c r="AS6" s="27"/>
      <c r="AT6" s="27"/>
      <c r="AU6" s="27"/>
    </row>
    <row r="7" spans="1:47" x14ac:dyDescent="0.25">
      <c r="A7" s="33" t="s">
        <v>54</v>
      </c>
      <c r="B7" s="121">
        <v>4.5203783099999999</v>
      </c>
      <c r="C7" s="121">
        <v>249.34326278</v>
      </c>
      <c r="D7" s="121">
        <v>346.16070948999999</v>
      </c>
      <c r="E7" s="326"/>
      <c r="F7" s="33" t="s">
        <v>146</v>
      </c>
      <c r="G7" s="121">
        <v>107.13727109999999</v>
      </c>
      <c r="H7" s="121">
        <v>170.39519388999997</v>
      </c>
      <c r="I7" s="121">
        <v>168.86875144000001</v>
      </c>
      <c r="J7" s="326"/>
      <c r="K7" s="33" t="s">
        <v>171</v>
      </c>
      <c r="L7" s="121">
        <v>54.4415981</v>
      </c>
      <c r="M7" s="121">
        <v>47.432490770000001</v>
      </c>
      <c r="N7" s="121">
        <v>43.459560350000004</v>
      </c>
      <c r="V7" s="27"/>
      <c r="W7" s="27"/>
      <c r="X7" s="27"/>
      <c r="AC7" s="27"/>
      <c r="AD7" s="27"/>
      <c r="AE7" s="27"/>
      <c r="AK7" s="27"/>
      <c r="AL7" s="27"/>
      <c r="AM7" s="27"/>
      <c r="AS7" s="27"/>
      <c r="AT7" s="27"/>
      <c r="AU7" s="27"/>
    </row>
    <row r="8" spans="1:47" x14ac:dyDescent="0.25">
      <c r="A8" s="33" t="s">
        <v>884</v>
      </c>
      <c r="B8" s="121">
        <v>237.81275835</v>
      </c>
      <c r="C8" s="121">
        <v>315.31758527999995</v>
      </c>
      <c r="D8" s="121">
        <v>314.74982705000002</v>
      </c>
      <c r="E8" s="325"/>
      <c r="F8" s="33" t="s">
        <v>142</v>
      </c>
      <c r="G8" s="121">
        <v>23.330849370000003</v>
      </c>
      <c r="H8" s="121">
        <v>18.879572109999998</v>
      </c>
      <c r="I8" s="121">
        <v>158.6979126</v>
      </c>
      <c r="J8" s="325"/>
      <c r="K8" s="33" t="s">
        <v>166</v>
      </c>
      <c r="L8" s="121">
        <v>15.100756519999999</v>
      </c>
      <c r="M8" s="121">
        <v>34.145141899999999</v>
      </c>
      <c r="N8" s="121">
        <v>30.714581809999999</v>
      </c>
      <c r="V8" s="27"/>
      <c r="W8" s="27"/>
      <c r="X8" s="27"/>
      <c r="AC8" s="27"/>
      <c r="AD8" s="27"/>
      <c r="AE8" s="27"/>
      <c r="AK8" s="27"/>
      <c r="AL8" s="27"/>
      <c r="AM8" s="27"/>
      <c r="AS8" s="27"/>
      <c r="AT8" s="27"/>
      <c r="AU8" s="27"/>
    </row>
    <row r="9" spans="1:47" x14ac:dyDescent="0.25">
      <c r="A9" s="33" t="s">
        <v>146</v>
      </c>
      <c r="B9" s="121">
        <v>219.87875758999999</v>
      </c>
      <c r="C9" s="121">
        <v>158.10222777000001</v>
      </c>
      <c r="D9" s="121">
        <v>251.55263022</v>
      </c>
      <c r="E9" s="326"/>
      <c r="F9" s="33" t="s">
        <v>884</v>
      </c>
      <c r="G9" s="121">
        <v>73.556320680000013</v>
      </c>
      <c r="H9" s="121">
        <v>51.478253090000102</v>
      </c>
      <c r="I9" s="121">
        <v>126.89079337000001</v>
      </c>
      <c r="J9" s="326"/>
      <c r="K9" s="33" t="s">
        <v>203</v>
      </c>
      <c r="L9" s="121">
        <v>19.616268680000001</v>
      </c>
      <c r="M9" s="121">
        <v>22.407312699999999</v>
      </c>
      <c r="N9" s="121">
        <v>19.642370679999999</v>
      </c>
      <c r="V9" s="27"/>
      <c r="W9" s="27"/>
      <c r="X9" s="27"/>
      <c r="AC9" s="27"/>
      <c r="AD9" s="27"/>
      <c r="AE9" s="27"/>
      <c r="AK9" s="27"/>
      <c r="AL9" s="27"/>
      <c r="AM9" s="27"/>
      <c r="AS9" s="27"/>
      <c r="AT9" s="27"/>
      <c r="AU9" s="27"/>
    </row>
    <row r="10" spans="1:47" x14ac:dyDescent="0.25">
      <c r="A10" s="33" t="s">
        <v>30</v>
      </c>
      <c r="B10" s="121">
        <v>226.158425270001</v>
      </c>
      <c r="C10" s="121">
        <v>221.30312931</v>
      </c>
      <c r="D10" s="121">
        <v>237.291293190001</v>
      </c>
      <c r="E10" s="325"/>
      <c r="F10" s="33" t="s">
        <v>151</v>
      </c>
      <c r="G10" s="121">
        <v>237.17200205</v>
      </c>
      <c r="H10" s="121">
        <v>50.044471950000002</v>
      </c>
      <c r="I10" s="121">
        <v>123.59624257999999</v>
      </c>
      <c r="J10" s="325"/>
      <c r="K10" s="33" t="s">
        <v>81</v>
      </c>
      <c r="L10" s="121">
        <v>41.59182431</v>
      </c>
      <c r="M10" s="121">
        <v>33.187488389999999</v>
      </c>
      <c r="N10" s="121">
        <v>17.737817</v>
      </c>
      <c r="V10" s="27"/>
      <c r="W10" s="27"/>
      <c r="X10" s="27"/>
      <c r="AC10" s="27"/>
      <c r="AD10" s="27"/>
      <c r="AE10" s="27"/>
      <c r="AK10" s="27"/>
      <c r="AL10" s="27"/>
      <c r="AM10" s="27"/>
      <c r="AS10" s="27"/>
      <c r="AT10" s="27"/>
      <c r="AU10" s="27"/>
    </row>
    <row r="11" spans="1:47" x14ac:dyDescent="0.25">
      <c r="A11" s="33" t="s">
        <v>181</v>
      </c>
      <c r="B11" s="121">
        <v>135.37105540000002</v>
      </c>
      <c r="C11" s="121">
        <v>162.68985488999999</v>
      </c>
      <c r="D11" s="121">
        <v>152.450364320001</v>
      </c>
      <c r="E11" s="326"/>
      <c r="F11" s="33" t="s">
        <v>96</v>
      </c>
      <c r="G11" s="121">
        <v>35.762169319999998</v>
      </c>
      <c r="H11" s="121">
        <v>88.244338639999995</v>
      </c>
      <c r="I11" s="121">
        <v>114.62761234</v>
      </c>
      <c r="J11" s="326"/>
      <c r="K11" s="33" t="s">
        <v>201</v>
      </c>
      <c r="L11" s="121">
        <v>27.9804718</v>
      </c>
      <c r="M11" s="121">
        <v>13.50817176</v>
      </c>
      <c r="N11" s="121">
        <v>14.41702527</v>
      </c>
      <c r="V11" s="27"/>
      <c r="W11" s="27"/>
      <c r="X11" s="27"/>
      <c r="AC11" s="27"/>
      <c r="AD11" s="27"/>
      <c r="AE11" s="27"/>
      <c r="AK11" s="27"/>
      <c r="AL11" s="27"/>
      <c r="AM11" s="27"/>
      <c r="AS11" s="27"/>
      <c r="AT11" s="27"/>
      <c r="AU11" s="27"/>
    </row>
    <row r="12" spans="1:47" x14ac:dyDescent="0.25">
      <c r="A12" s="33" t="s">
        <v>81</v>
      </c>
      <c r="B12" s="121">
        <v>146.49442999000001</v>
      </c>
      <c r="C12" s="121">
        <v>147.42841349</v>
      </c>
      <c r="D12" s="121">
        <v>150.96683342</v>
      </c>
      <c r="E12" s="325"/>
      <c r="F12" s="33" t="s">
        <v>21</v>
      </c>
      <c r="G12" s="121">
        <v>72.392308470000003</v>
      </c>
      <c r="H12" s="121">
        <v>171.87652988999997</v>
      </c>
      <c r="I12" s="121">
        <v>113.51417829</v>
      </c>
      <c r="J12" s="325"/>
      <c r="K12" s="33" t="s">
        <v>151</v>
      </c>
      <c r="L12" s="121">
        <v>7.3325874200000003</v>
      </c>
      <c r="M12" s="121">
        <v>4.6700627900000002</v>
      </c>
      <c r="N12" s="121">
        <v>13.27782908</v>
      </c>
      <c r="V12" s="27"/>
      <c r="W12" s="27"/>
      <c r="X12" s="27"/>
      <c r="AC12" s="27"/>
      <c r="AD12" s="27"/>
      <c r="AE12" s="27"/>
      <c r="AK12" s="27"/>
      <c r="AL12" s="27"/>
      <c r="AM12" s="27"/>
      <c r="AS12" s="27"/>
      <c r="AT12" s="27"/>
      <c r="AU12" s="27"/>
    </row>
    <row r="13" spans="1:47" x14ac:dyDescent="0.25">
      <c r="A13" s="33" t="s">
        <v>83</v>
      </c>
      <c r="B13" s="121">
        <v>134.24474271</v>
      </c>
      <c r="C13" s="121">
        <v>153.01273224000002</v>
      </c>
      <c r="D13" s="121">
        <v>149.11221738999998</v>
      </c>
      <c r="E13" s="326"/>
      <c r="F13" s="33" t="s">
        <v>101</v>
      </c>
      <c r="G13" s="121">
        <v>63.431005749999997</v>
      </c>
      <c r="H13" s="121">
        <v>155.01706065000002</v>
      </c>
      <c r="I13" s="121">
        <v>97.401772739999998</v>
      </c>
      <c r="J13" s="326"/>
      <c r="K13" s="33" t="s">
        <v>140</v>
      </c>
      <c r="L13" s="121">
        <v>14.599912099999999</v>
      </c>
      <c r="M13" s="121">
        <v>9.0763527200000009</v>
      </c>
      <c r="N13" s="121">
        <v>11.877090769999999</v>
      </c>
      <c r="V13" s="27"/>
      <c r="W13" s="27"/>
      <c r="X13" s="27"/>
      <c r="AC13" s="27"/>
      <c r="AD13" s="27"/>
      <c r="AE13" s="27"/>
      <c r="AK13" s="27"/>
      <c r="AL13" s="27"/>
      <c r="AM13" s="27"/>
      <c r="AS13" s="27"/>
      <c r="AT13" s="27"/>
      <c r="AU13" s="27"/>
    </row>
    <row r="14" spans="1:47" x14ac:dyDescent="0.25">
      <c r="A14" s="33" t="s">
        <v>209</v>
      </c>
      <c r="B14" s="121">
        <v>126.08922254000001</v>
      </c>
      <c r="C14" s="121">
        <v>135.11204261</v>
      </c>
      <c r="D14" s="121">
        <v>137.83159737</v>
      </c>
      <c r="E14" s="325"/>
      <c r="F14" s="33" t="s">
        <v>12</v>
      </c>
      <c r="G14" s="121">
        <v>0</v>
      </c>
      <c r="H14" s="121">
        <v>0</v>
      </c>
      <c r="I14" s="121">
        <v>66.982655919999999</v>
      </c>
      <c r="J14" s="325"/>
      <c r="K14" s="33" t="s">
        <v>215</v>
      </c>
      <c r="L14" s="121">
        <v>7.0731201800000001</v>
      </c>
      <c r="M14" s="121">
        <v>8.6081840800000009</v>
      </c>
      <c r="N14" s="121">
        <v>9.0565110799999999</v>
      </c>
      <c r="V14" s="27"/>
      <c r="W14" s="27"/>
      <c r="X14" s="27"/>
      <c r="AC14" s="27"/>
      <c r="AD14" s="27"/>
      <c r="AE14" s="27"/>
      <c r="AK14" s="27"/>
      <c r="AL14" s="27"/>
      <c r="AM14" s="27"/>
      <c r="AS14" s="27"/>
      <c r="AT14" s="27"/>
      <c r="AU14" s="27"/>
    </row>
    <row r="15" spans="1:47" x14ac:dyDescent="0.25">
      <c r="A15" s="33" t="s">
        <v>28</v>
      </c>
      <c r="B15" s="121">
        <v>111.14684536</v>
      </c>
      <c r="C15" s="121">
        <v>146.073611290001</v>
      </c>
      <c r="D15" s="121">
        <v>126.53525031999999</v>
      </c>
      <c r="E15" s="326"/>
      <c r="F15" s="33" t="s">
        <v>138</v>
      </c>
      <c r="G15" s="121">
        <v>49.966981520000004</v>
      </c>
      <c r="H15" s="121">
        <v>59.476743340000006</v>
      </c>
      <c r="I15" s="121">
        <v>64.018037329999999</v>
      </c>
      <c r="J15" s="326"/>
      <c r="K15" s="33" t="s">
        <v>96</v>
      </c>
      <c r="L15" s="121">
        <v>20.065628870000001</v>
      </c>
      <c r="M15" s="121">
        <v>2.6992657599999998</v>
      </c>
      <c r="N15" s="121">
        <v>7.2595209900000004</v>
      </c>
      <c r="V15" s="27"/>
      <c r="W15" s="27"/>
      <c r="X15" s="27"/>
      <c r="AC15" s="27"/>
      <c r="AD15" s="27"/>
      <c r="AE15" s="27"/>
      <c r="AK15" s="27"/>
      <c r="AL15" s="27"/>
      <c r="AM15" s="27"/>
      <c r="AS15" s="27"/>
      <c r="AT15" s="27"/>
      <c r="AU15" s="27"/>
    </row>
    <row r="16" spans="1:47" x14ac:dyDescent="0.25">
      <c r="A16" s="33" t="s">
        <v>84</v>
      </c>
      <c r="B16" s="121">
        <v>104.81084145999999</v>
      </c>
      <c r="C16" s="121">
        <v>117.07549193999999</v>
      </c>
      <c r="D16" s="121">
        <v>125.02144833</v>
      </c>
      <c r="E16" s="325"/>
      <c r="F16" s="33" t="s">
        <v>180</v>
      </c>
      <c r="G16" s="121">
        <v>10.90941523</v>
      </c>
      <c r="H16" s="121">
        <v>57.094991569999998</v>
      </c>
      <c r="I16" s="121">
        <v>59.596741789999996</v>
      </c>
      <c r="J16" s="325"/>
      <c r="K16" s="33" t="s">
        <v>146</v>
      </c>
      <c r="L16" s="121">
        <v>6.2762692099999997</v>
      </c>
      <c r="M16" s="121">
        <v>2.0948269399999999</v>
      </c>
      <c r="N16" s="121">
        <v>6.68668789</v>
      </c>
      <c r="V16" s="27"/>
      <c r="W16" s="27"/>
      <c r="X16" s="27"/>
      <c r="AC16" s="27"/>
      <c r="AD16" s="27"/>
      <c r="AE16" s="27"/>
      <c r="AK16" s="27"/>
      <c r="AL16" s="27"/>
      <c r="AM16" s="27"/>
      <c r="AS16" s="27"/>
      <c r="AT16" s="27"/>
      <c r="AU16" s="27"/>
    </row>
    <row r="17" spans="1:47" x14ac:dyDescent="0.25">
      <c r="A17" s="33" t="s">
        <v>196</v>
      </c>
      <c r="B17" s="121">
        <v>111.45725204</v>
      </c>
      <c r="C17" s="121">
        <v>118.14738720999999</v>
      </c>
      <c r="D17" s="121">
        <v>121.80142187</v>
      </c>
      <c r="E17" s="326"/>
      <c r="F17" s="33" t="s">
        <v>140</v>
      </c>
      <c r="G17" s="121">
        <v>25.923765820000099</v>
      </c>
      <c r="H17" s="121">
        <v>20.90377861</v>
      </c>
      <c r="I17" s="121">
        <v>54.367641900000294</v>
      </c>
      <c r="J17" s="326"/>
      <c r="K17" s="33" t="s">
        <v>162</v>
      </c>
      <c r="L17" s="121">
        <v>7.4373573899999998</v>
      </c>
      <c r="M17" s="121">
        <v>5.7822933799999996</v>
      </c>
      <c r="N17" s="121">
        <v>6.5961177599999994</v>
      </c>
      <c r="V17" s="27"/>
      <c r="W17" s="27"/>
      <c r="X17" s="27"/>
      <c r="AC17" s="27"/>
      <c r="AD17" s="27"/>
      <c r="AE17" s="27"/>
      <c r="AK17" s="27"/>
      <c r="AL17" s="27"/>
      <c r="AM17" s="27"/>
      <c r="AS17" s="27"/>
      <c r="AT17" s="27"/>
      <c r="AU17" s="27"/>
    </row>
    <row r="18" spans="1:47" x14ac:dyDescent="0.25">
      <c r="A18" s="33" t="s">
        <v>171</v>
      </c>
      <c r="B18" s="121">
        <v>102.44371193000001</v>
      </c>
      <c r="C18" s="121">
        <v>128.50131228000001</v>
      </c>
      <c r="D18" s="121">
        <v>120.52214058</v>
      </c>
      <c r="E18" s="325"/>
      <c r="F18" s="33" t="s">
        <v>15</v>
      </c>
      <c r="G18" s="121">
        <v>33.278503780000001</v>
      </c>
      <c r="H18" s="121">
        <v>35.502733259999999</v>
      </c>
      <c r="I18" s="121">
        <v>54.26300131</v>
      </c>
      <c r="J18" s="325"/>
      <c r="K18" s="33" t="s">
        <v>173</v>
      </c>
      <c r="L18" s="121">
        <v>15.731080109999999</v>
      </c>
      <c r="M18" s="121">
        <v>8.7434139200000001</v>
      </c>
      <c r="N18" s="121">
        <v>6.4333052500000001</v>
      </c>
      <c r="V18" s="27"/>
      <c r="W18" s="27"/>
      <c r="X18" s="27"/>
      <c r="AC18" s="27"/>
      <c r="AD18" s="27"/>
      <c r="AE18" s="27"/>
      <c r="AK18" s="27"/>
      <c r="AL18" s="27"/>
      <c r="AM18" s="27"/>
      <c r="AS18" s="27"/>
      <c r="AT18" s="27"/>
      <c r="AU18" s="27"/>
    </row>
    <row r="19" spans="1:47" x14ac:dyDescent="0.25">
      <c r="A19" s="33" t="s">
        <v>27</v>
      </c>
      <c r="B19" s="121">
        <v>117.22650290999999</v>
      </c>
      <c r="C19" s="121">
        <v>113.10519976</v>
      </c>
      <c r="D19" s="121">
        <v>112.55489645999999</v>
      </c>
      <c r="E19" s="326"/>
      <c r="F19" s="33" t="s">
        <v>127</v>
      </c>
      <c r="G19" s="121">
        <v>103.05801842</v>
      </c>
      <c r="H19" s="121">
        <v>21.768132440000002</v>
      </c>
      <c r="I19" s="121">
        <v>48.535913579999999</v>
      </c>
      <c r="J19" s="326"/>
      <c r="K19" s="33" t="s">
        <v>207</v>
      </c>
      <c r="L19" s="121">
        <v>1.83664691</v>
      </c>
      <c r="M19" s="121">
        <v>3.7204896199999999</v>
      </c>
      <c r="N19" s="121">
        <v>5.58935081</v>
      </c>
      <c r="V19" s="27"/>
      <c r="W19" s="27"/>
      <c r="X19" s="27"/>
      <c r="AC19" s="27"/>
      <c r="AD19" s="27"/>
      <c r="AE19" s="27"/>
      <c r="AK19" s="27"/>
      <c r="AL19" s="27"/>
      <c r="AM19" s="27"/>
      <c r="AS19" s="27"/>
      <c r="AT19" s="27"/>
      <c r="AU19" s="27"/>
    </row>
    <row r="20" spans="1:47" x14ac:dyDescent="0.25">
      <c r="A20" s="33" t="s">
        <v>145</v>
      </c>
      <c r="B20" s="121">
        <v>67.180435340000002</v>
      </c>
      <c r="C20" s="121">
        <v>76.423894060000009</v>
      </c>
      <c r="D20" s="121">
        <v>95.894918650000008</v>
      </c>
      <c r="E20" s="325"/>
      <c r="F20" s="33" t="s">
        <v>177</v>
      </c>
      <c r="G20" s="121">
        <v>26.408659699999998</v>
      </c>
      <c r="H20" s="121">
        <v>30.315890120000002</v>
      </c>
      <c r="I20" s="121">
        <v>45.276409299999997</v>
      </c>
      <c r="J20" s="325"/>
      <c r="K20" s="33" t="s">
        <v>178</v>
      </c>
      <c r="L20" s="121">
        <v>4.92085156</v>
      </c>
      <c r="M20" s="121">
        <v>5.3373923400000001</v>
      </c>
      <c r="N20" s="121">
        <v>5.4039701207999995</v>
      </c>
      <c r="V20" s="27"/>
      <c r="W20" s="27"/>
      <c r="X20" s="27"/>
      <c r="AC20" s="27"/>
      <c r="AD20" s="27"/>
      <c r="AE20" s="27"/>
      <c r="AK20" s="27"/>
      <c r="AL20" s="27"/>
      <c r="AM20" s="27"/>
      <c r="AS20" s="27"/>
      <c r="AT20" s="27"/>
      <c r="AU20" s="27"/>
    </row>
    <row r="21" spans="1:47" x14ac:dyDescent="0.25">
      <c r="A21" s="33" t="s">
        <v>178</v>
      </c>
      <c r="B21" s="121">
        <v>88.987840189999886</v>
      </c>
      <c r="C21" s="121">
        <v>89.148550020000201</v>
      </c>
      <c r="D21" s="121">
        <v>95.34708407999959</v>
      </c>
      <c r="E21" s="326"/>
      <c r="F21" s="33" t="s">
        <v>75</v>
      </c>
      <c r="G21" s="121">
        <v>32.838692899999998</v>
      </c>
      <c r="H21" s="121">
        <v>29.01562234</v>
      </c>
      <c r="I21" s="121">
        <v>42.101314270000003</v>
      </c>
      <c r="J21" s="326"/>
      <c r="K21" s="33" t="s">
        <v>135</v>
      </c>
      <c r="L21" s="121">
        <v>2.7644602099999998</v>
      </c>
      <c r="M21" s="121">
        <v>4.6179503799999999</v>
      </c>
      <c r="N21" s="121">
        <v>4.89879088</v>
      </c>
      <c r="V21" s="27"/>
      <c r="W21" s="27"/>
      <c r="X21" s="27"/>
      <c r="AC21" s="27"/>
      <c r="AD21" s="27"/>
      <c r="AE21" s="27"/>
      <c r="AK21" s="27"/>
      <c r="AL21" s="27"/>
      <c r="AM21" s="27"/>
      <c r="AS21" s="27"/>
      <c r="AT21" s="27"/>
      <c r="AU21" s="27"/>
    </row>
    <row r="22" spans="1:47" x14ac:dyDescent="0.25">
      <c r="A22" s="33" t="s">
        <v>138</v>
      </c>
      <c r="B22" s="121">
        <v>126.78741718000001</v>
      </c>
      <c r="C22" s="121">
        <v>106.22919833</v>
      </c>
      <c r="D22" s="121">
        <v>93.547735920000193</v>
      </c>
      <c r="E22" s="325"/>
      <c r="F22" s="33" t="s">
        <v>2</v>
      </c>
      <c r="G22" s="121">
        <v>33.256602399999998</v>
      </c>
      <c r="H22" s="121">
        <v>55.50695442</v>
      </c>
      <c r="I22" s="121">
        <v>40.830814500000002</v>
      </c>
      <c r="J22" s="325"/>
      <c r="K22" s="33" t="s">
        <v>205</v>
      </c>
      <c r="L22" s="121">
        <v>4.6797434800000008</v>
      </c>
      <c r="M22" s="121">
        <v>5.9880549400000005</v>
      </c>
      <c r="N22" s="121">
        <v>4.4682545999999999</v>
      </c>
      <c r="V22" s="27"/>
      <c r="W22" s="27"/>
      <c r="X22" s="27"/>
      <c r="AC22" s="27"/>
      <c r="AD22" s="27"/>
      <c r="AE22" s="27"/>
      <c r="AK22" s="27"/>
      <c r="AL22" s="27"/>
      <c r="AM22" s="27"/>
      <c r="AS22" s="27"/>
      <c r="AT22" s="27"/>
      <c r="AU22" s="27"/>
    </row>
    <row r="23" spans="1:47" x14ac:dyDescent="0.25">
      <c r="A23" s="33" t="s">
        <v>15</v>
      </c>
      <c r="B23" s="121">
        <v>85.038158400000299</v>
      </c>
      <c r="C23" s="121">
        <v>100.27208048</v>
      </c>
      <c r="D23" s="121">
        <v>93.111201279999705</v>
      </c>
      <c r="E23" s="326"/>
      <c r="F23" s="33" t="s">
        <v>158</v>
      </c>
      <c r="G23" s="121">
        <v>28.06382082</v>
      </c>
      <c r="H23" s="121">
        <v>11.30698582</v>
      </c>
      <c r="I23" s="121">
        <v>38.655851509999998</v>
      </c>
      <c r="J23" s="326"/>
      <c r="K23" s="33" t="s">
        <v>158</v>
      </c>
      <c r="L23" s="121">
        <v>6.4519949000000008</v>
      </c>
      <c r="M23" s="121">
        <v>8.5859115700000004</v>
      </c>
      <c r="N23" s="121">
        <v>4.4038705700000005</v>
      </c>
      <c r="V23" s="27"/>
      <c r="W23" s="27"/>
      <c r="X23" s="27"/>
      <c r="AC23" s="27"/>
      <c r="AD23" s="27"/>
      <c r="AE23" s="27"/>
      <c r="AK23" s="27"/>
      <c r="AL23" s="27"/>
      <c r="AM23" s="27"/>
      <c r="AS23" s="27"/>
      <c r="AT23" s="27"/>
      <c r="AU23" s="27"/>
    </row>
    <row r="24" spans="1:47" x14ac:dyDescent="0.25">
      <c r="A24" s="33" t="s">
        <v>190</v>
      </c>
      <c r="B24" s="121">
        <v>100.28125739000001</v>
      </c>
      <c r="C24" s="121">
        <v>84.208085550000291</v>
      </c>
      <c r="D24" s="121">
        <v>92.627942919999896</v>
      </c>
      <c r="E24" s="325"/>
      <c r="F24" s="33" t="s">
        <v>159</v>
      </c>
      <c r="G24" s="121">
        <v>25.281808920000003</v>
      </c>
      <c r="H24" s="121">
        <v>395.42016368999998</v>
      </c>
      <c r="I24" s="121">
        <v>35.383845239999999</v>
      </c>
      <c r="J24" s="325"/>
      <c r="K24" s="33" t="s">
        <v>216</v>
      </c>
      <c r="L24" s="121">
        <v>2.03924752</v>
      </c>
      <c r="M24" s="121">
        <v>0.28430419000000001</v>
      </c>
      <c r="N24" s="121">
        <v>4.1794454400000003</v>
      </c>
      <c r="V24" s="27"/>
      <c r="W24" s="27"/>
      <c r="X24" s="27"/>
      <c r="AC24" s="27"/>
      <c r="AD24" s="27"/>
      <c r="AE24" s="27"/>
      <c r="AK24" s="27"/>
      <c r="AL24" s="27"/>
      <c r="AM24" s="27"/>
      <c r="AS24" s="27"/>
      <c r="AT24" s="27"/>
      <c r="AU24" s="27"/>
    </row>
    <row r="25" spans="1:47" x14ac:dyDescent="0.25">
      <c r="A25" s="33" t="s">
        <v>105</v>
      </c>
      <c r="B25" s="121">
        <v>95.704378429999792</v>
      </c>
      <c r="C25" s="121">
        <v>84.219041829999995</v>
      </c>
      <c r="D25" s="121">
        <v>90.580786689999897</v>
      </c>
      <c r="E25" s="326"/>
      <c r="F25" s="33" t="s">
        <v>81</v>
      </c>
      <c r="G25" s="121">
        <v>15.75025217</v>
      </c>
      <c r="H25" s="121">
        <v>14.498958699999999</v>
      </c>
      <c r="I25" s="121">
        <v>35.147318659999996</v>
      </c>
      <c r="J25" s="326"/>
      <c r="K25" s="33" t="s">
        <v>80</v>
      </c>
      <c r="L25" s="121">
        <v>1.8233614899999999</v>
      </c>
      <c r="M25" s="121">
        <v>4.0036579799999998</v>
      </c>
      <c r="N25" s="121">
        <v>3.9533259900000002</v>
      </c>
      <c r="V25" s="27"/>
      <c r="W25" s="27"/>
      <c r="X25" s="27"/>
      <c r="AC25" s="27"/>
      <c r="AD25" s="27"/>
      <c r="AE25" s="27"/>
      <c r="AK25" s="27"/>
      <c r="AL25" s="27"/>
      <c r="AM25" s="27"/>
      <c r="AS25" s="27"/>
      <c r="AT25" s="27"/>
      <c r="AU25" s="27"/>
    </row>
    <row r="26" spans="1:47" x14ac:dyDescent="0.25">
      <c r="A26" s="33" t="s">
        <v>106</v>
      </c>
      <c r="B26" s="121">
        <v>69.053498949999792</v>
      </c>
      <c r="C26" s="121">
        <v>80.03374251000001</v>
      </c>
      <c r="D26" s="121">
        <v>89.720186220000301</v>
      </c>
      <c r="E26" s="325"/>
      <c r="F26" s="33" t="s">
        <v>112</v>
      </c>
      <c r="G26" s="121">
        <v>18.017056320000002</v>
      </c>
      <c r="H26" s="121">
        <v>4.18327516</v>
      </c>
      <c r="I26" s="121">
        <v>30.264935489999999</v>
      </c>
      <c r="J26" s="325"/>
      <c r="K26" s="33" t="s">
        <v>208</v>
      </c>
      <c r="L26" s="121">
        <v>3.5594385600000003</v>
      </c>
      <c r="M26" s="121">
        <v>6.5367218400000002</v>
      </c>
      <c r="N26" s="121">
        <v>3.7891782999999997</v>
      </c>
      <c r="V26" s="27"/>
      <c r="W26" s="27"/>
      <c r="X26" s="27"/>
      <c r="AC26" s="27"/>
      <c r="AD26" s="27"/>
      <c r="AE26" s="27"/>
      <c r="AK26" s="27"/>
      <c r="AL26" s="27"/>
      <c r="AM26" s="27"/>
      <c r="AS26" s="27"/>
      <c r="AT26" s="27"/>
      <c r="AU26" s="27"/>
    </row>
    <row r="27" spans="1:47" x14ac:dyDescent="0.25">
      <c r="A27" s="33" t="s">
        <v>62</v>
      </c>
      <c r="B27" s="121">
        <v>76.717525030000104</v>
      </c>
      <c r="C27" s="121">
        <v>74.630945490000101</v>
      </c>
      <c r="D27" s="121">
        <v>89.169592620000003</v>
      </c>
      <c r="E27" s="326"/>
      <c r="F27" s="33" t="s">
        <v>88</v>
      </c>
      <c r="G27" s="121">
        <v>48.587920099999998</v>
      </c>
      <c r="H27" s="121">
        <v>32.745687269999998</v>
      </c>
      <c r="I27" s="121">
        <v>28.671731699999999</v>
      </c>
      <c r="J27" s="326"/>
      <c r="K27" s="33" t="s">
        <v>157</v>
      </c>
      <c r="L27" s="121">
        <v>3.5962533300000001</v>
      </c>
      <c r="M27" s="121">
        <v>6.0850778700000001</v>
      </c>
      <c r="N27" s="121">
        <v>3.5418149400000001</v>
      </c>
      <c r="V27" s="27"/>
      <c r="W27" s="27"/>
      <c r="X27" s="27"/>
      <c r="AC27" s="27"/>
      <c r="AD27" s="27"/>
      <c r="AE27" s="27"/>
      <c r="AK27" s="27"/>
      <c r="AL27" s="27"/>
      <c r="AM27" s="27"/>
      <c r="AS27" s="27"/>
      <c r="AT27" s="27"/>
      <c r="AU27" s="27"/>
    </row>
    <row r="28" spans="1:47" x14ac:dyDescent="0.25">
      <c r="A28" s="33" t="s">
        <v>96</v>
      </c>
      <c r="B28" s="121">
        <v>82.3810766900001</v>
      </c>
      <c r="C28" s="121">
        <v>80.470817439999891</v>
      </c>
      <c r="D28" s="121">
        <v>81.635711029999996</v>
      </c>
      <c r="E28" s="325"/>
      <c r="F28" s="33" t="s">
        <v>125</v>
      </c>
      <c r="G28" s="121">
        <v>2.3365110299999996</v>
      </c>
      <c r="H28" s="121">
        <v>1.22617574</v>
      </c>
      <c r="I28" s="121">
        <v>24.811929249999999</v>
      </c>
      <c r="J28" s="325"/>
      <c r="K28" s="33" t="s">
        <v>163</v>
      </c>
      <c r="L28" s="121">
        <v>5.0309519800000002</v>
      </c>
      <c r="M28" s="121">
        <v>7.7602576500000007</v>
      </c>
      <c r="N28" s="121">
        <v>3.5034943700000003</v>
      </c>
      <c r="V28" s="27"/>
      <c r="W28" s="27"/>
      <c r="X28" s="27"/>
      <c r="AC28" s="27"/>
      <c r="AD28" s="27"/>
      <c r="AE28" s="27"/>
      <c r="AK28" s="27"/>
      <c r="AL28" s="27"/>
      <c r="AM28" s="27"/>
      <c r="AS28" s="27"/>
      <c r="AT28" s="27"/>
      <c r="AU28" s="27"/>
    </row>
    <row r="29" spans="1:47" x14ac:dyDescent="0.25">
      <c r="A29" s="33" t="s">
        <v>165</v>
      </c>
      <c r="B29" s="121">
        <v>45.743252140000003</v>
      </c>
      <c r="C29" s="121">
        <v>82.373313420000002</v>
      </c>
      <c r="D29" s="121">
        <v>77.722957259999902</v>
      </c>
      <c r="E29" s="326"/>
      <c r="F29" s="33" t="s">
        <v>178</v>
      </c>
      <c r="G29" s="121">
        <v>32.553528329999999</v>
      </c>
      <c r="H29" s="121">
        <v>13.816278430000001</v>
      </c>
      <c r="I29" s="121">
        <v>21.577206660000002</v>
      </c>
      <c r="J29" s="326"/>
      <c r="K29" s="33" t="s">
        <v>159</v>
      </c>
      <c r="L29" s="121">
        <v>1.7334826999999999</v>
      </c>
      <c r="M29" s="121">
        <v>1.9654012199999999</v>
      </c>
      <c r="N29" s="121">
        <v>3.4380179200000001</v>
      </c>
      <c r="V29" s="27"/>
      <c r="W29" s="27"/>
      <c r="X29" s="27"/>
      <c r="AC29" s="27"/>
      <c r="AD29" s="27"/>
      <c r="AE29" s="27"/>
      <c r="AK29" s="27"/>
      <c r="AL29" s="27"/>
      <c r="AM29" s="27"/>
      <c r="AS29" s="27"/>
      <c r="AT29" s="27"/>
      <c r="AU29" s="27"/>
    </row>
    <row r="30" spans="1:47" x14ac:dyDescent="0.25">
      <c r="A30" s="33" t="s">
        <v>158</v>
      </c>
      <c r="B30" s="121">
        <v>63.015817029999894</v>
      </c>
      <c r="C30" s="121">
        <v>61.482743140000004</v>
      </c>
      <c r="D30" s="121">
        <v>76.676699289999902</v>
      </c>
      <c r="E30" s="325"/>
      <c r="F30" s="33" t="s">
        <v>157</v>
      </c>
      <c r="G30" s="121">
        <v>65.183711649999992</v>
      </c>
      <c r="H30" s="121">
        <v>36.478449650000002</v>
      </c>
      <c r="I30" s="121">
        <v>21.21921867</v>
      </c>
      <c r="J30" s="325"/>
      <c r="K30" s="33" t="s">
        <v>0</v>
      </c>
      <c r="L30" s="121">
        <v>4.7805492300000001</v>
      </c>
      <c r="M30" s="121">
        <v>4.6964368499999996</v>
      </c>
      <c r="N30" s="121">
        <v>3.36617867</v>
      </c>
      <c r="V30" s="27"/>
      <c r="W30" s="27"/>
      <c r="X30" s="27"/>
      <c r="AC30" s="27"/>
      <c r="AD30" s="27"/>
      <c r="AE30" s="27"/>
      <c r="AK30" s="27"/>
      <c r="AL30" s="27"/>
      <c r="AM30" s="27"/>
      <c r="AS30" s="27"/>
      <c r="AT30" s="27"/>
      <c r="AU30" s="27"/>
    </row>
    <row r="31" spans="1:47" x14ac:dyDescent="0.25">
      <c r="A31" s="33" t="s">
        <v>173</v>
      </c>
      <c r="B31" s="121">
        <v>54.356697480000101</v>
      </c>
      <c r="C31" s="121">
        <v>76.400583830000102</v>
      </c>
      <c r="D31" s="121">
        <v>73.3056884800001</v>
      </c>
      <c r="E31" s="326"/>
      <c r="F31" s="33" t="s">
        <v>102</v>
      </c>
      <c r="G31" s="121">
        <v>9.0472105999999997</v>
      </c>
      <c r="H31" s="121">
        <v>12.67343149</v>
      </c>
      <c r="I31" s="121">
        <v>20.952830840000001</v>
      </c>
      <c r="J31" s="326"/>
      <c r="K31" s="33" t="s">
        <v>172</v>
      </c>
      <c r="L31" s="121">
        <v>1.6966370900000001</v>
      </c>
      <c r="M31" s="121">
        <v>9.7097535299999986</v>
      </c>
      <c r="N31" s="121">
        <v>3.1791318500000001</v>
      </c>
      <c r="V31" s="27"/>
      <c r="W31" s="27"/>
      <c r="X31" s="27"/>
      <c r="AC31" s="27"/>
      <c r="AD31" s="27"/>
      <c r="AE31" s="27"/>
      <c r="AK31" s="27"/>
      <c r="AL31" s="27"/>
      <c r="AM31" s="27"/>
      <c r="AS31" s="27"/>
      <c r="AT31" s="27"/>
      <c r="AU31" s="27"/>
    </row>
    <row r="32" spans="1:47" x14ac:dyDescent="0.25">
      <c r="A32" s="33" t="s">
        <v>101</v>
      </c>
      <c r="B32" s="121">
        <v>65.297992859999908</v>
      </c>
      <c r="C32" s="121">
        <v>55.443050249999999</v>
      </c>
      <c r="D32" s="121">
        <v>72.214080269999911</v>
      </c>
      <c r="E32" s="325"/>
      <c r="F32" s="33" t="s">
        <v>8</v>
      </c>
      <c r="G32" s="121">
        <v>1.62389374</v>
      </c>
      <c r="H32" s="121">
        <v>21.58096677</v>
      </c>
      <c r="I32" s="121">
        <v>20.52017335</v>
      </c>
      <c r="J32" s="325"/>
      <c r="K32" s="33" t="s">
        <v>165</v>
      </c>
      <c r="L32" s="121">
        <v>1.4403575800000001</v>
      </c>
      <c r="M32" s="121">
        <v>7.66184858</v>
      </c>
      <c r="N32" s="121">
        <v>3.0246271899999999</v>
      </c>
      <c r="V32" s="27"/>
      <c r="W32" s="27"/>
      <c r="X32" s="27"/>
      <c r="AC32" s="27"/>
      <c r="AD32" s="27"/>
      <c r="AE32" s="27"/>
      <c r="AK32" s="27"/>
      <c r="AL32" s="27"/>
      <c r="AM32" s="27"/>
      <c r="AS32" s="27"/>
      <c r="AT32" s="27"/>
      <c r="AU32" s="27"/>
    </row>
    <row r="33" spans="1:47" x14ac:dyDescent="0.25">
      <c r="A33" s="33" t="s">
        <v>176</v>
      </c>
      <c r="B33" s="121">
        <v>67.378888680000003</v>
      </c>
      <c r="C33" s="121">
        <v>74.359550019999901</v>
      </c>
      <c r="D33" s="121">
        <v>71.9900372700004</v>
      </c>
      <c r="E33" s="326"/>
      <c r="F33" s="33" t="s">
        <v>149</v>
      </c>
      <c r="G33" s="121">
        <v>0.33592349999999999</v>
      </c>
      <c r="H33" s="121">
        <v>1.3874024299999999</v>
      </c>
      <c r="I33" s="121">
        <v>20.321337639999999</v>
      </c>
      <c r="J33" s="326"/>
      <c r="K33" s="33" t="s">
        <v>138</v>
      </c>
      <c r="L33" s="121">
        <v>5.3347835999999997</v>
      </c>
      <c r="M33" s="121">
        <v>7.6469961099999999</v>
      </c>
      <c r="N33" s="121">
        <v>2.71599754</v>
      </c>
      <c r="V33" s="27"/>
      <c r="W33" s="27"/>
      <c r="X33" s="27"/>
      <c r="AC33" s="27"/>
      <c r="AD33" s="27"/>
      <c r="AE33" s="27"/>
      <c r="AK33" s="27"/>
      <c r="AL33" s="27"/>
      <c r="AM33" s="27"/>
      <c r="AS33" s="27"/>
      <c r="AT33" s="27"/>
      <c r="AU33" s="27"/>
    </row>
    <row r="34" spans="1:47" x14ac:dyDescent="0.25">
      <c r="A34" s="33" t="s">
        <v>151</v>
      </c>
      <c r="B34" s="121">
        <v>58.801846900000001</v>
      </c>
      <c r="C34" s="121">
        <v>68.747391719999996</v>
      </c>
      <c r="D34" s="121">
        <v>71.97229089000011</v>
      </c>
      <c r="E34" s="325"/>
      <c r="F34" s="33" t="s">
        <v>173</v>
      </c>
      <c r="G34" s="121">
        <v>21.343895320000001</v>
      </c>
      <c r="H34" s="121">
        <v>15.88991176</v>
      </c>
      <c r="I34" s="121">
        <v>19.924232440000001</v>
      </c>
      <c r="J34" s="325"/>
      <c r="K34" s="33" t="s">
        <v>209</v>
      </c>
      <c r="L34" s="121">
        <v>3.8813347999999999</v>
      </c>
      <c r="M34" s="121">
        <v>3.0989844199999999</v>
      </c>
      <c r="N34" s="121">
        <v>2.6864538499999999</v>
      </c>
      <c r="V34" s="27"/>
      <c r="W34" s="27"/>
      <c r="X34" s="27"/>
      <c r="AC34" s="27"/>
      <c r="AD34" s="27"/>
      <c r="AE34" s="27"/>
      <c r="AK34" s="27"/>
      <c r="AL34" s="27"/>
      <c r="AM34" s="27"/>
      <c r="AS34" s="27"/>
      <c r="AT34" s="27"/>
      <c r="AU34" s="27"/>
    </row>
    <row r="35" spans="1:47" x14ac:dyDescent="0.25">
      <c r="A35" s="33" t="s">
        <v>66</v>
      </c>
      <c r="B35" s="121">
        <v>80.989415260000101</v>
      </c>
      <c r="C35" s="121">
        <v>86.091015670000004</v>
      </c>
      <c r="D35" s="121">
        <v>69.744336560000008</v>
      </c>
      <c r="E35" s="326"/>
      <c r="F35" s="33" t="s">
        <v>132</v>
      </c>
      <c r="G35" s="121">
        <v>0.46463027000000001</v>
      </c>
      <c r="H35" s="121">
        <v>7.2753147</v>
      </c>
      <c r="I35" s="121">
        <v>19.861279679999999</v>
      </c>
      <c r="J35" s="326"/>
      <c r="K35" s="33" t="s">
        <v>175</v>
      </c>
      <c r="L35" s="121">
        <v>2.2856266700000001</v>
      </c>
      <c r="M35" s="121">
        <v>2.7131060099999997</v>
      </c>
      <c r="N35" s="121">
        <v>2.6652921800000002</v>
      </c>
      <c r="V35" s="27"/>
      <c r="W35" s="27"/>
      <c r="X35" s="27"/>
      <c r="AC35" s="27"/>
      <c r="AD35" s="27"/>
      <c r="AE35" s="27"/>
      <c r="AK35" s="27"/>
      <c r="AL35" s="27"/>
      <c r="AM35" s="27"/>
      <c r="AS35" s="27"/>
      <c r="AT35" s="27"/>
      <c r="AU35" s="27"/>
    </row>
    <row r="36" spans="1:47" x14ac:dyDescent="0.25">
      <c r="A36" s="33" t="s">
        <v>174</v>
      </c>
      <c r="B36" s="121">
        <v>56.570617119999994</v>
      </c>
      <c r="C36" s="121">
        <v>52.351008290000102</v>
      </c>
      <c r="D36" s="121">
        <v>69.433450250000107</v>
      </c>
      <c r="E36" s="325"/>
      <c r="F36" s="33" t="s">
        <v>163</v>
      </c>
      <c r="G36" s="121">
        <v>17.735280289999999</v>
      </c>
      <c r="H36" s="121">
        <v>19.843059699999998</v>
      </c>
      <c r="I36" s="121">
        <v>19.466545239999999</v>
      </c>
      <c r="J36" s="325"/>
      <c r="K36" s="33" t="s">
        <v>160</v>
      </c>
      <c r="L36" s="121">
        <v>4.5881818700000006</v>
      </c>
      <c r="M36" s="121">
        <v>2.75663065</v>
      </c>
      <c r="N36" s="121">
        <v>2.58168065</v>
      </c>
      <c r="V36" s="27"/>
      <c r="W36" s="27"/>
      <c r="X36" s="27"/>
      <c r="AC36" s="27"/>
      <c r="AD36" s="27"/>
      <c r="AE36" s="27"/>
      <c r="AK36" s="27"/>
      <c r="AL36" s="27"/>
      <c r="AM36" s="27"/>
      <c r="AS36" s="27"/>
      <c r="AT36" s="27"/>
      <c r="AU36" s="27"/>
    </row>
    <row r="37" spans="1:47" x14ac:dyDescent="0.25">
      <c r="A37" s="33" t="s">
        <v>29</v>
      </c>
      <c r="B37" s="121">
        <v>45.590756620000001</v>
      </c>
      <c r="C37" s="121">
        <v>48.088630920000099</v>
      </c>
      <c r="D37" s="121">
        <v>67.091884030000102</v>
      </c>
      <c r="E37" s="326"/>
      <c r="F37" s="33" t="s">
        <v>84</v>
      </c>
      <c r="G37" s="121">
        <v>40.47960578</v>
      </c>
      <c r="H37" s="121">
        <v>31.409056079999999</v>
      </c>
      <c r="I37" s="121">
        <v>18.832343820000002</v>
      </c>
      <c r="J37" s="326"/>
      <c r="K37" s="33" t="s">
        <v>102</v>
      </c>
      <c r="L37" s="121">
        <v>3.2468464799999999</v>
      </c>
      <c r="M37" s="121">
        <v>3.0593952999999998</v>
      </c>
      <c r="N37" s="121">
        <v>2.43123216</v>
      </c>
      <c r="V37" s="27"/>
      <c r="W37" s="27"/>
      <c r="X37" s="27"/>
      <c r="AC37" s="27"/>
      <c r="AD37" s="27"/>
      <c r="AE37" s="27"/>
      <c r="AK37" s="27"/>
      <c r="AL37" s="27"/>
      <c r="AM37" s="27"/>
      <c r="AS37" s="27"/>
      <c r="AT37" s="27"/>
      <c r="AU37" s="27"/>
    </row>
    <row r="38" spans="1:47" x14ac:dyDescent="0.25">
      <c r="A38" s="33" t="s">
        <v>199</v>
      </c>
      <c r="B38" s="121">
        <v>73.514322239999998</v>
      </c>
      <c r="C38" s="121">
        <v>51.107112990000097</v>
      </c>
      <c r="D38" s="121">
        <v>66.766895219999896</v>
      </c>
      <c r="E38" s="325"/>
      <c r="F38" s="33" t="s">
        <v>10</v>
      </c>
      <c r="G38" s="121">
        <v>2.1935580000000003E-2</v>
      </c>
      <c r="H38" s="121">
        <v>6.8853214800000009</v>
      </c>
      <c r="I38" s="121">
        <v>17.19188729</v>
      </c>
      <c r="J38" s="325"/>
      <c r="K38" s="33" t="s">
        <v>161</v>
      </c>
      <c r="L38" s="121">
        <v>1.2496124199999998</v>
      </c>
      <c r="M38" s="121">
        <v>2.55442071</v>
      </c>
      <c r="N38" s="121">
        <v>2.2759580000000001</v>
      </c>
      <c r="V38" s="27"/>
      <c r="W38" s="27"/>
      <c r="X38" s="27"/>
      <c r="AC38" s="27"/>
      <c r="AD38" s="27"/>
      <c r="AE38" s="27"/>
      <c r="AK38" s="27"/>
      <c r="AL38" s="27"/>
      <c r="AM38" s="27"/>
      <c r="AS38" s="27"/>
      <c r="AT38" s="27"/>
      <c r="AU38" s="27"/>
    </row>
    <row r="39" spans="1:47" x14ac:dyDescent="0.25">
      <c r="A39" s="33" t="s">
        <v>21</v>
      </c>
      <c r="B39" s="121">
        <v>115.11620502</v>
      </c>
      <c r="C39" s="121">
        <v>68.837582510000004</v>
      </c>
      <c r="D39" s="121">
        <v>65.80147771</v>
      </c>
      <c r="E39" s="326"/>
      <c r="F39" s="33" t="s">
        <v>74</v>
      </c>
      <c r="G39" s="121">
        <v>39.855534420000005</v>
      </c>
      <c r="H39" s="121">
        <v>243.76162535</v>
      </c>
      <c r="I39" s="121">
        <v>17.169928800000001</v>
      </c>
      <c r="J39" s="326"/>
      <c r="K39" s="33" t="s">
        <v>181</v>
      </c>
      <c r="L39" s="121">
        <v>1.7995197299999999</v>
      </c>
      <c r="M39" s="121">
        <v>3.43907345</v>
      </c>
      <c r="N39" s="121">
        <v>2.1471687699999999</v>
      </c>
      <c r="V39" s="27"/>
      <c r="W39" s="27"/>
      <c r="X39" s="27"/>
      <c r="AC39" s="27"/>
      <c r="AD39" s="27"/>
      <c r="AE39" s="27"/>
      <c r="AK39" s="27"/>
      <c r="AL39" s="27"/>
      <c r="AM39" s="27"/>
      <c r="AS39" s="27"/>
      <c r="AT39" s="27"/>
      <c r="AU39" s="27"/>
    </row>
    <row r="40" spans="1:47" x14ac:dyDescent="0.25">
      <c r="A40" s="33" t="s">
        <v>125</v>
      </c>
      <c r="B40" s="121">
        <v>45.802733000000003</v>
      </c>
      <c r="C40" s="121">
        <v>57.567320420000001</v>
      </c>
      <c r="D40" s="121">
        <v>65.582989850000004</v>
      </c>
      <c r="E40" s="325"/>
      <c r="F40" s="33" t="s">
        <v>135</v>
      </c>
      <c r="G40" s="121">
        <v>9.4701881199999995</v>
      </c>
      <c r="H40" s="121">
        <v>34.485382450000003</v>
      </c>
      <c r="I40" s="121">
        <v>17.114439730000001</v>
      </c>
      <c r="J40" s="325"/>
      <c r="K40" s="33" t="s">
        <v>200</v>
      </c>
      <c r="L40" s="121">
        <v>1.86482967</v>
      </c>
      <c r="M40" s="121">
        <v>2.10623402</v>
      </c>
      <c r="N40" s="121">
        <v>1.9055714099999999</v>
      </c>
      <c r="V40" s="27"/>
      <c r="W40" s="27"/>
      <c r="X40" s="27"/>
      <c r="AC40" s="27"/>
      <c r="AD40" s="27"/>
      <c r="AE40" s="27"/>
      <c r="AK40" s="27"/>
      <c r="AL40" s="27"/>
      <c r="AM40" s="27"/>
      <c r="AS40" s="27"/>
      <c r="AT40" s="27"/>
      <c r="AU40" s="27"/>
    </row>
    <row r="41" spans="1:47" x14ac:dyDescent="0.25">
      <c r="A41" s="33" t="s">
        <v>193</v>
      </c>
      <c r="B41" s="121">
        <v>57.308824480000197</v>
      </c>
      <c r="C41" s="121">
        <v>57.1124475700001</v>
      </c>
      <c r="D41" s="121">
        <v>65.323217560000003</v>
      </c>
      <c r="E41" s="326"/>
      <c r="F41" s="33" t="s">
        <v>168</v>
      </c>
      <c r="G41" s="121">
        <v>1.0998787700000001</v>
      </c>
      <c r="H41" s="121">
        <v>1.00987764</v>
      </c>
      <c r="I41" s="121">
        <v>17.100508179999999</v>
      </c>
      <c r="J41" s="326"/>
      <c r="K41" s="33" t="s">
        <v>164</v>
      </c>
      <c r="L41" s="121">
        <v>1.7938983899999998</v>
      </c>
      <c r="M41" s="121">
        <v>4.87923653</v>
      </c>
      <c r="N41" s="121">
        <v>1.79061771</v>
      </c>
      <c r="V41" s="27"/>
      <c r="W41" s="27"/>
      <c r="X41" s="27"/>
      <c r="AC41" s="27"/>
      <c r="AD41" s="27"/>
      <c r="AE41" s="27"/>
      <c r="AK41" s="27"/>
      <c r="AL41" s="27"/>
      <c r="AM41" s="27"/>
      <c r="AS41" s="27"/>
      <c r="AT41" s="27"/>
      <c r="AU41" s="27"/>
    </row>
    <row r="42" spans="1:47" x14ac:dyDescent="0.25">
      <c r="A42" s="33" t="s">
        <v>113</v>
      </c>
      <c r="B42" s="121">
        <v>52.331079029999998</v>
      </c>
      <c r="C42" s="121">
        <v>56.749673170000101</v>
      </c>
      <c r="D42" s="121">
        <v>60.876804929999906</v>
      </c>
      <c r="E42" s="325"/>
      <c r="F42" s="33" t="s">
        <v>905</v>
      </c>
      <c r="G42" s="121">
        <v>0</v>
      </c>
      <c r="H42" s="121">
        <v>0</v>
      </c>
      <c r="I42" s="121">
        <v>16.465202470000001</v>
      </c>
      <c r="J42" s="325"/>
      <c r="K42" s="33" t="s">
        <v>143</v>
      </c>
      <c r="L42" s="121">
        <v>1.1803020500000001</v>
      </c>
      <c r="M42" s="121">
        <v>2.52276305</v>
      </c>
      <c r="N42" s="121">
        <v>1.66099771</v>
      </c>
      <c r="V42" s="27"/>
      <c r="W42" s="27"/>
      <c r="X42" s="27"/>
      <c r="AC42" s="27"/>
      <c r="AD42" s="27"/>
      <c r="AE42" s="27"/>
      <c r="AK42" s="27"/>
      <c r="AL42" s="27"/>
      <c r="AM42" s="27"/>
      <c r="AS42" s="27"/>
      <c r="AT42" s="27"/>
      <c r="AU42" s="27"/>
    </row>
    <row r="43" spans="1:47" x14ac:dyDescent="0.25">
      <c r="A43" s="33" t="s">
        <v>12</v>
      </c>
      <c r="B43" s="121">
        <v>147.35906781</v>
      </c>
      <c r="C43" s="121">
        <v>28.830749870000002</v>
      </c>
      <c r="D43" s="121">
        <v>59.394964459999898</v>
      </c>
      <c r="E43" s="326"/>
      <c r="F43" s="33" t="s">
        <v>160</v>
      </c>
      <c r="G43" s="121">
        <v>9.8371257100000005</v>
      </c>
      <c r="H43" s="121">
        <v>15.166998189999999</v>
      </c>
      <c r="I43" s="121">
        <v>15.612797279999999</v>
      </c>
      <c r="J43" s="326"/>
      <c r="K43" s="33" t="s">
        <v>206</v>
      </c>
      <c r="L43" s="121">
        <v>1.1508597</v>
      </c>
      <c r="M43" s="121">
        <v>0.97091331999999997</v>
      </c>
      <c r="N43" s="121">
        <v>1.55497624</v>
      </c>
      <c r="V43" s="27"/>
      <c r="W43" s="27"/>
      <c r="X43" s="27"/>
      <c r="AC43" s="27"/>
      <c r="AD43" s="27"/>
      <c r="AE43" s="27"/>
      <c r="AK43" s="27"/>
      <c r="AL43" s="27"/>
      <c r="AM43" s="27"/>
      <c r="AS43" s="27"/>
      <c r="AT43" s="27"/>
      <c r="AU43" s="27"/>
    </row>
    <row r="44" spans="1:47" x14ac:dyDescent="0.25">
      <c r="A44" s="33" t="s">
        <v>157</v>
      </c>
      <c r="B44" s="121">
        <v>65.797656169999996</v>
      </c>
      <c r="C44" s="121">
        <v>50.032272090000006</v>
      </c>
      <c r="D44" s="121">
        <v>58.404703650000002</v>
      </c>
      <c r="E44" s="325"/>
      <c r="F44" s="33" t="s">
        <v>156</v>
      </c>
      <c r="G44" s="121">
        <v>32.277061670000002</v>
      </c>
      <c r="H44" s="121">
        <v>15.685427429999999</v>
      </c>
      <c r="I44" s="121">
        <v>15.05272136</v>
      </c>
      <c r="J44" s="325"/>
      <c r="K44" s="33" t="s">
        <v>214</v>
      </c>
      <c r="L44" s="121">
        <v>3.8226791800000002</v>
      </c>
      <c r="M44" s="121">
        <v>4.2568637000000003</v>
      </c>
      <c r="N44" s="121">
        <v>1.5283095900000001</v>
      </c>
      <c r="V44" s="27"/>
      <c r="W44" s="27"/>
      <c r="X44" s="27"/>
      <c r="AC44" s="27"/>
      <c r="AD44" s="27"/>
      <c r="AE44" s="27"/>
      <c r="AK44" s="27"/>
      <c r="AL44" s="27"/>
      <c r="AM44" s="27"/>
      <c r="AS44" s="27"/>
      <c r="AT44" s="27"/>
      <c r="AU44" s="27"/>
    </row>
    <row r="45" spans="1:47" x14ac:dyDescent="0.25">
      <c r="A45" s="33" t="s">
        <v>192</v>
      </c>
      <c r="B45" s="121">
        <v>58.78846678</v>
      </c>
      <c r="C45" s="121">
        <v>53.070358799999994</v>
      </c>
      <c r="D45" s="121">
        <v>55.87907285</v>
      </c>
      <c r="E45" s="326"/>
      <c r="F45" s="33" t="s">
        <v>100</v>
      </c>
      <c r="G45" s="121">
        <v>15.95279646</v>
      </c>
      <c r="H45" s="121">
        <v>18.139455139999999</v>
      </c>
      <c r="I45" s="121">
        <v>14.94294455</v>
      </c>
      <c r="J45" s="326"/>
      <c r="K45" s="33" t="s">
        <v>174</v>
      </c>
      <c r="L45" s="121">
        <v>6.1776454100000002</v>
      </c>
      <c r="M45" s="121">
        <v>1.90596634</v>
      </c>
      <c r="N45" s="121">
        <v>1.3976328999999998</v>
      </c>
      <c r="V45" s="27"/>
      <c r="W45" s="27"/>
      <c r="X45" s="27"/>
      <c r="AC45" s="27"/>
      <c r="AD45" s="27"/>
      <c r="AE45" s="27"/>
      <c r="AK45" s="27"/>
      <c r="AL45" s="27"/>
      <c r="AM45" s="27"/>
      <c r="AS45" s="27"/>
      <c r="AT45" s="27"/>
      <c r="AU45" s="27"/>
    </row>
    <row r="46" spans="1:47" x14ac:dyDescent="0.25">
      <c r="A46" s="33" t="s">
        <v>31</v>
      </c>
      <c r="B46" s="121">
        <v>49.885907029999998</v>
      </c>
      <c r="C46" s="121">
        <v>43.164324999999998</v>
      </c>
      <c r="D46" s="121">
        <v>55.106211039999998</v>
      </c>
      <c r="E46" s="325"/>
      <c r="F46" s="33" t="s">
        <v>124</v>
      </c>
      <c r="G46" s="121">
        <v>8.8308402299999997</v>
      </c>
      <c r="H46" s="121">
        <v>11.71367674</v>
      </c>
      <c r="I46" s="121">
        <v>14.588068079999999</v>
      </c>
      <c r="J46" s="325"/>
      <c r="K46" s="33" t="s">
        <v>211</v>
      </c>
      <c r="L46" s="121">
        <v>0.38891719000000002</v>
      </c>
      <c r="M46" s="121">
        <v>0.69684760000000001</v>
      </c>
      <c r="N46" s="121">
        <v>1.38323427</v>
      </c>
      <c r="V46" s="27"/>
      <c r="W46" s="27"/>
      <c r="X46" s="27"/>
      <c r="AC46" s="27"/>
      <c r="AD46" s="27"/>
      <c r="AE46" s="27"/>
      <c r="AK46" s="27"/>
      <c r="AL46" s="27"/>
      <c r="AM46" s="27"/>
      <c r="AS46" s="27"/>
      <c r="AT46" s="27"/>
      <c r="AU46" s="27"/>
    </row>
    <row r="47" spans="1:47" x14ac:dyDescent="0.25">
      <c r="A47" s="33" t="s">
        <v>127</v>
      </c>
      <c r="B47" s="121">
        <v>50.022958989999999</v>
      </c>
      <c r="C47" s="121">
        <v>62.348636380000002</v>
      </c>
      <c r="D47" s="121">
        <v>54.68203974</v>
      </c>
      <c r="E47" s="326"/>
      <c r="F47" s="33" t="s">
        <v>181</v>
      </c>
      <c r="G47" s="121">
        <v>13.695372109999999</v>
      </c>
      <c r="H47" s="121">
        <v>20.283006</v>
      </c>
      <c r="I47" s="121">
        <v>13.96692386</v>
      </c>
      <c r="J47" s="326"/>
      <c r="K47" s="33" t="s">
        <v>156</v>
      </c>
      <c r="L47" s="121">
        <v>2.8005633700000003</v>
      </c>
      <c r="M47" s="121">
        <v>1.15302474</v>
      </c>
      <c r="N47" s="121">
        <v>1.2175527500000001</v>
      </c>
      <c r="V47" s="27"/>
      <c r="W47" s="27"/>
      <c r="X47" s="27"/>
      <c r="AC47" s="27"/>
      <c r="AD47" s="27"/>
      <c r="AE47" s="27"/>
      <c r="AK47" s="27"/>
      <c r="AL47" s="27"/>
      <c r="AM47" s="27"/>
      <c r="AS47" s="27"/>
      <c r="AT47" s="27"/>
      <c r="AU47" s="27"/>
    </row>
    <row r="48" spans="1:47" x14ac:dyDescent="0.25">
      <c r="A48" s="33" t="s">
        <v>201</v>
      </c>
      <c r="B48" s="121">
        <v>44.223851709999998</v>
      </c>
      <c r="C48" s="121">
        <v>75.008242820000092</v>
      </c>
      <c r="D48" s="121">
        <v>53.925940259999997</v>
      </c>
      <c r="E48" s="325"/>
      <c r="F48" s="33" t="s">
        <v>133</v>
      </c>
      <c r="G48" s="121">
        <v>13.32771129</v>
      </c>
      <c r="H48" s="121">
        <v>9.5992701599999997</v>
      </c>
      <c r="I48" s="121">
        <v>10.9888602</v>
      </c>
      <c r="J48" s="325"/>
      <c r="K48" s="33" t="s">
        <v>90</v>
      </c>
      <c r="L48" s="121">
        <v>0.19863822</v>
      </c>
      <c r="M48" s="121">
        <v>0.2350515</v>
      </c>
      <c r="N48" s="121">
        <v>1.1656966100000001</v>
      </c>
      <c r="V48" s="27"/>
      <c r="W48" s="27"/>
      <c r="X48" s="27"/>
      <c r="AC48" s="27"/>
      <c r="AD48" s="27"/>
      <c r="AE48" s="27"/>
      <c r="AK48" s="27"/>
      <c r="AL48" s="27"/>
      <c r="AM48" s="27"/>
      <c r="AS48" s="27"/>
      <c r="AT48" s="27"/>
      <c r="AU48" s="27"/>
    </row>
    <row r="49" spans="1:47" x14ac:dyDescent="0.25">
      <c r="A49" s="33" t="s">
        <v>119</v>
      </c>
      <c r="B49" s="121">
        <v>54.006164840000004</v>
      </c>
      <c r="C49" s="121">
        <v>31.193310080000099</v>
      </c>
      <c r="D49" s="121">
        <v>53.889567579999998</v>
      </c>
      <c r="E49" s="326"/>
      <c r="F49" s="33" t="s">
        <v>162</v>
      </c>
      <c r="G49" s="121">
        <v>16.61093481</v>
      </c>
      <c r="H49" s="121">
        <v>33.88238836</v>
      </c>
      <c r="I49" s="121">
        <v>10.212797119999999</v>
      </c>
      <c r="J49" s="326"/>
      <c r="K49" s="33" t="s">
        <v>213</v>
      </c>
      <c r="L49" s="121">
        <v>1.1503087299999999</v>
      </c>
      <c r="M49" s="121">
        <v>1.4115003000000002</v>
      </c>
      <c r="N49" s="121">
        <v>1.09531171</v>
      </c>
      <c r="V49" s="27"/>
      <c r="W49" s="27"/>
      <c r="X49" s="27"/>
      <c r="AC49" s="27"/>
      <c r="AD49" s="27"/>
      <c r="AE49" s="27"/>
      <c r="AK49" s="27"/>
      <c r="AL49" s="27"/>
      <c r="AM49" s="27"/>
      <c r="AS49" s="27"/>
      <c r="AT49" s="27"/>
      <c r="AU49" s="27"/>
    </row>
    <row r="50" spans="1:47" x14ac:dyDescent="0.25">
      <c r="A50" s="33" t="s">
        <v>166</v>
      </c>
      <c r="B50" s="121">
        <v>62.50178081</v>
      </c>
      <c r="C50" s="121">
        <v>57.083226119999999</v>
      </c>
      <c r="D50" s="121">
        <v>53.777226659999997</v>
      </c>
      <c r="E50" s="325"/>
      <c r="F50" s="33" t="s">
        <v>164</v>
      </c>
      <c r="G50" s="121">
        <v>4.3660371399999995</v>
      </c>
      <c r="H50" s="121">
        <v>12.170724939999999</v>
      </c>
      <c r="I50" s="121">
        <v>9.6678294499999993</v>
      </c>
      <c r="J50" s="325"/>
      <c r="K50" s="33" t="s">
        <v>58</v>
      </c>
      <c r="L50" s="121">
        <v>0.29265739000000002</v>
      </c>
      <c r="M50" s="121">
        <v>0.88845666000000001</v>
      </c>
      <c r="N50" s="121">
        <v>1.0499238899999999</v>
      </c>
      <c r="V50" s="27"/>
      <c r="W50" s="27"/>
      <c r="X50" s="27"/>
      <c r="AC50" s="27"/>
      <c r="AD50" s="27"/>
      <c r="AE50" s="27"/>
      <c r="AK50" s="27"/>
      <c r="AL50" s="27"/>
      <c r="AM50" s="27"/>
      <c r="AS50" s="27"/>
      <c r="AT50" s="27"/>
      <c r="AU50" s="27"/>
    </row>
    <row r="51" spans="1:47" x14ac:dyDescent="0.25">
      <c r="A51" s="33" t="s">
        <v>80</v>
      </c>
      <c r="B51" s="121">
        <v>40.444877159999997</v>
      </c>
      <c r="C51" s="121">
        <v>50.819385019999899</v>
      </c>
      <c r="D51" s="121">
        <v>53.585313580000104</v>
      </c>
      <c r="E51" s="326"/>
      <c r="F51" s="33" t="s">
        <v>48</v>
      </c>
      <c r="G51" s="121">
        <v>35.392712409999994</v>
      </c>
      <c r="H51" s="121">
        <v>3.70204362</v>
      </c>
      <c r="I51" s="121">
        <v>9.4512054800000005</v>
      </c>
      <c r="J51" s="326"/>
      <c r="K51" s="33" t="s">
        <v>134</v>
      </c>
      <c r="L51" s="121">
        <v>1.53315052</v>
      </c>
      <c r="M51" s="121">
        <v>4.7942518099999996</v>
      </c>
      <c r="N51" s="121">
        <v>0.99227589999999899</v>
      </c>
      <c r="V51" s="27"/>
      <c r="W51" s="27"/>
      <c r="X51" s="27"/>
      <c r="AC51" s="27"/>
      <c r="AD51" s="27"/>
      <c r="AE51" s="27"/>
      <c r="AK51" s="27"/>
      <c r="AL51" s="27"/>
      <c r="AM51" s="27"/>
      <c r="AS51" s="27"/>
      <c r="AT51" s="27"/>
      <c r="AU51" s="27"/>
    </row>
    <row r="52" spans="1:47" x14ac:dyDescent="0.25">
      <c r="A52" s="33" t="s">
        <v>183</v>
      </c>
      <c r="B52" s="121">
        <v>31.92429512</v>
      </c>
      <c r="C52" s="121">
        <v>31.86835744</v>
      </c>
      <c r="D52" s="121">
        <v>49.294131829999998</v>
      </c>
      <c r="E52" s="325"/>
      <c r="F52" s="33" t="s">
        <v>131</v>
      </c>
      <c r="G52" s="121">
        <v>7.9151982800000003</v>
      </c>
      <c r="H52" s="121">
        <v>1.42810697</v>
      </c>
      <c r="I52" s="121">
        <v>9.08444497999999</v>
      </c>
      <c r="J52" s="325"/>
      <c r="K52" s="33" t="s">
        <v>127</v>
      </c>
      <c r="L52" s="121">
        <v>3.1531046800000002</v>
      </c>
      <c r="M52" s="121">
        <v>1.2698139900000001</v>
      </c>
      <c r="N52" s="121">
        <v>0.97531179000000001</v>
      </c>
      <c r="V52" s="27"/>
      <c r="W52" s="27"/>
      <c r="X52" s="27"/>
      <c r="AC52" s="27"/>
      <c r="AD52" s="27"/>
      <c r="AE52" s="27"/>
      <c r="AK52" s="27"/>
      <c r="AL52" s="27"/>
      <c r="AM52" s="27"/>
      <c r="AS52" s="27"/>
      <c r="AT52" s="27"/>
      <c r="AU52" s="27"/>
    </row>
    <row r="53" spans="1:47" x14ac:dyDescent="0.25">
      <c r="A53" s="33" t="s">
        <v>85</v>
      </c>
      <c r="B53" s="121">
        <v>56.446511740000005</v>
      </c>
      <c r="C53" s="121">
        <v>62.189958070000003</v>
      </c>
      <c r="D53" s="121">
        <v>47.078360159999995</v>
      </c>
      <c r="E53" s="326"/>
      <c r="F53" s="33" t="s">
        <v>106</v>
      </c>
      <c r="G53" s="121">
        <v>1.45666202</v>
      </c>
      <c r="H53" s="121">
        <v>1.8423214699999999</v>
      </c>
      <c r="I53" s="121">
        <v>8.8938813200000002</v>
      </c>
      <c r="J53" s="326"/>
      <c r="K53" s="33" t="s">
        <v>142</v>
      </c>
      <c r="L53" s="121">
        <v>0.38851374999999999</v>
      </c>
      <c r="M53" s="121">
        <v>0.92443690000000001</v>
      </c>
      <c r="N53" s="121">
        <v>0.96927724999999998</v>
      </c>
      <c r="V53" s="27"/>
      <c r="W53" s="27"/>
      <c r="X53" s="27"/>
      <c r="AC53" s="27"/>
      <c r="AD53" s="27"/>
      <c r="AE53" s="27"/>
      <c r="AK53" s="27"/>
      <c r="AL53" s="27"/>
      <c r="AM53" s="27"/>
      <c r="AS53" s="27"/>
      <c r="AT53" s="27"/>
      <c r="AU53" s="27"/>
    </row>
    <row r="54" spans="1:47" x14ac:dyDescent="0.25">
      <c r="A54" s="33" t="s">
        <v>215</v>
      </c>
      <c r="B54" s="121">
        <v>32.469982789999996</v>
      </c>
      <c r="C54" s="121">
        <v>39.623281559999896</v>
      </c>
      <c r="D54" s="121">
        <v>46.710329320000099</v>
      </c>
      <c r="E54" s="325"/>
      <c r="F54" s="33" t="s">
        <v>86</v>
      </c>
      <c r="G54" s="121">
        <v>4.88824521</v>
      </c>
      <c r="H54" s="121">
        <v>13.462347289999999</v>
      </c>
      <c r="I54" s="121">
        <v>8.7997858200000003</v>
      </c>
      <c r="J54" s="325"/>
      <c r="K54" s="33" t="s">
        <v>132</v>
      </c>
      <c r="L54" s="121">
        <v>0.11011928</v>
      </c>
      <c r="M54" s="121">
        <v>1.22291091</v>
      </c>
      <c r="N54" s="121">
        <v>0.95270779000000005</v>
      </c>
      <c r="V54" s="27"/>
      <c r="W54" s="27"/>
      <c r="X54" s="27"/>
      <c r="AC54" s="27"/>
      <c r="AD54" s="27"/>
      <c r="AE54" s="27"/>
      <c r="AK54" s="27"/>
      <c r="AL54" s="27"/>
      <c r="AM54" s="27"/>
      <c r="AS54" s="27"/>
      <c r="AT54" s="27"/>
      <c r="AU54" s="27"/>
    </row>
    <row r="55" spans="1:47" x14ac:dyDescent="0.25">
      <c r="A55" s="33" t="s">
        <v>22</v>
      </c>
      <c r="B55" s="121">
        <v>38.460203979999996</v>
      </c>
      <c r="C55" s="121">
        <v>42.650965659999898</v>
      </c>
      <c r="D55" s="121">
        <v>46.53143858</v>
      </c>
      <c r="E55" s="326"/>
      <c r="F55" s="33" t="s">
        <v>105</v>
      </c>
      <c r="G55" s="121">
        <v>32.670125040000002</v>
      </c>
      <c r="H55" s="121">
        <v>2.9186018300000001</v>
      </c>
      <c r="I55" s="121">
        <v>7.90267695</v>
      </c>
      <c r="J55" s="326"/>
      <c r="K55" s="33" t="s">
        <v>196</v>
      </c>
      <c r="L55" s="121">
        <v>1.8143026599999998</v>
      </c>
      <c r="M55" s="121">
        <v>1.3364623500000001</v>
      </c>
      <c r="N55" s="121">
        <v>0.95070970999999993</v>
      </c>
      <c r="V55" s="27"/>
      <c r="W55" s="27"/>
      <c r="X55" s="27"/>
      <c r="AC55" s="27"/>
      <c r="AD55" s="27"/>
      <c r="AE55" s="27"/>
      <c r="AK55" s="27"/>
      <c r="AL55" s="27"/>
      <c r="AM55" s="27"/>
      <c r="AS55" s="27"/>
      <c r="AT55" s="27"/>
      <c r="AU55" s="27"/>
    </row>
    <row r="56" spans="1:47" x14ac:dyDescent="0.25">
      <c r="A56" s="33" t="s">
        <v>18</v>
      </c>
      <c r="B56" s="121">
        <v>37.813153500000098</v>
      </c>
      <c r="C56" s="121">
        <v>39.273120810000101</v>
      </c>
      <c r="D56" s="121">
        <v>42.709084280000205</v>
      </c>
      <c r="E56" s="325"/>
      <c r="F56" s="33" t="s">
        <v>209</v>
      </c>
      <c r="G56" s="121">
        <v>11.9148578</v>
      </c>
      <c r="H56" s="121">
        <v>13.999842259999999</v>
      </c>
      <c r="I56" s="121">
        <v>7.8386357999999996</v>
      </c>
      <c r="J56" s="325"/>
      <c r="K56" s="33" t="s">
        <v>210</v>
      </c>
      <c r="L56" s="121">
        <v>0.88241915000000004</v>
      </c>
      <c r="M56" s="121">
        <v>1.4621019900000001</v>
      </c>
      <c r="N56" s="121">
        <v>0.94687731000000008</v>
      </c>
      <c r="V56" s="27"/>
      <c r="W56" s="27"/>
      <c r="X56" s="27"/>
      <c r="AC56" s="27"/>
      <c r="AD56" s="27"/>
      <c r="AE56" s="27"/>
      <c r="AK56" s="27"/>
      <c r="AL56" s="27"/>
      <c r="AM56" s="27"/>
      <c r="AS56" s="27"/>
      <c r="AT56" s="27"/>
      <c r="AU56" s="27"/>
    </row>
    <row r="57" spans="1:47" x14ac:dyDescent="0.25">
      <c r="A57" s="33" t="s">
        <v>203</v>
      </c>
      <c r="B57" s="121">
        <v>41.408202009999904</v>
      </c>
      <c r="C57" s="121">
        <v>39.596838849999898</v>
      </c>
      <c r="D57" s="121">
        <v>42.337086860000106</v>
      </c>
      <c r="E57" s="326"/>
      <c r="F57" s="33" t="s">
        <v>11</v>
      </c>
      <c r="G57" s="121">
        <v>32.246901960000002</v>
      </c>
      <c r="H57" s="121">
        <v>12.037321260000001</v>
      </c>
      <c r="I57" s="121">
        <v>7.6732134800000003</v>
      </c>
      <c r="J57" s="326"/>
      <c r="K57" s="33" t="s">
        <v>167</v>
      </c>
      <c r="L57" s="121">
        <v>2.9663891800000002</v>
      </c>
      <c r="M57" s="121">
        <v>1.0382134000000001</v>
      </c>
      <c r="N57" s="121">
        <v>0.92440906999999994</v>
      </c>
      <c r="V57" s="27"/>
      <c r="W57" s="27"/>
      <c r="X57" s="27"/>
      <c r="AC57" s="27"/>
      <c r="AD57" s="27"/>
      <c r="AE57" s="27"/>
      <c r="AK57" s="27"/>
      <c r="AL57" s="27"/>
      <c r="AM57" s="27"/>
      <c r="AS57" s="27"/>
      <c r="AT57" s="27"/>
      <c r="AU57" s="27"/>
    </row>
    <row r="58" spans="1:47" x14ac:dyDescent="0.25">
      <c r="A58" s="33" t="s">
        <v>17</v>
      </c>
      <c r="B58" s="121">
        <v>35.154728270000007</v>
      </c>
      <c r="C58" s="121">
        <v>43.995015340000101</v>
      </c>
      <c r="D58" s="121">
        <v>42.247434170000005</v>
      </c>
      <c r="E58" s="325"/>
      <c r="F58" s="33" t="s">
        <v>171</v>
      </c>
      <c r="G58" s="121">
        <v>133.68936601000001</v>
      </c>
      <c r="H58" s="121">
        <v>7.04106348</v>
      </c>
      <c r="I58" s="121">
        <v>7.5573636300000002</v>
      </c>
      <c r="J58" s="325"/>
      <c r="K58" s="33" t="s">
        <v>168</v>
      </c>
      <c r="L58" s="121">
        <v>0.77701891000000001</v>
      </c>
      <c r="M58" s="121">
        <v>0.63384755000000004</v>
      </c>
      <c r="N58" s="121">
        <v>0.89816918000000001</v>
      </c>
      <c r="V58" s="27"/>
      <c r="W58" s="27"/>
      <c r="X58" s="27"/>
      <c r="AC58" s="27"/>
      <c r="AD58" s="27"/>
      <c r="AE58" s="27"/>
      <c r="AK58" s="27"/>
      <c r="AL58" s="27"/>
      <c r="AM58" s="27"/>
      <c r="AS58" s="27"/>
      <c r="AT58" s="27"/>
      <c r="AU58" s="27"/>
    </row>
    <row r="59" spans="1:47" x14ac:dyDescent="0.25">
      <c r="A59" s="33" t="s">
        <v>208</v>
      </c>
      <c r="B59" s="121">
        <v>39.851363950000099</v>
      </c>
      <c r="C59" s="121">
        <v>25.399919829999998</v>
      </c>
      <c r="D59" s="121">
        <v>41.349758430000001</v>
      </c>
      <c r="E59" s="326"/>
      <c r="F59" s="33" t="s">
        <v>203</v>
      </c>
      <c r="G59" s="121">
        <v>9.4024593200000002</v>
      </c>
      <c r="H59" s="121">
        <v>67.398331099999993</v>
      </c>
      <c r="I59" s="121">
        <v>7.3848035699999999</v>
      </c>
      <c r="J59" s="326"/>
      <c r="K59" s="33" t="s">
        <v>190</v>
      </c>
      <c r="L59" s="121">
        <v>0.42417674999999999</v>
      </c>
      <c r="M59" s="121">
        <v>0.70217470999999998</v>
      </c>
      <c r="N59" s="121">
        <v>0.86418429000000008</v>
      </c>
      <c r="V59" s="27"/>
      <c r="W59" s="27"/>
      <c r="X59" s="27"/>
      <c r="AC59" s="27"/>
      <c r="AD59" s="27"/>
      <c r="AE59" s="27"/>
      <c r="AK59" s="27"/>
      <c r="AL59" s="27"/>
      <c r="AM59" s="27"/>
      <c r="AS59" s="27"/>
      <c r="AT59" s="27"/>
      <c r="AU59" s="27"/>
    </row>
    <row r="60" spans="1:47" x14ac:dyDescent="0.25">
      <c r="A60" s="33" t="s">
        <v>172</v>
      </c>
      <c r="B60" s="121">
        <v>23.598739070000001</v>
      </c>
      <c r="C60" s="121">
        <v>49.430033350000002</v>
      </c>
      <c r="D60" s="121">
        <v>40.264486990000002</v>
      </c>
      <c r="E60" s="325"/>
      <c r="F60" s="33" t="s">
        <v>174</v>
      </c>
      <c r="G60" s="121">
        <v>36.042304200000004</v>
      </c>
      <c r="H60" s="121">
        <v>3.7159434999999998</v>
      </c>
      <c r="I60" s="121">
        <v>7.2312202000000001</v>
      </c>
      <c r="J60" s="325"/>
      <c r="K60" s="33" t="s">
        <v>150</v>
      </c>
      <c r="L60" s="121">
        <v>1.1789086499999999</v>
      </c>
      <c r="M60" s="121">
        <v>1.63127844</v>
      </c>
      <c r="N60" s="121">
        <v>0.85545247000000002</v>
      </c>
      <c r="V60" s="27"/>
      <c r="W60" s="27"/>
      <c r="X60" s="27"/>
      <c r="AC60" s="27"/>
      <c r="AD60" s="27"/>
      <c r="AE60" s="27"/>
      <c r="AK60" s="27"/>
      <c r="AL60" s="27"/>
      <c r="AM60" s="27"/>
      <c r="AS60" s="27"/>
      <c r="AT60" s="27"/>
      <c r="AU60" s="27"/>
    </row>
    <row r="61" spans="1:47" x14ac:dyDescent="0.25">
      <c r="A61" s="33" t="s">
        <v>5</v>
      </c>
      <c r="B61" s="121">
        <v>46.369381130000001</v>
      </c>
      <c r="C61" s="121">
        <v>45.373902340000001</v>
      </c>
      <c r="D61" s="121">
        <v>39.72066762</v>
      </c>
      <c r="E61" s="326"/>
      <c r="F61" s="33" t="s">
        <v>113</v>
      </c>
      <c r="G61" s="121">
        <v>5.2666201299999997</v>
      </c>
      <c r="H61" s="121">
        <v>5.9778832599999996</v>
      </c>
      <c r="I61" s="121">
        <v>7.1183311600000003</v>
      </c>
      <c r="J61" s="326"/>
      <c r="K61" s="33" t="s">
        <v>184</v>
      </c>
      <c r="L61" s="121">
        <v>4.0765349999999999E-2</v>
      </c>
      <c r="M61" s="121">
        <v>2.6030130000000002E-2</v>
      </c>
      <c r="N61" s="121">
        <v>0.84247413999999998</v>
      </c>
      <c r="V61" s="27"/>
      <c r="W61" s="27"/>
      <c r="X61" s="27"/>
      <c r="AC61" s="27"/>
      <c r="AD61" s="27"/>
      <c r="AE61" s="27"/>
      <c r="AK61" s="27"/>
      <c r="AL61" s="27"/>
      <c r="AM61" s="27"/>
      <c r="AS61" s="27"/>
      <c r="AT61" s="27"/>
      <c r="AU61" s="27"/>
    </row>
    <row r="62" spans="1:47" x14ac:dyDescent="0.25">
      <c r="A62" s="33" t="s">
        <v>156</v>
      </c>
      <c r="B62" s="121">
        <v>40.137802399999998</v>
      </c>
      <c r="C62" s="121">
        <v>41.757816149999996</v>
      </c>
      <c r="D62" s="121">
        <v>39.508547569999998</v>
      </c>
      <c r="E62" s="325"/>
      <c r="F62" s="33" t="s">
        <v>190</v>
      </c>
      <c r="G62" s="121">
        <v>14.203578670000001</v>
      </c>
      <c r="H62" s="121">
        <v>10.203151999999999</v>
      </c>
      <c r="I62" s="121">
        <v>6.7703148899999999</v>
      </c>
      <c r="J62" s="325"/>
      <c r="K62" s="33" t="s">
        <v>885</v>
      </c>
      <c r="L62" s="121">
        <v>0.48079096999999998</v>
      </c>
      <c r="M62" s="121">
        <v>0.22081801000000001</v>
      </c>
      <c r="N62" s="121">
        <v>0.75542927000000004</v>
      </c>
      <c r="V62" s="27"/>
      <c r="W62" s="27"/>
      <c r="X62" s="27"/>
      <c r="AC62" s="27"/>
      <c r="AD62" s="27"/>
      <c r="AE62" s="27"/>
      <c r="AK62" s="27"/>
      <c r="AL62" s="27"/>
      <c r="AM62" s="27"/>
      <c r="AS62" s="27"/>
      <c r="AT62" s="27"/>
      <c r="AU62" s="27"/>
    </row>
    <row r="63" spans="1:47" x14ac:dyDescent="0.25">
      <c r="A63" s="33" t="s">
        <v>131</v>
      </c>
      <c r="B63" s="121">
        <v>69.262258700000004</v>
      </c>
      <c r="C63" s="121">
        <v>58.577698320000003</v>
      </c>
      <c r="D63" s="121">
        <v>38.949214409999996</v>
      </c>
      <c r="E63" s="326"/>
      <c r="F63" s="33" t="s">
        <v>183</v>
      </c>
      <c r="G63" s="121">
        <v>12.302194480000001</v>
      </c>
      <c r="H63" s="121">
        <v>66.865001070000005</v>
      </c>
      <c r="I63" s="121">
        <v>6.4659394100000105</v>
      </c>
      <c r="J63" s="326"/>
      <c r="K63" s="33" t="s">
        <v>177</v>
      </c>
      <c r="L63" s="121">
        <v>0.69939702000000004</v>
      </c>
      <c r="M63" s="121">
        <v>7.5404040300000004</v>
      </c>
      <c r="N63" s="121">
        <v>0.72769039000000002</v>
      </c>
      <c r="V63" s="27"/>
      <c r="W63" s="27"/>
      <c r="X63" s="27"/>
      <c r="AC63" s="27"/>
      <c r="AD63" s="27"/>
      <c r="AE63" s="27"/>
      <c r="AK63" s="27"/>
      <c r="AL63" s="27"/>
      <c r="AM63" s="27"/>
      <c r="AS63" s="27"/>
      <c r="AT63" s="27"/>
      <c r="AU63" s="27"/>
    </row>
    <row r="64" spans="1:47" x14ac:dyDescent="0.25">
      <c r="A64" s="33" t="s">
        <v>20</v>
      </c>
      <c r="B64" s="121">
        <v>33.0391975</v>
      </c>
      <c r="C64" s="121">
        <v>35.489055480000104</v>
      </c>
      <c r="D64" s="121">
        <v>37.84708423</v>
      </c>
      <c r="E64" s="325"/>
      <c r="F64" s="33" t="s">
        <v>30</v>
      </c>
      <c r="G64" s="121">
        <v>2.1079208899999999</v>
      </c>
      <c r="H64" s="121">
        <v>12.559564960000001</v>
      </c>
      <c r="I64" s="121">
        <v>6.1796531900000007</v>
      </c>
      <c r="J64" s="325"/>
      <c r="K64" s="33" t="s">
        <v>83</v>
      </c>
      <c r="L64" s="121">
        <v>3.0251280299999999</v>
      </c>
      <c r="M64" s="121">
        <v>0.69832041</v>
      </c>
      <c r="N64" s="121">
        <v>0.71865897999999995</v>
      </c>
      <c r="V64" s="27"/>
      <c r="W64" s="27"/>
      <c r="X64" s="27"/>
      <c r="AC64" s="27"/>
      <c r="AD64" s="27"/>
      <c r="AE64" s="27"/>
      <c r="AK64" s="27"/>
      <c r="AL64" s="27"/>
      <c r="AM64" s="27"/>
      <c r="AS64" s="27"/>
      <c r="AT64" s="27"/>
      <c r="AU64" s="27"/>
    </row>
    <row r="65" spans="1:47" x14ac:dyDescent="0.25">
      <c r="A65" s="33" t="s">
        <v>194</v>
      </c>
      <c r="B65" s="121">
        <v>30.627874429999999</v>
      </c>
      <c r="C65" s="121">
        <v>35.586780340000004</v>
      </c>
      <c r="D65" s="121">
        <v>37.697814670000099</v>
      </c>
      <c r="E65" s="326"/>
      <c r="F65" s="33" t="s">
        <v>143</v>
      </c>
      <c r="G65" s="121">
        <v>16.50901884</v>
      </c>
      <c r="H65" s="121">
        <v>7.8382706799999999</v>
      </c>
      <c r="I65" s="121">
        <v>6.1622072399999999</v>
      </c>
      <c r="J65" s="326"/>
      <c r="K65" s="33" t="s">
        <v>141</v>
      </c>
      <c r="L65" s="121">
        <v>0</v>
      </c>
      <c r="M65" s="121">
        <v>47.595073909999996</v>
      </c>
      <c r="N65" s="121">
        <v>0.68881099999999995</v>
      </c>
      <c r="V65" s="27"/>
      <c r="W65" s="27"/>
      <c r="X65" s="27"/>
      <c r="AC65" s="27"/>
      <c r="AD65" s="27"/>
      <c r="AE65" s="27"/>
      <c r="AK65" s="27"/>
      <c r="AL65" s="27"/>
      <c r="AM65" s="27"/>
      <c r="AS65" s="27"/>
      <c r="AT65" s="27"/>
      <c r="AU65" s="27"/>
    </row>
    <row r="66" spans="1:47" x14ac:dyDescent="0.25">
      <c r="A66" s="33" t="s">
        <v>89</v>
      </c>
      <c r="B66" s="121">
        <v>39.270598770000007</v>
      </c>
      <c r="C66" s="121">
        <v>33.642476109999997</v>
      </c>
      <c r="D66" s="121">
        <v>36.783030490000101</v>
      </c>
      <c r="E66" s="325"/>
      <c r="F66" s="33" t="s">
        <v>134</v>
      </c>
      <c r="G66" s="121">
        <v>7.8333481300000001</v>
      </c>
      <c r="H66" s="121">
        <v>11.443290880000001</v>
      </c>
      <c r="I66" s="121">
        <v>5.7330190199999906</v>
      </c>
      <c r="J66" s="325"/>
      <c r="K66" s="33" t="s">
        <v>106</v>
      </c>
      <c r="L66" s="121">
        <v>0.35498286000000001</v>
      </c>
      <c r="M66" s="121">
        <v>0.21467231000000001</v>
      </c>
      <c r="N66" s="121">
        <v>0.66074840000000001</v>
      </c>
      <c r="V66" s="27"/>
      <c r="W66" s="27"/>
      <c r="X66" s="27"/>
      <c r="AC66" s="27"/>
      <c r="AD66" s="27"/>
      <c r="AE66" s="27"/>
      <c r="AK66" s="27"/>
      <c r="AL66" s="27"/>
      <c r="AM66" s="27"/>
      <c r="AS66" s="27"/>
      <c r="AT66" s="27"/>
      <c r="AU66" s="27"/>
    </row>
    <row r="67" spans="1:47" x14ac:dyDescent="0.25">
      <c r="A67" s="33" t="s">
        <v>76</v>
      </c>
      <c r="B67" s="121">
        <v>36.674787549999998</v>
      </c>
      <c r="C67" s="121">
        <v>36.9462172</v>
      </c>
      <c r="D67" s="121">
        <v>36.430152100000001</v>
      </c>
      <c r="E67" s="326"/>
      <c r="F67" s="33" t="s">
        <v>175</v>
      </c>
      <c r="G67" s="121">
        <v>2.934612</v>
      </c>
      <c r="H67" s="121">
        <v>5.2561286200000001</v>
      </c>
      <c r="I67" s="121">
        <v>5.3897634000000005</v>
      </c>
      <c r="J67" s="326"/>
      <c r="K67" s="33" t="s">
        <v>28</v>
      </c>
      <c r="L67" s="121">
        <v>0.33876877</v>
      </c>
      <c r="M67" s="121">
        <v>0.71693772</v>
      </c>
      <c r="N67" s="121">
        <v>0.65613095999999993</v>
      </c>
      <c r="V67" s="27"/>
      <c r="W67" s="27"/>
      <c r="X67" s="27"/>
      <c r="AC67" s="27"/>
      <c r="AD67" s="27"/>
      <c r="AE67" s="27"/>
      <c r="AK67" s="27"/>
      <c r="AL67" s="27"/>
      <c r="AM67" s="27"/>
      <c r="AS67" s="27"/>
      <c r="AT67" s="27"/>
      <c r="AU67" s="27"/>
    </row>
    <row r="68" spans="1:47" x14ac:dyDescent="0.25">
      <c r="A68" s="33" t="s">
        <v>142</v>
      </c>
      <c r="B68" s="121">
        <v>19.591771300000001</v>
      </c>
      <c r="C68" s="121">
        <v>27.99463248</v>
      </c>
      <c r="D68" s="121">
        <v>36.421777630000001</v>
      </c>
      <c r="E68" s="325"/>
      <c r="F68" s="33" t="s">
        <v>23</v>
      </c>
      <c r="G68" s="121">
        <v>4.9217709999999998E-2</v>
      </c>
      <c r="H68" s="121">
        <v>3.8635823399999998</v>
      </c>
      <c r="I68" s="121">
        <v>4.83182636</v>
      </c>
      <c r="J68" s="325"/>
      <c r="K68" s="33" t="s">
        <v>909</v>
      </c>
      <c r="L68" s="121">
        <v>1.90723E-3</v>
      </c>
      <c r="M68" s="121">
        <v>6.4372399999999995E-3</v>
      </c>
      <c r="N68" s="121">
        <v>0.59081492000000002</v>
      </c>
      <c r="V68" s="27"/>
      <c r="W68" s="27"/>
      <c r="X68" s="27"/>
      <c r="AC68" s="27"/>
      <c r="AD68" s="27"/>
      <c r="AE68" s="27"/>
      <c r="AK68" s="27"/>
      <c r="AL68" s="27"/>
      <c r="AM68" s="27"/>
      <c r="AS68" s="27"/>
      <c r="AT68" s="27"/>
      <c r="AU68" s="27"/>
    </row>
    <row r="69" spans="1:47" x14ac:dyDescent="0.25">
      <c r="A69" s="33" t="s">
        <v>135</v>
      </c>
      <c r="B69" s="121">
        <v>35.984702460000101</v>
      </c>
      <c r="C69" s="121">
        <v>33.037523370000002</v>
      </c>
      <c r="D69" s="121">
        <v>35.750767139999894</v>
      </c>
      <c r="E69" s="326"/>
      <c r="F69" s="33" t="s">
        <v>882</v>
      </c>
      <c r="G69" s="121">
        <v>8.3513669999999998</v>
      </c>
      <c r="H69" s="121">
        <v>3.8931979999999999</v>
      </c>
      <c r="I69" s="121">
        <v>4.6922459999999999</v>
      </c>
      <c r="J69" s="326"/>
      <c r="K69" s="33" t="s">
        <v>113</v>
      </c>
      <c r="L69" s="121">
        <v>0.39299384999999998</v>
      </c>
      <c r="M69" s="121">
        <v>0.64425329000000009</v>
      </c>
      <c r="N69" s="121">
        <v>0.55068640000000002</v>
      </c>
      <c r="V69" s="27"/>
      <c r="W69" s="27"/>
      <c r="X69" s="27"/>
      <c r="AC69" s="27"/>
      <c r="AD69" s="27"/>
      <c r="AE69" s="27"/>
      <c r="AK69" s="27"/>
      <c r="AL69" s="27"/>
      <c r="AM69" s="27"/>
      <c r="AS69" s="27"/>
      <c r="AT69" s="27"/>
      <c r="AU69" s="27"/>
    </row>
    <row r="70" spans="1:47" x14ac:dyDescent="0.25">
      <c r="A70" s="33" t="s">
        <v>79</v>
      </c>
      <c r="B70" s="121">
        <v>25.411331829999998</v>
      </c>
      <c r="C70" s="121">
        <v>29.698493929999998</v>
      </c>
      <c r="D70" s="121">
        <v>34.991193880000097</v>
      </c>
      <c r="E70" s="325"/>
      <c r="F70" s="33" t="s">
        <v>28</v>
      </c>
      <c r="G70" s="121">
        <v>6.6598525199999994</v>
      </c>
      <c r="H70" s="121">
        <v>2.3292553700000003</v>
      </c>
      <c r="I70" s="121">
        <v>4.49436795</v>
      </c>
      <c r="J70" s="325"/>
      <c r="K70" s="33" t="s">
        <v>202</v>
      </c>
      <c r="L70" s="121">
        <v>9.0451279999999995E-2</v>
      </c>
      <c r="M70" s="121">
        <v>0.18204145999999999</v>
      </c>
      <c r="N70" s="121">
        <v>0.52051278999999995</v>
      </c>
      <c r="V70" s="27"/>
      <c r="W70" s="27"/>
      <c r="X70" s="27"/>
      <c r="AC70" s="27"/>
      <c r="AD70" s="27"/>
      <c r="AE70" s="27"/>
      <c r="AK70" s="27"/>
      <c r="AL70" s="27"/>
      <c r="AM70" s="27"/>
      <c r="AS70" s="27"/>
      <c r="AT70" s="27"/>
      <c r="AU70" s="27"/>
    </row>
    <row r="71" spans="1:47" x14ac:dyDescent="0.25">
      <c r="A71" s="33" t="s">
        <v>162</v>
      </c>
      <c r="B71" s="121">
        <v>79.62543359</v>
      </c>
      <c r="C71" s="121">
        <v>37.71719994</v>
      </c>
      <c r="D71" s="121">
        <v>34.758299600000001</v>
      </c>
      <c r="E71" s="326"/>
      <c r="F71" s="33" t="s">
        <v>54</v>
      </c>
      <c r="G71" s="121">
        <v>1.56774E-3</v>
      </c>
      <c r="H71" s="121">
        <v>1.775854</v>
      </c>
      <c r="I71" s="121">
        <v>4.3737615999999999</v>
      </c>
      <c r="J71" s="326"/>
      <c r="K71" s="33" t="s">
        <v>117</v>
      </c>
      <c r="L71" s="121">
        <v>0.31431133</v>
      </c>
      <c r="M71" s="121">
        <v>0.96887206999999997</v>
      </c>
      <c r="N71" s="121">
        <v>0.50481843000000004</v>
      </c>
      <c r="V71" s="27"/>
      <c r="W71" s="27"/>
      <c r="X71" s="27"/>
      <c r="AC71" s="27"/>
      <c r="AD71" s="27"/>
      <c r="AE71" s="27"/>
      <c r="AK71" s="27"/>
      <c r="AL71" s="27"/>
      <c r="AM71" s="27"/>
      <c r="AS71" s="27"/>
      <c r="AT71" s="27"/>
      <c r="AU71" s="27"/>
    </row>
    <row r="72" spans="1:47" x14ac:dyDescent="0.25">
      <c r="A72" s="33" t="s">
        <v>195</v>
      </c>
      <c r="B72" s="121">
        <v>26.944410690000002</v>
      </c>
      <c r="C72" s="121">
        <v>34.671611649999996</v>
      </c>
      <c r="D72" s="121">
        <v>32.796626189999998</v>
      </c>
      <c r="E72" s="325"/>
      <c r="F72" s="33" t="s">
        <v>90</v>
      </c>
      <c r="G72" s="121">
        <v>3.0074895699999997</v>
      </c>
      <c r="H72" s="121">
        <v>2.4849118199999998</v>
      </c>
      <c r="I72" s="121">
        <v>3.9564675</v>
      </c>
      <c r="J72" s="325"/>
      <c r="K72" s="33" t="s">
        <v>82</v>
      </c>
      <c r="L72" s="121">
        <v>0.10686625999999999</v>
      </c>
      <c r="M72" s="121">
        <v>0.17303545000000001</v>
      </c>
      <c r="N72" s="121">
        <v>0.48310896999999997</v>
      </c>
      <c r="V72" s="27"/>
      <c r="W72" s="27"/>
      <c r="X72" s="27"/>
      <c r="AC72" s="27"/>
      <c r="AD72" s="27"/>
      <c r="AE72" s="27"/>
      <c r="AK72" s="27"/>
      <c r="AL72" s="27"/>
      <c r="AM72" s="27"/>
      <c r="AS72" s="27"/>
      <c r="AT72" s="27"/>
      <c r="AU72" s="27"/>
    </row>
    <row r="73" spans="1:47" x14ac:dyDescent="0.25">
      <c r="A73" s="33" t="s">
        <v>16</v>
      </c>
      <c r="B73" s="121">
        <v>30.732781870000103</v>
      </c>
      <c r="C73" s="121">
        <v>34.146739770000195</v>
      </c>
      <c r="D73" s="121">
        <v>32.220838930000099</v>
      </c>
      <c r="E73" s="326"/>
      <c r="F73" s="33" t="s">
        <v>126</v>
      </c>
      <c r="G73" s="121">
        <v>3.1011943500000001</v>
      </c>
      <c r="H73" s="121">
        <v>3.1312613599999999</v>
      </c>
      <c r="I73" s="121">
        <v>3.9165872300000002</v>
      </c>
      <c r="J73" s="326"/>
      <c r="K73" s="33" t="s">
        <v>170</v>
      </c>
      <c r="L73" s="121">
        <v>7.6715869999999992E-2</v>
      </c>
      <c r="M73" s="121">
        <v>0.14199576</v>
      </c>
      <c r="N73" s="121">
        <v>0.47644908000000002</v>
      </c>
      <c r="V73" s="27"/>
      <c r="W73" s="27"/>
      <c r="X73" s="27"/>
      <c r="AC73" s="27"/>
      <c r="AD73" s="27"/>
      <c r="AE73" s="27"/>
      <c r="AK73" s="27"/>
      <c r="AL73" s="27"/>
      <c r="AM73" s="27"/>
      <c r="AS73" s="27"/>
      <c r="AT73" s="27"/>
      <c r="AU73" s="27"/>
    </row>
    <row r="74" spans="1:47" x14ac:dyDescent="0.25">
      <c r="A74" s="33" t="s">
        <v>133</v>
      </c>
      <c r="B74" s="121">
        <v>23.33976496</v>
      </c>
      <c r="C74" s="121">
        <v>38.937393819999997</v>
      </c>
      <c r="D74" s="121">
        <v>31.89531934</v>
      </c>
      <c r="E74" s="325"/>
      <c r="F74" s="33" t="s">
        <v>201</v>
      </c>
      <c r="G74" s="121">
        <v>2.2743892900000002</v>
      </c>
      <c r="H74" s="121">
        <v>2.5108747999999999</v>
      </c>
      <c r="I74" s="121">
        <v>3.6896864100000002</v>
      </c>
      <c r="J74" s="325"/>
      <c r="K74" s="33" t="s">
        <v>193</v>
      </c>
      <c r="L74" s="121">
        <v>0.97324307000000099</v>
      </c>
      <c r="M74" s="121">
        <v>0.47718971000000004</v>
      </c>
      <c r="N74" s="121">
        <v>0.46348950999999999</v>
      </c>
      <c r="V74" s="27"/>
      <c r="W74" s="27"/>
      <c r="X74" s="27"/>
      <c r="AC74" s="27"/>
      <c r="AD74" s="27"/>
      <c r="AE74" s="27"/>
      <c r="AK74" s="27"/>
      <c r="AL74" s="27"/>
      <c r="AM74" s="27"/>
      <c r="AS74" s="27"/>
      <c r="AT74" s="27"/>
      <c r="AU74" s="27"/>
    </row>
    <row r="75" spans="1:47" x14ac:dyDescent="0.25">
      <c r="A75" s="33" t="s">
        <v>24</v>
      </c>
      <c r="B75" s="121">
        <v>26.51051425</v>
      </c>
      <c r="C75" s="121">
        <v>32.103871390000002</v>
      </c>
      <c r="D75" s="121">
        <v>31.517404819999999</v>
      </c>
      <c r="E75" s="326"/>
      <c r="F75" s="33" t="s">
        <v>216</v>
      </c>
      <c r="G75" s="121">
        <v>7.3250149699999998</v>
      </c>
      <c r="H75" s="121">
        <v>4.4682073300000003</v>
      </c>
      <c r="I75" s="121">
        <v>3.6297160600000002</v>
      </c>
      <c r="J75" s="326"/>
      <c r="K75" s="33" t="s">
        <v>84</v>
      </c>
      <c r="L75" s="121">
        <v>6.8589690000000009E-2</v>
      </c>
      <c r="M75" s="121">
        <v>9.4869419999999996E-2</v>
      </c>
      <c r="N75" s="121">
        <v>0.45460518999999999</v>
      </c>
      <c r="V75" s="27"/>
      <c r="W75" s="27"/>
      <c r="X75" s="27"/>
      <c r="AC75" s="27"/>
      <c r="AD75" s="27"/>
      <c r="AE75" s="27"/>
      <c r="AK75" s="27"/>
      <c r="AL75" s="27"/>
      <c r="AM75" s="27"/>
      <c r="AS75" s="27"/>
      <c r="AT75" s="27"/>
      <c r="AU75" s="27"/>
    </row>
    <row r="76" spans="1:47" x14ac:dyDescent="0.25">
      <c r="A76" s="33" t="s">
        <v>879</v>
      </c>
      <c r="B76" s="121">
        <v>28.027996940000001</v>
      </c>
      <c r="C76" s="121">
        <v>24.127198620000001</v>
      </c>
      <c r="D76" s="121">
        <v>31.336659949999998</v>
      </c>
      <c r="E76" s="325"/>
      <c r="F76" s="33" t="s">
        <v>189</v>
      </c>
      <c r="G76" s="121">
        <v>3.4148150799999999</v>
      </c>
      <c r="H76" s="121">
        <v>5.3148420599999993</v>
      </c>
      <c r="I76" s="121">
        <v>3.4836500200000002</v>
      </c>
      <c r="J76" s="325"/>
      <c r="K76" s="33" t="s">
        <v>89</v>
      </c>
      <c r="L76" s="121">
        <v>0.52919249000000002</v>
      </c>
      <c r="M76" s="121">
        <v>0.25695260000000003</v>
      </c>
      <c r="N76" s="121">
        <v>0.42185845</v>
      </c>
      <c r="V76" s="27"/>
      <c r="W76" s="27"/>
      <c r="X76" s="27"/>
      <c r="AC76" s="27"/>
      <c r="AD76" s="27"/>
      <c r="AE76" s="27"/>
      <c r="AK76" s="27"/>
      <c r="AL76" s="27"/>
      <c r="AM76" s="27"/>
      <c r="AS76" s="27"/>
      <c r="AT76" s="27"/>
      <c r="AU76" s="27"/>
    </row>
    <row r="77" spans="1:47" x14ac:dyDescent="0.25">
      <c r="A77" s="33" t="s">
        <v>134</v>
      </c>
      <c r="B77" s="121">
        <v>24.517721229999999</v>
      </c>
      <c r="C77" s="121">
        <v>28.207683539999998</v>
      </c>
      <c r="D77" s="121">
        <v>30.980543000000001</v>
      </c>
      <c r="E77" s="326"/>
      <c r="F77" s="33" t="s">
        <v>198</v>
      </c>
      <c r="G77" s="121">
        <v>0.64488309999999993</v>
      </c>
      <c r="H77" s="121">
        <v>0.70017160999999994</v>
      </c>
      <c r="I77" s="121">
        <v>3.4513953399999999</v>
      </c>
      <c r="J77" s="326"/>
      <c r="K77" s="33" t="s">
        <v>199</v>
      </c>
      <c r="L77" s="121">
        <v>0.71476348999999995</v>
      </c>
      <c r="M77" s="121">
        <v>0.4620689</v>
      </c>
      <c r="N77" s="121">
        <v>0.41042335999999996</v>
      </c>
      <c r="V77" s="27"/>
      <c r="W77" s="27"/>
      <c r="X77" s="27"/>
      <c r="AC77" s="27"/>
      <c r="AD77" s="27"/>
      <c r="AE77" s="27"/>
      <c r="AK77" s="27"/>
      <c r="AL77" s="27"/>
      <c r="AM77" s="27"/>
      <c r="AS77" s="27"/>
      <c r="AT77" s="27"/>
      <c r="AU77" s="27"/>
    </row>
    <row r="78" spans="1:47" x14ac:dyDescent="0.25">
      <c r="A78" s="33" t="s">
        <v>102</v>
      </c>
      <c r="B78" s="121">
        <v>32.0742316199999</v>
      </c>
      <c r="C78" s="121">
        <v>37.138709590000005</v>
      </c>
      <c r="D78" s="121">
        <v>29.894953079999997</v>
      </c>
      <c r="E78" s="325"/>
      <c r="F78" s="33" t="s">
        <v>144</v>
      </c>
      <c r="G78" s="121">
        <v>12.728212839999999</v>
      </c>
      <c r="H78" s="121">
        <v>8.3048382600000004</v>
      </c>
      <c r="I78" s="121">
        <v>3.14469917</v>
      </c>
      <c r="J78" s="325"/>
      <c r="K78" s="33" t="s">
        <v>191</v>
      </c>
      <c r="L78" s="121">
        <v>0.56841208999999993</v>
      </c>
      <c r="M78" s="121">
        <v>0.40430578</v>
      </c>
      <c r="N78" s="121">
        <v>0.38411565000000003</v>
      </c>
      <c r="V78" s="27"/>
      <c r="W78" s="27"/>
      <c r="X78" s="27"/>
      <c r="AC78" s="27"/>
      <c r="AD78" s="27"/>
      <c r="AE78" s="27"/>
      <c r="AK78" s="27"/>
      <c r="AL78" s="27"/>
      <c r="AM78" s="27"/>
      <c r="AS78" s="27"/>
      <c r="AT78" s="27"/>
      <c r="AU78" s="27"/>
    </row>
    <row r="79" spans="1:47" x14ac:dyDescent="0.25">
      <c r="A79" s="33" t="s">
        <v>103</v>
      </c>
      <c r="B79" s="121">
        <v>38.626142450000003</v>
      </c>
      <c r="C79" s="121">
        <v>29.65346864</v>
      </c>
      <c r="D79" s="121">
        <v>29.829124100000001</v>
      </c>
      <c r="E79" s="326"/>
      <c r="F79" s="33" t="s">
        <v>5</v>
      </c>
      <c r="G79" s="121">
        <v>1.95024957</v>
      </c>
      <c r="H79" s="121">
        <v>1.29454449</v>
      </c>
      <c r="I79" s="121">
        <v>3.12806411</v>
      </c>
      <c r="J79" s="326"/>
      <c r="K79" s="33" t="s">
        <v>182</v>
      </c>
      <c r="L79" s="121">
        <v>0.37521961999999998</v>
      </c>
      <c r="M79" s="121">
        <v>1.14975845</v>
      </c>
      <c r="N79" s="121">
        <v>0.38359278000000002</v>
      </c>
      <c r="V79" s="27"/>
      <c r="W79" s="27"/>
      <c r="X79" s="27"/>
      <c r="AC79" s="27"/>
      <c r="AD79" s="27"/>
      <c r="AE79" s="27"/>
      <c r="AK79" s="27"/>
      <c r="AL79" s="27"/>
      <c r="AM79" s="27"/>
      <c r="AS79" s="27"/>
      <c r="AT79" s="27"/>
      <c r="AU79" s="27"/>
    </row>
    <row r="80" spans="1:47" x14ac:dyDescent="0.25">
      <c r="A80" s="33" t="s">
        <v>82</v>
      </c>
      <c r="B80" s="121">
        <v>27.549829070000001</v>
      </c>
      <c r="C80" s="121">
        <v>26.107001289999999</v>
      </c>
      <c r="D80" s="121">
        <v>29.705302070000002</v>
      </c>
      <c r="E80" s="325"/>
      <c r="F80" s="33" t="s">
        <v>196</v>
      </c>
      <c r="G80" s="121">
        <v>2.8161744500000001</v>
      </c>
      <c r="H80" s="121">
        <v>4.52441285</v>
      </c>
      <c r="I80" s="121">
        <v>2.6529342499999999</v>
      </c>
      <c r="J80" s="325"/>
      <c r="K80" s="33" t="s">
        <v>125</v>
      </c>
      <c r="L80" s="121">
        <v>8.1176979999999996E-2</v>
      </c>
      <c r="M80" s="121">
        <v>3.6111940000000002E-2</v>
      </c>
      <c r="N80" s="121">
        <v>0.37877443</v>
      </c>
      <c r="V80" s="27"/>
      <c r="W80" s="27"/>
      <c r="X80" s="27"/>
      <c r="AC80" s="27"/>
      <c r="AD80" s="27"/>
      <c r="AE80" s="27"/>
      <c r="AK80" s="27"/>
      <c r="AL80" s="27"/>
      <c r="AM80" s="27"/>
      <c r="AS80" s="27"/>
      <c r="AT80" s="27"/>
      <c r="AU80" s="27"/>
    </row>
    <row r="81" spans="1:47" x14ac:dyDescent="0.25">
      <c r="A81" s="33" t="s">
        <v>23</v>
      </c>
      <c r="B81" s="121">
        <v>21.000465469999998</v>
      </c>
      <c r="C81" s="121">
        <v>24.40252589</v>
      </c>
      <c r="D81" s="121">
        <v>29.378360829999998</v>
      </c>
      <c r="E81" s="326"/>
      <c r="F81" s="33" t="s">
        <v>63</v>
      </c>
      <c r="G81" s="121">
        <v>8.7155250199999994</v>
      </c>
      <c r="H81" s="121">
        <v>5.2673999999999993E-3</v>
      </c>
      <c r="I81" s="121">
        <v>2.59994513</v>
      </c>
      <c r="J81" s="326"/>
      <c r="K81" s="33" t="s">
        <v>123</v>
      </c>
      <c r="L81" s="121">
        <v>1.2637200000000001E-2</v>
      </c>
      <c r="M81" s="121">
        <v>0</v>
      </c>
      <c r="N81" s="121">
        <v>0.37186184</v>
      </c>
      <c r="V81" s="27"/>
      <c r="W81" s="27"/>
      <c r="X81" s="27"/>
      <c r="AC81" s="27"/>
      <c r="AD81" s="27"/>
      <c r="AE81" s="27"/>
      <c r="AK81" s="27"/>
      <c r="AL81" s="27"/>
      <c r="AM81" s="27"/>
      <c r="AS81" s="27"/>
      <c r="AT81" s="27"/>
      <c r="AU81" s="27"/>
    </row>
    <row r="82" spans="1:47" x14ac:dyDescent="0.25">
      <c r="A82" s="33" t="s">
        <v>124</v>
      </c>
      <c r="B82" s="121">
        <v>26.99005885</v>
      </c>
      <c r="C82" s="121">
        <v>27.951400270000001</v>
      </c>
      <c r="D82" s="121">
        <v>29.37207828</v>
      </c>
      <c r="E82" s="325"/>
      <c r="F82" s="33" t="s">
        <v>911</v>
      </c>
      <c r="G82" s="121">
        <v>0</v>
      </c>
      <c r="H82" s="121">
        <v>0</v>
      </c>
      <c r="I82" s="121">
        <v>2.5387279500000002</v>
      </c>
      <c r="J82" s="325"/>
      <c r="K82" s="33" t="s">
        <v>112</v>
      </c>
      <c r="L82" s="121">
        <v>0.50541312000000005</v>
      </c>
      <c r="M82" s="121">
        <v>0.56069499</v>
      </c>
      <c r="N82" s="121">
        <v>0.34956209000000005</v>
      </c>
      <c r="V82" s="27"/>
      <c r="W82" s="27"/>
      <c r="X82" s="27"/>
      <c r="AC82" s="27"/>
      <c r="AD82" s="27"/>
      <c r="AE82" s="27"/>
      <c r="AK82" s="27"/>
      <c r="AL82" s="27"/>
      <c r="AM82" s="27"/>
      <c r="AS82" s="27"/>
      <c r="AT82" s="27"/>
      <c r="AU82" s="27"/>
    </row>
    <row r="83" spans="1:47" x14ac:dyDescent="0.25">
      <c r="A83" s="33" t="s">
        <v>168</v>
      </c>
      <c r="B83" s="121">
        <v>28.980137550000002</v>
      </c>
      <c r="C83" s="121">
        <v>20.661248280000002</v>
      </c>
      <c r="D83" s="121">
        <v>28.985287929999998</v>
      </c>
      <c r="E83" s="326"/>
      <c r="F83" s="33" t="s">
        <v>879</v>
      </c>
      <c r="G83" s="121">
        <v>4.7658220000000001E-2</v>
      </c>
      <c r="H83" s="121">
        <v>9.3823399999999994E-3</v>
      </c>
      <c r="I83" s="121">
        <v>2.5031021200000003</v>
      </c>
      <c r="J83" s="326"/>
      <c r="K83" s="33" t="s">
        <v>192</v>
      </c>
      <c r="L83" s="121">
        <v>0.55593164000000006</v>
      </c>
      <c r="M83" s="121">
        <v>0.35625097999999999</v>
      </c>
      <c r="N83" s="121">
        <v>0.33817321</v>
      </c>
      <c r="V83" s="27"/>
      <c r="W83" s="27"/>
      <c r="X83" s="27"/>
      <c r="AC83" s="27"/>
      <c r="AD83" s="27"/>
      <c r="AE83" s="27"/>
      <c r="AK83" s="27"/>
      <c r="AL83" s="27"/>
      <c r="AM83" s="27"/>
      <c r="AS83" s="27"/>
      <c r="AT83" s="27"/>
      <c r="AU83" s="27"/>
    </row>
    <row r="84" spans="1:47" x14ac:dyDescent="0.25">
      <c r="A84" s="33" t="s">
        <v>140</v>
      </c>
      <c r="B84" s="121">
        <v>39.070163379999897</v>
      </c>
      <c r="C84" s="121">
        <v>71.71103153</v>
      </c>
      <c r="D84" s="121">
        <v>28.61258625</v>
      </c>
      <c r="E84" s="325"/>
      <c r="F84" s="33" t="s">
        <v>210</v>
      </c>
      <c r="G84" s="121">
        <v>4.2227817600000002</v>
      </c>
      <c r="H84" s="121">
        <v>3.0121256000000001</v>
      </c>
      <c r="I84" s="121">
        <v>2.4181189500000002</v>
      </c>
      <c r="J84" s="325"/>
      <c r="K84" s="33" t="s">
        <v>152</v>
      </c>
      <c r="L84" s="121">
        <v>0.20133740999999999</v>
      </c>
      <c r="M84" s="121">
        <v>0.10510269999999999</v>
      </c>
      <c r="N84" s="121">
        <v>0.33492909999999998</v>
      </c>
      <c r="V84" s="27"/>
      <c r="W84" s="27"/>
      <c r="X84" s="27"/>
      <c r="AC84" s="27"/>
      <c r="AD84" s="27"/>
      <c r="AE84" s="27"/>
      <c r="AK84" s="27"/>
      <c r="AL84" s="27"/>
      <c r="AM84" s="27"/>
      <c r="AS84" s="27"/>
      <c r="AT84" s="27"/>
      <c r="AU84" s="27"/>
    </row>
    <row r="85" spans="1:47" x14ac:dyDescent="0.25">
      <c r="A85" s="33" t="s">
        <v>90</v>
      </c>
      <c r="B85" s="121">
        <v>17.070007219999997</v>
      </c>
      <c r="C85" s="121">
        <v>19.969469230000001</v>
      </c>
      <c r="D85" s="121">
        <v>28.502971800000001</v>
      </c>
      <c r="E85" s="326"/>
      <c r="F85" s="33" t="s">
        <v>72</v>
      </c>
      <c r="G85" s="121">
        <v>0</v>
      </c>
      <c r="H85" s="121">
        <v>2.59464111</v>
      </c>
      <c r="I85" s="121">
        <v>2.3345648199999998</v>
      </c>
      <c r="J85" s="326"/>
      <c r="K85" s="33" t="s">
        <v>169</v>
      </c>
      <c r="L85" s="121">
        <v>7.106788E-2</v>
      </c>
      <c r="M85" s="121">
        <v>4.7986330000000001E-2</v>
      </c>
      <c r="N85" s="121">
        <v>0.32656664000000002</v>
      </c>
      <c r="V85" s="27"/>
      <c r="W85" s="27"/>
      <c r="X85" s="27"/>
      <c r="AC85" s="27"/>
      <c r="AD85" s="27"/>
      <c r="AE85" s="27"/>
      <c r="AK85" s="27"/>
      <c r="AL85" s="27"/>
      <c r="AM85" s="27"/>
      <c r="AS85" s="27"/>
      <c r="AT85" s="27"/>
      <c r="AU85" s="27"/>
    </row>
    <row r="86" spans="1:47" x14ac:dyDescent="0.25">
      <c r="A86" s="33" t="s">
        <v>159</v>
      </c>
      <c r="B86" s="121">
        <v>22.439844040000001</v>
      </c>
      <c r="C86" s="121">
        <v>28.190216420000002</v>
      </c>
      <c r="D86" s="121">
        <v>28.124106279999999</v>
      </c>
      <c r="E86" s="325"/>
      <c r="F86" s="33" t="s">
        <v>161</v>
      </c>
      <c r="G86" s="121">
        <v>4.0623908200000001</v>
      </c>
      <c r="H86" s="121">
        <v>7.2624664499999998</v>
      </c>
      <c r="I86" s="121">
        <v>2.3327456400000002</v>
      </c>
      <c r="J86" s="325"/>
      <c r="K86" s="33" t="s">
        <v>79</v>
      </c>
      <c r="L86" s="121">
        <v>0.13592023</v>
      </c>
      <c r="M86" s="121">
        <v>0.43384290999999997</v>
      </c>
      <c r="N86" s="121">
        <v>0.31829004</v>
      </c>
      <c r="V86" s="27"/>
      <c r="W86" s="27"/>
      <c r="X86" s="27"/>
      <c r="AC86" s="27"/>
      <c r="AD86" s="27"/>
      <c r="AE86" s="27"/>
      <c r="AK86" s="27"/>
      <c r="AL86" s="27"/>
      <c r="AM86" s="27"/>
      <c r="AS86" s="27"/>
      <c r="AT86" s="27"/>
      <c r="AU86" s="27"/>
    </row>
    <row r="87" spans="1:47" x14ac:dyDescent="0.25">
      <c r="A87" s="33" t="s">
        <v>116</v>
      </c>
      <c r="B87" s="121">
        <v>21.394729050000002</v>
      </c>
      <c r="C87" s="121">
        <v>26.619970379999998</v>
      </c>
      <c r="D87" s="121">
        <v>27.478392969999998</v>
      </c>
      <c r="E87" s="326"/>
      <c r="F87" s="33" t="s">
        <v>76</v>
      </c>
      <c r="G87" s="121">
        <v>1.33209423</v>
      </c>
      <c r="H87" s="121">
        <v>0.35320967999999997</v>
      </c>
      <c r="I87" s="121">
        <v>2.0161992</v>
      </c>
      <c r="J87" s="326"/>
      <c r="K87" s="33" t="s">
        <v>194</v>
      </c>
      <c r="L87" s="121">
        <v>0.36959304999999998</v>
      </c>
      <c r="M87" s="121">
        <v>0.26033492000000003</v>
      </c>
      <c r="N87" s="121">
        <v>0.31556283000000002</v>
      </c>
      <c r="V87" s="27"/>
      <c r="W87" s="27"/>
      <c r="X87" s="27"/>
      <c r="AC87" s="27"/>
      <c r="AD87" s="27"/>
      <c r="AE87" s="27"/>
      <c r="AK87" s="27"/>
      <c r="AL87" s="27"/>
      <c r="AM87" s="27"/>
      <c r="AS87" s="27"/>
      <c r="AT87" s="27"/>
      <c r="AU87" s="27"/>
    </row>
    <row r="88" spans="1:47" x14ac:dyDescent="0.25">
      <c r="A88" s="33" t="s">
        <v>137</v>
      </c>
      <c r="B88" s="121">
        <v>21.17602947</v>
      </c>
      <c r="C88" s="121">
        <v>28.59592271</v>
      </c>
      <c r="D88" s="121">
        <v>27.235479699999999</v>
      </c>
      <c r="E88" s="325"/>
      <c r="F88" s="33" t="s">
        <v>176</v>
      </c>
      <c r="G88" s="121">
        <v>2.2735164999999999</v>
      </c>
      <c r="H88" s="121">
        <v>0.74430123999999998</v>
      </c>
      <c r="I88" s="121">
        <v>1.9241837399999999</v>
      </c>
      <c r="J88" s="325"/>
      <c r="K88" s="33" t="s">
        <v>176</v>
      </c>
      <c r="L88" s="121">
        <v>0.46029628</v>
      </c>
      <c r="M88" s="121">
        <v>0.54124914000000002</v>
      </c>
      <c r="N88" s="121">
        <v>0.30455854999999998</v>
      </c>
      <c r="V88" s="27"/>
      <c r="W88" s="27"/>
      <c r="X88" s="27"/>
      <c r="AC88" s="27"/>
      <c r="AD88" s="27"/>
      <c r="AE88" s="27"/>
      <c r="AK88" s="27"/>
      <c r="AL88" s="27"/>
      <c r="AM88" s="27"/>
      <c r="AS88" s="27"/>
      <c r="AT88" s="27"/>
      <c r="AU88" s="27"/>
    </row>
    <row r="89" spans="1:47" x14ac:dyDescent="0.25">
      <c r="A89" s="33" t="s">
        <v>163</v>
      </c>
      <c r="B89" s="121">
        <v>28.72680274</v>
      </c>
      <c r="C89" s="121">
        <v>82.416653499999995</v>
      </c>
      <c r="D89" s="121">
        <v>26.722815129999997</v>
      </c>
      <c r="E89" s="326"/>
      <c r="F89" s="33" t="s">
        <v>172</v>
      </c>
      <c r="G89" s="121">
        <v>14.229737179999999</v>
      </c>
      <c r="H89" s="121">
        <v>10.519519970000001</v>
      </c>
      <c r="I89" s="121">
        <v>1.91193167</v>
      </c>
      <c r="J89" s="326"/>
      <c r="K89" s="33" t="s">
        <v>154</v>
      </c>
      <c r="L89" s="121">
        <v>0.34466051000000003</v>
      </c>
      <c r="M89" s="121">
        <v>0.24145260999999998</v>
      </c>
      <c r="N89" s="121">
        <v>0.29623081000000001</v>
      </c>
      <c r="V89" s="27"/>
      <c r="W89" s="27"/>
      <c r="X89" s="27"/>
      <c r="AC89" s="27"/>
      <c r="AD89" s="27"/>
      <c r="AE89" s="27"/>
      <c r="AK89" s="27"/>
      <c r="AL89" s="27"/>
      <c r="AM89" s="27"/>
      <c r="AS89" s="27"/>
      <c r="AT89" s="27"/>
      <c r="AU89" s="27"/>
    </row>
    <row r="90" spans="1:47" x14ac:dyDescent="0.25">
      <c r="A90" s="33" t="s">
        <v>38</v>
      </c>
      <c r="B90" s="121">
        <v>17.512152010000001</v>
      </c>
      <c r="C90" s="121">
        <v>26.140718589999999</v>
      </c>
      <c r="D90" s="121">
        <v>26.696834129999999</v>
      </c>
      <c r="E90" s="325"/>
      <c r="F90" s="33" t="s">
        <v>123</v>
      </c>
      <c r="G90" s="121">
        <v>3.1817865299999997</v>
      </c>
      <c r="H90" s="121">
        <v>1.4627796599999998</v>
      </c>
      <c r="I90" s="121">
        <v>1.85468648</v>
      </c>
      <c r="J90" s="325"/>
      <c r="K90" s="33" t="s">
        <v>8</v>
      </c>
      <c r="L90" s="121">
        <v>0.28156697999999997</v>
      </c>
      <c r="M90" s="121">
        <v>0.27570329999999998</v>
      </c>
      <c r="N90" s="121">
        <v>0.29464606999999998</v>
      </c>
      <c r="V90" s="27"/>
      <c r="W90" s="27"/>
      <c r="X90" s="27"/>
      <c r="AC90" s="27"/>
      <c r="AD90" s="27"/>
      <c r="AE90" s="27"/>
      <c r="AK90" s="27"/>
      <c r="AL90" s="27"/>
      <c r="AM90" s="27"/>
      <c r="AS90" s="27"/>
      <c r="AT90" s="27"/>
      <c r="AU90" s="27"/>
    </row>
    <row r="91" spans="1:47" x14ac:dyDescent="0.25">
      <c r="A91" s="33" t="s">
        <v>74</v>
      </c>
      <c r="B91" s="121">
        <v>338.86088988</v>
      </c>
      <c r="C91" s="121">
        <v>27.38465072</v>
      </c>
      <c r="D91" s="121">
        <v>26.448213059999997</v>
      </c>
      <c r="E91" s="326"/>
      <c r="F91" s="33" t="s">
        <v>116</v>
      </c>
      <c r="G91" s="121">
        <v>1.5787390400000001</v>
      </c>
      <c r="H91" s="121">
        <v>7.4363098499999998</v>
      </c>
      <c r="I91" s="121">
        <v>1.8501623</v>
      </c>
      <c r="J91" s="326"/>
      <c r="K91" s="33" t="s">
        <v>198</v>
      </c>
      <c r="L91" s="121">
        <v>0.68553337000000103</v>
      </c>
      <c r="M91" s="121">
        <v>0.19222686999999999</v>
      </c>
      <c r="N91" s="121">
        <v>0.29200078000000002</v>
      </c>
      <c r="V91" s="27"/>
      <c r="W91" s="27"/>
      <c r="X91" s="27"/>
      <c r="AC91" s="27"/>
      <c r="AD91" s="27"/>
      <c r="AE91" s="27"/>
      <c r="AK91" s="27"/>
      <c r="AL91" s="27"/>
      <c r="AM91" s="27"/>
      <c r="AS91" s="27"/>
      <c r="AT91" s="27"/>
      <c r="AU91" s="27"/>
    </row>
    <row r="92" spans="1:47" x14ac:dyDescent="0.25">
      <c r="A92" s="33" t="s">
        <v>58</v>
      </c>
      <c r="B92" s="121">
        <v>23.865254069999999</v>
      </c>
      <c r="C92" s="121">
        <v>11.72560859</v>
      </c>
      <c r="D92" s="121">
        <v>26.187329600000002</v>
      </c>
      <c r="E92" s="325"/>
      <c r="F92" s="33" t="s">
        <v>166</v>
      </c>
      <c r="G92" s="121">
        <v>1.6067575199999999</v>
      </c>
      <c r="H92" s="121">
        <v>4.5956694000000002</v>
      </c>
      <c r="I92" s="121">
        <v>1.8396941299999998</v>
      </c>
      <c r="J92" s="325"/>
      <c r="K92" s="33" t="s">
        <v>189</v>
      </c>
      <c r="L92" s="121">
        <v>0.40328702</v>
      </c>
      <c r="M92" s="121">
        <v>0.22879598000000001</v>
      </c>
      <c r="N92" s="121">
        <v>0.28862214000000003</v>
      </c>
      <c r="V92" s="27"/>
      <c r="W92" s="27"/>
      <c r="X92" s="27"/>
      <c r="AC92" s="27"/>
      <c r="AD92" s="27"/>
      <c r="AE92" s="27"/>
      <c r="AK92" s="27"/>
      <c r="AL92" s="27"/>
      <c r="AM92" s="27"/>
      <c r="AS92" s="27"/>
      <c r="AT92" s="27"/>
      <c r="AU92" s="27"/>
    </row>
    <row r="93" spans="1:47" x14ac:dyDescent="0.25">
      <c r="A93" s="33" t="s">
        <v>39</v>
      </c>
      <c r="B93" s="121">
        <v>25.323206039999999</v>
      </c>
      <c r="C93" s="121">
        <v>22.4073019</v>
      </c>
      <c r="D93" s="121">
        <v>25.95821969</v>
      </c>
      <c r="E93" s="326"/>
      <c r="F93" s="33" t="s">
        <v>89</v>
      </c>
      <c r="G93" s="121">
        <v>4.4520218200000006</v>
      </c>
      <c r="H93" s="121">
        <v>2.1255563</v>
      </c>
      <c r="I93" s="121">
        <v>1.81197301</v>
      </c>
      <c r="J93" s="326"/>
      <c r="K93" s="33" t="s">
        <v>78</v>
      </c>
      <c r="L93" s="121">
        <v>5.68587E-3</v>
      </c>
      <c r="M93" s="121">
        <v>6.9419999999999996E-5</v>
      </c>
      <c r="N93" s="121">
        <v>0.27198009000000001</v>
      </c>
      <c r="V93" s="27"/>
      <c r="W93" s="27"/>
      <c r="X93" s="27"/>
      <c r="AC93" s="27"/>
      <c r="AD93" s="27"/>
      <c r="AE93" s="27"/>
      <c r="AK93" s="27"/>
      <c r="AL93" s="27"/>
      <c r="AM93" s="27"/>
      <c r="AS93" s="27"/>
      <c r="AT93" s="27"/>
      <c r="AU93" s="27"/>
    </row>
    <row r="94" spans="1:47" x14ac:dyDescent="0.25">
      <c r="A94" s="33" t="s">
        <v>88</v>
      </c>
      <c r="B94" s="121">
        <v>14.46375583</v>
      </c>
      <c r="C94" s="121">
        <v>13.610595050000001</v>
      </c>
      <c r="D94" s="121">
        <v>25.221481539999999</v>
      </c>
      <c r="E94" s="325"/>
      <c r="F94" s="33" t="s">
        <v>130</v>
      </c>
      <c r="G94" s="121">
        <v>0.14010359999999999</v>
      </c>
      <c r="H94" s="121">
        <v>0</v>
      </c>
      <c r="I94" s="121">
        <v>1.77251827</v>
      </c>
      <c r="J94" s="325"/>
      <c r="K94" s="33" t="s">
        <v>136</v>
      </c>
      <c r="L94" s="121">
        <v>0.22832633999999999</v>
      </c>
      <c r="M94" s="121">
        <v>0.18781514000000002</v>
      </c>
      <c r="N94" s="121">
        <v>0.26441972999999996</v>
      </c>
      <c r="V94" s="27"/>
      <c r="W94" s="27"/>
      <c r="X94" s="27"/>
      <c r="AC94" s="27"/>
      <c r="AD94" s="27"/>
      <c r="AE94" s="27"/>
      <c r="AK94" s="27"/>
      <c r="AL94" s="27"/>
      <c r="AM94" s="27"/>
      <c r="AS94" s="27"/>
      <c r="AT94" s="27"/>
      <c r="AU94" s="27"/>
    </row>
    <row r="95" spans="1:47" x14ac:dyDescent="0.25">
      <c r="A95" s="33" t="s">
        <v>26</v>
      </c>
      <c r="B95" s="121">
        <v>25.223901719999997</v>
      </c>
      <c r="C95" s="121">
        <v>27.772589579999998</v>
      </c>
      <c r="D95" s="121">
        <v>24.991790239999997</v>
      </c>
      <c r="E95" s="326"/>
      <c r="F95" s="33" t="s">
        <v>186</v>
      </c>
      <c r="G95" s="121">
        <v>7.5812712800000002</v>
      </c>
      <c r="H95" s="121">
        <v>0.89693487000000005</v>
      </c>
      <c r="I95" s="121">
        <v>1.5836662699999999</v>
      </c>
      <c r="J95" s="326"/>
      <c r="K95" s="33" t="s">
        <v>195</v>
      </c>
      <c r="L95" s="121">
        <v>0.35979330999999998</v>
      </c>
      <c r="M95" s="121">
        <v>0.28279435999999997</v>
      </c>
      <c r="N95" s="121">
        <v>0.25432267000000003</v>
      </c>
      <c r="V95" s="27"/>
      <c r="W95" s="27"/>
      <c r="X95" s="27"/>
      <c r="AC95" s="27"/>
      <c r="AD95" s="27"/>
      <c r="AE95" s="27"/>
      <c r="AK95" s="27"/>
      <c r="AL95" s="27"/>
      <c r="AM95" s="27"/>
      <c r="AS95" s="27"/>
      <c r="AT95" s="27"/>
      <c r="AU95" s="27"/>
    </row>
    <row r="96" spans="1:47" x14ac:dyDescent="0.25">
      <c r="A96" s="33" t="s">
        <v>914</v>
      </c>
      <c r="B96" s="121">
        <v>18.471376739999997</v>
      </c>
      <c r="C96" s="121">
        <v>20.743552409999999</v>
      </c>
      <c r="D96" s="121">
        <v>23.97612337</v>
      </c>
      <c r="E96" s="325"/>
      <c r="F96" s="33" t="s">
        <v>109</v>
      </c>
      <c r="G96" s="121">
        <v>0.99275543999999993</v>
      </c>
      <c r="H96" s="121">
        <v>1.9228209199999999</v>
      </c>
      <c r="I96" s="121">
        <v>1.5658466100000001</v>
      </c>
      <c r="J96" s="325"/>
      <c r="K96" s="33" t="s">
        <v>30</v>
      </c>
      <c r="L96" s="121">
        <v>4.4828140000000002E-2</v>
      </c>
      <c r="M96" s="121">
        <v>8.3684099999999997E-3</v>
      </c>
      <c r="N96" s="121">
        <v>0.24888250000000001</v>
      </c>
      <c r="V96" s="27"/>
      <c r="W96" s="27"/>
      <c r="X96" s="27"/>
      <c r="AC96" s="27"/>
      <c r="AD96" s="27"/>
      <c r="AE96" s="27"/>
      <c r="AK96" s="27"/>
      <c r="AL96" s="27"/>
      <c r="AM96" s="27"/>
      <c r="AS96" s="27"/>
      <c r="AT96" s="27"/>
      <c r="AU96" s="27"/>
    </row>
    <row r="97" spans="1:47" x14ac:dyDescent="0.25">
      <c r="A97" s="33" t="s">
        <v>117</v>
      </c>
      <c r="B97" s="121">
        <v>19.455342510000001</v>
      </c>
      <c r="C97" s="121">
        <v>15.75004466</v>
      </c>
      <c r="D97" s="121">
        <v>23.89058606</v>
      </c>
      <c r="E97" s="326"/>
      <c r="F97" s="33" t="s">
        <v>117</v>
      </c>
      <c r="G97" s="121">
        <v>2.5973294399999998</v>
      </c>
      <c r="H97" s="121">
        <v>1.64442361</v>
      </c>
      <c r="I97" s="121">
        <v>1.4753336799999999</v>
      </c>
      <c r="J97" s="326"/>
      <c r="K97" s="33" t="s">
        <v>119</v>
      </c>
      <c r="L97" s="121">
        <v>0.27377202</v>
      </c>
      <c r="M97" s="121">
        <v>0.30287038999999999</v>
      </c>
      <c r="N97" s="121">
        <v>0.23133165</v>
      </c>
      <c r="V97" s="27"/>
      <c r="W97" s="27"/>
      <c r="X97" s="27"/>
      <c r="AC97" s="27"/>
      <c r="AD97" s="27"/>
      <c r="AE97" s="27"/>
      <c r="AK97" s="27"/>
      <c r="AL97" s="27"/>
      <c r="AM97" s="27"/>
      <c r="AS97" s="27"/>
      <c r="AT97" s="27"/>
      <c r="AU97" s="27"/>
    </row>
    <row r="98" spans="1:47" x14ac:dyDescent="0.25">
      <c r="A98" s="33" t="s">
        <v>210</v>
      </c>
      <c r="B98" s="121">
        <v>20.98096778</v>
      </c>
      <c r="C98" s="121">
        <v>27.274018340000001</v>
      </c>
      <c r="D98" s="121">
        <v>21.529330960000102</v>
      </c>
      <c r="E98" s="325"/>
      <c r="F98" s="33" t="s">
        <v>182</v>
      </c>
      <c r="G98" s="121">
        <v>0.26608343000000001</v>
      </c>
      <c r="H98" s="121">
        <v>3.1692332799999998</v>
      </c>
      <c r="I98" s="121">
        <v>1.3240108899999998</v>
      </c>
      <c r="J98" s="325"/>
      <c r="K98" s="33" t="s">
        <v>118</v>
      </c>
      <c r="L98" s="121">
        <v>0.30080894000000002</v>
      </c>
      <c r="M98" s="121">
        <v>0.41687481999999998</v>
      </c>
      <c r="N98" s="121">
        <v>0.21799197000000001</v>
      </c>
      <c r="V98" s="27"/>
      <c r="W98" s="27"/>
      <c r="X98" s="27"/>
      <c r="AC98" s="27"/>
      <c r="AD98" s="27"/>
      <c r="AE98" s="27"/>
      <c r="AK98" s="27"/>
      <c r="AL98" s="27"/>
      <c r="AM98" s="27"/>
      <c r="AS98" s="27"/>
      <c r="AT98" s="27"/>
      <c r="AU98" s="27"/>
    </row>
    <row r="99" spans="1:47" x14ac:dyDescent="0.25">
      <c r="A99" s="33" t="s">
        <v>86</v>
      </c>
      <c r="B99" s="121">
        <v>27.724382890000001</v>
      </c>
      <c r="C99" s="121">
        <v>19.121179659999999</v>
      </c>
      <c r="D99" s="121">
        <v>21.457931160000001</v>
      </c>
      <c r="E99" s="326"/>
      <c r="F99" s="33" t="s">
        <v>95</v>
      </c>
      <c r="G99" s="121">
        <v>1.49010332</v>
      </c>
      <c r="H99" s="121">
        <v>0.82258498000000002</v>
      </c>
      <c r="I99" s="121">
        <v>1.3157995200000001</v>
      </c>
      <c r="J99" s="326"/>
      <c r="K99" s="33" t="s">
        <v>95</v>
      </c>
      <c r="L99" s="121">
        <v>0.75001818000000009</v>
      </c>
      <c r="M99" s="121">
        <v>0.18426186</v>
      </c>
      <c r="N99" s="121">
        <v>0.21464074</v>
      </c>
      <c r="V99" s="27"/>
      <c r="W99" s="27"/>
      <c r="X99" s="27"/>
      <c r="AC99" s="27"/>
      <c r="AD99" s="27"/>
      <c r="AE99" s="27"/>
      <c r="AK99" s="27"/>
      <c r="AL99" s="27"/>
      <c r="AM99" s="27"/>
      <c r="AS99" s="27"/>
      <c r="AT99" s="27"/>
      <c r="AU99" s="27"/>
    </row>
    <row r="100" spans="1:47" x14ac:dyDescent="0.25">
      <c r="A100" s="33" t="s">
        <v>886</v>
      </c>
      <c r="B100" s="121">
        <v>25.73213647</v>
      </c>
      <c r="C100" s="121">
        <v>23.70850407</v>
      </c>
      <c r="D100" s="121">
        <v>21.227904030000001</v>
      </c>
      <c r="E100" s="325"/>
      <c r="F100" s="33" t="s">
        <v>147</v>
      </c>
      <c r="G100" s="121">
        <v>1.54608235</v>
      </c>
      <c r="H100" s="121">
        <v>0.67363732999999992</v>
      </c>
      <c r="I100" s="121">
        <v>1.2170931699999998</v>
      </c>
      <c r="J100" s="325"/>
      <c r="K100" s="33" t="s">
        <v>77</v>
      </c>
      <c r="L100" s="121">
        <v>0.20417980999999999</v>
      </c>
      <c r="M100" s="121">
        <v>7.6742249999999998E-2</v>
      </c>
      <c r="N100" s="121">
        <v>0.20948423000000002</v>
      </c>
      <c r="V100" s="27"/>
      <c r="W100" s="27"/>
      <c r="X100" s="27"/>
      <c r="AC100" s="27"/>
      <c r="AD100" s="27"/>
      <c r="AE100" s="27"/>
      <c r="AK100" s="27"/>
      <c r="AL100" s="27"/>
      <c r="AM100" s="27"/>
      <c r="AS100" s="27"/>
      <c r="AT100" s="27"/>
      <c r="AU100" s="27"/>
    </row>
    <row r="101" spans="1:47" x14ac:dyDescent="0.25">
      <c r="A101" s="33" t="s">
        <v>19</v>
      </c>
      <c r="B101" s="121">
        <v>18.209587350000003</v>
      </c>
      <c r="C101" s="121">
        <v>17.721391489999998</v>
      </c>
      <c r="D101" s="121">
        <v>20.986719190000002</v>
      </c>
      <c r="E101" s="326"/>
      <c r="F101" s="33" t="s">
        <v>25</v>
      </c>
      <c r="G101" s="121">
        <v>5.3517429999999998E-2</v>
      </c>
      <c r="H101" s="121">
        <v>8.9617199999999994E-2</v>
      </c>
      <c r="I101" s="121">
        <v>1.1558335900000001</v>
      </c>
      <c r="J101" s="326"/>
      <c r="K101" s="33" t="s">
        <v>131</v>
      </c>
      <c r="L101" s="121">
        <v>8.3262059999999999E-2</v>
      </c>
      <c r="M101" s="121">
        <v>3.7207879999999999E-2</v>
      </c>
      <c r="N101" s="121">
        <v>0.19634842000000002</v>
      </c>
      <c r="V101" s="27"/>
      <c r="W101" s="27"/>
      <c r="X101" s="27"/>
      <c r="AC101" s="27"/>
      <c r="AD101" s="27"/>
      <c r="AE101" s="27"/>
      <c r="AK101" s="27"/>
      <c r="AL101" s="27"/>
      <c r="AM101" s="27"/>
      <c r="AS101" s="27"/>
      <c r="AT101" s="27"/>
      <c r="AU101" s="27"/>
    </row>
    <row r="102" spans="1:47" x14ac:dyDescent="0.25">
      <c r="A102" s="33" t="s">
        <v>198</v>
      </c>
      <c r="B102" s="121">
        <v>18.202963449999999</v>
      </c>
      <c r="C102" s="121">
        <v>17.974442280000002</v>
      </c>
      <c r="D102" s="121">
        <v>20.923255640000001</v>
      </c>
      <c r="E102" s="325"/>
      <c r="F102" s="33" t="s">
        <v>79</v>
      </c>
      <c r="G102" s="121">
        <v>5.9522595700000007</v>
      </c>
      <c r="H102" s="121">
        <v>0.35122234999999996</v>
      </c>
      <c r="I102" s="121">
        <v>1.14258624</v>
      </c>
      <c r="J102" s="325"/>
      <c r="K102" s="33" t="s">
        <v>147</v>
      </c>
      <c r="L102" s="121">
        <v>0.30369457999999999</v>
      </c>
      <c r="M102" s="121">
        <v>2.6735296499999999</v>
      </c>
      <c r="N102" s="121">
        <v>0.18580527999999999</v>
      </c>
      <c r="V102" s="27"/>
      <c r="W102" s="27"/>
      <c r="X102" s="27"/>
      <c r="AC102" s="27"/>
      <c r="AD102" s="27"/>
      <c r="AE102" s="27"/>
      <c r="AK102" s="27"/>
      <c r="AL102" s="27"/>
      <c r="AM102" s="27"/>
      <c r="AS102" s="27"/>
      <c r="AT102" s="27"/>
      <c r="AU102" s="27"/>
    </row>
    <row r="103" spans="1:47" x14ac:dyDescent="0.25">
      <c r="A103" s="33" t="s">
        <v>104</v>
      </c>
      <c r="B103" s="121">
        <v>19.306873280000001</v>
      </c>
      <c r="C103" s="121">
        <v>24.195297760000003</v>
      </c>
      <c r="D103" s="121">
        <v>20.922718800000002</v>
      </c>
      <c r="E103" s="326"/>
      <c r="F103" s="33" t="s">
        <v>899</v>
      </c>
      <c r="G103" s="121">
        <v>2.4050224</v>
      </c>
      <c r="H103" s="121">
        <v>1.1642530500000001</v>
      </c>
      <c r="I103" s="121">
        <v>1.13919668</v>
      </c>
      <c r="J103" s="326"/>
      <c r="K103" s="33" t="s">
        <v>104</v>
      </c>
      <c r="L103" s="121">
        <v>8.4407160000000009E-2</v>
      </c>
      <c r="M103" s="121">
        <v>0.10006455</v>
      </c>
      <c r="N103" s="121">
        <v>0.15132669000000001</v>
      </c>
      <c r="V103" s="27"/>
      <c r="W103" s="27"/>
      <c r="X103" s="27"/>
      <c r="AC103" s="27"/>
      <c r="AD103" s="27"/>
      <c r="AE103" s="27"/>
      <c r="AK103" s="27"/>
      <c r="AL103" s="27"/>
      <c r="AM103" s="27"/>
      <c r="AS103" s="27"/>
      <c r="AT103" s="27"/>
      <c r="AU103" s="27"/>
    </row>
    <row r="104" spans="1:47" x14ac:dyDescent="0.25">
      <c r="A104" s="33" t="s">
        <v>160</v>
      </c>
      <c r="B104" s="121">
        <v>21.126800469999999</v>
      </c>
      <c r="C104" s="121">
        <v>14.060962400000001</v>
      </c>
      <c r="D104" s="121">
        <v>20.62534398</v>
      </c>
      <c r="E104" s="325"/>
      <c r="F104" s="33" t="s">
        <v>16</v>
      </c>
      <c r="G104" s="121">
        <v>0.38097096999999996</v>
      </c>
      <c r="H104" s="121">
        <v>0.10766149999999999</v>
      </c>
      <c r="I104" s="121">
        <v>1.11193367</v>
      </c>
      <c r="J104" s="325"/>
      <c r="K104" s="33" t="s">
        <v>197</v>
      </c>
      <c r="L104" s="121">
        <v>0.15590767999999999</v>
      </c>
      <c r="M104" s="121">
        <v>0.24410693</v>
      </c>
      <c r="N104" s="121">
        <v>0.14540533</v>
      </c>
      <c r="V104" s="27"/>
      <c r="W104" s="27"/>
      <c r="X104" s="27"/>
      <c r="AC104" s="27"/>
      <c r="AD104" s="27"/>
      <c r="AE104" s="27"/>
      <c r="AK104" s="27"/>
      <c r="AL104" s="27"/>
      <c r="AM104" s="27"/>
      <c r="AS104" s="27"/>
      <c r="AT104" s="27"/>
      <c r="AU104" s="27"/>
    </row>
    <row r="105" spans="1:47" x14ac:dyDescent="0.25">
      <c r="A105" s="33" t="s">
        <v>191</v>
      </c>
      <c r="B105" s="121">
        <v>20.857362210000002</v>
      </c>
      <c r="C105" s="121">
        <v>18.088574170000001</v>
      </c>
      <c r="D105" s="121">
        <v>20.215653570000001</v>
      </c>
      <c r="E105" s="326"/>
      <c r="F105" s="33" t="s">
        <v>80</v>
      </c>
      <c r="G105" s="121">
        <v>3.1580927299999999</v>
      </c>
      <c r="H105" s="121">
        <v>4.2147816599999999</v>
      </c>
      <c r="I105" s="121">
        <v>1.1044591399999999</v>
      </c>
      <c r="J105" s="326"/>
      <c r="K105" s="33" t="s">
        <v>100</v>
      </c>
      <c r="L105" s="121">
        <v>0.32673602000000002</v>
      </c>
      <c r="M105" s="121">
        <v>0.17220179999999999</v>
      </c>
      <c r="N105" s="121">
        <v>0.13377620999999998</v>
      </c>
      <c r="V105" s="27"/>
      <c r="W105" s="27"/>
      <c r="X105" s="27"/>
      <c r="AC105" s="27"/>
      <c r="AD105" s="27"/>
      <c r="AE105" s="27"/>
      <c r="AK105" s="27"/>
      <c r="AL105" s="27"/>
      <c r="AM105" s="27"/>
      <c r="AS105" s="27"/>
      <c r="AT105" s="27"/>
      <c r="AU105" s="27"/>
    </row>
    <row r="106" spans="1:47" x14ac:dyDescent="0.25">
      <c r="A106" s="33" t="s">
        <v>4</v>
      </c>
      <c r="B106" s="121">
        <v>21.128759350000003</v>
      </c>
      <c r="C106" s="121">
        <v>18.087551350000002</v>
      </c>
      <c r="D106" s="121">
        <v>20.162605940000002</v>
      </c>
      <c r="E106" s="325"/>
      <c r="F106" s="33" t="s">
        <v>137</v>
      </c>
      <c r="G106" s="121">
        <v>0.80474665000000001</v>
      </c>
      <c r="H106" s="121">
        <v>2.30866829</v>
      </c>
      <c r="I106" s="121">
        <v>1.0907408700000001</v>
      </c>
      <c r="J106" s="325"/>
      <c r="K106" s="33" t="s">
        <v>128</v>
      </c>
      <c r="L106" s="121">
        <v>0</v>
      </c>
      <c r="M106" s="121">
        <v>5.2062209999999998E-2</v>
      </c>
      <c r="N106" s="121">
        <v>0.13376798000000001</v>
      </c>
      <c r="V106" s="27"/>
      <c r="W106" s="27"/>
      <c r="X106" s="27"/>
      <c r="AC106" s="27"/>
      <c r="AD106" s="27"/>
      <c r="AE106" s="27"/>
      <c r="AK106" s="27"/>
      <c r="AL106" s="27"/>
      <c r="AM106" s="27"/>
      <c r="AS106" s="27"/>
      <c r="AT106" s="27"/>
      <c r="AU106" s="27"/>
    </row>
    <row r="107" spans="1:47" x14ac:dyDescent="0.25">
      <c r="A107" s="33" t="s">
        <v>92</v>
      </c>
      <c r="B107" s="121">
        <v>29.78051885</v>
      </c>
      <c r="C107" s="121">
        <v>34.497879179999998</v>
      </c>
      <c r="D107" s="121">
        <v>20.009003710000002</v>
      </c>
      <c r="E107" s="326"/>
      <c r="F107" s="33" t="s">
        <v>215</v>
      </c>
      <c r="G107" s="121">
        <v>0.85055832999999992</v>
      </c>
      <c r="H107" s="121">
        <v>3.2925147300000002</v>
      </c>
      <c r="I107" s="121">
        <v>1.08300741</v>
      </c>
      <c r="J107" s="326"/>
      <c r="K107" s="33" t="s">
        <v>137</v>
      </c>
      <c r="L107" s="121">
        <v>0.44849762999999998</v>
      </c>
      <c r="M107" s="121">
        <v>0.15141083999999999</v>
      </c>
      <c r="N107" s="121">
        <v>0.12774531</v>
      </c>
      <c r="V107" s="27"/>
      <c r="W107" s="27"/>
      <c r="X107" s="27"/>
      <c r="AC107" s="27"/>
      <c r="AD107" s="27"/>
      <c r="AE107" s="27"/>
      <c r="AK107" s="27"/>
      <c r="AL107" s="27"/>
      <c r="AM107" s="27"/>
      <c r="AS107" s="27"/>
      <c r="AT107" s="27"/>
      <c r="AU107" s="27"/>
    </row>
    <row r="108" spans="1:47" x14ac:dyDescent="0.25">
      <c r="A108" s="33" t="s">
        <v>94</v>
      </c>
      <c r="B108" s="121">
        <v>18.171886820000001</v>
      </c>
      <c r="C108" s="121">
        <v>25.050010789999998</v>
      </c>
      <c r="D108" s="121">
        <v>19.91567362</v>
      </c>
      <c r="E108" s="325"/>
      <c r="F108" s="33" t="s">
        <v>27</v>
      </c>
      <c r="G108" s="121">
        <v>0.29623693000000001</v>
      </c>
      <c r="H108" s="121">
        <v>0</v>
      </c>
      <c r="I108" s="121">
        <v>1.04251782</v>
      </c>
      <c r="J108" s="325"/>
      <c r="K108" s="33" t="s">
        <v>212</v>
      </c>
      <c r="L108" s="121">
        <v>1.56614517</v>
      </c>
      <c r="M108" s="121">
        <v>0.19149690999999999</v>
      </c>
      <c r="N108" s="121">
        <v>0.11591414</v>
      </c>
      <c r="V108" s="27"/>
      <c r="W108" s="27"/>
      <c r="X108" s="27"/>
      <c r="AC108" s="27"/>
      <c r="AD108" s="27"/>
      <c r="AE108" s="27"/>
      <c r="AK108" s="27"/>
      <c r="AL108" s="27"/>
      <c r="AM108" s="27"/>
      <c r="AS108" s="27"/>
      <c r="AT108" s="27"/>
      <c r="AU108" s="27"/>
    </row>
    <row r="109" spans="1:47" x14ac:dyDescent="0.25">
      <c r="A109" s="33" t="s">
        <v>144</v>
      </c>
      <c r="B109" s="121">
        <v>10.067485710000001</v>
      </c>
      <c r="C109" s="121">
        <v>11.15399056</v>
      </c>
      <c r="D109" s="121">
        <v>19.261383540000001</v>
      </c>
      <c r="E109" s="326"/>
      <c r="F109" s="33" t="s">
        <v>118</v>
      </c>
      <c r="G109" s="121">
        <v>1.5488246699999999</v>
      </c>
      <c r="H109" s="121">
        <v>2.4126560099999996</v>
      </c>
      <c r="I109" s="121">
        <v>1.00414344</v>
      </c>
      <c r="J109" s="326"/>
      <c r="K109" s="33" t="s">
        <v>879</v>
      </c>
      <c r="L109" s="121">
        <v>0.15546598</v>
      </c>
      <c r="M109" s="121">
        <v>0.26968884000000004</v>
      </c>
      <c r="N109" s="121">
        <v>0.1100887</v>
      </c>
      <c r="V109" s="27"/>
      <c r="W109" s="27"/>
      <c r="X109" s="27"/>
      <c r="AC109" s="27"/>
      <c r="AD109" s="27"/>
      <c r="AE109" s="27"/>
      <c r="AK109" s="27"/>
      <c r="AL109" s="27"/>
      <c r="AM109" s="27"/>
      <c r="AS109" s="27"/>
      <c r="AT109" s="27"/>
      <c r="AU109" s="27"/>
    </row>
    <row r="110" spans="1:47" x14ac:dyDescent="0.25">
      <c r="A110" s="33" t="s">
        <v>75</v>
      </c>
      <c r="B110" s="121">
        <v>11.231048099999999</v>
      </c>
      <c r="C110" s="121">
        <v>16.187847699999999</v>
      </c>
      <c r="D110" s="121">
        <v>19.185018530000001</v>
      </c>
      <c r="E110" s="325"/>
      <c r="F110" s="33" t="s">
        <v>150</v>
      </c>
      <c r="G110" s="121">
        <v>2.1259796299999998</v>
      </c>
      <c r="H110" s="121">
        <v>7.79962263</v>
      </c>
      <c r="I110" s="121">
        <v>0.96912911999999996</v>
      </c>
      <c r="J110" s="325"/>
      <c r="K110" s="33" t="s">
        <v>98</v>
      </c>
      <c r="L110" s="121">
        <v>3.4071489999999996E-2</v>
      </c>
      <c r="M110" s="121">
        <v>4.7649940000000002E-2</v>
      </c>
      <c r="N110" s="121">
        <v>0.10572329</v>
      </c>
      <c r="V110" s="27"/>
      <c r="W110" s="27"/>
      <c r="X110" s="27"/>
      <c r="AC110" s="27"/>
      <c r="AD110" s="27"/>
      <c r="AE110" s="27"/>
      <c r="AK110" s="27"/>
      <c r="AL110" s="27"/>
      <c r="AM110" s="27"/>
      <c r="AS110" s="27"/>
      <c r="AT110" s="27"/>
      <c r="AU110" s="27"/>
    </row>
    <row r="111" spans="1:47" x14ac:dyDescent="0.25">
      <c r="A111" s="33" t="s">
        <v>189</v>
      </c>
      <c r="B111" s="121">
        <v>15.855778359999999</v>
      </c>
      <c r="C111" s="121">
        <v>21.491219190000002</v>
      </c>
      <c r="D111" s="121">
        <v>19.092643070000001</v>
      </c>
      <c r="E111" s="326"/>
      <c r="F111" s="33" t="s">
        <v>78</v>
      </c>
      <c r="G111" s="121">
        <v>0</v>
      </c>
      <c r="H111" s="121">
        <v>0.10673377000000001</v>
      </c>
      <c r="I111" s="121">
        <v>0.90963072</v>
      </c>
      <c r="J111" s="326"/>
      <c r="K111" s="33" t="s">
        <v>93</v>
      </c>
      <c r="L111" s="121">
        <v>0.19651947</v>
      </c>
      <c r="M111" s="121">
        <v>7.2319250000000002E-2</v>
      </c>
      <c r="N111" s="121">
        <v>0.10105516</v>
      </c>
      <c r="V111" s="27"/>
      <c r="W111" s="27"/>
      <c r="X111" s="27"/>
      <c r="AC111" s="27"/>
      <c r="AD111" s="27"/>
      <c r="AE111" s="27"/>
      <c r="AK111" s="27"/>
      <c r="AL111" s="27"/>
      <c r="AM111" s="27"/>
      <c r="AS111" s="27"/>
      <c r="AT111" s="27"/>
      <c r="AU111" s="27"/>
    </row>
    <row r="112" spans="1:47" x14ac:dyDescent="0.25">
      <c r="A112" s="33" t="s">
        <v>911</v>
      </c>
      <c r="B112" s="121">
        <v>43.70706543</v>
      </c>
      <c r="C112" s="121">
        <v>34.388339430000002</v>
      </c>
      <c r="D112" s="121">
        <v>18.802465000000002</v>
      </c>
      <c r="E112" s="325"/>
      <c r="F112" s="33" t="s">
        <v>197</v>
      </c>
      <c r="G112" s="121">
        <v>0.44285421000000003</v>
      </c>
      <c r="H112" s="121">
        <v>0.26564356</v>
      </c>
      <c r="I112" s="121">
        <v>0.88982737000000001</v>
      </c>
      <c r="J112" s="325"/>
      <c r="K112" s="33" t="s">
        <v>148</v>
      </c>
      <c r="L112" s="121">
        <v>3.826661E-2</v>
      </c>
      <c r="M112" s="121">
        <v>1.8508230000000001E-2</v>
      </c>
      <c r="N112" s="121">
        <v>9.625889E-2</v>
      </c>
      <c r="V112" s="27"/>
      <c r="W112" s="27"/>
      <c r="X112" s="27"/>
      <c r="AC112" s="27"/>
      <c r="AD112" s="27"/>
      <c r="AE112" s="27"/>
      <c r="AK112" s="27"/>
      <c r="AL112" s="27"/>
      <c r="AM112" s="27"/>
      <c r="AS112" s="27"/>
      <c r="AT112" s="27"/>
      <c r="AU112" s="27"/>
    </row>
    <row r="113" spans="1:47" x14ac:dyDescent="0.25">
      <c r="A113" s="33" t="s">
        <v>63</v>
      </c>
      <c r="B113" s="121">
        <v>13.543261919999999</v>
      </c>
      <c r="C113" s="121">
        <v>21.17866493</v>
      </c>
      <c r="D113" s="121">
        <v>18.692138660000001</v>
      </c>
      <c r="E113" s="326"/>
      <c r="F113" s="33" t="s">
        <v>145</v>
      </c>
      <c r="G113" s="121">
        <v>3.0607999999999997E-4</v>
      </c>
      <c r="H113" s="121">
        <v>1.7186566999999999</v>
      </c>
      <c r="I113" s="121">
        <v>0.83612637000000001</v>
      </c>
      <c r="J113" s="326"/>
      <c r="K113" s="33" t="s">
        <v>73</v>
      </c>
      <c r="L113" s="121">
        <v>0.10037321</v>
      </c>
      <c r="M113" s="121">
        <v>3.0440869999999998E-2</v>
      </c>
      <c r="N113" s="121">
        <v>8.8953740000000003E-2</v>
      </c>
      <c r="V113" s="27"/>
      <c r="W113" s="27"/>
      <c r="X113" s="27"/>
      <c r="AC113" s="27"/>
      <c r="AD113" s="27"/>
      <c r="AE113" s="27"/>
      <c r="AK113" s="27"/>
      <c r="AL113" s="27"/>
      <c r="AM113" s="27"/>
      <c r="AS113" s="27"/>
      <c r="AT113" s="27"/>
      <c r="AU113" s="27"/>
    </row>
    <row r="114" spans="1:47" x14ac:dyDescent="0.25">
      <c r="A114" s="33" t="s">
        <v>2</v>
      </c>
      <c r="B114" s="121">
        <v>22.643523269999999</v>
      </c>
      <c r="C114" s="121">
        <v>13.29069209</v>
      </c>
      <c r="D114" s="121">
        <v>17.90806237</v>
      </c>
      <c r="E114" s="325"/>
      <c r="F114" s="33" t="s">
        <v>187</v>
      </c>
      <c r="G114" s="121">
        <v>11.83726955</v>
      </c>
      <c r="H114" s="121">
        <v>2.0396511399999997</v>
      </c>
      <c r="I114" s="121">
        <v>0.82460401999999999</v>
      </c>
      <c r="J114" s="325"/>
      <c r="K114" s="33" t="s">
        <v>88</v>
      </c>
      <c r="L114" s="121">
        <v>0.16434214000000003</v>
      </c>
      <c r="M114" s="121">
        <v>3.113399E-2</v>
      </c>
      <c r="N114" s="121">
        <v>8.7744100000000005E-2</v>
      </c>
      <c r="V114" s="27"/>
      <c r="W114" s="27"/>
      <c r="X114" s="27"/>
      <c r="AC114" s="27"/>
      <c r="AD114" s="27"/>
      <c r="AE114" s="27"/>
      <c r="AK114" s="27"/>
      <c r="AL114" s="27"/>
      <c r="AM114" s="27"/>
      <c r="AS114" s="27"/>
      <c r="AT114" s="27"/>
      <c r="AU114" s="27"/>
    </row>
    <row r="115" spans="1:47" x14ac:dyDescent="0.25">
      <c r="A115" s="33" t="s">
        <v>115</v>
      </c>
      <c r="B115" s="121">
        <v>13.69585891</v>
      </c>
      <c r="C115" s="121">
        <v>16.383532689999999</v>
      </c>
      <c r="D115" s="121">
        <v>16.872566629999998</v>
      </c>
      <c r="E115" s="326"/>
      <c r="F115" s="33" t="s">
        <v>148</v>
      </c>
      <c r="G115" s="121">
        <v>7.6362229999999989E-2</v>
      </c>
      <c r="H115" s="121">
        <v>0.12643815999999999</v>
      </c>
      <c r="I115" s="121">
        <v>0.79869794999999999</v>
      </c>
      <c r="J115" s="326"/>
      <c r="K115" s="33" t="s">
        <v>133</v>
      </c>
      <c r="L115" s="121">
        <v>6.4536269999999993E-2</v>
      </c>
      <c r="M115" s="121">
        <v>4.8913709999999999E-2</v>
      </c>
      <c r="N115" s="121">
        <v>8.3689619999999992E-2</v>
      </c>
      <c r="V115" s="27"/>
      <c r="W115" s="27"/>
      <c r="X115" s="27"/>
      <c r="AC115" s="27"/>
      <c r="AD115" s="27"/>
      <c r="AE115" s="27"/>
      <c r="AK115" s="27"/>
      <c r="AL115" s="27"/>
      <c r="AM115" s="27"/>
      <c r="AS115" s="27"/>
      <c r="AT115" s="27"/>
      <c r="AU115" s="27"/>
    </row>
    <row r="116" spans="1:47" x14ac:dyDescent="0.25">
      <c r="A116" s="33" t="s">
        <v>161</v>
      </c>
      <c r="B116" s="121">
        <v>10.59773626</v>
      </c>
      <c r="C116" s="121">
        <v>10.02135606</v>
      </c>
      <c r="D116" s="121">
        <v>16.87179025</v>
      </c>
      <c r="E116" s="325"/>
      <c r="F116" s="33" t="s">
        <v>898</v>
      </c>
      <c r="G116" s="121">
        <v>0</v>
      </c>
      <c r="H116" s="121">
        <v>0.69095504000000008</v>
      </c>
      <c r="I116" s="121">
        <v>0.69095504000000008</v>
      </c>
      <c r="J116" s="325"/>
      <c r="K116" s="33" t="s">
        <v>29</v>
      </c>
      <c r="L116" s="121">
        <v>9.5600000000000004E-4</v>
      </c>
      <c r="M116" s="121">
        <v>4.0309120000000004E-2</v>
      </c>
      <c r="N116" s="121">
        <v>8.1779350000000001E-2</v>
      </c>
      <c r="V116" s="27"/>
      <c r="W116" s="27"/>
      <c r="X116" s="27"/>
      <c r="AC116" s="27"/>
      <c r="AD116" s="27"/>
      <c r="AE116" s="27"/>
      <c r="AK116" s="27"/>
      <c r="AL116" s="27"/>
      <c r="AM116" s="27"/>
      <c r="AS116" s="27"/>
      <c r="AT116" s="27"/>
      <c r="AU116" s="27"/>
    </row>
    <row r="117" spans="1:47" x14ac:dyDescent="0.25">
      <c r="A117" s="33" t="s">
        <v>197</v>
      </c>
      <c r="B117" s="121">
        <v>17.657459079999999</v>
      </c>
      <c r="C117" s="121">
        <v>16.864229739999999</v>
      </c>
      <c r="D117" s="121">
        <v>16.455912869999899</v>
      </c>
      <c r="E117" s="326"/>
      <c r="F117" s="33" t="s">
        <v>139</v>
      </c>
      <c r="G117" s="121">
        <v>0</v>
      </c>
      <c r="H117" s="121">
        <v>2.6646320000000001E-2</v>
      </c>
      <c r="I117" s="121">
        <v>0.68323281999999996</v>
      </c>
      <c r="J117" s="326"/>
      <c r="K117" s="33" t="s">
        <v>105</v>
      </c>
      <c r="L117" s="121">
        <v>0.10389402</v>
      </c>
      <c r="M117" s="121">
        <v>7.6084330000000006E-2</v>
      </c>
      <c r="N117" s="121">
        <v>7.4403210000000011E-2</v>
      </c>
      <c r="V117" s="27"/>
      <c r="W117" s="27"/>
      <c r="X117" s="27"/>
      <c r="AC117" s="27"/>
      <c r="AD117" s="27"/>
      <c r="AE117" s="27"/>
      <c r="AK117" s="27"/>
      <c r="AL117" s="27"/>
      <c r="AM117" s="27"/>
      <c r="AS117" s="27"/>
      <c r="AT117" s="27"/>
      <c r="AU117" s="27"/>
    </row>
    <row r="118" spans="1:47" x14ac:dyDescent="0.25">
      <c r="A118" s="33" t="s">
        <v>112</v>
      </c>
      <c r="B118" s="121">
        <v>16.110636979999999</v>
      </c>
      <c r="C118" s="121">
        <v>14.102708869999999</v>
      </c>
      <c r="D118" s="121">
        <v>16.179518349999999</v>
      </c>
      <c r="E118" s="325"/>
      <c r="F118" s="33" t="s">
        <v>22</v>
      </c>
      <c r="G118" s="121">
        <v>1.4021128200000001</v>
      </c>
      <c r="H118" s="121">
        <v>0.58349854000000001</v>
      </c>
      <c r="I118" s="121">
        <v>0.6812443199999999</v>
      </c>
      <c r="J118" s="325"/>
      <c r="K118" s="33" t="s">
        <v>24</v>
      </c>
      <c r="L118" s="121">
        <v>0.14177742999999998</v>
      </c>
      <c r="M118" s="121">
        <v>3.9807999999999998E-4</v>
      </c>
      <c r="N118" s="121">
        <v>7.3085780000000003E-2</v>
      </c>
      <c r="V118" s="27"/>
      <c r="W118" s="27"/>
      <c r="X118" s="27"/>
      <c r="AC118" s="27"/>
      <c r="AD118" s="27"/>
      <c r="AE118" s="27"/>
      <c r="AK118" s="27"/>
      <c r="AL118" s="27"/>
      <c r="AM118" s="27"/>
      <c r="AS118" s="27"/>
      <c r="AT118" s="27"/>
      <c r="AU118" s="27"/>
    </row>
    <row r="119" spans="1:47" x14ac:dyDescent="0.25">
      <c r="A119" s="33" t="s">
        <v>93</v>
      </c>
      <c r="B119" s="121">
        <v>16.422763369999998</v>
      </c>
      <c r="C119" s="121">
        <v>16.508107649999999</v>
      </c>
      <c r="D119" s="121">
        <v>15.744072300000001</v>
      </c>
      <c r="E119" s="326"/>
      <c r="F119" s="33" t="s">
        <v>192</v>
      </c>
      <c r="G119" s="121">
        <v>0.33721146000000002</v>
      </c>
      <c r="H119" s="121">
        <v>0.64571434999999999</v>
      </c>
      <c r="I119" s="121">
        <v>0.67008044</v>
      </c>
      <c r="J119" s="326"/>
      <c r="K119" s="33" t="s">
        <v>87</v>
      </c>
      <c r="L119" s="121">
        <v>0</v>
      </c>
      <c r="M119" s="121">
        <v>4.243707E-2</v>
      </c>
      <c r="N119" s="121">
        <v>7.084683E-2</v>
      </c>
      <c r="V119" s="27"/>
      <c r="W119" s="27"/>
      <c r="X119" s="27"/>
      <c r="AC119" s="27"/>
      <c r="AD119" s="27"/>
      <c r="AE119" s="27"/>
      <c r="AK119" s="27"/>
      <c r="AL119" s="27"/>
      <c r="AM119" s="27"/>
      <c r="AS119" s="27"/>
      <c r="AT119" s="27"/>
      <c r="AU119" s="27"/>
    </row>
    <row r="120" spans="1:47" x14ac:dyDescent="0.25">
      <c r="A120" s="33" t="s">
        <v>211</v>
      </c>
      <c r="B120" s="121">
        <v>14.938499380000001</v>
      </c>
      <c r="C120" s="121">
        <v>13.007501300000001</v>
      </c>
      <c r="D120" s="121">
        <v>15.633155439999999</v>
      </c>
      <c r="E120" s="325"/>
      <c r="F120" s="33" t="s">
        <v>152</v>
      </c>
      <c r="G120" s="121">
        <v>3.4469393500000001</v>
      </c>
      <c r="H120" s="121">
        <v>0.33786959999999999</v>
      </c>
      <c r="I120" s="121">
        <v>0.65375247999999997</v>
      </c>
      <c r="J120" s="325"/>
      <c r="K120" s="33" t="s">
        <v>111</v>
      </c>
      <c r="L120" s="121">
        <v>9.7885940000000005E-2</v>
      </c>
      <c r="M120" s="121">
        <v>9.2208669999999993E-2</v>
      </c>
      <c r="N120" s="121">
        <v>6.5198660000000005E-2</v>
      </c>
      <c r="V120" s="27"/>
      <c r="W120" s="27"/>
      <c r="X120" s="27"/>
      <c r="AC120" s="27"/>
      <c r="AD120" s="27"/>
      <c r="AE120" s="27"/>
      <c r="AK120" s="27"/>
      <c r="AL120" s="27"/>
      <c r="AM120" s="27"/>
      <c r="AS120" s="27"/>
      <c r="AT120" s="27"/>
      <c r="AU120" s="27"/>
    </row>
    <row r="121" spans="1:47" x14ac:dyDescent="0.25">
      <c r="A121" s="33" t="s">
        <v>132</v>
      </c>
      <c r="B121" s="121">
        <v>30.228520750000001</v>
      </c>
      <c r="C121" s="121">
        <v>21.926298929999998</v>
      </c>
      <c r="D121" s="121">
        <v>15.54259197</v>
      </c>
      <c r="E121" s="326"/>
      <c r="F121" s="33" t="s">
        <v>83</v>
      </c>
      <c r="G121" s="121">
        <v>1.17144319</v>
      </c>
      <c r="H121" s="121">
        <v>1.8521874700000001</v>
      </c>
      <c r="I121" s="121">
        <v>0.65300029000000004</v>
      </c>
      <c r="J121" s="326"/>
      <c r="K121" s="33" t="s">
        <v>72</v>
      </c>
      <c r="L121" s="121">
        <v>4.8094789999999998E-2</v>
      </c>
      <c r="M121" s="121">
        <v>3.1728900000000004E-2</v>
      </c>
      <c r="N121" s="121">
        <v>6.3919240000000002E-2</v>
      </c>
      <c r="V121" s="27"/>
      <c r="W121" s="27"/>
      <c r="X121" s="27"/>
      <c r="AC121" s="27"/>
      <c r="AD121" s="27"/>
      <c r="AE121" s="27"/>
      <c r="AK121" s="27"/>
      <c r="AL121" s="27"/>
      <c r="AM121" s="27"/>
      <c r="AS121" s="27"/>
      <c r="AT121" s="27"/>
      <c r="AU121" s="27"/>
    </row>
    <row r="122" spans="1:47" x14ac:dyDescent="0.25">
      <c r="A122" s="33" t="s">
        <v>118</v>
      </c>
      <c r="B122" s="121">
        <v>12.782173349999999</v>
      </c>
      <c r="C122" s="121">
        <v>10.90474498</v>
      </c>
      <c r="D122" s="121">
        <v>14.73253126</v>
      </c>
      <c r="E122" s="325"/>
      <c r="F122" s="33" t="s">
        <v>66</v>
      </c>
      <c r="G122" s="121">
        <v>0.8246486999999999</v>
      </c>
      <c r="H122" s="121">
        <v>4.280656E-2</v>
      </c>
      <c r="I122" s="121">
        <v>0.56794118999999998</v>
      </c>
      <c r="J122" s="325"/>
      <c r="K122" s="33" t="s">
        <v>149</v>
      </c>
      <c r="L122" s="121">
        <v>0.16407179</v>
      </c>
      <c r="M122" s="121">
        <v>0.17601851999999998</v>
      </c>
      <c r="N122" s="121">
        <v>6.2472710000000001E-2</v>
      </c>
      <c r="V122" s="27"/>
      <c r="W122" s="27"/>
      <c r="X122" s="27"/>
      <c r="AC122" s="27"/>
      <c r="AD122" s="27"/>
      <c r="AE122" s="27"/>
      <c r="AK122" s="27"/>
      <c r="AL122" s="27"/>
      <c r="AM122" s="27"/>
      <c r="AS122" s="27"/>
      <c r="AT122" s="27"/>
      <c r="AU122" s="27"/>
    </row>
    <row r="123" spans="1:47" x14ac:dyDescent="0.25">
      <c r="A123" s="33" t="s">
        <v>8</v>
      </c>
      <c r="B123" s="121">
        <v>13.07000296</v>
      </c>
      <c r="C123" s="121">
        <v>15.54872975</v>
      </c>
      <c r="D123" s="121">
        <v>14.33529339</v>
      </c>
      <c r="E123" s="326"/>
      <c r="F123" s="33" t="s">
        <v>155</v>
      </c>
      <c r="G123" s="121">
        <v>1.5897936000000001</v>
      </c>
      <c r="H123" s="121">
        <v>1.0266115500000002</v>
      </c>
      <c r="I123" s="121">
        <v>0.55912002000000005</v>
      </c>
      <c r="J123" s="326"/>
      <c r="K123" s="33" t="s">
        <v>144</v>
      </c>
      <c r="L123" s="121">
        <v>0.62525146999999992</v>
      </c>
      <c r="M123" s="121">
        <v>0.41683402000000003</v>
      </c>
      <c r="N123" s="121">
        <v>5.3986660000000006E-2</v>
      </c>
      <c r="V123" s="27"/>
      <c r="W123" s="27"/>
      <c r="X123" s="27"/>
      <c r="AC123" s="27"/>
      <c r="AD123" s="27"/>
      <c r="AE123" s="27"/>
      <c r="AK123" s="27"/>
      <c r="AL123" s="27"/>
      <c r="AM123" s="27"/>
      <c r="AS123" s="27"/>
      <c r="AT123" s="27"/>
      <c r="AU123" s="27"/>
    </row>
    <row r="124" spans="1:47" x14ac:dyDescent="0.25">
      <c r="A124" s="33" t="s">
        <v>150</v>
      </c>
      <c r="B124" s="121">
        <v>12.88204859</v>
      </c>
      <c r="C124" s="121">
        <v>7.2509321299999998</v>
      </c>
      <c r="D124" s="121">
        <v>13.891886289999999</v>
      </c>
      <c r="E124" s="325"/>
      <c r="F124" s="33" t="s">
        <v>120</v>
      </c>
      <c r="G124" s="121">
        <v>0.64742960999999999</v>
      </c>
      <c r="H124" s="121">
        <v>0.58896827000000007</v>
      </c>
      <c r="I124" s="121">
        <v>0.51292753999999996</v>
      </c>
      <c r="J124" s="325"/>
      <c r="K124" s="33" t="s">
        <v>31</v>
      </c>
      <c r="L124" s="121">
        <v>0</v>
      </c>
      <c r="M124" s="121">
        <v>0.24308684</v>
      </c>
      <c r="N124" s="121">
        <v>5.1521310000000001E-2</v>
      </c>
      <c r="V124" s="27"/>
      <c r="W124" s="27"/>
      <c r="X124" s="27"/>
      <c r="AC124" s="27"/>
      <c r="AD124" s="27"/>
      <c r="AE124" s="27"/>
      <c r="AK124" s="27"/>
      <c r="AL124" s="27"/>
      <c r="AM124" s="27"/>
      <c r="AS124" s="27"/>
      <c r="AT124" s="27"/>
      <c r="AU124" s="27"/>
    </row>
    <row r="125" spans="1:47" x14ac:dyDescent="0.25">
      <c r="A125" s="33" t="s">
        <v>126</v>
      </c>
      <c r="B125" s="121">
        <v>11.566264380000002</v>
      </c>
      <c r="C125" s="121">
        <v>10.908222720000001</v>
      </c>
      <c r="D125" s="121">
        <v>12.21228009</v>
      </c>
      <c r="E125" s="326"/>
      <c r="F125" s="33" t="s">
        <v>191</v>
      </c>
      <c r="G125" s="121">
        <v>0.38259684999999999</v>
      </c>
      <c r="H125" s="121">
        <v>1.19656607</v>
      </c>
      <c r="I125" s="121">
        <v>0.50807979999999997</v>
      </c>
      <c r="J125" s="326"/>
      <c r="K125" s="33" t="s">
        <v>108</v>
      </c>
      <c r="L125" s="121">
        <v>3.0249379999999999E-2</v>
      </c>
      <c r="M125" s="121">
        <v>2.836052E-2</v>
      </c>
      <c r="N125" s="121">
        <v>4.4678410000000002E-2</v>
      </c>
      <c r="V125" s="27"/>
      <c r="W125" s="27"/>
      <c r="X125" s="27"/>
      <c r="AC125" s="27"/>
      <c r="AD125" s="27"/>
      <c r="AE125" s="27"/>
      <c r="AK125" s="27"/>
      <c r="AL125" s="27"/>
      <c r="AM125" s="27"/>
      <c r="AS125" s="27"/>
      <c r="AT125" s="27"/>
      <c r="AU125" s="27"/>
    </row>
    <row r="126" spans="1:47" x14ac:dyDescent="0.25">
      <c r="A126" s="33" t="s">
        <v>182</v>
      </c>
      <c r="B126" s="121">
        <v>12.757735910000001</v>
      </c>
      <c r="C126" s="121">
        <v>9.8877006199999986</v>
      </c>
      <c r="D126" s="121">
        <v>12.17209495</v>
      </c>
      <c r="E126" s="325"/>
      <c r="F126" s="33" t="s">
        <v>17</v>
      </c>
      <c r="G126" s="121">
        <v>12.511420599999999</v>
      </c>
      <c r="H126" s="121">
        <v>1.5509045100000001</v>
      </c>
      <c r="I126" s="121">
        <v>0.49881925999999999</v>
      </c>
      <c r="J126" s="325"/>
      <c r="K126" s="33" t="s">
        <v>18</v>
      </c>
      <c r="L126" s="121">
        <v>2.2934999999999999E-4</v>
      </c>
      <c r="M126" s="121">
        <v>5.31213E-3</v>
      </c>
      <c r="N126" s="121">
        <v>4.0912249999999997E-2</v>
      </c>
      <c r="V126" s="27"/>
      <c r="W126" s="27"/>
      <c r="X126" s="27"/>
      <c r="AC126" s="27"/>
      <c r="AD126" s="27"/>
      <c r="AE126" s="27"/>
      <c r="AK126" s="27"/>
      <c r="AL126" s="27"/>
      <c r="AM126" s="27"/>
      <c r="AS126" s="27"/>
      <c r="AT126" s="27"/>
      <c r="AU126" s="27"/>
    </row>
    <row r="127" spans="1:47" x14ac:dyDescent="0.25">
      <c r="A127" s="33" t="s">
        <v>11</v>
      </c>
      <c r="B127" s="121">
        <v>24.565803239999997</v>
      </c>
      <c r="C127" s="121">
        <v>15.17486428</v>
      </c>
      <c r="D127" s="121">
        <v>11.80958536</v>
      </c>
      <c r="E127" s="326"/>
      <c r="F127" s="33" t="s">
        <v>29</v>
      </c>
      <c r="G127" s="121">
        <v>1.72466323</v>
      </c>
      <c r="H127" s="121">
        <v>3.7773477400000002</v>
      </c>
      <c r="I127" s="121">
        <v>0.48387960999999996</v>
      </c>
      <c r="J127" s="326"/>
      <c r="K127" s="33" t="s">
        <v>35</v>
      </c>
      <c r="L127" s="121">
        <v>0</v>
      </c>
      <c r="M127" s="121">
        <v>0</v>
      </c>
      <c r="N127" s="121">
        <v>3.2339329999999999E-2</v>
      </c>
      <c r="V127" s="27"/>
      <c r="W127" s="27"/>
      <c r="X127" s="27"/>
      <c r="AC127" s="27"/>
      <c r="AD127" s="27"/>
      <c r="AE127" s="27"/>
      <c r="AK127" s="27"/>
      <c r="AL127" s="27"/>
      <c r="AM127" s="27"/>
      <c r="AS127" s="27"/>
      <c r="AT127" s="27"/>
      <c r="AU127" s="27"/>
    </row>
    <row r="128" spans="1:47" x14ac:dyDescent="0.25">
      <c r="A128" s="33" t="s">
        <v>71</v>
      </c>
      <c r="B128" s="121">
        <v>8.1639229000000011</v>
      </c>
      <c r="C128" s="121">
        <v>9.37338892</v>
      </c>
      <c r="D128" s="121">
        <v>11.7699221</v>
      </c>
      <c r="E128" s="325"/>
      <c r="F128" s="33" t="s">
        <v>18</v>
      </c>
      <c r="G128" s="121">
        <v>0.30365521000000001</v>
      </c>
      <c r="H128" s="121">
        <v>4.3290433699999999</v>
      </c>
      <c r="I128" s="121">
        <v>0.45654797999999996</v>
      </c>
      <c r="J128" s="325"/>
      <c r="K128" s="33" t="s">
        <v>47</v>
      </c>
      <c r="L128" s="121">
        <v>0.39358977000000001</v>
      </c>
      <c r="M128" s="121">
        <v>2.1081E-4</v>
      </c>
      <c r="N128" s="121">
        <v>2.8589450000000002E-2</v>
      </c>
      <c r="V128" s="27"/>
      <c r="W128" s="27"/>
      <c r="X128" s="27"/>
      <c r="AC128" s="27"/>
      <c r="AD128" s="27"/>
      <c r="AE128" s="27"/>
      <c r="AK128" s="27"/>
      <c r="AL128" s="27"/>
      <c r="AM128" s="27"/>
      <c r="AS128" s="27"/>
      <c r="AT128" s="27"/>
      <c r="AU128" s="27"/>
    </row>
    <row r="129" spans="1:47" x14ac:dyDescent="0.25">
      <c r="A129" s="33" t="s">
        <v>100</v>
      </c>
      <c r="B129" s="121">
        <v>10.710186009999999</v>
      </c>
      <c r="C129" s="121">
        <v>8.7485243299999915</v>
      </c>
      <c r="D129" s="121">
        <v>10.87117694</v>
      </c>
      <c r="E129" s="326"/>
      <c r="F129" s="33" t="s">
        <v>114</v>
      </c>
      <c r="G129" s="121">
        <v>1.03166559</v>
      </c>
      <c r="H129" s="121">
        <v>0.44056879999999998</v>
      </c>
      <c r="I129" s="121">
        <v>0.43354387999999999</v>
      </c>
      <c r="J129" s="326"/>
      <c r="K129" s="33" t="s">
        <v>15</v>
      </c>
      <c r="L129" s="121">
        <v>1.2139169999999999E-2</v>
      </c>
      <c r="M129" s="121">
        <v>1.366652E-2</v>
      </c>
      <c r="N129" s="121">
        <v>2.4563140000000001E-2</v>
      </c>
      <c r="V129" s="27"/>
      <c r="W129" s="27"/>
      <c r="X129" s="27"/>
      <c r="AC129" s="27"/>
      <c r="AD129" s="27"/>
      <c r="AE129" s="27"/>
      <c r="AK129" s="27"/>
      <c r="AL129" s="27"/>
      <c r="AM129" s="27"/>
      <c r="AS129" s="27"/>
      <c r="AT129" s="27"/>
      <c r="AU129" s="27"/>
    </row>
    <row r="130" spans="1:47" x14ac:dyDescent="0.25">
      <c r="A130" s="33" t="s">
        <v>123</v>
      </c>
      <c r="B130" s="121">
        <v>16.928437030000001</v>
      </c>
      <c r="C130" s="121">
        <v>19.27885757</v>
      </c>
      <c r="D130" s="121">
        <v>10.786565189999999</v>
      </c>
      <c r="E130" s="325"/>
      <c r="F130" s="33" t="s">
        <v>136</v>
      </c>
      <c r="G130" s="121">
        <v>0.16956646</v>
      </c>
      <c r="H130" s="121">
        <v>1.2800902599999999</v>
      </c>
      <c r="I130" s="121">
        <v>0.41649026</v>
      </c>
      <c r="J130" s="325"/>
      <c r="K130" s="33" t="s">
        <v>183</v>
      </c>
      <c r="L130" s="121">
        <v>1.20626101</v>
      </c>
      <c r="M130" s="121">
        <v>0.19744510000000001</v>
      </c>
      <c r="N130" s="121">
        <v>2.417418E-2</v>
      </c>
      <c r="V130" s="27"/>
      <c r="W130" s="27"/>
      <c r="X130" s="27"/>
      <c r="AC130" s="27"/>
      <c r="AD130" s="27"/>
      <c r="AE130" s="27"/>
      <c r="AK130" s="27"/>
      <c r="AL130" s="27"/>
      <c r="AM130" s="27"/>
      <c r="AS130" s="27"/>
      <c r="AT130" s="27"/>
      <c r="AU130" s="27"/>
    </row>
    <row r="131" spans="1:47" x14ac:dyDescent="0.25">
      <c r="A131" s="33" t="s">
        <v>95</v>
      </c>
      <c r="B131" s="121">
        <v>11.170189130000001</v>
      </c>
      <c r="C131" s="121">
        <v>10.609589060000001</v>
      </c>
      <c r="D131" s="121">
        <v>10.72617045</v>
      </c>
      <c r="E131" s="326"/>
      <c r="F131" s="33" t="s">
        <v>103</v>
      </c>
      <c r="G131" s="121">
        <v>0.46521106000000001</v>
      </c>
      <c r="H131" s="121">
        <v>0.47289575</v>
      </c>
      <c r="I131" s="121">
        <v>0.40739253000000003</v>
      </c>
      <c r="J131" s="326"/>
      <c r="K131" s="33" t="s">
        <v>4</v>
      </c>
      <c r="L131" s="121">
        <v>2.16213E-3</v>
      </c>
      <c r="M131" s="121">
        <v>1.980001E-2</v>
      </c>
      <c r="N131" s="121">
        <v>2.2874290000000002E-2</v>
      </c>
      <c r="V131" s="27"/>
      <c r="W131" s="27"/>
      <c r="X131" s="27"/>
      <c r="AC131" s="27"/>
      <c r="AD131" s="27"/>
      <c r="AE131" s="27"/>
      <c r="AK131" s="27"/>
      <c r="AL131" s="27"/>
      <c r="AM131" s="27"/>
      <c r="AS131" s="27"/>
      <c r="AT131" s="27"/>
      <c r="AU131" s="27"/>
    </row>
    <row r="132" spans="1:47" x14ac:dyDescent="0.25">
      <c r="A132" s="33" t="s">
        <v>1266</v>
      </c>
      <c r="B132" s="121">
        <v>7.3391245099999995</v>
      </c>
      <c r="C132" s="121">
        <v>6.9433043199999904</v>
      </c>
      <c r="D132" s="121">
        <v>10.527953779999999</v>
      </c>
      <c r="E132" s="325"/>
      <c r="F132" s="33" t="s">
        <v>170</v>
      </c>
      <c r="G132" s="121">
        <v>0.5259315699999999</v>
      </c>
      <c r="H132" s="121">
        <v>1.34857373</v>
      </c>
      <c r="I132" s="121">
        <v>0.40427585999999999</v>
      </c>
      <c r="J132" s="325"/>
      <c r="K132" s="33" t="s">
        <v>120</v>
      </c>
      <c r="L132" s="121">
        <v>0.28896149999999998</v>
      </c>
      <c r="M132" s="121">
        <v>0.10940000999999999</v>
      </c>
      <c r="N132" s="121">
        <v>2.1614330000000001E-2</v>
      </c>
      <c r="V132" s="27"/>
      <c r="W132" s="27"/>
      <c r="X132" s="27"/>
      <c r="AC132" s="27"/>
      <c r="AD132" s="27"/>
      <c r="AE132" s="27"/>
      <c r="AK132" s="27"/>
      <c r="AL132" s="27"/>
      <c r="AM132" s="27"/>
      <c r="AS132" s="27"/>
      <c r="AT132" s="27"/>
      <c r="AU132" s="27"/>
    </row>
    <row r="133" spans="1:47" x14ac:dyDescent="0.25">
      <c r="A133" s="33" t="s">
        <v>905</v>
      </c>
      <c r="B133" s="121">
        <v>15.846366919999999</v>
      </c>
      <c r="C133" s="121">
        <v>12.993560949999999</v>
      </c>
      <c r="D133" s="121">
        <v>10.091258439999999</v>
      </c>
      <c r="E133" s="326"/>
      <c r="F133" s="33" t="s">
        <v>19</v>
      </c>
      <c r="G133" s="121">
        <v>0.34672257000000001</v>
      </c>
      <c r="H133" s="121">
        <v>0.27507139000000003</v>
      </c>
      <c r="I133" s="121">
        <v>0.35656939000000004</v>
      </c>
      <c r="J133" s="326"/>
      <c r="K133" s="33" t="s">
        <v>1266</v>
      </c>
      <c r="L133" s="121">
        <v>0.17967841000000001</v>
      </c>
      <c r="M133" s="121">
        <v>0.82522855000000006</v>
      </c>
      <c r="N133" s="121">
        <v>2.1399330000000001E-2</v>
      </c>
      <c r="V133" s="27"/>
      <c r="W133" s="27"/>
      <c r="X133" s="27"/>
      <c r="AC133" s="27"/>
      <c r="AD133" s="27"/>
      <c r="AE133" s="27"/>
      <c r="AK133" s="27"/>
      <c r="AL133" s="27"/>
      <c r="AM133" s="27"/>
      <c r="AS133" s="27"/>
      <c r="AT133" s="27"/>
      <c r="AU133" s="27"/>
    </row>
    <row r="134" spans="1:47" x14ac:dyDescent="0.25">
      <c r="A134" s="33" t="s">
        <v>64</v>
      </c>
      <c r="B134" s="121">
        <v>6.6392299800000005</v>
      </c>
      <c r="C134" s="121">
        <v>14.632810109999999</v>
      </c>
      <c r="D134" s="121">
        <v>9.3670175499999999</v>
      </c>
      <c r="E134" s="325"/>
      <c r="F134" s="33" t="s">
        <v>199</v>
      </c>
      <c r="G134" s="121">
        <v>0.36776939000000003</v>
      </c>
      <c r="H134" s="121">
        <v>11.293167670000001</v>
      </c>
      <c r="I134" s="121">
        <v>0.34133321</v>
      </c>
      <c r="J134" s="325"/>
      <c r="K134" s="33" t="s">
        <v>22</v>
      </c>
      <c r="L134" s="121">
        <v>1.7578679999999999E-2</v>
      </c>
      <c r="M134" s="121">
        <v>1.01615E-3</v>
      </c>
      <c r="N134" s="121">
        <v>2.059368E-2</v>
      </c>
      <c r="V134" s="27"/>
      <c r="W134" s="27"/>
      <c r="X134" s="27"/>
      <c r="AC134" s="27"/>
      <c r="AD134" s="27"/>
      <c r="AE134" s="27"/>
      <c r="AK134" s="27"/>
      <c r="AL134" s="27"/>
      <c r="AM134" s="27"/>
      <c r="AS134" s="27"/>
      <c r="AT134" s="27"/>
      <c r="AU134" s="27"/>
    </row>
    <row r="135" spans="1:47" x14ac:dyDescent="0.25">
      <c r="A135" s="33" t="s">
        <v>882</v>
      </c>
      <c r="B135" s="121">
        <v>6.1352777000000005</v>
      </c>
      <c r="C135" s="121">
        <v>2.2469832799999998</v>
      </c>
      <c r="D135" s="121">
        <v>9.1676842699999987</v>
      </c>
      <c r="E135" s="326"/>
      <c r="F135" s="33" t="s">
        <v>93</v>
      </c>
      <c r="G135" s="121">
        <v>0.30444449000000001</v>
      </c>
      <c r="H135" s="121">
        <v>0.28447852000000001</v>
      </c>
      <c r="I135" s="121">
        <v>0.33866921999999999</v>
      </c>
      <c r="J135" s="326"/>
      <c r="K135" s="33" t="s">
        <v>71</v>
      </c>
      <c r="L135" s="121">
        <v>4.4387500000000003E-2</v>
      </c>
      <c r="M135" s="121">
        <v>2.33840008</v>
      </c>
      <c r="N135" s="121">
        <v>1.8870270000000001E-2</v>
      </c>
      <c r="V135" s="27"/>
      <c r="W135" s="27"/>
      <c r="X135" s="27"/>
      <c r="AC135" s="27"/>
      <c r="AD135" s="27"/>
      <c r="AE135" s="27"/>
      <c r="AK135" s="27"/>
      <c r="AL135" s="27"/>
      <c r="AM135" s="27"/>
      <c r="AS135" s="27"/>
      <c r="AT135" s="27"/>
      <c r="AU135" s="27"/>
    </row>
    <row r="136" spans="1:47" x14ac:dyDescent="0.25">
      <c r="A136" s="33" t="s">
        <v>48</v>
      </c>
      <c r="B136" s="121">
        <v>7.4147508499999901</v>
      </c>
      <c r="C136" s="121">
        <v>8.3609902100000006</v>
      </c>
      <c r="D136" s="121">
        <v>9.0867550700000006</v>
      </c>
      <c r="E136" s="325"/>
      <c r="F136" s="33" t="s">
        <v>60</v>
      </c>
      <c r="G136" s="121">
        <v>0</v>
      </c>
      <c r="H136" s="121">
        <v>0</v>
      </c>
      <c r="I136" s="121">
        <v>0.32062071000000003</v>
      </c>
      <c r="J136" s="325"/>
      <c r="K136" s="33" t="s">
        <v>91</v>
      </c>
      <c r="L136" s="121">
        <v>3.0807500000000002E-2</v>
      </c>
      <c r="M136" s="121">
        <v>1.3960690000000001E-2</v>
      </c>
      <c r="N136" s="121">
        <v>1.8854580000000003E-2</v>
      </c>
      <c r="V136" s="27"/>
      <c r="W136" s="27"/>
      <c r="X136" s="27"/>
      <c r="AC136" s="27"/>
      <c r="AD136" s="27"/>
      <c r="AE136" s="27"/>
      <c r="AK136" s="27"/>
      <c r="AL136" s="27"/>
      <c r="AM136" s="27"/>
      <c r="AS136" s="27"/>
      <c r="AT136" s="27"/>
      <c r="AU136" s="27"/>
    </row>
    <row r="137" spans="1:47" x14ac:dyDescent="0.25">
      <c r="A137" s="33" t="s">
        <v>205</v>
      </c>
      <c r="B137" s="121">
        <v>8.4820603400000003</v>
      </c>
      <c r="C137" s="121">
        <v>11.115500539999999</v>
      </c>
      <c r="D137" s="121">
        <v>8.5231004299999906</v>
      </c>
      <c r="E137" s="326"/>
      <c r="F137" s="33" t="s">
        <v>208</v>
      </c>
      <c r="G137" s="121">
        <v>2.5110663199999999</v>
      </c>
      <c r="H137" s="121">
        <v>0.36893897999999997</v>
      </c>
      <c r="I137" s="121">
        <v>0.31878909999999999</v>
      </c>
      <c r="J137" s="326"/>
      <c r="K137" s="33" t="s">
        <v>62</v>
      </c>
      <c r="L137" s="121">
        <v>4.023463E-2</v>
      </c>
      <c r="M137" s="121">
        <v>5.6618399999999999E-2</v>
      </c>
      <c r="N137" s="121">
        <v>1.872163E-2</v>
      </c>
      <c r="V137" s="27"/>
      <c r="W137" s="27"/>
      <c r="X137" s="27"/>
      <c r="AC137" s="27"/>
      <c r="AD137" s="27"/>
      <c r="AE137" s="27"/>
      <c r="AK137" s="27"/>
      <c r="AL137" s="27"/>
      <c r="AM137" s="27"/>
      <c r="AS137" s="27"/>
      <c r="AT137" s="27"/>
      <c r="AU137" s="27"/>
    </row>
    <row r="138" spans="1:47" x14ac:dyDescent="0.25">
      <c r="A138" s="33" t="s">
        <v>216</v>
      </c>
      <c r="B138" s="121">
        <v>5.9634398099999997</v>
      </c>
      <c r="C138" s="121">
        <v>15.27224028</v>
      </c>
      <c r="D138" s="121">
        <v>8.497477009999999</v>
      </c>
      <c r="E138" s="325"/>
      <c r="F138" s="33" t="s">
        <v>213</v>
      </c>
      <c r="G138" s="121">
        <v>2.199514E-2</v>
      </c>
      <c r="H138" s="121">
        <v>4.3566710000000002E-2</v>
      </c>
      <c r="I138" s="121">
        <v>0.30863235999999999</v>
      </c>
      <c r="J138" s="325"/>
      <c r="K138" s="33" t="s">
        <v>25</v>
      </c>
      <c r="L138" s="121">
        <v>4.6862800000000001E-3</v>
      </c>
      <c r="M138" s="121">
        <v>8.6918399999999993E-3</v>
      </c>
      <c r="N138" s="121">
        <v>1.802341E-2</v>
      </c>
      <c r="V138" s="27"/>
      <c r="W138" s="27"/>
      <c r="X138" s="27"/>
      <c r="AC138" s="27"/>
      <c r="AD138" s="27"/>
      <c r="AE138" s="27"/>
      <c r="AK138" s="27"/>
      <c r="AL138" s="27"/>
      <c r="AM138" s="27"/>
      <c r="AS138" s="27"/>
      <c r="AT138" s="27"/>
      <c r="AU138" s="27"/>
    </row>
    <row r="139" spans="1:47" x14ac:dyDescent="0.25">
      <c r="A139" s="33" t="s">
        <v>25</v>
      </c>
      <c r="B139" s="121">
        <v>7.6503947300000101</v>
      </c>
      <c r="C139" s="121">
        <v>12.66461372</v>
      </c>
      <c r="D139" s="121">
        <v>8.4648373500000105</v>
      </c>
      <c r="E139" s="326"/>
      <c r="F139" s="33" t="s">
        <v>24</v>
      </c>
      <c r="G139" s="121">
        <v>2.5586970299999998</v>
      </c>
      <c r="H139" s="121">
        <v>1.66690596</v>
      </c>
      <c r="I139" s="121">
        <v>0.30645420000000001</v>
      </c>
      <c r="J139" s="326"/>
      <c r="K139" s="33" t="s">
        <v>10</v>
      </c>
      <c r="L139" s="121">
        <v>0.21601901000000001</v>
      </c>
      <c r="M139" s="121">
        <v>0.15976448000000001</v>
      </c>
      <c r="N139" s="121">
        <v>1.504902E-2</v>
      </c>
      <c r="V139" s="27"/>
      <c r="W139" s="27"/>
      <c r="X139" s="27"/>
      <c r="AC139" s="27"/>
      <c r="AD139" s="27"/>
      <c r="AE139" s="27"/>
      <c r="AK139" s="27"/>
      <c r="AL139" s="27"/>
      <c r="AM139" s="27"/>
      <c r="AS139" s="27"/>
      <c r="AT139" s="27"/>
      <c r="AU139" s="27"/>
    </row>
    <row r="140" spans="1:47" x14ac:dyDescent="0.25">
      <c r="A140" s="33" t="s">
        <v>136</v>
      </c>
      <c r="B140" s="121">
        <v>7.9764906000000204</v>
      </c>
      <c r="C140" s="121">
        <v>8.0546377899999904</v>
      </c>
      <c r="D140" s="121">
        <v>8.3631964899999893</v>
      </c>
      <c r="E140" s="325"/>
      <c r="F140" s="33" t="s">
        <v>1266</v>
      </c>
      <c r="G140" s="121">
        <v>1.04054281</v>
      </c>
      <c r="H140" s="121">
        <v>0.51673521999999994</v>
      </c>
      <c r="I140" s="121">
        <v>0.27993514000000003</v>
      </c>
      <c r="J140" s="325"/>
      <c r="K140" s="33" t="s">
        <v>902</v>
      </c>
      <c r="L140" s="121">
        <v>0</v>
      </c>
      <c r="M140" s="121">
        <v>0</v>
      </c>
      <c r="N140" s="121">
        <v>1.496478E-2</v>
      </c>
      <c r="V140" s="27"/>
      <c r="W140" s="27"/>
      <c r="X140" s="27"/>
      <c r="AC140" s="27"/>
      <c r="AD140" s="27"/>
      <c r="AE140" s="27"/>
      <c r="AK140" s="27"/>
      <c r="AL140" s="27"/>
      <c r="AM140" s="27"/>
      <c r="AS140" s="27"/>
      <c r="AT140" s="27"/>
      <c r="AU140" s="27"/>
    </row>
    <row r="141" spans="1:47" x14ac:dyDescent="0.25">
      <c r="A141" s="33" t="s">
        <v>167</v>
      </c>
      <c r="B141" s="121">
        <v>7.1831727599999997</v>
      </c>
      <c r="C141" s="121">
        <v>12.0976394</v>
      </c>
      <c r="D141" s="121">
        <v>7.25585083</v>
      </c>
      <c r="E141" s="326"/>
      <c r="F141" s="33" t="s">
        <v>914</v>
      </c>
      <c r="G141" s="121">
        <v>7.2887030000000005E-2</v>
      </c>
      <c r="H141" s="121">
        <v>1.304699E-2</v>
      </c>
      <c r="I141" s="121">
        <v>0.27820718</v>
      </c>
      <c r="J141" s="326"/>
      <c r="K141" s="33" t="s">
        <v>124</v>
      </c>
      <c r="L141" s="121">
        <v>0</v>
      </c>
      <c r="M141" s="121">
        <v>0</v>
      </c>
      <c r="N141" s="121">
        <v>1.4152950000000001E-2</v>
      </c>
      <c r="V141" s="27"/>
      <c r="W141" s="27"/>
      <c r="X141" s="27"/>
      <c r="AC141" s="27"/>
      <c r="AD141" s="27"/>
      <c r="AE141" s="27"/>
      <c r="AK141" s="27"/>
      <c r="AL141" s="27"/>
      <c r="AM141" s="27"/>
      <c r="AS141" s="27"/>
      <c r="AT141" s="27"/>
      <c r="AU141" s="27"/>
    </row>
    <row r="142" spans="1:47" x14ac:dyDescent="0.25">
      <c r="A142" s="33" t="s">
        <v>120</v>
      </c>
      <c r="B142" s="121">
        <v>5.3401017300000007</v>
      </c>
      <c r="C142" s="121">
        <v>5.8387118099999995</v>
      </c>
      <c r="D142" s="121">
        <v>7.1876360100000101</v>
      </c>
      <c r="E142" s="325"/>
      <c r="F142" s="33" t="s">
        <v>104</v>
      </c>
      <c r="G142" s="121">
        <v>0.86167606000000008</v>
      </c>
      <c r="H142" s="121">
        <v>0.85172515999999998</v>
      </c>
      <c r="I142" s="121">
        <v>0.26750981000000001</v>
      </c>
      <c r="J142" s="325"/>
      <c r="K142" s="33" t="s">
        <v>107</v>
      </c>
      <c r="L142" s="121">
        <v>5.1562600000000002E-3</v>
      </c>
      <c r="M142" s="121">
        <v>0</v>
      </c>
      <c r="N142" s="121">
        <v>1.3134700000000001E-2</v>
      </c>
      <c r="V142" s="27"/>
      <c r="W142" s="27"/>
      <c r="X142" s="27"/>
      <c r="AC142" s="27"/>
      <c r="AD142" s="27"/>
      <c r="AE142" s="27"/>
      <c r="AK142" s="27"/>
      <c r="AL142" s="27"/>
      <c r="AM142" s="27"/>
      <c r="AS142" s="27"/>
      <c r="AT142" s="27"/>
      <c r="AU142" s="27"/>
    </row>
    <row r="143" spans="1:47" x14ac:dyDescent="0.25">
      <c r="A143" s="33" t="s">
        <v>213</v>
      </c>
      <c r="B143" s="121">
        <v>7.8183056400000099</v>
      </c>
      <c r="C143" s="121">
        <v>6.4315608800000001</v>
      </c>
      <c r="D143" s="121">
        <v>6.9608971300000002</v>
      </c>
      <c r="E143" s="326"/>
      <c r="F143" s="33" t="s">
        <v>200</v>
      </c>
      <c r="G143" s="121">
        <v>1.0259639999999999E-2</v>
      </c>
      <c r="H143" s="121">
        <v>0.12180138</v>
      </c>
      <c r="I143" s="121">
        <v>0.25761919999999999</v>
      </c>
      <c r="J143" s="326"/>
      <c r="K143" s="33" t="s">
        <v>114</v>
      </c>
      <c r="L143" s="121">
        <v>1.956339E-2</v>
      </c>
      <c r="M143" s="121">
        <v>5.4937600000000003E-3</v>
      </c>
      <c r="N143" s="121">
        <v>1.2289629999999999E-2</v>
      </c>
      <c r="V143" s="27"/>
      <c r="W143" s="27"/>
      <c r="X143" s="27"/>
      <c r="AC143" s="27"/>
      <c r="AD143" s="27"/>
      <c r="AE143" s="27"/>
      <c r="AK143" s="27"/>
      <c r="AL143" s="27"/>
      <c r="AM143" s="27"/>
      <c r="AS143" s="27"/>
      <c r="AT143" s="27"/>
      <c r="AU143" s="27"/>
    </row>
    <row r="144" spans="1:47" x14ac:dyDescent="0.25">
      <c r="A144" s="33" t="s">
        <v>129</v>
      </c>
      <c r="B144" s="121">
        <v>4.6292852099999999</v>
      </c>
      <c r="C144" s="121">
        <v>6.9353875999999994</v>
      </c>
      <c r="D144" s="121">
        <v>6.88688375</v>
      </c>
      <c r="E144" s="325"/>
      <c r="F144" s="33" t="s">
        <v>91</v>
      </c>
      <c r="G144" s="121">
        <v>5.6993330000000002E-2</v>
      </c>
      <c r="H144" s="121">
        <v>3.491611E-2</v>
      </c>
      <c r="I144" s="121">
        <v>0.22849198000000001</v>
      </c>
      <c r="J144" s="325"/>
      <c r="K144" s="33" t="s">
        <v>75</v>
      </c>
      <c r="L144" s="121">
        <v>9.5740499999999989E-3</v>
      </c>
      <c r="M144" s="121">
        <v>7.4694899999999996E-3</v>
      </c>
      <c r="N144" s="121">
        <v>1.159139E-2</v>
      </c>
      <c r="V144" s="27"/>
      <c r="W144" s="27"/>
      <c r="X144" s="27"/>
      <c r="AC144" s="27"/>
      <c r="AD144" s="27"/>
      <c r="AE144" s="27"/>
      <c r="AK144" s="27"/>
      <c r="AL144" s="27"/>
      <c r="AM144" s="27"/>
      <c r="AS144" s="27"/>
      <c r="AT144" s="27"/>
      <c r="AU144" s="27"/>
    </row>
    <row r="145" spans="1:47" x14ac:dyDescent="0.25">
      <c r="A145" s="33" t="s">
        <v>202</v>
      </c>
      <c r="B145" s="121">
        <v>11.019047279999999</v>
      </c>
      <c r="C145" s="121">
        <v>2.8365758799999998</v>
      </c>
      <c r="D145" s="121">
        <v>6.6889427599999998</v>
      </c>
      <c r="E145" s="326"/>
      <c r="F145" s="33" t="s">
        <v>165</v>
      </c>
      <c r="G145" s="121">
        <v>0.41951236999999997</v>
      </c>
      <c r="H145" s="121">
        <v>1.1306140500000001</v>
      </c>
      <c r="I145" s="121">
        <v>0.22770401999999998</v>
      </c>
      <c r="J145" s="326"/>
      <c r="K145" s="33" t="s">
        <v>103</v>
      </c>
      <c r="L145" s="121">
        <v>9.3308999999999996E-3</v>
      </c>
      <c r="M145" s="121">
        <v>0.15869633999999999</v>
      </c>
      <c r="N145" s="121">
        <v>1.1101610000000001E-2</v>
      </c>
      <c r="V145" s="27"/>
      <c r="W145" s="27"/>
      <c r="X145" s="27"/>
      <c r="AC145" s="27"/>
      <c r="AD145" s="27"/>
      <c r="AE145" s="27"/>
      <c r="AK145" s="27"/>
      <c r="AL145" s="27"/>
      <c r="AM145" s="27"/>
      <c r="AS145" s="27"/>
      <c r="AT145" s="27"/>
      <c r="AU145" s="27"/>
    </row>
    <row r="146" spans="1:47" x14ac:dyDescent="0.25">
      <c r="A146" s="33" t="s">
        <v>164</v>
      </c>
      <c r="B146" s="121">
        <v>7.2832457399999901</v>
      </c>
      <c r="C146" s="121">
        <v>6.1250454600000106</v>
      </c>
      <c r="D146" s="121">
        <v>6.5411899299999998</v>
      </c>
      <c r="E146" s="325"/>
      <c r="F146" s="33" t="s">
        <v>50</v>
      </c>
      <c r="G146" s="121">
        <v>0.32709748999999999</v>
      </c>
      <c r="H146" s="121">
        <v>0.31315123</v>
      </c>
      <c r="I146" s="121">
        <v>0.1965336</v>
      </c>
      <c r="J146" s="325"/>
      <c r="K146" s="33" t="s">
        <v>130</v>
      </c>
      <c r="L146" s="121">
        <v>0</v>
      </c>
      <c r="M146" s="121">
        <v>1.92845E-3</v>
      </c>
      <c r="N146" s="121">
        <v>1.071138E-2</v>
      </c>
      <c r="V146" s="27"/>
      <c r="W146" s="27"/>
      <c r="X146" s="27"/>
      <c r="AC146" s="27"/>
      <c r="AD146" s="27"/>
      <c r="AE146" s="27"/>
      <c r="AK146" s="27"/>
      <c r="AL146" s="27"/>
      <c r="AM146" s="27"/>
      <c r="AS146" s="27"/>
      <c r="AT146" s="27"/>
      <c r="AU146" s="27"/>
    </row>
    <row r="147" spans="1:47" x14ac:dyDescent="0.25">
      <c r="A147" s="33" t="s">
        <v>185</v>
      </c>
      <c r="B147" s="121">
        <v>4.6486069099999998</v>
      </c>
      <c r="C147" s="121">
        <v>1.20468975</v>
      </c>
      <c r="D147" s="121">
        <v>6.2776006200000003</v>
      </c>
      <c r="E147" s="326"/>
      <c r="F147" s="33" t="s">
        <v>129</v>
      </c>
      <c r="G147" s="121">
        <v>0.38866935999999996</v>
      </c>
      <c r="H147" s="121">
        <v>0.56229174000000004</v>
      </c>
      <c r="I147" s="121">
        <v>0.16610675</v>
      </c>
      <c r="J147" s="326"/>
      <c r="K147" s="33" t="s">
        <v>109</v>
      </c>
      <c r="L147" s="121">
        <v>4.6155500000000004E-3</v>
      </c>
      <c r="M147" s="121">
        <v>1.5631950000000002E-2</v>
      </c>
      <c r="N147" s="121">
        <v>1.0213450000000001E-2</v>
      </c>
      <c r="V147" s="27"/>
      <c r="W147" s="27"/>
      <c r="X147" s="27"/>
      <c r="AC147" s="27"/>
      <c r="AD147" s="27"/>
      <c r="AE147" s="27"/>
      <c r="AK147" s="27"/>
      <c r="AL147" s="27"/>
      <c r="AM147" s="27"/>
      <c r="AS147" s="27"/>
      <c r="AT147" s="27"/>
      <c r="AU147" s="27"/>
    </row>
    <row r="148" spans="1:47" x14ac:dyDescent="0.25">
      <c r="A148" s="33" t="s">
        <v>147</v>
      </c>
      <c r="B148" s="121">
        <v>6.43501119</v>
      </c>
      <c r="C148" s="121">
        <v>6.0795540499999996</v>
      </c>
      <c r="D148" s="121">
        <v>6.0523125000000002</v>
      </c>
      <c r="E148" s="325"/>
      <c r="F148" s="33" t="s">
        <v>7</v>
      </c>
      <c r="G148" s="121">
        <v>0.17298888000000001</v>
      </c>
      <c r="H148" s="121">
        <v>3.5255470000000004E-2</v>
      </c>
      <c r="I148" s="121">
        <v>0.16555482000000002</v>
      </c>
      <c r="J148" s="325"/>
      <c r="K148" s="33" t="s">
        <v>129</v>
      </c>
      <c r="L148" s="121">
        <v>2.070516E-2</v>
      </c>
      <c r="M148" s="121">
        <v>2.419441E-2</v>
      </c>
      <c r="N148" s="121">
        <v>1.015778E-2</v>
      </c>
      <c r="V148" s="27"/>
      <c r="W148" s="27"/>
      <c r="X148" s="27"/>
      <c r="AC148" s="27"/>
      <c r="AD148" s="27"/>
      <c r="AE148" s="27"/>
      <c r="AK148" s="27"/>
      <c r="AL148" s="27"/>
      <c r="AM148" s="27"/>
      <c r="AS148" s="27"/>
      <c r="AT148" s="27"/>
      <c r="AU148" s="27"/>
    </row>
    <row r="149" spans="1:47" x14ac:dyDescent="0.25">
      <c r="A149" s="33" t="s">
        <v>59</v>
      </c>
      <c r="B149" s="121">
        <v>7.2096782399999899</v>
      </c>
      <c r="C149" s="121">
        <v>8.9424824399999991</v>
      </c>
      <c r="D149" s="121">
        <v>5.9339502799999897</v>
      </c>
      <c r="E149" s="326"/>
      <c r="F149" s="33" t="s">
        <v>43</v>
      </c>
      <c r="G149" s="121">
        <v>0.16219604999999998</v>
      </c>
      <c r="H149" s="121">
        <v>3.8354630000000001E-2</v>
      </c>
      <c r="I149" s="121">
        <v>0.16546582999999998</v>
      </c>
      <c r="J149" s="326"/>
      <c r="K149" s="33" t="s">
        <v>115</v>
      </c>
      <c r="L149" s="121">
        <v>2.8411199999999999E-3</v>
      </c>
      <c r="M149" s="121">
        <v>8.0793710000000005E-2</v>
      </c>
      <c r="N149" s="121">
        <v>9.7499599999999985E-3</v>
      </c>
      <c r="V149" s="27"/>
      <c r="W149" s="27"/>
      <c r="X149" s="27"/>
      <c r="AC149" s="27"/>
      <c r="AD149" s="27"/>
      <c r="AE149" s="27"/>
      <c r="AK149" s="27"/>
      <c r="AL149" s="27"/>
      <c r="AM149" s="27"/>
      <c r="AS149" s="27"/>
      <c r="AT149" s="27"/>
      <c r="AU149" s="27"/>
    </row>
    <row r="150" spans="1:47" x14ac:dyDescent="0.25">
      <c r="A150" s="33" t="s">
        <v>898</v>
      </c>
      <c r="B150" s="121">
        <v>2.5415758399999997</v>
      </c>
      <c r="C150" s="121">
        <v>2.1929330899999999</v>
      </c>
      <c r="D150" s="121">
        <v>5.90210437</v>
      </c>
      <c r="E150" s="325"/>
      <c r="F150" s="33" t="s">
        <v>6</v>
      </c>
      <c r="G150" s="121">
        <v>0.16164692</v>
      </c>
      <c r="H150" s="121">
        <v>2.4603330000000003E-2</v>
      </c>
      <c r="I150" s="121">
        <v>0.15798746</v>
      </c>
      <c r="J150" s="325"/>
      <c r="K150" s="33" t="s">
        <v>155</v>
      </c>
      <c r="L150" s="121">
        <v>0.35558613</v>
      </c>
      <c r="M150" s="121">
        <v>0.25083293000000001</v>
      </c>
      <c r="N150" s="121">
        <v>9.1122600000000005E-3</v>
      </c>
      <c r="V150" s="27"/>
      <c r="W150" s="27"/>
      <c r="X150" s="27"/>
      <c r="AC150" s="27"/>
      <c r="AD150" s="27"/>
      <c r="AE150" s="27"/>
      <c r="AK150" s="27"/>
      <c r="AL150" s="27"/>
      <c r="AM150" s="27"/>
      <c r="AS150" s="27"/>
      <c r="AT150" s="27"/>
      <c r="AU150" s="27"/>
    </row>
    <row r="151" spans="1:47" x14ac:dyDescent="0.25">
      <c r="A151" s="33" t="s">
        <v>894</v>
      </c>
      <c r="B151" s="121">
        <v>0.73358380000000001</v>
      </c>
      <c r="C151" s="121">
        <v>4.4275689999999999E-2</v>
      </c>
      <c r="D151" s="121">
        <v>5.6994381500000006</v>
      </c>
      <c r="E151" s="326"/>
      <c r="F151" s="33" t="s">
        <v>154</v>
      </c>
      <c r="G151" s="121">
        <v>0.47744134000000005</v>
      </c>
      <c r="H151" s="121">
        <v>0.10876585000000001</v>
      </c>
      <c r="I151" s="121">
        <v>0.15736594000000001</v>
      </c>
      <c r="J151" s="326"/>
      <c r="K151" s="33" t="s">
        <v>23</v>
      </c>
      <c r="L151" s="121">
        <v>4.4541599999999995E-3</v>
      </c>
      <c r="M151" s="121">
        <v>5.788799E-2</v>
      </c>
      <c r="N151" s="121">
        <v>8.23604E-3</v>
      </c>
      <c r="V151" s="27"/>
      <c r="W151" s="27"/>
      <c r="X151" s="27"/>
      <c r="AC151" s="27"/>
      <c r="AD151" s="27"/>
      <c r="AE151" s="27"/>
      <c r="AK151" s="27"/>
      <c r="AL151" s="27"/>
      <c r="AM151" s="27"/>
      <c r="AS151" s="27"/>
      <c r="AT151" s="27"/>
      <c r="AU151" s="27"/>
    </row>
    <row r="152" spans="1:47" x14ac:dyDescent="0.25">
      <c r="A152" s="33" t="s">
        <v>188</v>
      </c>
      <c r="B152" s="121">
        <v>5.8134869900000004</v>
      </c>
      <c r="C152" s="121">
        <v>4.78276506</v>
      </c>
      <c r="D152" s="121">
        <v>5.6228747600000002</v>
      </c>
      <c r="E152" s="325"/>
      <c r="F152" s="33" t="s">
        <v>169</v>
      </c>
      <c r="G152" s="121">
        <v>6.3599639999999999E-2</v>
      </c>
      <c r="H152" s="121">
        <v>9.9838850000000007E-2</v>
      </c>
      <c r="I152" s="121">
        <v>0.14026617999999999</v>
      </c>
      <c r="J152" s="325"/>
      <c r="K152" s="33" t="s">
        <v>912</v>
      </c>
      <c r="L152" s="121">
        <v>0</v>
      </c>
      <c r="M152" s="121">
        <v>3.5583989999999996E-2</v>
      </c>
      <c r="N152" s="121">
        <v>7.76445E-3</v>
      </c>
      <c r="V152" s="27"/>
      <c r="W152" s="27"/>
      <c r="X152" s="27"/>
      <c r="AC152" s="27"/>
      <c r="AD152" s="27"/>
      <c r="AE152" s="27"/>
      <c r="AK152" s="27"/>
      <c r="AL152" s="27"/>
      <c r="AM152" s="27"/>
      <c r="AS152" s="27"/>
      <c r="AT152" s="27"/>
      <c r="AU152" s="27"/>
    </row>
    <row r="153" spans="1:47" x14ac:dyDescent="0.25">
      <c r="A153" s="33" t="s">
        <v>114</v>
      </c>
      <c r="B153" s="121">
        <v>4.4947365399999999</v>
      </c>
      <c r="C153" s="121">
        <v>6.2952290399999997</v>
      </c>
      <c r="D153" s="121">
        <v>5.3661976399999993</v>
      </c>
      <c r="E153" s="326"/>
      <c r="F153" s="33" t="s">
        <v>153</v>
      </c>
      <c r="G153" s="121">
        <v>0.49760608000000001</v>
      </c>
      <c r="H153" s="121">
        <v>7.431349000000001E-2</v>
      </c>
      <c r="I153" s="121">
        <v>0.13505335999999998</v>
      </c>
      <c r="J153" s="326"/>
      <c r="K153" s="33" t="s">
        <v>76</v>
      </c>
      <c r="L153" s="121">
        <v>8.367610000000001E-3</v>
      </c>
      <c r="M153" s="121">
        <v>5.7592809999999994E-2</v>
      </c>
      <c r="N153" s="121">
        <v>7.5153900000000003E-3</v>
      </c>
      <c r="V153" s="27"/>
      <c r="W153" s="27"/>
      <c r="X153" s="27"/>
      <c r="AC153" s="27"/>
      <c r="AD153" s="27"/>
      <c r="AE153" s="27"/>
      <c r="AK153" s="27"/>
      <c r="AL153" s="27"/>
      <c r="AM153" s="27"/>
      <c r="AS153" s="27"/>
      <c r="AT153" s="27"/>
      <c r="AU153" s="27"/>
    </row>
    <row r="154" spans="1:47" x14ac:dyDescent="0.25">
      <c r="A154" s="33" t="s">
        <v>910</v>
      </c>
      <c r="B154" s="121">
        <v>9.5001896699999993</v>
      </c>
      <c r="C154" s="121">
        <v>2.7732190099999996</v>
      </c>
      <c r="D154" s="121">
        <v>5.3503248399999999</v>
      </c>
      <c r="E154" s="325"/>
      <c r="F154" s="33" t="s">
        <v>193</v>
      </c>
      <c r="G154" s="121">
        <v>0.20599473000000001</v>
      </c>
      <c r="H154" s="121">
        <v>0.42327626000000002</v>
      </c>
      <c r="I154" s="121">
        <v>0.13337731</v>
      </c>
      <c r="J154" s="325"/>
      <c r="K154" s="33" t="s">
        <v>906</v>
      </c>
      <c r="L154" s="121">
        <v>0</v>
      </c>
      <c r="M154" s="121">
        <v>3.51652E-3</v>
      </c>
      <c r="N154" s="121">
        <v>7.2764799999999992E-3</v>
      </c>
      <c r="V154" s="27"/>
      <c r="W154" s="27"/>
      <c r="X154" s="27"/>
      <c r="AC154" s="27"/>
      <c r="AD154" s="27"/>
      <c r="AE154" s="27"/>
      <c r="AK154" s="27"/>
      <c r="AL154" s="27"/>
      <c r="AM154" s="27"/>
      <c r="AS154" s="27"/>
      <c r="AT154" s="27"/>
      <c r="AU154" s="27"/>
    </row>
    <row r="155" spans="1:47" x14ac:dyDescent="0.25">
      <c r="A155" s="33" t="s">
        <v>152</v>
      </c>
      <c r="B155" s="121">
        <v>4.7775989400000007</v>
      </c>
      <c r="C155" s="121">
        <v>1.48497251</v>
      </c>
      <c r="D155" s="121">
        <v>5.0982214099999998</v>
      </c>
      <c r="E155" s="326"/>
      <c r="F155" s="33" t="s">
        <v>909</v>
      </c>
      <c r="G155" s="121">
        <v>1.13671155</v>
      </c>
      <c r="H155" s="121">
        <v>1.5884800000000001E-2</v>
      </c>
      <c r="I155" s="121">
        <v>0.13059994</v>
      </c>
      <c r="J155" s="326"/>
      <c r="K155" s="33" t="s">
        <v>186</v>
      </c>
      <c r="L155" s="121">
        <v>0</v>
      </c>
      <c r="M155" s="121">
        <v>7.3776679999999997E-2</v>
      </c>
      <c r="N155" s="121">
        <v>6.5558199999999995E-3</v>
      </c>
      <c r="V155" s="27"/>
      <c r="W155" s="27"/>
      <c r="X155" s="27"/>
      <c r="AC155" s="27"/>
      <c r="AD155" s="27"/>
      <c r="AE155" s="27"/>
      <c r="AK155" s="27"/>
      <c r="AL155" s="27"/>
      <c r="AM155" s="27"/>
      <c r="AS155" s="27"/>
      <c r="AT155" s="27"/>
      <c r="AU155" s="27"/>
    </row>
    <row r="156" spans="1:47" x14ac:dyDescent="0.25">
      <c r="A156" s="33" t="s">
        <v>200</v>
      </c>
      <c r="B156" s="121">
        <v>1.0651424299999999</v>
      </c>
      <c r="C156" s="121">
        <v>3.4153500800000001</v>
      </c>
      <c r="D156" s="121">
        <v>4.7266760799999998</v>
      </c>
      <c r="E156" s="325"/>
      <c r="F156" s="33" t="s">
        <v>188</v>
      </c>
      <c r="G156" s="121">
        <v>0.62202842000000003</v>
      </c>
      <c r="H156" s="121">
        <v>5.8997460000000002E-2</v>
      </c>
      <c r="I156" s="121">
        <v>0.11965866999999999</v>
      </c>
      <c r="J156" s="325"/>
      <c r="K156" s="33" t="s">
        <v>5</v>
      </c>
      <c r="L156" s="121">
        <v>2.9710000000000002E-5</v>
      </c>
      <c r="M156" s="121">
        <v>3.2435999999999999E-4</v>
      </c>
      <c r="N156" s="121">
        <v>5.9668100000000003E-3</v>
      </c>
      <c r="V156" s="27"/>
      <c r="W156" s="27"/>
      <c r="X156" s="27"/>
      <c r="AC156" s="27"/>
      <c r="AD156" s="27"/>
      <c r="AE156" s="27"/>
      <c r="AK156" s="27"/>
      <c r="AL156" s="27"/>
      <c r="AM156" s="27"/>
      <c r="AS156" s="27"/>
      <c r="AT156" s="27"/>
      <c r="AU156" s="27"/>
    </row>
    <row r="157" spans="1:47" x14ac:dyDescent="0.25">
      <c r="A157" s="33" t="s">
        <v>143</v>
      </c>
      <c r="B157" s="121">
        <v>6.5416479699999996</v>
      </c>
      <c r="C157" s="121">
        <v>15.97177757</v>
      </c>
      <c r="D157" s="121">
        <v>4.7062558799999996</v>
      </c>
      <c r="E157" s="326"/>
      <c r="F157" s="33" t="s">
        <v>167</v>
      </c>
      <c r="G157" s="121">
        <v>0.12984996000000001</v>
      </c>
      <c r="H157" s="121">
        <v>9.9853857300000008</v>
      </c>
      <c r="I157" s="121">
        <v>0.11707596000000001</v>
      </c>
      <c r="J157" s="326"/>
      <c r="K157" s="33" t="s">
        <v>204</v>
      </c>
      <c r="L157" s="121">
        <v>4.6499700000000007E-3</v>
      </c>
      <c r="M157" s="121">
        <v>0.20354064000000002</v>
      </c>
      <c r="N157" s="121">
        <v>5.8451099999999997E-3</v>
      </c>
      <c r="V157" s="27"/>
      <c r="W157" s="27"/>
      <c r="X157" s="27"/>
      <c r="AC157" s="27"/>
      <c r="AD157" s="27"/>
      <c r="AE157" s="27"/>
      <c r="AK157" s="27"/>
      <c r="AL157" s="27"/>
      <c r="AM157" s="27"/>
      <c r="AS157" s="27"/>
      <c r="AT157" s="27"/>
      <c r="AU157" s="27"/>
    </row>
    <row r="158" spans="1:47" x14ac:dyDescent="0.25">
      <c r="A158" s="33" t="s">
        <v>214</v>
      </c>
      <c r="B158" s="121">
        <v>4.6880237500000002</v>
      </c>
      <c r="C158" s="121">
        <v>4.9338164299999994</v>
      </c>
      <c r="D158" s="121">
        <v>4.4975084900000004</v>
      </c>
      <c r="E158" s="325"/>
      <c r="F158" s="33" t="s">
        <v>205</v>
      </c>
      <c r="G158" s="121">
        <v>0.92741600000000002</v>
      </c>
      <c r="H158" s="121">
        <v>0.41677061999999998</v>
      </c>
      <c r="I158" s="121">
        <v>0.11221432000000001</v>
      </c>
      <c r="J158" s="325"/>
      <c r="K158" s="33" t="s">
        <v>86</v>
      </c>
      <c r="L158" s="121">
        <v>0</v>
      </c>
      <c r="M158" s="121">
        <v>3.68E-4</v>
      </c>
      <c r="N158" s="121">
        <v>4.6110299999999995E-3</v>
      </c>
      <c r="V158" s="27"/>
      <c r="W158" s="27"/>
      <c r="X158" s="27"/>
      <c r="AC158" s="27"/>
      <c r="AD158" s="27"/>
      <c r="AE158" s="27"/>
      <c r="AK158" s="27"/>
      <c r="AL158" s="27"/>
      <c r="AM158" s="27"/>
      <c r="AS158" s="27"/>
      <c r="AT158" s="27"/>
      <c r="AU158" s="27"/>
    </row>
    <row r="159" spans="1:47" x14ac:dyDescent="0.25">
      <c r="A159" s="33" t="s">
        <v>111</v>
      </c>
      <c r="B159" s="121">
        <v>9.4452444999999994</v>
      </c>
      <c r="C159" s="121">
        <v>2.8745397799999997</v>
      </c>
      <c r="D159" s="121">
        <v>4.4775997099999998</v>
      </c>
      <c r="E159" s="326"/>
      <c r="F159" s="33" t="s">
        <v>195</v>
      </c>
      <c r="G159" s="121">
        <v>9.2554059999999994E-2</v>
      </c>
      <c r="H159" s="121">
        <v>0</v>
      </c>
      <c r="I159" s="121">
        <v>0.10856864999999999</v>
      </c>
      <c r="J159" s="326"/>
      <c r="K159" s="33" t="s">
        <v>97</v>
      </c>
      <c r="L159" s="121">
        <v>0</v>
      </c>
      <c r="M159" s="121">
        <v>0</v>
      </c>
      <c r="N159" s="121">
        <v>4.5006200000000003E-3</v>
      </c>
      <c r="V159" s="27"/>
      <c r="W159" s="27"/>
      <c r="X159" s="27"/>
      <c r="AC159" s="27"/>
      <c r="AD159" s="27"/>
      <c r="AE159" s="27"/>
      <c r="AK159" s="27"/>
      <c r="AL159" s="27"/>
      <c r="AM159" s="27"/>
      <c r="AS159" s="27"/>
      <c r="AT159" s="27"/>
      <c r="AU159" s="27"/>
    </row>
    <row r="160" spans="1:47" x14ac:dyDescent="0.25">
      <c r="A160" s="33" t="s">
        <v>177</v>
      </c>
      <c r="B160" s="121">
        <v>5.9681224299999993</v>
      </c>
      <c r="C160" s="121">
        <v>4.1235045799999996</v>
      </c>
      <c r="D160" s="121">
        <v>4.3893842800000007</v>
      </c>
      <c r="E160" s="325"/>
      <c r="F160" s="33" t="s">
        <v>885</v>
      </c>
      <c r="G160" s="121">
        <v>0.11206522000000001</v>
      </c>
      <c r="H160" s="121">
        <v>5.0462989999999999E-2</v>
      </c>
      <c r="I160" s="121">
        <v>0.10511012</v>
      </c>
      <c r="J160" s="325"/>
      <c r="K160" s="33" t="s">
        <v>66</v>
      </c>
      <c r="L160" s="121">
        <v>0</v>
      </c>
      <c r="M160" s="121">
        <v>9.8923000000000001E-4</v>
      </c>
      <c r="N160" s="121">
        <v>4.1247599999999999E-3</v>
      </c>
      <c r="V160" s="27"/>
      <c r="W160" s="27"/>
      <c r="X160" s="27"/>
      <c r="AC160" s="27"/>
      <c r="AD160" s="27"/>
      <c r="AE160" s="27"/>
      <c r="AK160" s="27"/>
      <c r="AL160" s="27"/>
      <c r="AM160" s="27"/>
      <c r="AS160" s="27"/>
      <c r="AT160" s="27"/>
      <c r="AU160" s="27"/>
    </row>
    <row r="161" spans="1:47" x14ac:dyDescent="0.25">
      <c r="A161" s="33" t="s">
        <v>6</v>
      </c>
      <c r="B161" s="121">
        <v>4.3478008800000003</v>
      </c>
      <c r="C161" s="121">
        <v>4.0582458599999995</v>
      </c>
      <c r="D161" s="121">
        <v>4.369866</v>
      </c>
      <c r="E161" s="326"/>
      <c r="F161" s="33" t="s">
        <v>910</v>
      </c>
      <c r="G161" s="121">
        <v>0.29508105000000001</v>
      </c>
      <c r="H161" s="121">
        <v>2.1586459999999998E-2</v>
      </c>
      <c r="I161" s="121">
        <v>0.10359400000000001</v>
      </c>
      <c r="J161" s="326"/>
      <c r="K161" s="33" t="s">
        <v>43</v>
      </c>
      <c r="L161" s="121">
        <v>7.9569999999999999E-5</v>
      </c>
      <c r="M161" s="121">
        <v>5.0407200000000003E-3</v>
      </c>
      <c r="N161" s="121">
        <v>3.4598099999999998E-3</v>
      </c>
      <c r="V161" s="27"/>
      <c r="W161" s="27"/>
      <c r="X161" s="27"/>
      <c r="AC161" s="27"/>
      <c r="AD161" s="27"/>
      <c r="AE161" s="27"/>
      <c r="AK161" s="27"/>
      <c r="AL161" s="27"/>
      <c r="AM161" s="27"/>
      <c r="AS161" s="27"/>
      <c r="AT161" s="27"/>
      <c r="AU161" s="27"/>
    </row>
    <row r="162" spans="1:47" x14ac:dyDescent="0.25">
      <c r="A162" s="33" t="s">
        <v>87</v>
      </c>
      <c r="B162" s="121">
        <v>5.2696409600000003</v>
      </c>
      <c r="C162" s="121">
        <v>5.5401967699999997</v>
      </c>
      <c r="D162" s="121">
        <v>4.3198210599999998</v>
      </c>
      <c r="E162" s="325"/>
      <c r="F162" s="33" t="s">
        <v>3</v>
      </c>
      <c r="G162" s="121">
        <v>0</v>
      </c>
      <c r="H162" s="121">
        <v>0</v>
      </c>
      <c r="I162" s="121">
        <v>9.7374649999999993E-2</v>
      </c>
      <c r="J162" s="325"/>
      <c r="K162" s="33" t="s">
        <v>900</v>
      </c>
      <c r="L162" s="121">
        <v>0</v>
      </c>
      <c r="M162" s="121">
        <v>8.5324599999999987E-3</v>
      </c>
      <c r="N162" s="121">
        <v>3.20609E-3</v>
      </c>
      <c r="V162" s="27"/>
      <c r="W162" s="27"/>
      <c r="X162" s="27"/>
      <c r="AC162" s="27"/>
      <c r="AD162" s="27"/>
      <c r="AE162" s="27"/>
      <c r="AK162" s="27"/>
      <c r="AL162" s="27"/>
      <c r="AM162" s="27"/>
      <c r="AS162" s="27"/>
      <c r="AT162" s="27"/>
      <c r="AU162" s="27"/>
    </row>
    <row r="163" spans="1:47" x14ac:dyDescent="0.25">
      <c r="A163" s="33" t="s">
        <v>67</v>
      </c>
      <c r="B163" s="121">
        <v>7.01408963</v>
      </c>
      <c r="C163" s="121">
        <v>6.4294617199999999</v>
      </c>
      <c r="D163" s="121">
        <v>4.10586407</v>
      </c>
      <c r="E163" s="326"/>
      <c r="F163" s="33" t="s">
        <v>214</v>
      </c>
      <c r="G163" s="121">
        <v>0.10342986</v>
      </c>
      <c r="H163" s="121">
        <v>6.4603199999999994E-3</v>
      </c>
      <c r="I163" s="121">
        <v>9.4472880000000009E-2</v>
      </c>
      <c r="J163" s="326"/>
      <c r="K163" s="33" t="s">
        <v>48</v>
      </c>
      <c r="L163" s="121">
        <v>8.126063E-2</v>
      </c>
      <c r="M163" s="121">
        <v>1.148999E-2</v>
      </c>
      <c r="N163" s="121">
        <v>3.1264800000000001E-3</v>
      </c>
      <c r="V163" s="27"/>
      <c r="W163" s="27"/>
      <c r="X163" s="27"/>
      <c r="AC163" s="27"/>
      <c r="AD163" s="27"/>
      <c r="AE163" s="27"/>
      <c r="AK163" s="27"/>
      <c r="AL163" s="27"/>
      <c r="AM163" s="27"/>
      <c r="AS163" s="27"/>
      <c r="AT163" s="27"/>
      <c r="AU163" s="27"/>
    </row>
    <row r="164" spans="1:47" x14ac:dyDescent="0.25">
      <c r="A164" s="33" t="s">
        <v>45</v>
      </c>
      <c r="B164" s="121">
        <v>5.0468739500000002</v>
      </c>
      <c r="C164" s="121">
        <v>2.9419804199999997</v>
      </c>
      <c r="D164" s="121">
        <v>4.1017818799999999</v>
      </c>
      <c r="E164" s="325"/>
      <c r="F164" s="33" t="s">
        <v>119</v>
      </c>
      <c r="G164" s="121">
        <v>0.24942019000000001</v>
      </c>
      <c r="H164" s="121">
        <v>0.89765638000000003</v>
      </c>
      <c r="I164" s="121">
        <v>8.880449E-2</v>
      </c>
      <c r="J164" s="325"/>
      <c r="K164" s="33" t="s">
        <v>878</v>
      </c>
      <c r="L164" s="121">
        <v>3.6502800000000001E-3</v>
      </c>
      <c r="M164" s="121">
        <v>5.5337299999999997E-3</v>
      </c>
      <c r="N164" s="121">
        <v>2.8888799999999999E-3</v>
      </c>
      <c r="V164" s="27"/>
      <c r="W164" s="27"/>
      <c r="X164" s="27"/>
      <c r="AC164" s="27"/>
      <c r="AD164" s="27"/>
      <c r="AE164" s="27"/>
      <c r="AK164" s="27"/>
      <c r="AL164" s="27"/>
      <c r="AM164" s="27"/>
      <c r="AS164" s="27"/>
      <c r="AT164" s="27"/>
      <c r="AU164" s="27"/>
    </row>
    <row r="165" spans="1:47" x14ac:dyDescent="0.25">
      <c r="A165" s="33" t="s">
        <v>155</v>
      </c>
      <c r="B165" s="121">
        <v>4.6255869699999996</v>
      </c>
      <c r="C165" s="121">
        <v>5.6207553400000103</v>
      </c>
      <c r="D165" s="121">
        <v>3.4897009199999998</v>
      </c>
      <c r="E165" s="326"/>
      <c r="F165" s="33" t="s">
        <v>115</v>
      </c>
      <c r="G165" s="121">
        <v>2.7499999999999998E-3</v>
      </c>
      <c r="H165" s="121">
        <v>0.43083216999999996</v>
      </c>
      <c r="I165" s="121">
        <v>8.8538229999999996E-2</v>
      </c>
      <c r="J165" s="326"/>
      <c r="K165" s="33" t="s">
        <v>110</v>
      </c>
      <c r="L165" s="121">
        <v>1.04613E-2</v>
      </c>
      <c r="M165" s="121">
        <v>1.70221E-3</v>
      </c>
      <c r="N165" s="121">
        <v>2.7724099999999999E-3</v>
      </c>
      <c r="V165" s="27"/>
      <c r="W165" s="27"/>
      <c r="X165" s="27"/>
      <c r="AC165" s="27"/>
      <c r="AD165" s="27"/>
      <c r="AE165" s="27"/>
      <c r="AK165" s="27"/>
      <c r="AL165" s="27"/>
      <c r="AM165" s="27"/>
      <c r="AS165" s="27"/>
      <c r="AT165" s="27"/>
      <c r="AU165" s="27"/>
    </row>
    <row r="166" spans="1:47" x14ac:dyDescent="0.25">
      <c r="A166" s="33" t="s">
        <v>149</v>
      </c>
      <c r="B166" s="121">
        <v>4.5904973600000005</v>
      </c>
      <c r="C166" s="121">
        <v>4.2047535999999992</v>
      </c>
      <c r="D166" s="121">
        <v>3.3879854100000002</v>
      </c>
      <c r="E166" s="325"/>
      <c r="F166" s="33" t="s">
        <v>211</v>
      </c>
      <c r="G166" s="121">
        <v>7.6953009999999988E-2</v>
      </c>
      <c r="H166" s="121">
        <v>0.38806763999999999</v>
      </c>
      <c r="I166" s="121">
        <v>8.6336389999999999E-2</v>
      </c>
      <c r="J166" s="325"/>
      <c r="K166" s="33" t="s">
        <v>7</v>
      </c>
      <c r="L166" s="121">
        <v>0</v>
      </c>
      <c r="M166" s="121">
        <v>0</v>
      </c>
      <c r="N166" s="121">
        <v>2.3753400000000001E-3</v>
      </c>
      <c r="V166" s="27"/>
      <c r="W166" s="27"/>
      <c r="X166" s="27"/>
      <c r="AC166" s="27"/>
      <c r="AD166" s="27"/>
      <c r="AE166" s="27"/>
      <c r="AK166" s="27"/>
      <c r="AL166" s="27"/>
      <c r="AM166" s="27"/>
      <c r="AS166" s="27"/>
      <c r="AT166" s="27"/>
      <c r="AU166" s="27"/>
    </row>
    <row r="167" spans="1:47" x14ac:dyDescent="0.25">
      <c r="A167" s="33" t="s">
        <v>57</v>
      </c>
      <c r="B167" s="121">
        <v>3.94897316</v>
      </c>
      <c r="C167" s="121">
        <v>6.5147643200000003</v>
      </c>
      <c r="D167" s="121">
        <v>3.3346812300000002</v>
      </c>
      <c r="E167" s="326"/>
      <c r="F167" s="33" t="s">
        <v>9</v>
      </c>
      <c r="G167" s="121">
        <v>8.3698599999999998E-3</v>
      </c>
      <c r="H167" s="121">
        <v>0</v>
      </c>
      <c r="I167" s="121">
        <v>7.5858729999999999E-2</v>
      </c>
      <c r="J167" s="326"/>
      <c r="K167" s="33" t="s">
        <v>12</v>
      </c>
      <c r="L167" s="121">
        <v>0</v>
      </c>
      <c r="M167" s="121">
        <v>0</v>
      </c>
      <c r="N167" s="121">
        <v>2.2301700000000001E-3</v>
      </c>
      <c r="V167" s="27"/>
      <c r="W167" s="27"/>
      <c r="X167" s="27"/>
      <c r="AC167" s="27"/>
      <c r="AD167" s="27"/>
      <c r="AE167" s="27"/>
      <c r="AK167" s="27"/>
      <c r="AL167" s="27"/>
      <c r="AM167" s="27"/>
      <c r="AS167" s="27"/>
      <c r="AT167" s="27"/>
      <c r="AU167" s="27"/>
    </row>
    <row r="168" spans="1:47" x14ac:dyDescent="0.25">
      <c r="A168" s="33" t="s">
        <v>212</v>
      </c>
      <c r="B168" s="121">
        <v>0.25563436</v>
      </c>
      <c r="C168" s="121">
        <v>0.50744886</v>
      </c>
      <c r="D168" s="121">
        <v>3.1428240299999999</v>
      </c>
      <c r="E168" s="325"/>
      <c r="F168" s="33" t="s">
        <v>111</v>
      </c>
      <c r="G168" s="121">
        <v>0.27435089000000001</v>
      </c>
      <c r="H168" s="121">
        <v>0.18304782999999999</v>
      </c>
      <c r="I168" s="121">
        <v>7.3684070000000004E-2</v>
      </c>
      <c r="J168" s="325"/>
      <c r="K168" s="33" t="s">
        <v>27</v>
      </c>
      <c r="L168" s="121">
        <v>0</v>
      </c>
      <c r="M168" s="121">
        <v>5.0578999999999997E-3</v>
      </c>
      <c r="N168" s="121">
        <v>2.2019000000000001E-3</v>
      </c>
      <c r="V168" s="27"/>
      <c r="W168" s="27"/>
      <c r="X168" s="27"/>
      <c r="AC168" s="27"/>
      <c r="AD168" s="27"/>
      <c r="AE168" s="27"/>
      <c r="AK168" s="27"/>
      <c r="AL168" s="27"/>
      <c r="AM168" s="27"/>
      <c r="AS168" s="27"/>
      <c r="AT168" s="27"/>
      <c r="AU168" s="27"/>
    </row>
    <row r="169" spans="1:47" x14ac:dyDescent="0.25">
      <c r="A169" s="33" t="s">
        <v>206</v>
      </c>
      <c r="B169" s="121">
        <v>3.4424278300000002</v>
      </c>
      <c r="C169" s="121">
        <v>3.2313853399999997</v>
      </c>
      <c r="D169" s="121">
        <v>3.0623417799999997</v>
      </c>
      <c r="E169" s="326"/>
      <c r="F169" s="33" t="s">
        <v>98</v>
      </c>
      <c r="G169" s="121">
        <v>1.8431970000000002E-2</v>
      </c>
      <c r="H169" s="121">
        <v>1.4109360000000001E-2</v>
      </c>
      <c r="I169" s="121">
        <v>7.2642410000000004E-2</v>
      </c>
      <c r="J169" s="326"/>
      <c r="K169" s="33" t="s">
        <v>20</v>
      </c>
      <c r="L169" s="121">
        <v>5.0791000000000005E-3</v>
      </c>
      <c r="M169" s="121">
        <v>9.8937000000000005E-4</v>
      </c>
      <c r="N169" s="121">
        <v>2.1180999999999999E-3</v>
      </c>
      <c r="V169" s="27"/>
      <c r="W169" s="27"/>
      <c r="X169" s="27"/>
      <c r="AC169" s="27"/>
      <c r="AD169" s="27"/>
      <c r="AE169" s="27"/>
      <c r="AK169" s="27"/>
      <c r="AL169" s="27"/>
      <c r="AM169" s="27"/>
      <c r="AS169" s="27"/>
      <c r="AT169" s="27"/>
      <c r="AU169" s="27"/>
    </row>
    <row r="170" spans="1:47" ht="12.65" customHeight="1" x14ac:dyDescent="0.25">
      <c r="A170" s="33" t="s">
        <v>175</v>
      </c>
      <c r="B170" s="121">
        <v>1.9655465600000002</v>
      </c>
      <c r="C170" s="121">
        <v>5.4478320299999998</v>
      </c>
      <c r="D170" s="121">
        <v>2.94219287</v>
      </c>
      <c r="E170" s="325"/>
      <c r="F170" s="33" t="s">
        <v>26</v>
      </c>
      <c r="G170" s="121">
        <v>7.0229340000000001E-2</v>
      </c>
      <c r="H170" s="121">
        <v>8.885738E-2</v>
      </c>
      <c r="I170" s="121">
        <v>6.9025740000000002E-2</v>
      </c>
      <c r="J170" s="325"/>
      <c r="K170" s="33" t="s">
        <v>21</v>
      </c>
      <c r="L170" s="121">
        <v>5.3450200000000007E-3</v>
      </c>
      <c r="M170" s="121">
        <v>2.0644999999999998E-4</v>
      </c>
      <c r="N170" s="121">
        <v>1.5601300000000001E-3</v>
      </c>
      <c r="V170" s="27"/>
      <c r="W170" s="27"/>
      <c r="X170" s="27"/>
      <c r="AC170" s="27"/>
      <c r="AD170" s="27"/>
      <c r="AE170" s="27"/>
      <c r="AK170" s="27"/>
      <c r="AL170" s="27"/>
      <c r="AM170" s="27"/>
      <c r="AS170" s="27"/>
      <c r="AT170" s="27"/>
      <c r="AU170" s="27"/>
    </row>
    <row r="171" spans="1:47" x14ac:dyDescent="0.25">
      <c r="A171" s="33" t="s">
        <v>110</v>
      </c>
      <c r="B171" s="121">
        <v>3.6200578700000001</v>
      </c>
      <c r="C171" s="121">
        <v>2.6690604200000001</v>
      </c>
      <c r="D171" s="121">
        <v>2.8110430399999999</v>
      </c>
      <c r="E171" s="326"/>
      <c r="F171" s="33" t="s">
        <v>202</v>
      </c>
      <c r="G171" s="121">
        <v>2.0139399</v>
      </c>
      <c r="H171" s="121">
        <v>8.7192729999999996E-2</v>
      </c>
      <c r="I171" s="121">
        <v>6.0371000000000001E-2</v>
      </c>
      <c r="J171" s="326"/>
      <c r="K171" s="33" t="s">
        <v>187</v>
      </c>
      <c r="L171" s="121">
        <v>0</v>
      </c>
      <c r="M171" s="121">
        <v>0</v>
      </c>
      <c r="N171" s="121">
        <v>1.51936E-3</v>
      </c>
      <c r="V171" s="27"/>
      <c r="W171" s="27"/>
      <c r="X171" s="27"/>
      <c r="AC171" s="27"/>
      <c r="AD171" s="27"/>
      <c r="AE171" s="27"/>
      <c r="AK171" s="27"/>
      <c r="AL171" s="27"/>
      <c r="AM171" s="27"/>
      <c r="AS171" s="27"/>
      <c r="AT171" s="27"/>
      <c r="AU171" s="27"/>
    </row>
    <row r="172" spans="1:47" x14ac:dyDescent="0.25">
      <c r="A172" s="33" t="s">
        <v>109</v>
      </c>
      <c r="B172" s="121">
        <v>5.9284064199999893</v>
      </c>
      <c r="C172" s="121">
        <v>3.9040897700000001</v>
      </c>
      <c r="D172" s="121">
        <v>2.7068188399999999</v>
      </c>
      <c r="E172" s="325"/>
      <c r="F172" s="33" t="s">
        <v>58</v>
      </c>
      <c r="G172" s="121">
        <v>1.9742419999999997E-2</v>
      </c>
      <c r="H172" s="121">
        <v>1.8630544899999999</v>
      </c>
      <c r="I172" s="121">
        <v>5.3584220000000002E-2</v>
      </c>
      <c r="J172" s="325"/>
      <c r="K172" s="33" t="s">
        <v>116</v>
      </c>
      <c r="L172" s="121">
        <v>5.821E-5</v>
      </c>
      <c r="M172" s="121">
        <v>2.7543200000000002E-3</v>
      </c>
      <c r="N172" s="121">
        <v>1.3634300000000001E-3</v>
      </c>
      <c r="V172" s="27"/>
      <c r="W172" s="27"/>
      <c r="X172" s="27"/>
      <c r="AC172" s="27"/>
      <c r="AD172" s="27"/>
      <c r="AE172" s="27"/>
      <c r="AK172" s="27"/>
      <c r="AL172" s="27"/>
      <c r="AM172" s="27"/>
      <c r="AS172" s="27"/>
      <c r="AT172" s="27"/>
      <c r="AU172" s="27"/>
    </row>
    <row r="173" spans="1:47" x14ac:dyDescent="0.25">
      <c r="A173" s="33" t="s">
        <v>885</v>
      </c>
      <c r="B173" s="121">
        <v>3.87261473</v>
      </c>
      <c r="C173" s="121">
        <v>2.0000817</v>
      </c>
      <c r="D173" s="121">
        <v>2.6404603300000002</v>
      </c>
      <c r="E173" s="326"/>
      <c r="F173" s="33" t="s">
        <v>108</v>
      </c>
      <c r="G173" s="121">
        <v>0.10958692</v>
      </c>
      <c r="H173" s="121">
        <v>1.66560697</v>
      </c>
      <c r="I173" s="121">
        <v>4.82227E-2</v>
      </c>
      <c r="J173" s="326"/>
      <c r="K173" s="33" t="s">
        <v>101</v>
      </c>
      <c r="L173" s="121">
        <v>6.5646070000000001E-2</v>
      </c>
      <c r="M173" s="121">
        <v>0.36776171999999996</v>
      </c>
      <c r="N173" s="121">
        <v>1.2378000000000001E-3</v>
      </c>
      <c r="V173" s="27"/>
      <c r="W173" s="27"/>
      <c r="X173" s="27"/>
      <c r="AC173" s="27"/>
      <c r="AD173" s="27"/>
      <c r="AE173" s="27"/>
      <c r="AK173" s="27"/>
      <c r="AL173" s="27"/>
      <c r="AM173" s="27"/>
      <c r="AS173" s="27"/>
      <c r="AT173" s="27"/>
      <c r="AU173" s="27"/>
    </row>
    <row r="174" spans="1:47" x14ac:dyDescent="0.25">
      <c r="A174" s="33" t="s">
        <v>877</v>
      </c>
      <c r="B174" s="121">
        <v>1.27771126</v>
      </c>
      <c r="C174" s="121">
        <v>1.3531327099999999</v>
      </c>
      <c r="D174" s="121">
        <v>2.22250433</v>
      </c>
      <c r="E174" s="325"/>
      <c r="F174" s="33" t="s">
        <v>206</v>
      </c>
      <c r="G174" s="121">
        <v>0.43482376</v>
      </c>
      <c r="H174" s="121">
        <v>0.23935720000000002</v>
      </c>
      <c r="I174" s="121">
        <v>4.4892440000000006E-2</v>
      </c>
      <c r="J174" s="325"/>
      <c r="K174" s="33" t="s">
        <v>67</v>
      </c>
      <c r="L174" s="121">
        <v>4.8642900000000003E-3</v>
      </c>
      <c r="M174" s="121">
        <v>1.47459E-3</v>
      </c>
      <c r="N174" s="121">
        <v>1.20006E-3</v>
      </c>
      <c r="V174" s="27"/>
      <c r="W174" s="27"/>
      <c r="X174" s="27"/>
      <c r="AC174" s="27"/>
      <c r="AD174" s="27"/>
      <c r="AE174" s="27"/>
      <c r="AK174" s="27"/>
      <c r="AL174" s="27"/>
      <c r="AM174" s="27"/>
      <c r="AS174" s="27"/>
      <c r="AT174" s="27"/>
      <c r="AU174" s="27"/>
    </row>
    <row r="175" spans="1:47" x14ac:dyDescent="0.25">
      <c r="A175" s="33" t="s">
        <v>97</v>
      </c>
      <c r="B175" s="121">
        <v>0.32672105000000001</v>
      </c>
      <c r="C175" s="121">
        <v>4.4587061500000003</v>
      </c>
      <c r="D175" s="121">
        <v>2.2114783</v>
      </c>
      <c r="E175" s="326"/>
      <c r="F175" s="33" t="s">
        <v>14</v>
      </c>
      <c r="G175" s="121">
        <v>2.9006240000000003E-2</v>
      </c>
      <c r="H175" s="121">
        <v>0</v>
      </c>
      <c r="I175" s="121">
        <v>3.4434900000000004E-2</v>
      </c>
      <c r="J175" s="326"/>
      <c r="K175" s="33" t="s">
        <v>45</v>
      </c>
      <c r="L175" s="121">
        <v>2.59086E-3</v>
      </c>
      <c r="M175" s="121">
        <v>3.2320700000000001E-3</v>
      </c>
      <c r="N175" s="121">
        <v>1.0677200000000001E-3</v>
      </c>
      <c r="V175" s="27"/>
      <c r="W175" s="27"/>
      <c r="X175" s="27"/>
      <c r="AC175" s="27"/>
      <c r="AD175" s="27"/>
      <c r="AE175" s="27"/>
      <c r="AK175" s="27"/>
      <c r="AL175" s="27"/>
      <c r="AM175" s="27"/>
      <c r="AS175" s="27"/>
      <c r="AT175" s="27"/>
      <c r="AU175" s="27"/>
    </row>
    <row r="176" spans="1:47" x14ac:dyDescent="0.25">
      <c r="A176" s="33" t="s">
        <v>70</v>
      </c>
      <c r="B176" s="121">
        <v>1.64775475</v>
      </c>
      <c r="C176" s="121">
        <v>1.5481771000000002</v>
      </c>
      <c r="D176" s="121">
        <v>2.1328870000000002</v>
      </c>
      <c r="E176" s="325"/>
      <c r="F176" s="33" t="s">
        <v>122</v>
      </c>
      <c r="G176" s="121">
        <v>9.8965000000000008E-3</v>
      </c>
      <c r="H176" s="121">
        <v>4.0000000000000002E-4</v>
      </c>
      <c r="I176" s="121">
        <v>3.1643480000000002E-2</v>
      </c>
      <c r="J176" s="325"/>
      <c r="K176" s="33" t="s">
        <v>126</v>
      </c>
      <c r="L176" s="121">
        <v>9.1812700000000001E-3</v>
      </c>
      <c r="M176" s="121">
        <v>2.7297470000000001E-2</v>
      </c>
      <c r="N176" s="121">
        <v>9.3519000000000002E-4</v>
      </c>
      <c r="V176" s="27"/>
      <c r="W176" s="27"/>
      <c r="X176" s="27"/>
      <c r="AC176" s="27"/>
      <c r="AD176" s="27"/>
      <c r="AE176" s="27"/>
      <c r="AK176" s="27"/>
      <c r="AL176" s="27"/>
      <c r="AM176" s="27"/>
      <c r="AS176" s="27"/>
      <c r="AT176" s="27"/>
      <c r="AU176" s="27"/>
    </row>
    <row r="177" spans="1:47" x14ac:dyDescent="0.25">
      <c r="A177" s="33" t="s">
        <v>10</v>
      </c>
      <c r="B177" s="121">
        <v>1.67194518</v>
      </c>
      <c r="C177" s="121">
        <v>0.93065629000000005</v>
      </c>
      <c r="D177" s="121">
        <v>1.8972803300000001</v>
      </c>
      <c r="E177" s="326"/>
      <c r="F177" s="33" t="s">
        <v>886</v>
      </c>
      <c r="G177" s="121">
        <v>17.049953289999998</v>
      </c>
      <c r="H177" s="121">
        <v>9.0842671400000015</v>
      </c>
      <c r="I177" s="121">
        <v>3.1182229999999998E-2</v>
      </c>
      <c r="J177" s="326"/>
      <c r="K177" s="33" t="s">
        <v>122</v>
      </c>
      <c r="L177" s="121">
        <v>0</v>
      </c>
      <c r="M177" s="121">
        <v>0</v>
      </c>
      <c r="N177" s="121">
        <v>7.0978000000000002E-4</v>
      </c>
      <c r="V177" s="27"/>
      <c r="W177" s="27"/>
      <c r="X177" s="27"/>
      <c r="AC177" s="27"/>
      <c r="AD177" s="27"/>
      <c r="AE177" s="27"/>
      <c r="AK177" s="27"/>
      <c r="AL177" s="27"/>
      <c r="AM177" s="27"/>
      <c r="AS177" s="27"/>
      <c r="AT177" s="27"/>
      <c r="AU177" s="27"/>
    </row>
    <row r="178" spans="1:47" x14ac:dyDescent="0.25">
      <c r="A178" s="33" t="s">
        <v>68</v>
      </c>
      <c r="B178" s="121">
        <v>3.2769894399999999</v>
      </c>
      <c r="C178" s="121">
        <v>2.01696133</v>
      </c>
      <c r="D178" s="121">
        <v>1.6960634699999999</v>
      </c>
      <c r="E178" s="325"/>
      <c r="F178" s="33" t="s">
        <v>13</v>
      </c>
      <c r="G178" s="121">
        <v>0</v>
      </c>
      <c r="H178" s="121">
        <v>5.0729999999999997E-5</v>
      </c>
      <c r="I178" s="121">
        <v>2.716259E-2</v>
      </c>
      <c r="J178" s="325"/>
      <c r="K178" s="33" t="s">
        <v>56</v>
      </c>
      <c r="L178" s="121">
        <v>0</v>
      </c>
      <c r="M178" s="121">
        <v>0</v>
      </c>
      <c r="N178" s="121">
        <v>6.2467999999999996E-4</v>
      </c>
      <c r="V178" s="27"/>
      <c r="W178" s="27"/>
      <c r="X178" s="27"/>
      <c r="AC178" s="27"/>
      <c r="AD178" s="27"/>
      <c r="AE178" s="27"/>
      <c r="AK178" s="27"/>
      <c r="AL178" s="27"/>
      <c r="AM178" s="27"/>
      <c r="AS178" s="27"/>
      <c r="AT178" s="27"/>
      <c r="AU178" s="27"/>
    </row>
    <row r="179" spans="1:47" x14ac:dyDescent="0.25">
      <c r="A179" s="33" t="s">
        <v>148</v>
      </c>
      <c r="B179" s="121">
        <v>0.12142214999999999</v>
      </c>
      <c r="C179" s="121">
        <v>0.23419273000000002</v>
      </c>
      <c r="D179" s="121">
        <v>1.6662316000000001</v>
      </c>
      <c r="E179" s="326"/>
      <c r="F179" s="33" t="s">
        <v>107</v>
      </c>
      <c r="G179" s="121">
        <v>0.27807304999999999</v>
      </c>
      <c r="H179" s="121">
        <v>0.39678697999999996</v>
      </c>
      <c r="I179" s="121">
        <v>1.6177879999999999E-2</v>
      </c>
      <c r="J179" s="326"/>
      <c r="K179" s="33" t="s">
        <v>59</v>
      </c>
      <c r="L179" s="121">
        <v>4.1100000000000002E-4</v>
      </c>
      <c r="M179" s="121">
        <v>0</v>
      </c>
      <c r="N179" s="121">
        <v>5.8449999999999995E-4</v>
      </c>
      <c r="V179" s="27"/>
      <c r="W179" s="27"/>
      <c r="X179" s="27"/>
      <c r="AC179" s="27"/>
      <c r="AD179" s="27"/>
      <c r="AE179" s="27"/>
      <c r="AK179" s="27"/>
      <c r="AL179" s="27"/>
      <c r="AM179" s="27"/>
      <c r="AS179" s="27"/>
      <c r="AT179" s="27"/>
      <c r="AU179" s="27"/>
    </row>
    <row r="180" spans="1:47" x14ac:dyDescent="0.25">
      <c r="A180" s="33" t="s">
        <v>36</v>
      </c>
      <c r="B180" s="121">
        <v>0.55187739000000002</v>
      </c>
      <c r="C180" s="121">
        <v>1.2649141499999998</v>
      </c>
      <c r="D180" s="121">
        <v>1.6438094399999998</v>
      </c>
      <c r="E180" s="325"/>
      <c r="F180" s="33" t="s">
        <v>85</v>
      </c>
      <c r="G180" s="121">
        <v>404.60982108999997</v>
      </c>
      <c r="H180" s="121">
        <v>210.23005144999999</v>
      </c>
      <c r="I180" s="121">
        <v>1.524905E-2</v>
      </c>
      <c r="J180" s="325"/>
      <c r="K180" s="33" t="s">
        <v>877</v>
      </c>
      <c r="L180" s="121">
        <v>0</v>
      </c>
      <c r="M180" s="121">
        <v>0</v>
      </c>
      <c r="N180" s="121">
        <v>4.9496000000000002E-4</v>
      </c>
      <c r="V180" s="27"/>
      <c r="W180" s="27"/>
      <c r="X180" s="27"/>
      <c r="AC180" s="27"/>
      <c r="AD180" s="27"/>
      <c r="AE180" s="27"/>
      <c r="AK180" s="27"/>
      <c r="AL180" s="27"/>
      <c r="AM180" s="27"/>
      <c r="AS180" s="27"/>
      <c r="AT180" s="27"/>
      <c r="AU180" s="27"/>
    </row>
    <row r="181" spans="1:47" x14ac:dyDescent="0.25">
      <c r="A181" s="33" t="s">
        <v>14</v>
      </c>
      <c r="B181" s="121">
        <v>3.55020107</v>
      </c>
      <c r="C181" s="121">
        <v>1.29586172</v>
      </c>
      <c r="D181" s="121">
        <v>1.5800896100000001</v>
      </c>
      <c r="E181" s="326"/>
      <c r="F181" s="33" t="s">
        <v>68</v>
      </c>
      <c r="G181" s="121">
        <v>4.802E-2</v>
      </c>
      <c r="H181" s="121">
        <v>3.49341312</v>
      </c>
      <c r="I181" s="121">
        <v>1.3898000000000001E-2</v>
      </c>
      <c r="J181" s="326"/>
      <c r="K181" s="33" t="s">
        <v>51</v>
      </c>
      <c r="L181" s="121">
        <v>1.68614E-3</v>
      </c>
      <c r="M181" s="121">
        <v>4.7100000000000001E-4</v>
      </c>
      <c r="N181" s="121">
        <v>4.7100000000000001E-4</v>
      </c>
      <c r="V181" s="27"/>
      <c r="W181" s="27"/>
      <c r="X181" s="27"/>
      <c r="AC181" s="27"/>
      <c r="AD181" s="27"/>
      <c r="AE181" s="27"/>
      <c r="AK181" s="27"/>
      <c r="AL181" s="27"/>
      <c r="AM181" s="27"/>
      <c r="AS181" s="27"/>
      <c r="AT181" s="27"/>
      <c r="AU181" s="27"/>
    </row>
    <row r="182" spans="1:47" x14ac:dyDescent="0.25">
      <c r="A182" s="33" t="s">
        <v>899</v>
      </c>
      <c r="B182" s="121">
        <v>4.8713915500000002</v>
      </c>
      <c r="C182" s="121">
        <v>5.4126459999999996</v>
      </c>
      <c r="D182" s="121">
        <v>1.5749763000000001</v>
      </c>
      <c r="E182" s="325"/>
      <c r="F182" s="33" t="s">
        <v>194</v>
      </c>
      <c r="G182" s="121">
        <v>0.19485105</v>
      </c>
      <c r="H182" s="121">
        <v>0.20897560000000001</v>
      </c>
      <c r="I182" s="121">
        <v>1.1607280000000001E-2</v>
      </c>
      <c r="J182" s="325"/>
      <c r="K182" s="33" t="s">
        <v>26</v>
      </c>
      <c r="L182" s="121">
        <v>9.1632710000000006E-2</v>
      </c>
      <c r="M182" s="121">
        <v>1.22584E-3</v>
      </c>
      <c r="N182" s="121">
        <v>4.6338999999999999E-4</v>
      </c>
      <c r="V182" s="27"/>
      <c r="W182" s="27"/>
      <c r="X182" s="27"/>
      <c r="AC182" s="27"/>
      <c r="AD182" s="27"/>
      <c r="AE182" s="27"/>
      <c r="AK182" s="27"/>
      <c r="AL182" s="27"/>
      <c r="AM182" s="27"/>
      <c r="AS182" s="27"/>
      <c r="AT182" s="27"/>
      <c r="AU182" s="27"/>
    </row>
    <row r="183" spans="1:47" x14ac:dyDescent="0.25">
      <c r="A183" s="33" t="s">
        <v>169</v>
      </c>
      <c r="B183" s="121">
        <v>1.26962032</v>
      </c>
      <c r="C183" s="121">
        <v>3.42769813</v>
      </c>
      <c r="D183" s="121">
        <v>1.56093942</v>
      </c>
      <c r="E183" s="326"/>
      <c r="F183" s="33" t="s">
        <v>892</v>
      </c>
      <c r="G183" s="121">
        <v>0</v>
      </c>
      <c r="H183" s="121">
        <v>0</v>
      </c>
      <c r="I183" s="121">
        <v>1.085E-2</v>
      </c>
      <c r="J183" s="326"/>
      <c r="K183" s="33" t="s">
        <v>188</v>
      </c>
      <c r="L183" s="121">
        <v>0</v>
      </c>
      <c r="M183" s="121">
        <v>0</v>
      </c>
      <c r="N183" s="121">
        <v>3.9339999999999997E-4</v>
      </c>
      <c r="V183" s="27"/>
      <c r="W183" s="27"/>
      <c r="X183" s="27"/>
      <c r="AC183" s="27"/>
      <c r="AD183" s="27"/>
      <c r="AE183" s="27"/>
      <c r="AK183" s="27"/>
      <c r="AL183" s="27"/>
      <c r="AM183" s="27"/>
      <c r="AS183" s="27"/>
      <c r="AT183" s="27"/>
      <c r="AU183" s="27"/>
    </row>
    <row r="184" spans="1:47" x14ac:dyDescent="0.25">
      <c r="A184" s="33" t="s">
        <v>186</v>
      </c>
      <c r="B184" s="121">
        <v>9.3772057499999999</v>
      </c>
      <c r="C184" s="121">
        <v>0.75149485999999999</v>
      </c>
      <c r="D184" s="121">
        <v>1.49220913</v>
      </c>
      <c r="E184" s="325"/>
      <c r="F184" s="33" t="s">
        <v>20</v>
      </c>
      <c r="G184" s="121">
        <v>1.1889076299999999</v>
      </c>
      <c r="H184" s="121">
        <v>1.43074E-3</v>
      </c>
      <c r="I184" s="121">
        <v>1.0730089999999999E-2</v>
      </c>
      <c r="J184" s="325"/>
      <c r="K184" s="33" t="s">
        <v>886</v>
      </c>
      <c r="L184" s="121">
        <v>4.9956000000000002E-4</v>
      </c>
      <c r="M184" s="121">
        <v>6.5640999999999996E-4</v>
      </c>
      <c r="N184" s="121">
        <v>2.3334000000000001E-4</v>
      </c>
      <c r="V184" s="27"/>
      <c r="W184" s="27"/>
      <c r="X184" s="27"/>
      <c r="AC184" s="27"/>
      <c r="AD184" s="27"/>
      <c r="AE184" s="27"/>
      <c r="AK184" s="27"/>
      <c r="AL184" s="27"/>
      <c r="AM184" s="27"/>
      <c r="AS184" s="27"/>
      <c r="AT184" s="27"/>
      <c r="AU184" s="27"/>
    </row>
    <row r="185" spans="1:47" x14ac:dyDescent="0.25">
      <c r="A185" s="33" t="s">
        <v>170</v>
      </c>
      <c r="B185" s="121">
        <v>1.00235264</v>
      </c>
      <c r="C185" s="121">
        <v>0.77487933999999992</v>
      </c>
      <c r="D185" s="121">
        <v>1.43648128</v>
      </c>
      <c r="E185" s="326"/>
      <c r="F185" s="33" t="s">
        <v>34</v>
      </c>
      <c r="G185" s="121">
        <v>0</v>
      </c>
      <c r="H185" s="121">
        <v>0</v>
      </c>
      <c r="I185" s="121">
        <v>1.0338E-2</v>
      </c>
      <c r="J185" s="326"/>
      <c r="K185" s="33" t="s">
        <v>34</v>
      </c>
      <c r="L185" s="121">
        <v>7.8881570000000012E-2</v>
      </c>
      <c r="M185" s="121">
        <v>5.7100000000000004E-6</v>
      </c>
      <c r="N185" s="121">
        <v>2.1618000000000001E-4</v>
      </c>
      <c r="V185" s="27"/>
      <c r="W185" s="27"/>
      <c r="X185" s="27"/>
      <c r="AC185" s="27"/>
      <c r="AD185" s="27"/>
      <c r="AE185" s="27"/>
      <c r="AK185" s="27"/>
      <c r="AL185" s="27"/>
      <c r="AM185" s="27"/>
      <c r="AS185" s="27"/>
      <c r="AT185" s="27"/>
      <c r="AU185" s="27"/>
    </row>
    <row r="186" spans="1:47" x14ac:dyDescent="0.25">
      <c r="A186" s="33" t="s">
        <v>91</v>
      </c>
      <c r="B186" s="121">
        <v>1.2327839199999999</v>
      </c>
      <c r="C186" s="121">
        <v>1.06017819</v>
      </c>
      <c r="D186" s="121">
        <v>1.4287851</v>
      </c>
      <c r="E186" s="325"/>
      <c r="F186" s="33" t="s">
        <v>110</v>
      </c>
      <c r="G186" s="121">
        <v>6.1761000000000003E-3</v>
      </c>
      <c r="H186" s="121">
        <v>5.6004399999999999E-3</v>
      </c>
      <c r="I186" s="121">
        <v>9.5651699999999996E-3</v>
      </c>
      <c r="J186" s="325"/>
      <c r="K186" s="33" t="s">
        <v>49</v>
      </c>
      <c r="L186" s="121">
        <v>6.2350000000000003E-4</v>
      </c>
      <c r="M186" s="121">
        <v>0</v>
      </c>
      <c r="N186" s="121">
        <v>1.3366999999999999E-4</v>
      </c>
      <c r="V186" s="27"/>
      <c r="W186" s="27"/>
      <c r="X186" s="27"/>
      <c r="AC186" s="27"/>
      <c r="AD186" s="27"/>
      <c r="AE186" s="27"/>
      <c r="AK186" s="27"/>
      <c r="AL186" s="27"/>
      <c r="AM186" s="27"/>
      <c r="AS186" s="27"/>
      <c r="AT186" s="27"/>
      <c r="AU186" s="27"/>
    </row>
    <row r="187" spans="1:47" x14ac:dyDescent="0.25">
      <c r="A187" s="33" t="s">
        <v>107</v>
      </c>
      <c r="B187" s="121">
        <v>1.51857749</v>
      </c>
      <c r="C187" s="121">
        <v>1.51973991</v>
      </c>
      <c r="D187" s="121">
        <v>1.41228595</v>
      </c>
      <c r="E187" s="326"/>
      <c r="F187" s="33" t="s">
        <v>906</v>
      </c>
      <c r="G187" s="121">
        <v>0</v>
      </c>
      <c r="H187" s="121">
        <v>2.2025300000000003E-3</v>
      </c>
      <c r="I187" s="121">
        <v>8.0400999999999997E-3</v>
      </c>
      <c r="J187" s="326"/>
      <c r="K187" s="33" t="s">
        <v>69</v>
      </c>
      <c r="L187" s="121">
        <v>8.2267299999999998E-3</v>
      </c>
      <c r="M187" s="121">
        <v>2.0828800000000001E-3</v>
      </c>
      <c r="N187" s="121">
        <v>8.7200000000000005E-5</v>
      </c>
      <c r="V187" s="27"/>
      <c r="W187" s="27"/>
      <c r="X187" s="27"/>
      <c r="AC187" s="27"/>
      <c r="AD187" s="27"/>
      <c r="AE187" s="27"/>
      <c r="AK187" s="27"/>
      <c r="AL187" s="27"/>
      <c r="AM187" s="27"/>
      <c r="AS187" s="27"/>
      <c r="AT187" s="27"/>
      <c r="AU187" s="27"/>
    </row>
    <row r="188" spans="1:47" x14ac:dyDescent="0.25">
      <c r="A188" s="33" t="s">
        <v>73</v>
      </c>
      <c r="B188" s="121">
        <v>1.13300862</v>
      </c>
      <c r="C188" s="121">
        <v>1.1328679799999999</v>
      </c>
      <c r="D188" s="121">
        <v>1.4115389299999999</v>
      </c>
      <c r="E188" s="325"/>
      <c r="F188" s="33" t="s">
        <v>82</v>
      </c>
      <c r="G188" s="121">
        <v>2.1218299999999999E-3</v>
      </c>
      <c r="H188" s="121">
        <v>2.3088600000000003E-3</v>
      </c>
      <c r="I188" s="121">
        <v>7.1751000000000002E-3</v>
      </c>
      <c r="J188" s="325"/>
      <c r="K188" s="33" t="s">
        <v>92</v>
      </c>
      <c r="L188" s="121">
        <v>2.82716E-3</v>
      </c>
      <c r="M188" s="121">
        <v>4.9147000000000004E-4</v>
      </c>
      <c r="N188" s="121">
        <v>5.7420000000000003E-5</v>
      </c>
      <c r="V188" s="27"/>
      <c r="W188" s="27"/>
      <c r="X188" s="27"/>
      <c r="AC188" s="27"/>
      <c r="AD188" s="27"/>
      <c r="AE188" s="27"/>
      <c r="AK188" s="27"/>
      <c r="AL188" s="27"/>
      <c r="AM188" s="27"/>
      <c r="AS188" s="27"/>
      <c r="AT188" s="27"/>
      <c r="AU188" s="27"/>
    </row>
    <row r="189" spans="1:47" x14ac:dyDescent="0.25">
      <c r="A189" s="33" t="s">
        <v>908</v>
      </c>
      <c r="B189" s="121">
        <v>2.1611957500000001</v>
      </c>
      <c r="C189" s="121">
        <v>1.3983490199999999</v>
      </c>
      <c r="D189" s="121">
        <v>1.21724677</v>
      </c>
      <c r="E189" s="326"/>
      <c r="F189" s="33" t="s">
        <v>4</v>
      </c>
      <c r="G189" s="121">
        <v>6.2751830000000008E-2</v>
      </c>
      <c r="H189" s="121">
        <v>6.3858000000000005E-3</v>
      </c>
      <c r="I189" s="121">
        <v>5.2939700000000003E-3</v>
      </c>
      <c r="J189" s="326"/>
      <c r="K189" s="33" t="s">
        <v>40</v>
      </c>
      <c r="L189" s="121">
        <v>1.1187E-4</v>
      </c>
      <c r="M189" s="121">
        <v>0</v>
      </c>
      <c r="N189" s="121">
        <v>4.6619999999999997E-5</v>
      </c>
      <c r="V189" s="27"/>
      <c r="W189" s="27"/>
      <c r="X189" s="27"/>
      <c r="AC189" s="27"/>
      <c r="AD189" s="27"/>
      <c r="AE189" s="27"/>
      <c r="AK189" s="27"/>
      <c r="AL189" s="27"/>
      <c r="AM189" s="27"/>
      <c r="AS189" s="27"/>
      <c r="AT189" s="27"/>
      <c r="AU189" s="27"/>
    </row>
    <row r="190" spans="1:47" x14ac:dyDescent="0.25">
      <c r="A190" s="33" t="s">
        <v>878</v>
      </c>
      <c r="B190" s="121">
        <v>1.4536810099999999</v>
      </c>
      <c r="C190" s="121">
        <v>2.2539100099999998</v>
      </c>
      <c r="D190" s="121">
        <v>1.2020531299999999</v>
      </c>
      <c r="E190" s="325"/>
      <c r="F190" s="33" t="s">
        <v>87</v>
      </c>
      <c r="G190" s="121">
        <v>2.0067674499999999</v>
      </c>
      <c r="H190" s="121">
        <v>1.28706239</v>
      </c>
      <c r="I190" s="121">
        <v>3.9303100000000002E-3</v>
      </c>
      <c r="J190" s="325"/>
      <c r="K190" s="33" t="s">
        <v>1</v>
      </c>
      <c r="L190" s="121">
        <v>0</v>
      </c>
      <c r="M190" s="121">
        <v>0</v>
      </c>
      <c r="N190" s="121">
        <v>0</v>
      </c>
      <c r="V190" s="27"/>
      <c r="W190" s="27"/>
      <c r="X190" s="27"/>
      <c r="AC190" s="27"/>
      <c r="AD190" s="27"/>
      <c r="AE190" s="27"/>
      <c r="AK190" s="27"/>
      <c r="AL190" s="27"/>
      <c r="AM190" s="27"/>
      <c r="AS190" s="27"/>
      <c r="AT190" s="27"/>
      <c r="AU190" s="27"/>
    </row>
    <row r="191" spans="1:47" x14ac:dyDescent="0.25">
      <c r="A191" s="33" t="s">
        <v>98</v>
      </c>
      <c r="B191" s="121">
        <v>0.57424348000000003</v>
      </c>
      <c r="C191" s="121">
        <v>1.0244713599999999</v>
      </c>
      <c r="D191" s="121">
        <v>1.1546018600000001</v>
      </c>
      <c r="E191" s="326"/>
      <c r="F191" s="33" t="s">
        <v>94</v>
      </c>
      <c r="G191" s="121">
        <v>3.5851300000000003E-2</v>
      </c>
      <c r="H191" s="121">
        <v>3.4493500000000003E-2</v>
      </c>
      <c r="I191" s="121">
        <v>3.6960000000000001E-3</v>
      </c>
      <c r="J191" s="326"/>
      <c r="K191" s="33" t="s">
        <v>2</v>
      </c>
      <c r="L191" s="121">
        <v>0</v>
      </c>
      <c r="M191" s="121">
        <v>4.1572539999999998E-2</v>
      </c>
      <c r="N191" s="121">
        <v>0</v>
      </c>
      <c r="V191" s="27"/>
      <c r="W191" s="27"/>
      <c r="X191" s="27"/>
      <c r="AC191" s="27"/>
      <c r="AD191" s="27"/>
      <c r="AE191" s="27"/>
      <c r="AK191" s="27"/>
      <c r="AL191" s="27"/>
      <c r="AM191" s="27"/>
      <c r="AS191" s="27"/>
      <c r="AT191" s="27"/>
      <c r="AU191" s="27"/>
    </row>
    <row r="192" spans="1:47" ht="12.65" customHeight="1" x14ac:dyDescent="0.25">
      <c r="A192" s="33" t="s">
        <v>883</v>
      </c>
      <c r="B192" s="121">
        <v>0.14550303000000001</v>
      </c>
      <c r="C192" s="121">
        <v>2.0773348600000001</v>
      </c>
      <c r="D192" s="121">
        <v>1.0702660400000001</v>
      </c>
      <c r="E192" s="325"/>
      <c r="F192" s="33" t="s">
        <v>71</v>
      </c>
      <c r="G192" s="121">
        <v>0.40936361999999998</v>
      </c>
      <c r="H192" s="121">
        <v>0.56485571000000001</v>
      </c>
      <c r="I192" s="121">
        <v>3.0898100000000001E-3</v>
      </c>
      <c r="J192" s="325"/>
      <c r="K192" s="33" t="s">
        <v>3</v>
      </c>
      <c r="L192" s="121">
        <v>0</v>
      </c>
      <c r="M192" s="121">
        <v>0</v>
      </c>
      <c r="N192" s="121">
        <v>0</v>
      </c>
      <c r="V192" s="27"/>
      <c r="W192" s="27"/>
      <c r="X192" s="27"/>
      <c r="AC192" s="27"/>
      <c r="AD192" s="27"/>
      <c r="AE192" s="27"/>
      <c r="AK192" s="27"/>
      <c r="AL192" s="27"/>
      <c r="AM192" s="27"/>
      <c r="AS192" s="27"/>
      <c r="AT192" s="27"/>
      <c r="AU192" s="27"/>
    </row>
    <row r="193" spans="1:47" x14ac:dyDescent="0.25">
      <c r="A193" s="33" t="s">
        <v>72</v>
      </c>
      <c r="B193" s="121">
        <v>2.1980903599999997</v>
      </c>
      <c r="C193" s="121">
        <v>1.2397490200000001</v>
      </c>
      <c r="D193" s="121">
        <v>1.0641028899999998</v>
      </c>
      <c r="E193" s="326"/>
      <c r="F193" s="33" t="s">
        <v>92</v>
      </c>
      <c r="G193" s="121">
        <v>0.88725032999999998</v>
      </c>
      <c r="H193" s="121">
        <v>4.5277199999999998E-3</v>
      </c>
      <c r="I193" s="121">
        <v>2.6305500000000002E-3</v>
      </c>
      <c r="J193" s="326"/>
      <c r="K193" s="33" t="s">
        <v>6</v>
      </c>
      <c r="L193" s="121">
        <v>0</v>
      </c>
      <c r="M193" s="121">
        <v>0</v>
      </c>
      <c r="N193" s="121">
        <v>0</v>
      </c>
      <c r="V193" s="27"/>
      <c r="W193" s="27"/>
      <c r="X193" s="27"/>
      <c r="AC193" s="27"/>
      <c r="AD193" s="27"/>
      <c r="AE193" s="27"/>
      <c r="AK193" s="27"/>
      <c r="AL193" s="27"/>
      <c r="AM193" s="27"/>
      <c r="AS193" s="27"/>
      <c r="AT193" s="27"/>
      <c r="AU193" s="27"/>
    </row>
    <row r="194" spans="1:47" x14ac:dyDescent="0.25">
      <c r="A194" s="33" t="s">
        <v>896</v>
      </c>
      <c r="B194" s="121">
        <v>5.3091800000000001E-2</v>
      </c>
      <c r="C194" s="121">
        <v>1.831056E-2</v>
      </c>
      <c r="D194" s="121">
        <v>1.0635694</v>
      </c>
      <c r="E194" s="325"/>
      <c r="F194" s="33" t="s">
        <v>904</v>
      </c>
      <c r="G194" s="121">
        <v>0</v>
      </c>
      <c r="H194" s="121">
        <v>0</v>
      </c>
      <c r="I194" s="121">
        <v>2.3211600000000001E-3</v>
      </c>
      <c r="J194" s="325"/>
      <c r="K194" s="33" t="s">
        <v>9</v>
      </c>
      <c r="L194" s="121">
        <v>2.4694000000000002E-4</v>
      </c>
      <c r="M194" s="121">
        <v>0</v>
      </c>
      <c r="N194" s="121">
        <v>0</v>
      </c>
      <c r="V194" s="27"/>
      <c r="W194" s="27"/>
      <c r="X194" s="27"/>
      <c r="AC194" s="27"/>
      <c r="AD194" s="27"/>
      <c r="AE194" s="27"/>
      <c r="AK194" s="27"/>
      <c r="AL194" s="27"/>
      <c r="AM194" s="27"/>
      <c r="AS194" s="27"/>
      <c r="AT194" s="27"/>
      <c r="AU194" s="27"/>
    </row>
    <row r="195" spans="1:47" x14ac:dyDescent="0.25">
      <c r="A195" s="33" t="s">
        <v>65</v>
      </c>
      <c r="B195" s="121">
        <v>0.92752427999999998</v>
      </c>
      <c r="C195" s="121">
        <v>0.97114402</v>
      </c>
      <c r="D195" s="121">
        <v>1.0228516299999999</v>
      </c>
      <c r="E195" s="326"/>
      <c r="F195" s="33" t="s">
        <v>57</v>
      </c>
      <c r="G195" s="121">
        <v>0</v>
      </c>
      <c r="H195" s="121">
        <v>0.63581772999999997</v>
      </c>
      <c r="I195" s="121">
        <v>2.0085599999999999E-3</v>
      </c>
      <c r="J195" s="326"/>
      <c r="K195" s="33" t="s">
        <v>11</v>
      </c>
      <c r="L195" s="121">
        <v>1.6039589999999999E-2</v>
      </c>
      <c r="M195" s="121">
        <v>6.5339999999999999E-3</v>
      </c>
      <c r="N195" s="121">
        <v>0</v>
      </c>
      <c r="V195" s="27"/>
      <c r="W195" s="27"/>
      <c r="X195" s="27"/>
      <c r="AC195" s="27"/>
      <c r="AD195" s="27"/>
      <c r="AE195" s="27"/>
      <c r="AK195" s="27"/>
      <c r="AL195" s="27"/>
      <c r="AM195" s="27"/>
      <c r="AS195" s="27"/>
      <c r="AT195" s="27"/>
      <c r="AU195" s="27"/>
    </row>
    <row r="196" spans="1:47" x14ac:dyDescent="0.25">
      <c r="A196" s="33" t="s">
        <v>909</v>
      </c>
      <c r="B196" s="121">
        <v>2.5193597799999998</v>
      </c>
      <c r="C196" s="121">
        <v>1.7160692200000001</v>
      </c>
      <c r="D196" s="121">
        <v>1.01805525</v>
      </c>
      <c r="E196" s="325"/>
      <c r="F196" s="33" t="s">
        <v>67</v>
      </c>
      <c r="G196" s="121">
        <v>4.0220779999999998E-2</v>
      </c>
      <c r="H196" s="121">
        <v>0</v>
      </c>
      <c r="I196" s="121">
        <v>1.9542600000000002E-3</v>
      </c>
      <c r="J196" s="325"/>
      <c r="K196" s="33" t="s">
        <v>880</v>
      </c>
      <c r="L196" s="121">
        <v>5.8430999999999999E-4</v>
      </c>
      <c r="M196" s="121">
        <v>0</v>
      </c>
      <c r="N196" s="121">
        <v>0</v>
      </c>
      <c r="V196" s="27"/>
      <c r="W196" s="27"/>
      <c r="X196" s="27"/>
      <c r="AC196" s="27"/>
      <c r="AD196" s="27"/>
      <c r="AE196" s="27"/>
      <c r="AK196" s="27"/>
      <c r="AL196" s="27"/>
      <c r="AM196" s="27"/>
      <c r="AS196" s="27"/>
      <c r="AT196" s="27"/>
      <c r="AU196" s="27"/>
    </row>
    <row r="197" spans="1:47" x14ac:dyDescent="0.25">
      <c r="A197" s="33" t="s">
        <v>204</v>
      </c>
      <c r="B197" s="121">
        <v>0.33845189000000003</v>
      </c>
      <c r="C197" s="121">
        <v>1.2779682999999999</v>
      </c>
      <c r="D197" s="121">
        <v>0.96276656999999999</v>
      </c>
      <c r="E197" s="326"/>
      <c r="F197" s="33" t="s">
        <v>33</v>
      </c>
      <c r="G197" s="121">
        <v>0</v>
      </c>
      <c r="H197" s="121">
        <v>5.1500000000000007E-6</v>
      </c>
      <c r="I197" s="121">
        <v>1.6178E-3</v>
      </c>
      <c r="J197" s="326"/>
      <c r="K197" s="33" t="s">
        <v>1176</v>
      </c>
      <c r="L197" s="121">
        <v>0</v>
      </c>
      <c r="M197" s="121">
        <v>0</v>
      </c>
      <c r="N197" s="121">
        <v>0</v>
      </c>
      <c r="V197" s="27"/>
      <c r="W197" s="27"/>
      <c r="X197" s="27"/>
      <c r="AC197" s="27"/>
      <c r="AD197" s="27"/>
      <c r="AE197" s="27"/>
      <c r="AK197" s="27"/>
      <c r="AL197" s="27"/>
      <c r="AM197" s="27"/>
      <c r="AS197" s="27"/>
      <c r="AT197" s="27"/>
      <c r="AU197" s="27"/>
    </row>
    <row r="198" spans="1:47" x14ac:dyDescent="0.25">
      <c r="A198" s="33" t="s">
        <v>33</v>
      </c>
      <c r="B198" s="121">
        <v>0.50838731999999998</v>
      </c>
      <c r="C198" s="121">
        <v>0.2620132</v>
      </c>
      <c r="D198" s="121">
        <v>0.93329793999999999</v>
      </c>
      <c r="E198" s="325"/>
      <c r="F198" s="33" t="s">
        <v>1</v>
      </c>
      <c r="G198" s="121">
        <v>3.0806599999999998E-3</v>
      </c>
      <c r="H198" s="121">
        <v>1.316082E-2</v>
      </c>
      <c r="I198" s="121">
        <v>1.3345200000000001E-3</v>
      </c>
      <c r="J198" s="325"/>
      <c r="K198" s="33" t="s">
        <v>899</v>
      </c>
      <c r="L198" s="121">
        <v>2.4703999999999997E-4</v>
      </c>
      <c r="M198" s="121">
        <v>0</v>
      </c>
      <c r="N198" s="121">
        <v>0</v>
      </c>
      <c r="V198" s="27"/>
      <c r="W198" s="27"/>
      <c r="X198" s="27"/>
      <c r="AC198" s="27"/>
      <c r="AD198" s="27"/>
      <c r="AE198" s="27"/>
      <c r="AK198" s="27"/>
      <c r="AL198" s="27"/>
      <c r="AM198" s="27"/>
      <c r="AS198" s="27"/>
      <c r="AT198" s="27"/>
      <c r="AU198" s="27"/>
    </row>
    <row r="199" spans="1:47" x14ac:dyDescent="0.25">
      <c r="A199" s="33" t="s">
        <v>184</v>
      </c>
      <c r="B199" s="121">
        <v>0.52077715000000002</v>
      </c>
      <c r="C199" s="121">
        <v>0.31470587</v>
      </c>
      <c r="D199" s="121">
        <v>0.91857909999999998</v>
      </c>
      <c r="E199" s="326"/>
      <c r="F199" s="33" t="s">
        <v>36</v>
      </c>
      <c r="G199" s="121">
        <v>8.3870000000000004E-3</v>
      </c>
      <c r="H199" s="121">
        <v>0</v>
      </c>
      <c r="I199" s="121">
        <v>1.279E-3</v>
      </c>
      <c r="J199" s="326"/>
      <c r="K199" s="33" t="s">
        <v>13</v>
      </c>
      <c r="L199" s="121">
        <v>0</v>
      </c>
      <c r="M199" s="121">
        <v>0</v>
      </c>
      <c r="N199" s="121">
        <v>0</v>
      </c>
      <c r="V199" s="27"/>
      <c r="W199" s="27"/>
      <c r="X199" s="27"/>
      <c r="AC199" s="27"/>
      <c r="AD199" s="27"/>
      <c r="AE199" s="27"/>
      <c r="AK199" s="27"/>
      <c r="AL199" s="27"/>
      <c r="AM199" s="27"/>
      <c r="AS199" s="27"/>
      <c r="AT199" s="27"/>
      <c r="AU199" s="27"/>
    </row>
    <row r="200" spans="1:47" x14ac:dyDescent="0.25">
      <c r="A200" s="33" t="s">
        <v>154</v>
      </c>
      <c r="B200" s="121">
        <v>0.17344448999999998</v>
      </c>
      <c r="C200" s="121">
        <v>0.22931576000000001</v>
      </c>
      <c r="D200" s="121">
        <v>0.91680709999999999</v>
      </c>
      <c r="E200" s="325"/>
      <c r="F200" s="33" t="s">
        <v>212</v>
      </c>
      <c r="G200" s="121">
        <v>3.2881999999999998E-3</v>
      </c>
      <c r="H200" s="121">
        <v>1.10823E-2</v>
      </c>
      <c r="I200" s="121">
        <v>1.0124299999999999E-3</v>
      </c>
      <c r="J200" s="325"/>
      <c r="K200" s="33" t="s">
        <v>14</v>
      </c>
      <c r="L200" s="121">
        <v>0</v>
      </c>
      <c r="M200" s="121">
        <v>0</v>
      </c>
      <c r="N200" s="121">
        <v>0</v>
      </c>
      <c r="V200" s="27"/>
      <c r="W200" s="27"/>
      <c r="X200" s="27"/>
      <c r="AC200" s="27"/>
      <c r="AD200" s="27"/>
      <c r="AE200" s="27"/>
      <c r="AK200" s="27"/>
      <c r="AL200" s="27"/>
      <c r="AM200" s="27"/>
      <c r="AS200" s="27"/>
      <c r="AT200" s="27"/>
      <c r="AU200" s="27"/>
    </row>
    <row r="201" spans="1:47" x14ac:dyDescent="0.25">
      <c r="A201" s="33" t="s">
        <v>69</v>
      </c>
      <c r="B201" s="121">
        <v>0.86624323999999997</v>
      </c>
      <c r="C201" s="121">
        <v>0.74283378</v>
      </c>
      <c r="D201" s="121">
        <v>0.89255507999999995</v>
      </c>
      <c r="E201" s="326"/>
      <c r="F201" s="33" t="s">
        <v>73</v>
      </c>
      <c r="G201" s="121">
        <v>4.9600000000000002E-4</v>
      </c>
      <c r="H201" s="121">
        <v>9.8937800000000013E-3</v>
      </c>
      <c r="I201" s="121">
        <v>5.2232000000000005E-4</v>
      </c>
      <c r="J201" s="326"/>
      <c r="K201" s="33" t="s">
        <v>16</v>
      </c>
      <c r="L201" s="121">
        <v>5.9530000000000001E-5</v>
      </c>
      <c r="M201" s="121">
        <v>5.9729999999999994E-4</v>
      </c>
      <c r="N201" s="121">
        <v>0</v>
      </c>
      <c r="V201" s="27"/>
      <c r="W201" s="27"/>
      <c r="X201" s="27"/>
      <c r="AC201" s="27"/>
      <c r="AD201" s="27"/>
      <c r="AE201" s="27"/>
      <c r="AK201" s="27"/>
      <c r="AL201" s="27"/>
      <c r="AM201" s="27"/>
      <c r="AS201" s="27"/>
      <c r="AT201" s="27"/>
      <c r="AU201" s="27"/>
    </row>
    <row r="202" spans="1:47" x14ac:dyDescent="0.25">
      <c r="A202" s="33" t="s">
        <v>897</v>
      </c>
      <c r="B202" s="121">
        <v>9.9802499999999995E-3</v>
      </c>
      <c r="C202" s="121">
        <v>1.0447471800000001</v>
      </c>
      <c r="D202" s="121">
        <v>0.87832405000000002</v>
      </c>
      <c r="E202" s="325"/>
      <c r="F202" s="33" t="s">
        <v>64</v>
      </c>
      <c r="G202" s="121">
        <v>0</v>
      </c>
      <c r="H202" s="121">
        <v>0</v>
      </c>
      <c r="I202" s="121">
        <v>3.68E-4</v>
      </c>
      <c r="J202" s="325"/>
      <c r="K202" s="33" t="s">
        <v>17</v>
      </c>
      <c r="L202" s="121">
        <v>8.1458599999999996E-3</v>
      </c>
      <c r="M202" s="121">
        <v>0</v>
      </c>
      <c r="N202" s="121">
        <v>0</v>
      </c>
      <c r="V202" s="27"/>
      <c r="W202" s="27"/>
      <c r="X202" s="27"/>
      <c r="AC202" s="27"/>
      <c r="AD202" s="27"/>
      <c r="AE202" s="27"/>
      <c r="AK202" s="27"/>
      <c r="AL202" s="27"/>
      <c r="AM202" s="27"/>
      <c r="AS202" s="27"/>
      <c r="AT202" s="27"/>
      <c r="AU202" s="27"/>
    </row>
    <row r="203" spans="1:47" x14ac:dyDescent="0.25">
      <c r="A203" s="33" t="s">
        <v>153</v>
      </c>
      <c r="B203" s="121">
        <v>1.3226191299999999</v>
      </c>
      <c r="C203" s="121">
        <v>2.6148193799999997</v>
      </c>
      <c r="D203" s="121">
        <v>0.83637817000000003</v>
      </c>
      <c r="E203" s="326"/>
      <c r="F203" s="33" t="s">
        <v>878</v>
      </c>
      <c r="G203" s="121">
        <v>4.6299999999999998E-4</v>
      </c>
      <c r="H203" s="121">
        <v>1.4550280000000001E-2</v>
      </c>
      <c r="I203" s="121">
        <v>7.6019999999999994E-5</v>
      </c>
      <c r="J203" s="326"/>
      <c r="K203" s="33" t="s">
        <v>19</v>
      </c>
      <c r="L203" s="121">
        <v>4.104E-5</v>
      </c>
      <c r="M203" s="121">
        <v>2.7931000000000001E-4</v>
      </c>
      <c r="N203" s="121">
        <v>0</v>
      </c>
      <c r="V203" s="27"/>
      <c r="W203" s="27"/>
      <c r="X203" s="27"/>
      <c r="AC203" s="27"/>
      <c r="AD203" s="27"/>
      <c r="AE203" s="27"/>
      <c r="AK203" s="27"/>
      <c r="AL203" s="27"/>
      <c r="AM203" s="27"/>
      <c r="AS203" s="27"/>
      <c r="AT203" s="27"/>
      <c r="AU203" s="27"/>
    </row>
    <row r="204" spans="1:47" x14ac:dyDescent="0.25">
      <c r="A204" s="33" t="s">
        <v>108</v>
      </c>
      <c r="B204" s="121">
        <v>0.64168247</v>
      </c>
      <c r="C204" s="121">
        <v>1.1880305900000001</v>
      </c>
      <c r="D204" s="121">
        <v>0.83491198</v>
      </c>
      <c r="E204" s="325"/>
      <c r="F204" s="33" t="s">
        <v>0</v>
      </c>
      <c r="G204" s="121">
        <v>0</v>
      </c>
      <c r="H204" s="121">
        <v>0</v>
      </c>
      <c r="I204" s="121">
        <v>0</v>
      </c>
      <c r="J204" s="325"/>
      <c r="K204" s="33" t="s">
        <v>876</v>
      </c>
      <c r="L204" s="121">
        <v>0</v>
      </c>
      <c r="M204" s="121">
        <v>0</v>
      </c>
      <c r="N204" s="121">
        <v>0</v>
      </c>
      <c r="V204" s="27"/>
      <c r="W204" s="27"/>
      <c r="X204" s="27"/>
      <c r="AC204" s="27"/>
      <c r="AD204" s="27"/>
      <c r="AE204" s="27"/>
      <c r="AK204" s="27"/>
      <c r="AL204" s="27"/>
      <c r="AM204" s="27"/>
      <c r="AS204" s="27"/>
      <c r="AT204" s="27"/>
      <c r="AU204" s="27"/>
    </row>
    <row r="205" spans="1:47" x14ac:dyDescent="0.25">
      <c r="A205" s="33" t="s">
        <v>43</v>
      </c>
      <c r="B205" s="121">
        <v>0.95444032999999995</v>
      </c>
      <c r="C205" s="121">
        <v>0.87382743000000007</v>
      </c>
      <c r="D205" s="121">
        <v>0.79449256999999995</v>
      </c>
      <c r="E205" s="326"/>
      <c r="F205" s="33" t="s">
        <v>880</v>
      </c>
      <c r="G205" s="121">
        <v>47.031937790000001</v>
      </c>
      <c r="H205" s="121">
        <v>53.762955479999995</v>
      </c>
      <c r="I205" s="121">
        <v>0</v>
      </c>
      <c r="J205" s="326"/>
      <c r="K205" s="33" t="s">
        <v>914</v>
      </c>
      <c r="L205" s="121">
        <v>0</v>
      </c>
      <c r="M205" s="121">
        <v>0</v>
      </c>
      <c r="N205" s="121">
        <v>0</v>
      </c>
      <c r="V205" s="27"/>
      <c r="W205" s="27"/>
      <c r="X205" s="27"/>
      <c r="AC205" s="27"/>
      <c r="AD205" s="27"/>
      <c r="AE205" s="27"/>
      <c r="AK205" s="27"/>
      <c r="AL205" s="27"/>
      <c r="AM205" s="27"/>
      <c r="AS205" s="27"/>
      <c r="AT205" s="27"/>
      <c r="AU205" s="27"/>
    </row>
    <row r="206" spans="1:47" x14ac:dyDescent="0.25">
      <c r="A206" s="33" t="s">
        <v>913</v>
      </c>
      <c r="B206" s="121">
        <v>1.08739013</v>
      </c>
      <c r="C206" s="121">
        <v>0.74574200999999996</v>
      </c>
      <c r="D206" s="121">
        <v>0.70156158999999996</v>
      </c>
      <c r="E206" s="325"/>
      <c r="F206" s="33" t="s">
        <v>1176</v>
      </c>
      <c r="G206" s="121">
        <v>0</v>
      </c>
      <c r="H206" s="121">
        <v>0</v>
      </c>
      <c r="I206" s="121">
        <v>0</v>
      </c>
      <c r="J206" s="325"/>
      <c r="K206" s="33" t="s">
        <v>32</v>
      </c>
      <c r="L206" s="121">
        <v>0</v>
      </c>
      <c r="M206" s="121">
        <v>0</v>
      </c>
      <c r="N206" s="121">
        <v>0</v>
      </c>
      <c r="V206" s="27"/>
      <c r="W206" s="27"/>
      <c r="X206" s="27"/>
      <c r="AC206" s="27"/>
      <c r="AD206" s="27"/>
      <c r="AE206" s="27"/>
      <c r="AK206" s="27"/>
      <c r="AL206" s="27"/>
      <c r="AM206" s="27"/>
      <c r="AS206" s="27"/>
      <c r="AT206" s="27"/>
      <c r="AU206" s="27"/>
    </row>
    <row r="207" spans="1:47" x14ac:dyDescent="0.25">
      <c r="A207" s="33" t="s">
        <v>0</v>
      </c>
      <c r="B207" s="121">
        <v>1.39455211</v>
      </c>
      <c r="C207" s="121">
        <v>2.0772452000000001</v>
      </c>
      <c r="D207" s="121">
        <v>0.67160808999999999</v>
      </c>
      <c r="E207" s="326"/>
      <c r="F207" s="33" t="s">
        <v>876</v>
      </c>
      <c r="G207" s="121">
        <v>0</v>
      </c>
      <c r="H207" s="121">
        <v>1.6911300000000001E-3</v>
      </c>
      <c r="I207" s="121">
        <v>0</v>
      </c>
      <c r="J207" s="326"/>
      <c r="K207" s="33" t="s">
        <v>1175</v>
      </c>
      <c r="L207" s="121">
        <v>0</v>
      </c>
      <c r="M207" s="121">
        <v>0</v>
      </c>
      <c r="N207" s="121">
        <v>0</v>
      </c>
      <c r="V207" s="27"/>
      <c r="W207" s="27"/>
      <c r="X207" s="27"/>
      <c r="AC207" s="27"/>
      <c r="AD207" s="27"/>
      <c r="AE207" s="27"/>
      <c r="AK207" s="27"/>
      <c r="AL207" s="27"/>
      <c r="AM207" s="27"/>
      <c r="AS207" s="27"/>
      <c r="AT207" s="27"/>
      <c r="AU207" s="27"/>
    </row>
    <row r="208" spans="1:47" x14ac:dyDescent="0.25">
      <c r="A208" s="33" t="s">
        <v>207</v>
      </c>
      <c r="B208" s="121">
        <v>73.685308430000006</v>
      </c>
      <c r="C208" s="121">
        <v>9.5843884100000007</v>
      </c>
      <c r="D208" s="121">
        <v>0.66339271999999994</v>
      </c>
      <c r="E208" s="325"/>
      <c r="F208" s="33" t="s">
        <v>912</v>
      </c>
      <c r="G208" s="121">
        <v>0</v>
      </c>
      <c r="H208" s="121">
        <v>0</v>
      </c>
      <c r="I208" s="121">
        <v>0</v>
      </c>
      <c r="J208" s="325"/>
      <c r="K208" s="33" t="s">
        <v>33</v>
      </c>
      <c r="L208" s="121">
        <v>4.5496499999999997E-3</v>
      </c>
      <c r="M208" s="121">
        <v>4.8880000000000006E-4</v>
      </c>
      <c r="N208" s="121">
        <v>0</v>
      </c>
      <c r="V208" s="27"/>
      <c r="W208" s="27"/>
      <c r="X208" s="27"/>
      <c r="AC208" s="27"/>
      <c r="AD208" s="27"/>
      <c r="AE208" s="27"/>
      <c r="AK208" s="27"/>
      <c r="AL208" s="27"/>
      <c r="AM208" s="27"/>
      <c r="AS208" s="27"/>
      <c r="AT208" s="27"/>
      <c r="AU208" s="27"/>
    </row>
    <row r="209" spans="1:47" x14ac:dyDescent="0.25">
      <c r="A209" s="33" t="s">
        <v>60</v>
      </c>
      <c r="B209" s="121">
        <v>0.18515575000000001</v>
      </c>
      <c r="C209" s="121">
        <v>0.34900170000000003</v>
      </c>
      <c r="D209" s="121">
        <v>0.60055168000000003</v>
      </c>
      <c r="E209" s="326"/>
      <c r="F209" s="33" t="s">
        <v>31</v>
      </c>
      <c r="G209" s="121">
        <v>0</v>
      </c>
      <c r="H209" s="121">
        <v>0</v>
      </c>
      <c r="I209" s="121">
        <v>0</v>
      </c>
      <c r="J209" s="326"/>
      <c r="K209" s="33" t="s">
        <v>913</v>
      </c>
      <c r="L209" s="121">
        <v>0</v>
      </c>
      <c r="M209" s="121">
        <v>0</v>
      </c>
      <c r="N209" s="121">
        <v>0</v>
      </c>
      <c r="V209" s="27"/>
      <c r="W209" s="27"/>
      <c r="X209" s="27"/>
      <c r="AC209" s="27"/>
      <c r="AD209" s="27"/>
      <c r="AE209" s="27"/>
      <c r="AK209" s="27"/>
      <c r="AL209" s="27"/>
      <c r="AM209" s="27"/>
      <c r="AS209" s="27"/>
      <c r="AT209" s="27"/>
      <c r="AU209" s="27"/>
    </row>
    <row r="210" spans="1:47" x14ac:dyDescent="0.25">
      <c r="A210" s="33" t="s">
        <v>907</v>
      </c>
      <c r="B210" s="121">
        <v>7.7844759999999999E-2</v>
      </c>
      <c r="C210" s="121">
        <v>1.7630049999999998E-2</v>
      </c>
      <c r="D210" s="121">
        <v>0.59129882</v>
      </c>
      <c r="E210" s="325"/>
      <c r="F210" s="33" t="s">
        <v>32</v>
      </c>
      <c r="G210" s="121">
        <v>0</v>
      </c>
      <c r="H210" s="121">
        <v>0</v>
      </c>
      <c r="I210" s="121">
        <v>0</v>
      </c>
      <c r="J210" s="325"/>
      <c r="K210" s="33" t="s">
        <v>895</v>
      </c>
      <c r="L210" s="121">
        <v>0</v>
      </c>
      <c r="M210" s="121">
        <v>0</v>
      </c>
      <c r="N210" s="121">
        <v>0</v>
      </c>
      <c r="V210" s="27"/>
      <c r="W210" s="27"/>
      <c r="X210" s="27"/>
      <c r="AC210" s="27"/>
      <c r="AD210" s="27"/>
      <c r="AE210" s="27"/>
      <c r="AK210" s="27"/>
      <c r="AL210" s="27"/>
      <c r="AM210" s="27"/>
      <c r="AS210" s="27"/>
      <c r="AT210" s="27"/>
      <c r="AU210" s="27"/>
    </row>
    <row r="211" spans="1:47" x14ac:dyDescent="0.25">
      <c r="A211" s="33" t="s">
        <v>44</v>
      </c>
      <c r="B211" s="121">
        <v>0.59394797999999993</v>
      </c>
      <c r="C211" s="121">
        <v>0.64234722999999994</v>
      </c>
      <c r="D211" s="121">
        <v>0.58736849999999996</v>
      </c>
      <c r="E211" s="326"/>
      <c r="F211" s="33" t="s">
        <v>1175</v>
      </c>
      <c r="G211" s="121">
        <v>1.115294E-2</v>
      </c>
      <c r="H211" s="121">
        <v>0</v>
      </c>
      <c r="I211" s="121">
        <v>0</v>
      </c>
      <c r="J211" s="326"/>
      <c r="K211" s="33" t="s">
        <v>36</v>
      </c>
      <c r="L211" s="121">
        <v>0</v>
      </c>
      <c r="M211" s="121">
        <v>4.28E-4</v>
      </c>
      <c r="N211" s="121">
        <v>0</v>
      </c>
      <c r="V211" s="27"/>
      <c r="W211" s="27"/>
      <c r="X211" s="27"/>
      <c r="AC211" s="27"/>
      <c r="AD211" s="27"/>
      <c r="AE211" s="27"/>
      <c r="AK211" s="27"/>
      <c r="AL211" s="27"/>
      <c r="AM211" s="27"/>
      <c r="AS211" s="27"/>
      <c r="AT211" s="27"/>
      <c r="AU211" s="27"/>
    </row>
    <row r="212" spans="1:47" x14ac:dyDescent="0.25">
      <c r="A212" s="33" t="s">
        <v>3</v>
      </c>
      <c r="B212" s="121">
        <v>0.16361100000000001</v>
      </c>
      <c r="C212" s="121">
        <v>0.94012684999999996</v>
      </c>
      <c r="D212" s="121">
        <v>0.56104374999999995</v>
      </c>
      <c r="E212" s="325"/>
      <c r="F212" s="33" t="s">
        <v>913</v>
      </c>
      <c r="G212" s="121">
        <v>4.5198599999999997E-3</v>
      </c>
      <c r="H212" s="121">
        <v>2.4500000000000003E-6</v>
      </c>
      <c r="I212" s="121">
        <v>0</v>
      </c>
      <c r="J212" s="325"/>
      <c r="K212" s="33" t="s">
        <v>37</v>
      </c>
      <c r="L212" s="121">
        <v>0</v>
      </c>
      <c r="M212" s="121">
        <v>8.8364999999999993E-4</v>
      </c>
      <c r="N212" s="121">
        <v>0</v>
      </c>
      <c r="V212" s="27"/>
      <c r="W212" s="27"/>
      <c r="X212" s="27"/>
      <c r="AC212" s="27"/>
      <c r="AD212" s="27"/>
      <c r="AE212" s="27"/>
      <c r="AK212" s="27"/>
      <c r="AL212" s="27"/>
      <c r="AM212" s="27"/>
      <c r="AS212" s="27"/>
      <c r="AT212" s="27"/>
      <c r="AU212" s="27"/>
    </row>
    <row r="213" spans="1:47" x14ac:dyDescent="0.25">
      <c r="A213" s="33" t="s">
        <v>9</v>
      </c>
      <c r="B213" s="121">
        <v>0.14974044</v>
      </c>
      <c r="C213" s="121">
        <v>0.64619486999999998</v>
      </c>
      <c r="D213" s="121">
        <v>0.50797667000000002</v>
      </c>
      <c r="E213" s="326"/>
      <c r="F213" s="33" t="s">
        <v>35</v>
      </c>
      <c r="G213" s="121">
        <v>0</v>
      </c>
      <c r="H213" s="121">
        <v>0.14593673999999998</v>
      </c>
      <c r="I213" s="121">
        <v>0</v>
      </c>
      <c r="J213" s="326"/>
      <c r="K213" s="33" t="s">
        <v>38</v>
      </c>
      <c r="L213" s="121">
        <v>0</v>
      </c>
      <c r="M213" s="121">
        <v>0</v>
      </c>
      <c r="N213" s="121">
        <v>0</v>
      </c>
      <c r="V213" s="27"/>
      <c r="W213" s="27"/>
      <c r="X213" s="27"/>
      <c r="AC213" s="27"/>
      <c r="AD213" s="27"/>
      <c r="AE213" s="27"/>
      <c r="AK213" s="27"/>
      <c r="AL213" s="27"/>
      <c r="AM213" s="27"/>
      <c r="AS213" s="27"/>
      <c r="AT213" s="27"/>
      <c r="AU213" s="27"/>
    </row>
    <row r="214" spans="1:47" x14ac:dyDescent="0.25">
      <c r="A214" s="33" t="s">
        <v>901</v>
      </c>
      <c r="B214" s="121">
        <v>0.39217290000000005</v>
      </c>
      <c r="C214" s="121">
        <v>1.9607139999999999E-2</v>
      </c>
      <c r="D214" s="121">
        <v>0.43663779999999996</v>
      </c>
      <c r="E214" s="325"/>
      <c r="F214" s="33" t="s">
        <v>895</v>
      </c>
      <c r="G214" s="121">
        <v>0</v>
      </c>
      <c r="H214" s="121">
        <v>0</v>
      </c>
      <c r="I214" s="121">
        <v>0</v>
      </c>
      <c r="J214" s="325"/>
      <c r="K214" s="33" t="s">
        <v>39</v>
      </c>
      <c r="L214" s="121">
        <v>3.13789E-3</v>
      </c>
      <c r="M214" s="121">
        <v>0</v>
      </c>
      <c r="N214" s="121">
        <v>0</v>
      </c>
      <c r="V214" s="27"/>
      <c r="W214" s="27"/>
      <c r="X214" s="27"/>
      <c r="AC214" s="27"/>
      <c r="AD214" s="27"/>
      <c r="AE214" s="27"/>
      <c r="AK214" s="27"/>
      <c r="AL214" s="27"/>
      <c r="AM214" s="27"/>
      <c r="AS214" s="27"/>
      <c r="AT214" s="27"/>
      <c r="AU214" s="27"/>
    </row>
    <row r="215" spans="1:47" x14ac:dyDescent="0.25">
      <c r="A215" s="33" t="s">
        <v>187</v>
      </c>
      <c r="B215" s="121">
        <v>6.3989552400000003</v>
      </c>
      <c r="C215" s="121">
        <v>1.96452914</v>
      </c>
      <c r="D215" s="121">
        <v>0.43488720000000003</v>
      </c>
      <c r="E215" s="326"/>
      <c r="F215" s="33" t="s">
        <v>37</v>
      </c>
      <c r="G215" s="121">
        <v>2.7268400000000003E-3</v>
      </c>
      <c r="H215" s="121">
        <v>0</v>
      </c>
      <c r="I215" s="121">
        <v>0</v>
      </c>
      <c r="J215" s="326"/>
      <c r="K215" s="33" t="s">
        <v>904</v>
      </c>
      <c r="L215" s="121">
        <v>0</v>
      </c>
      <c r="M215" s="121">
        <v>0</v>
      </c>
      <c r="N215" s="121">
        <v>0</v>
      </c>
      <c r="V215" s="27"/>
      <c r="W215" s="27"/>
      <c r="X215" s="27"/>
      <c r="AC215" s="27"/>
      <c r="AD215" s="27"/>
      <c r="AE215" s="27"/>
      <c r="AK215" s="27"/>
      <c r="AL215" s="27"/>
      <c r="AM215" s="27"/>
      <c r="AS215" s="27"/>
      <c r="AT215" s="27"/>
      <c r="AU215" s="27"/>
    </row>
    <row r="216" spans="1:47" x14ac:dyDescent="0.25">
      <c r="A216" s="33" t="s">
        <v>55</v>
      </c>
      <c r="B216" s="121">
        <v>0.17353199999999999</v>
      </c>
      <c r="C216" s="121">
        <v>0.15085467999999999</v>
      </c>
      <c r="D216" s="121">
        <v>0.42747106000000001</v>
      </c>
      <c r="E216" s="325"/>
      <c r="F216" s="33" t="s">
        <v>38</v>
      </c>
      <c r="G216" s="121">
        <v>0</v>
      </c>
      <c r="H216" s="121">
        <v>0</v>
      </c>
      <c r="I216" s="121">
        <v>0</v>
      </c>
      <c r="J216" s="325"/>
      <c r="K216" s="33" t="s">
        <v>41</v>
      </c>
      <c r="L216" s="121">
        <v>5.3299999999999998E-6</v>
      </c>
      <c r="M216" s="121">
        <v>6.6480300000000001E-3</v>
      </c>
      <c r="N216" s="121">
        <v>0</v>
      </c>
      <c r="V216" s="27"/>
      <c r="W216" s="27"/>
      <c r="X216" s="27"/>
      <c r="AC216" s="27"/>
      <c r="AD216" s="27"/>
      <c r="AE216" s="27"/>
      <c r="AK216" s="27"/>
      <c r="AL216" s="27"/>
      <c r="AM216" s="27"/>
      <c r="AS216" s="27"/>
      <c r="AT216" s="27"/>
      <c r="AU216" s="27"/>
    </row>
    <row r="217" spans="1:47" x14ac:dyDescent="0.25">
      <c r="A217" s="33" t="s">
        <v>78</v>
      </c>
      <c r="B217" s="121">
        <v>0.18575085999999999</v>
      </c>
      <c r="C217" s="121">
        <v>9.7520160000000009E-2</v>
      </c>
      <c r="D217" s="121">
        <v>0.34777735999999998</v>
      </c>
      <c r="E217" s="326"/>
      <c r="F217" s="33" t="s">
        <v>39</v>
      </c>
      <c r="G217" s="121">
        <v>0.46096083000000004</v>
      </c>
      <c r="H217" s="121">
        <v>1.02290181</v>
      </c>
      <c r="I217" s="121">
        <v>0</v>
      </c>
      <c r="J217" s="326"/>
      <c r="K217" s="33" t="s">
        <v>1174</v>
      </c>
      <c r="L217" s="121">
        <v>0</v>
      </c>
      <c r="M217" s="121">
        <v>0</v>
      </c>
      <c r="N217" s="121">
        <v>0</v>
      </c>
      <c r="V217" s="27"/>
      <c r="W217" s="27"/>
      <c r="X217" s="27"/>
      <c r="AC217" s="27"/>
      <c r="AD217" s="27"/>
      <c r="AE217" s="27"/>
      <c r="AK217" s="27"/>
      <c r="AL217" s="27"/>
      <c r="AM217" s="27"/>
      <c r="AS217" s="27"/>
      <c r="AT217" s="27"/>
      <c r="AU217" s="27"/>
    </row>
    <row r="218" spans="1:47" x14ac:dyDescent="0.25">
      <c r="A218" s="33" t="s">
        <v>876</v>
      </c>
      <c r="B218" s="121">
        <v>0.46733441999999997</v>
      </c>
      <c r="C218" s="121">
        <v>0.32115694</v>
      </c>
      <c r="D218" s="121">
        <v>0.31739674000000001</v>
      </c>
      <c r="E218" s="325"/>
      <c r="F218" s="33" t="s">
        <v>40</v>
      </c>
      <c r="G218" s="121">
        <v>0</v>
      </c>
      <c r="H218" s="121">
        <v>0</v>
      </c>
      <c r="I218" s="121">
        <v>0</v>
      </c>
      <c r="J218" s="325"/>
      <c r="K218" s="33" t="s">
        <v>907</v>
      </c>
      <c r="L218" s="121">
        <v>0</v>
      </c>
      <c r="M218" s="121">
        <v>0</v>
      </c>
      <c r="N218" s="121">
        <v>0</v>
      </c>
      <c r="V218" s="27"/>
      <c r="W218" s="27"/>
      <c r="X218" s="27"/>
      <c r="AC218" s="27"/>
      <c r="AD218" s="27"/>
      <c r="AE218" s="27"/>
      <c r="AK218" s="27"/>
      <c r="AL218" s="27"/>
      <c r="AM218" s="27"/>
      <c r="AS218" s="27"/>
      <c r="AT218" s="27"/>
      <c r="AU218" s="27"/>
    </row>
    <row r="219" spans="1:47" x14ac:dyDescent="0.25">
      <c r="A219" s="33" t="s">
        <v>141</v>
      </c>
      <c r="B219" s="121">
        <v>0.25797786</v>
      </c>
      <c r="C219" s="121">
        <v>9.3642393899999998</v>
      </c>
      <c r="D219" s="121">
        <v>0.31566380999999999</v>
      </c>
      <c r="E219" s="326"/>
      <c r="F219" s="33" t="s">
        <v>41</v>
      </c>
      <c r="G219" s="121">
        <v>0</v>
      </c>
      <c r="H219" s="121">
        <v>0</v>
      </c>
      <c r="I219" s="121">
        <v>0</v>
      </c>
      <c r="J219" s="326"/>
      <c r="K219" s="33" t="s">
        <v>901</v>
      </c>
      <c r="L219" s="121">
        <v>0</v>
      </c>
      <c r="M219" s="121">
        <v>7.3191E-4</v>
      </c>
      <c r="N219" s="121">
        <v>0</v>
      </c>
      <c r="V219" s="27"/>
      <c r="W219" s="27"/>
      <c r="X219" s="27"/>
      <c r="AC219" s="27"/>
      <c r="AD219" s="27"/>
      <c r="AE219" s="27"/>
      <c r="AK219" s="27"/>
      <c r="AL219" s="27"/>
      <c r="AM219" s="27"/>
      <c r="AS219" s="27"/>
      <c r="AT219" s="27"/>
      <c r="AU219" s="27"/>
    </row>
    <row r="220" spans="1:47" x14ac:dyDescent="0.25">
      <c r="A220" s="33" t="s">
        <v>35</v>
      </c>
      <c r="B220" s="121">
        <v>0.51631199999999999</v>
      </c>
      <c r="C220" s="121">
        <v>0.84613492000000001</v>
      </c>
      <c r="D220" s="121">
        <v>0.28312018</v>
      </c>
      <c r="E220" s="325"/>
      <c r="F220" s="33" t="s">
        <v>1174</v>
      </c>
      <c r="G220" s="121">
        <v>0</v>
      </c>
      <c r="H220" s="121">
        <v>0</v>
      </c>
      <c r="I220" s="121">
        <v>0</v>
      </c>
      <c r="J220" s="325"/>
      <c r="K220" s="33" t="s">
        <v>42</v>
      </c>
      <c r="L220" s="121">
        <v>0</v>
      </c>
      <c r="M220" s="121">
        <v>0</v>
      </c>
      <c r="N220" s="121">
        <v>0</v>
      </c>
      <c r="V220" s="27"/>
      <c r="W220" s="27"/>
      <c r="X220" s="27"/>
      <c r="AC220" s="27"/>
      <c r="AD220" s="27"/>
      <c r="AE220" s="27"/>
      <c r="AK220" s="27"/>
      <c r="AL220" s="27"/>
      <c r="AM220" s="27"/>
      <c r="AS220" s="27"/>
      <c r="AT220" s="27"/>
      <c r="AU220" s="27"/>
    </row>
    <row r="221" spans="1:47" x14ac:dyDescent="0.25">
      <c r="A221" s="33" t="s">
        <v>37</v>
      </c>
      <c r="B221" s="121">
        <v>0.31766163000000003</v>
      </c>
      <c r="C221" s="121">
        <v>0.55438594999999991</v>
      </c>
      <c r="D221" s="121">
        <v>0.27369191999999998</v>
      </c>
      <c r="E221" s="326"/>
      <c r="F221" s="33" t="s">
        <v>907</v>
      </c>
      <c r="G221" s="121">
        <v>0</v>
      </c>
      <c r="H221" s="121">
        <v>0</v>
      </c>
      <c r="I221" s="121">
        <v>0</v>
      </c>
      <c r="J221" s="326"/>
      <c r="K221" s="33" t="s">
        <v>44</v>
      </c>
      <c r="L221" s="121">
        <v>0</v>
      </c>
      <c r="M221" s="121">
        <v>0</v>
      </c>
      <c r="N221" s="121">
        <v>0</v>
      </c>
      <c r="V221" s="27"/>
      <c r="W221" s="27"/>
      <c r="X221" s="27"/>
      <c r="AC221" s="27"/>
      <c r="AD221" s="27"/>
      <c r="AE221" s="27"/>
      <c r="AK221" s="27"/>
      <c r="AL221" s="27"/>
      <c r="AM221" s="27"/>
      <c r="AS221" s="27"/>
      <c r="AT221" s="27"/>
      <c r="AU221" s="27"/>
    </row>
    <row r="222" spans="1:47" x14ac:dyDescent="0.25">
      <c r="A222" s="33" t="s">
        <v>122</v>
      </c>
      <c r="B222" s="121">
        <v>0.14514607999999998</v>
      </c>
      <c r="C222" s="121">
        <v>0.87457847</v>
      </c>
      <c r="D222" s="121">
        <v>0.26266365999999997</v>
      </c>
      <c r="E222" s="325"/>
      <c r="F222" s="33" t="s">
        <v>901</v>
      </c>
      <c r="G222" s="121">
        <v>5.757E-3</v>
      </c>
      <c r="H222" s="121">
        <v>0.30565242999999997</v>
      </c>
      <c r="I222" s="121">
        <v>0</v>
      </c>
      <c r="J222" s="325"/>
      <c r="K222" s="33" t="s">
        <v>46</v>
      </c>
      <c r="L222" s="121">
        <v>0</v>
      </c>
      <c r="M222" s="121">
        <v>0</v>
      </c>
      <c r="N222" s="121">
        <v>0</v>
      </c>
      <c r="V222" s="27"/>
      <c r="W222" s="27"/>
      <c r="X222" s="27"/>
      <c r="AC222" s="27"/>
      <c r="AD222" s="27"/>
      <c r="AE222" s="27"/>
      <c r="AK222" s="27"/>
      <c r="AL222" s="27"/>
      <c r="AM222" s="27"/>
      <c r="AS222" s="27"/>
      <c r="AT222" s="27"/>
      <c r="AU222" s="27"/>
    </row>
    <row r="223" spans="1:47" x14ac:dyDescent="0.25">
      <c r="A223" s="33" t="s">
        <v>13</v>
      </c>
      <c r="B223" s="121">
        <v>0.14218885000000001</v>
      </c>
      <c r="C223" s="121">
        <v>0.31618719000000001</v>
      </c>
      <c r="D223" s="121">
        <v>0.24105770000000001</v>
      </c>
      <c r="E223" s="326"/>
      <c r="F223" s="33" t="s">
        <v>902</v>
      </c>
      <c r="G223" s="121">
        <v>0</v>
      </c>
      <c r="H223" s="121">
        <v>0</v>
      </c>
      <c r="I223" s="121">
        <v>0</v>
      </c>
      <c r="J223" s="326"/>
      <c r="K223" s="33" t="s">
        <v>50</v>
      </c>
      <c r="L223" s="121">
        <v>0</v>
      </c>
      <c r="M223" s="121">
        <v>0</v>
      </c>
      <c r="N223" s="121">
        <v>0</v>
      </c>
      <c r="V223" s="27"/>
      <c r="W223" s="27"/>
      <c r="X223" s="27"/>
      <c r="AC223" s="27"/>
      <c r="AD223" s="27"/>
      <c r="AE223" s="27"/>
      <c r="AK223" s="27"/>
      <c r="AL223" s="27"/>
      <c r="AM223" s="27"/>
      <c r="AS223" s="27"/>
      <c r="AT223" s="27"/>
      <c r="AU223" s="27"/>
    </row>
    <row r="224" spans="1:47" x14ac:dyDescent="0.25">
      <c r="A224" s="33" t="s">
        <v>880</v>
      </c>
      <c r="B224" s="121">
        <v>11.81307842</v>
      </c>
      <c r="C224" s="121">
        <v>2.30754562</v>
      </c>
      <c r="D224" s="121">
        <v>0.19982519000000001</v>
      </c>
      <c r="E224" s="325"/>
      <c r="F224" s="33" t="s">
        <v>42</v>
      </c>
      <c r="G224" s="121">
        <v>0</v>
      </c>
      <c r="H224" s="121">
        <v>0</v>
      </c>
      <c r="I224" s="121">
        <v>0</v>
      </c>
      <c r="J224" s="325"/>
      <c r="K224" s="33" t="s">
        <v>52</v>
      </c>
      <c r="L224" s="121">
        <v>0</v>
      </c>
      <c r="M224" s="121">
        <v>0</v>
      </c>
      <c r="N224" s="121">
        <v>0</v>
      </c>
      <c r="V224" s="27"/>
      <c r="W224" s="27"/>
      <c r="X224" s="27"/>
      <c r="AC224" s="27"/>
      <c r="AD224" s="27"/>
      <c r="AE224" s="27"/>
      <c r="AK224" s="27"/>
      <c r="AL224" s="27"/>
      <c r="AM224" s="27"/>
      <c r="AS224" s="27"/>
      <c r="AT224" s="27"/>
      <c r="AU224" s="27"/>
    </row>
    <row r="225" spans="1:47" x14ac:dyDescent="0.25">
      <c r="A225" s="33" t="s">
        <v>881</v>
      </c>
      <c r="B225" s="121">
        <v>3.1557999999999998E-4</v>
      </c>
      <c r="C225" s="121">
        <v>2.1316999999999999E-4</v>
      </c>
      <c r="D225" s="121">
        <v>0.10116425999999999</v>
      </c>
      <c r="E225" s="326"/>
      <c r="F225" s="33" t="s">
        <v>44</v>
      </c>
      <c r="G225" s="121">
        <v>0</v>
      </c>
      <c r="H225" s="121">
        <v>1.9250000000000001E-3</v>
      </c>
      <c r="I225" s="121">
        <v>0</v>
      </c>
      <c r="J225" s="326"/>
      <c r="K225" s="33" t="s">
        <v>881</v>
      </c>
      <c r="L225" s="121">
        <v>0</v>
      </c>
      <c r="M225" s="121">
        <v>0</v>
      </c>
      <c r="N225" s="121">
        <v>0</v>
      </c>
      <c r="V225" s="27"/>
      <c r="W225" s="27"/>
      <c r="X225" s="27"/>
      <c r="AC225" s="27"/>
      <c r="AD225" s="27"/>
      <c r="AE225" s="27"/>
      <c r="AK225" s="27"/>
      <c r="AL225" s="27"/>
      <c r="AM225" s="27"/>
      <c r="AS225" s="27"/>
      <c r="AT225" s="27"/>
      <c r="AU225" s="27"/>
    </row>
    <row r="226" spans="1:47" x14ac:dyDescent="0.25">
      <c r="A226" s="33" t="s">
        <v>42</v>
      </c>
      <c r="B226" s="121">
        <v>4.2554830000000002E-2</v>
      </c>
      <c r="C226" s="121">
        <v>9.1398560000000004E-2</v>
      </c>
      <c r="D226" s="121">
        <v>8.1062499999999996E-2</v>
      </c>
      <c r="E226" s="325"/>
      <c r="F226" s="33" t="s">
        <v>45</v>
      </c>
      <c r="G226" s="121">
        <v>0</v>
      </c>
      <c r="H226" s="121">
        <v>0.14635187</v>
      </c>
      <c r="I226" s="121">
        <v>0</v>
      </c>
      <c r="J226" s="325"/>
      <c r="K226" s="33" t="s">
        <v>54</v>
      </c>
      <c r="L226" s="121">
        <v>0</v>
      </c>
      <c r="M226" s="121">
        <v>5.6888000000000001E-4</v>
      </c>
      <c r="N226" s="121">
        <v>0</v>
      </c>
      <c r="V226" s="27"/>
      <c r="W226" s="27"/>
      <c r="X226" s="27"/>
      <c r="AC226" s="27"/>
      <c r="AD226" s="27"/>
      <c r="AE226" s="27"/>
      <c r="AK226" s="27"/>
      <c r="AL226" s="27"/>
      <c r="AM226" s="27"/>
      <c r="AS226" s="27"/>
      <c r="AT226" s="27"/>
      <c r="AU226" s="27"/>
    </row>
    <row r="227" spans="1:47" x14ac:dyDescent="0.25">
      <c r="A227" s="33" t="s">
        <v>893</v>
      </c>
      <c r="B227" s="121">
        <v>5.404221E-2</v>
      </c>
      <c r="C227" s="121">
        <v>1.9794200000000001E-2</v>
      </c>
      <c r="D227" s="121">
        <v>8.0878729999999996E-2</v>
      </c>
      <c r="E227" s="326"/>
      <c r="F227" s="33" t="s">
        <v>47</v>
      </c>
      <c r="G227" s="121">
        <v>0</v>
      </c>
      <c r="H227" s="121">
        <v>7.2103999999999996E-3</v>
      </c>
      <c r="I227" s="121">
        <v>0</v>
      </c>
      <c r="J227" s="326"/>
      <c r="K227" s="33" t="s">
        <v>55</v>
      </c>
      <c r="L227" s="121">
        <v>0</v>
      </c>
      <c r="M227" s="121">
        <v>0</v>
      </c>
      <c r="N227" s="121">
        <v>0</v>
      </c>
      <c r="V227" s="27"/>
      <c r="W227" s="27"/>
      <c r="X227" s="27"/>
      <c r="AC227" s="27"/>
      <c r="AD227" s="27"/>
      <c r="AE227" s="27"/>
      <c r="AK227" s="27"/>
      <c r="AL227" s="27"/>
      <c r="AM227" s="27"/>
      <c r="AS227" s="27"/>
      <c r="AT227" s="27"/>
      <c r="AU227" s="27"/>
    </row>
    <row r="228" spans="1:47" x14ac:dyDescent="0.25">
      <c r="A228" s="33" t="s">
        <v>56</v>
      </c>
      <c r="B228" s="121">
        <v>0</v>
      </c>
      <c r="C228" s="121">
        <v>2.0892E-4</v>
      </c>
      <c r="D228" s="121">
        <v>7.3779999999999998E-2</v>
      </c>
      <c r="E228" s="325"/>
      <c r="F228" s="33" t="s">
        <v>49</v>
      </c>
      <c r="G228" s="121">
        <v>0</v>
      </c>
      <c r="H228" s="121">
        <v>0</v>
      </c>
      <c r="I228" s="121">
        <v>0</v>
      </c>
      <c r="J228" s="325"/>
      <c r="K228" s="33" t="s">
        <v>57</v>
      </c>
      <c r="L228" s="121">
        <v>6.3610040000000007E-2</v>
      </c>
      <c r="M228" s="121">
        <v>0</v>
      </c>
      <c r="N228" s="121">
        <v>0</v>
      </c>
      <c r="V228" s="27"/>
      <c r="W228" s="27"/>
      <c r="X228" s="27"/>
      <c r="AC228" s="27"/>
      <c r="AD228" s="27"/>
      <c r="AE228" s="27"/>
      <c r="AK228" s="27"/>
      <c r="AL228" s="27"/>
      <c r="AM228" s="27"/>
      <c r="AS228" s="27"/>
      <c r="AT228" s="27"/>
      <c r="AU228" s="27"/>
    </row>
    <row r="229" spans="1:47" x14ac:dyDescent="0.25">
      <c r="A229" s="33" t="s">
        <v>121</v>
      </c>
      <c r="B229" s="121">
        <v>21.142063100000001</v>
      </c>
      <c r="C229" s="121">
        <v>119.40528587</v>
      </c>
      <c r="D229" s="121">
        <v>5.8075099999999998E-2</v>
      </c>
      <c r="E229" s="326"/>
      <c r="F229" s="33" t="s">
        <v>51</v>
      </c>
      <c r="G229" s="121">
        <v>0</v>
      </c>
      <c r="H229" s="121">
        <v>0</v>
      </c>
      <c r="I229" s="121">
        <v>0</v>
      </c>
      <c r="J229" s="326"/>
      <c r="K229" s="33" t="s">
        <v>60</v>
      </c>
      <c r="L229" s="121">
        <v>0</v>
      </c>
      <c r="M229" s="121">
        <v>0</v>
      </c>
      <c r="N229" s="121">
        <v>0</v>
      </c>
      <c r="V229" s="27"/>
      <c r="W229" s="27"/>
      <c r="X229" s="27"/>
      <c r="AC229" s="27"/>
      <c r="AD229" s="27"/>
      <c r="AE229" s="27"/>
      <c r="AK229" s="27"/>
      <c r="AL229" s="27"/>
      <c r="AM229" s="27"/>
      <c r="AS229" s="27"/>
      <c r="AT229" s="27"/>
      <c r="AU229" s="27"/>
    </row>
    <row r="230" spans="1:47" x14ac:dyDescent="0.25">
      <c r="A230" s="33" t="s">
        <v>41</v>
      </c>
      <c r="B230" s="121">
        <v>0.23411110000000002</v>
      </c>
      <c r="C230" s="121">
        <v>3.8982969999999999E-2</v>
      </c>
      <c r="D230" s="121">
        <v>5.6075559999999997E-2</v>
      </c>
      <c r="E230" s="325"/>
      <c r="F230" s="33" t="s">
        <v>52</v>
      </c>
      <c r="G230" s="121">
        <v>0</v>
      </c>
      <c r="H230" s="121">
        <v>0</v>
      </c>
      <c r="I230" s="121">
        <v>0</v>
      </c>
      <c r="J230" s="325"/>
      <c r="K230" s="33" t="s">
        <v>1173</v>
      </c>
      <c r="L230" s="121">
        <v>5.7277000000000001E-4</v>
      </c>
      <c r="M230" s="121">
        <v>0</v>
      </c>
      <c r="N230" s="121">
        <v>0</v>
      </c>
      <c r="V230" s="27"/>
      <c r="W230" s="27"/>
      <c r="X230" s="27"/>
      <c r="AC230" s="27"/>
      <c r="AD230" s="27"/>
      <c r="AE230" s="27"/>
      <c r="AK230" s="27"/>
      <c r="AL230" s="27"/>
      <c r="AM230" s="27"/>
      <c r="AS230" s="27"/>
      <c r="AT230" s="27"/>
      <c r="AU230" s="27"/>
    </row>
    <row r="231" spans="1:47" x14ac:dyDescent="0.25">
      <c r="A231" s="33" t="s">
        <v>130</v>
      </c>
      <c r="B231" s="121">
        <v>0</v>
      </c>
      <c r="C231" s="121">
        <v>0.57758903000000006</v>
      </c>
      <c r="D231" s="121">
        <v>5.2803080000000002E-2</v>
      </c>
      <c r="E231" s="326"/>
      <c r="F231" s="33" t="s">
        <v>881</v>
      </c>
      <c r="G231" s="121">
        <v>0</v>
      </c>
      <c r="H231" s="121">
        <v>0</v>
      </c>
      <c r="I231" s="121">
        <v>0</v>
      </c>
      <c r="J231" s="326"/>
      <c r="K231" s="33" t="s">
        <v>61</v>
      </c>
      <c r="L231" s="121">
        <v>3.0860799999999997E-3</v>
      </c>
      <c r="M231" s="121">
        <v>0</v>
      </c>
      <c r="N231" s="121">
        <v>0</v>
      </c>
      <c r="V231" s="27"/>
      <c r="W231" s="27"/>
      <c r="X231" s="27"/>
      <c r="AC231" s="27"/>
      <c r="AD231" s="27"/>
      <c r="AE231" s="27"/>
      <c r="AK231" s="27"/>
      <c r="AL231" s="27"/>
      <c r="AM231" s="27"/>
      <c r="AS231" s="27"/>
      <c r="AT231" s="27"/>
      <c r="AU231" s="27"/>
    </row>
    <row r="232" spans="1:47" x14ac:dyDescent="0.25">
      <c r="A232" s="33" t="s">
        <v>906</v>
      </c>
      <c r="B232" s="121">
        <v>1.748456E-2</v>
      </c>
      <c r="C232" s="121">
        <v>0.12401714999999999</v>
      </c>
      <c r="D232" s="121">
        <v>4.6503870000000003E-2</v>
      </c>
      <c r="E232" s="325"/>
      <c r="F232" s="33" t="s">
        <v>55</v>
      </c>
      <c r="G232" s="121">
        <v>0</v>
      </c>
      <c r="H232" s="121">
        <v>0</v>
      </c>
      <c r="I232" s="121">
        <v>0</v>
      </c>
      <c r="J232" s="325"/>
      <c r="K232" s="33" t="s">
        <v>63</v>
      </c>
      <c r="L232" s="121">
        <v>2.6174E-4</v>
      </c>
      <c r="M232" s="121">
        <v>3.6889999999999997E-4</v>
      </c>
      <c r="N232" s="121">
        <v>0</v>
      </c>
      <c r="V232" s="27"/>
      <c r="W232" s="27"/>
      <c r="X232" s="27"/>
      <c r="AC232" s="27"/>
      <c r="AD232" s="27"/>
      <c r="AE232" s="27"/>
      <c r="AK232" s="27"/>
      <c r="AL232" s="27"/>
      <c r="AM232" s="27"/>
      <c r="AS232" s="27"/>
      <c r="AT232" s="27"/>
      <c r="AU232" s="27"/>
    </row>
    <row r="233" spans="1:47" ht="12.65" customHeight="1" x14ac:dyDescent="0.25">
      <c r="A233" s="33" t="s">
        <v>892</v>
      </c>
      <c r="B233" s="121">
        <v>1.277408E-2</v>
      </c>
      <c r="C233" s="121">
        <v>1.537167E-2</v>
      </c>
      <c r="D233" s="121">
        <v>4.4013769999999994E-2</v>
      </c>
      <c r="E233" s="326"/>
      <c r="F233" s="33" t="s">
        <v>56</v>
      </c>
      <c r="G233" s="121">
        <v>143.47835537999998</v>
      </c>
      <c r="H233" s="121">
        <v>0</v>
      </c>
      <c r="I233" s="121">
        <v>0</v>
      </c>
      <c r="J233" s="326"/>
      <c r="K233" s="33" t="s">
        <v>905</v>
      </c>
      <c r="L233" s="121">
        <v>0</v>
      </c>
      <c r="M233" s="121">
        <v>6.1694899999999997E-3</v>
      </c>
      <c r="N233" s="121">
        <v>0</v>
      </c>
      <c r="V233" s="27"/>
      <c r="W233" s="27"/>
      <c r="X233" s="27"/>
      <c r="AC233" s="27"/>
      <c r="AD233" s="27"/>
      <c r="AE233" s="27"/>
      <c r="AK233" s="27"/>
      <c r="AL233" s="27"/>
      <c r="AM233" s="27"/>
      <c r="AS233" s="27"/>
      <c r="AT233" s="27"/>
      <c r="AU233" s="27"/>
    </row>
    <row r="234" spans="1:47" x14ac:dyDescent="0.25">
      <c r="A234" s="33" t="s">
        <v>32</v>
      </c>
      <c r="B234" s="121">
        <v>0.40467852000000004</v>
      </c>
      <c r="C234" s="121">
        <v>0.13148550000000001</v>
      </c>
      <c r="D234" s="121">
        <v>3.1137999999999999E-2</v>
      </c>
      <c r="E234" s="325"/>
      <c r="F234" s="33" t="s">
        <v>59</v>
      </c>
      <c r="G234" s="121">
        <v>0</v>
      </c>
      <c r="H234" s="121">
        <v>0</v>
      </c>
      <c r="I234" s="121">
        <v>0</v>
      </c>
      <c r="J234" s="325"/>
      <c r="K234" s="33" t="s">
        <v>898</v>
      </c>
      <c r="L234" s="121">
        <v>0</v>
      </c>
      <c r="M234" s="121">
        <v>0</v>
      </c>
      <c r="N234" s="121">
        <v>0</v>
      </c>
      <c r="V234" s="27"/>
      <c r="W234" s="27"/>
      <c r="X234" s="27"/>
      <c r="AC234" s="27"/>
      <c r="AD234" s="27"/>
      <c r="AE234" s="27"/>
      <c r="AK234" s="27"/>
      <c r="AL234" s="27"/>
      <c r="AM234" s="27"/>
      <c r="AS234" s="27"/>
      <c r="AT234" s="27"/>
      <c r="AU234" s="27"/>
    </row>
    <row r="235" spans="1:47" x14ac:dyDescent="0.25">
      <c r="A235" s="33" t="s">
        <v>34</v>
      </c>
      <c r="B235" s="121">
        <v>2.3970189999999999E-2</v>
      </c>
      <c r="C235" s="121">
        <v>1.8029549999999998E-2</v>
      </c>
      <c r="D235" s="121">
        <v>2.9634259999999999E-2</v>
      </c>
      <c r="E235" s="326"/>
      <c r="F235" s="33" t="s">
        <v>1173</v>
      </c>
      <c r="G235" s="121">
        <v>0</v>
      </c>
      <c r="H235" s="121">
        <v>0</v>
      </c>
      <c r="I235" s="121">
        <v>0</v>
      </c>
      <c r="J235" s="326"/>
      <c r="K235" s="33" t="s">
        <v>64</v>
      </c>
      <c r="L235" s="121">
        <v>0</v>
      </c>
      <c r="M235" s="121">
        <v>0</v>
      </c>
      <c r="N235" s="121">
        <v>0</v>
      </c>
      <c r="V235" s="27"/>
      <c r="W235" s="27"/>
      <c r="X235" s="27"/>
      <c r="AC235" s="27"/>
      <c r="AD235" s="27"/>
      <c r="AE235" s="27"/>
      <c r="AK235" s="27"/>
      <c r="AL235" s="27"/>
      <c r="AM235" s="27"/>
      <c r="AS235" s="27"/>
      <c r="AT235" s="27"/>
      <c r="AU235" s="27"/>
    </row>
    <row r="236" spans="1:47" x14ac:dyDescent="0.25">
      <c r="A236" s="33" t="s">
        <v>46</v>
      </c>
      <c r="B236" s="121">
        <v>6.3739019999999993E-2</v>
      </c>
      <c r="C236" s="121">
        <v>0.49417927</v>
      </c>
      <c r="D236" s="121">
        <v>2.8771560000000002E-2</v>
      </c>
      <c r="E236" s="325"/>
      <c r="F236" s="33" t="s">
        <v>61</v>
      </c>
      <c r="G236" s="121">
        <v>0</v>
      </c>
      <c r="H236" s="121">
        <v>0</v>
      </c>
      <c r="I236" s="121">
        <v>0</v>
      </c>
      <c r="J236" s="325"/>
      <c r="K236" s="33" t="s">
        <v>892</v>
      </c>
      <c r="L236" s="121">
        <v>0</v>
      </c>
      <c r="M236" s="121">
        <v>0</v>
      </c>
      <c r="N236" s="121">
        <v>0</v>
      </c>
      <c r="V236" s="27"/>
      <c r="W236" s="27"/>
      <c r="X236" s="27"/>
      <c r="AC236" s="27"/>
      <c r="AD236" s="27"/>
      <c r="AE236" s="27"/>
      <c r="AK236" s="27"/>
      <c r="AL236" s="27"/>
      <c r="AM236" s="27"/>
      <c r="AS236" s="27"/>
      <c r="AT236" s="27"/>
      <c r="AU236" s="27"/>
    </row>
    <row r="237" spans="1:47" s="318" customFormat="1" ht="13" x14ac:dyDescent="0.3">
      <c r="A237" s="33" t="s">
        <v>47</v>
      </c>
      <c r="B237" s="121">
        <v>1.942675E-2</v>
      </c>
      <c r="C237" s="121">
        <v>3.3696419999999998E-2</v>
      </c>
      <c r="D237" s="121">
        <v>2.654072E-2</v>
      </c>
      <c r="E237" s="326"/>
      <c r="F237" s="33" t="s">
        <v>65</v>
      </c>
      <c r="G237" s="121">
        <v>0</v>
      </c>
      <c r="H237" s="121">
        <v>0</v>
      </c>
      <c r="I237" s="121">
        <v>0</v>
      </c>
      <c r="J237" s="326"/>
      <c r="K237" s="33" t="s">
        <v>65</v>
      </c>
      <c r="L237" s="121">
        <v>0</v>
      </c>
      <c r="M237" s="121">
        <v>0</v>
      </c>
      <c r="N237" s="121">
        <v>0</v>
      </c>
      <c r="U237" s="32"/>
      <c r="V237" s="27"/>
      <c r="W237" s="27"/>
      <c r="X237" s="27"/>
      <c r="AB237" s="32"/>
      <c r="AC237" s="27"/>
      <c r="AD237" s="27"/>
      <c r="AE237" s="27"/>
      <c r="AJ237" s="32"/>
      <c r="AK237" s="27"/>
      <c r="AL237" s="27"/>
      <c r="AM237" s="27"/>
      <c r="AR237" s="32"/>
      <c r="AS237" s="27"/>
      <c r="AT237" s="27"/>
      <c r="AU237" s="27"/>
    </row>
    <row r="238" spans="1:47" x14ac:dyDescent="0.25">
      <c r="A238" s="33" t="s">
        <v>895</v>
      </c>
      <c r="B238" s="121">
        <v>4.8296930000000002E-2</v>
      </c>
      <c r="C238" s="121">
        <v>9.6627399999999995E-3</v>
      </c>
      <c r="D238" s="121">
        <v>2.2408270000000001E-2</v>
      </c>
      <c r="E238" s="325"/>
      <c r="F238" s="33" t="s">
        <v>883</v>
      </c>
      <c r="G238" s="121">
        <v>0.18650604999999998</v>
      </c>
      <c r="H238" s="121">
        <v>0</v>
      </c>
      <c r="I238" s="121">
        <v>0</v>
      </c>
      <c r="J238" s="325"/>
      <c r="K238" s="33" t="s">
        <v>883</v>
      </c>
      <c r="L238" s="121">
        <v>0</v>
      </c>
      <c r="M238" s="121">
        <v>0</v>
      </c>
      <c r="N238" s="121">
        <v>0</v>
      </c>
      <c r="V238" s="27"/>
      <c r="W238" s="27"/>
      <c r="X238" s="27"/>
      <c r="AC238" s="27"/>
      <c r="AD238" s="27"/>
      <c r="AE238" s="27"/>
      <c r="AK238" s="27"/>
      <c r="AL238" s="27"/>
      <c r="AM238" s="27"/>
      <c r="AS238" s="27"/>
      <c r="AT238" s="27"/>
      <c r="AU238" s="27"/>
    </row>
    <row r="239" spans="1:47" x14ac:dyDescent="0.25">
      <c r="A239" s="33" t="s">
        <v>903</v>
      </c>
      <c r="B239" s="121">
        <v>3.1563000000000003E-3</v>
      </c>
      <c r="C239" s="121">
        <v>1.7624880000000002E-2</v>
      </c>
      <c r="D239" s="121">
        <v>1.9367249999999999E-2</v>
      </c>
      <c r="E239" s="326"/>
      <c r="F239" s="33" t="s">
        <v>69</v>
      </c>
      <c r="G239" s="121">
        <v>4.3284008099999998</v>
      </c>
      <c r="H239" s="121">
        <v>3.3797300000000001E-3</v>
      </c>
      <c r="I239" s="121">
        <v>0</v>
      </c>
      <c r="J239" s="326"/>
      <c r="K239" s="33" t="s">
        <v>68</v>
      </c>
      <c r="L239" s="121">
        <v>0</v>
      </c>
      <c r="M239" s="121">
        <v>0</v>
      </c>
      <c r="N239" s="121">
        <v>0</v>
      </c>
      <c r="V239" s="27"/>
      <c r="W239" s="27"/>
      <c r="X239" s="27"/>
      <c r="AC239" s="27"/>
      <c r="AD239" s="27"/>
      <c r="AE239" s="27"/>
      <c r="AK239" s="27"/>
      <c r="AL239" s="27"/>
      <c r="AM239" s="27"/>
      <c r="AS239" s="27"/>
      <c r="AT239" s="27"/>
      <c r="AU239" s="27"/>
    </row>
    <row r="240" spans="1:47" x14ac:dyDescent="0.25">
      <c r="A240" s="33" t="s">
        <v>139</v>
      </c>
      <c r="B240" s="121">
        <v>0.76802651</v>
      </c>
      <c r="C240" s="121">
        <v>0.21421957</v>
      </c>
      <c r="D240" s="121">
        <v>1.7753369999999997E-2</v>
      </c>
      <c r="E240" s="325"/>
      <c r="F240" s="33" t="s">
        <v>70</v>
      </c>
      <c r="G240" s="121">
        <v>0.49846562999999999</v>
      </c>
      <c r="H240" s="121">
        <v>7.8010839999999998E-2</v>
      </c>
      <c r="I240" s="121">
        <v>0</v>
      </c>
      <c r="J240" s="325"/>
      <c r="K240" s="33" t="s">
        <v>70</v>
      </c>
      <c r="L240" s="121">
        <v>1.3619300000000001E-3</v>
      </c>
      <c r="M240" s="121">
        <v>1.19151E-3</v>
      </c>
      <c r="N240" s="121">
        <v>0</v>
      </c>
      <c r="V240" s="27"/>
      <c r="W240" s="27"/>
      <c r="X240" s="27"/>
      <c r="AC240" s="27"/>
      <c r="AD240" s="27"/>
      <c r="AE240" s="27"/>
      <c r="AK240" s="27"/>
      <c r="AL240" s="27"/>
      <c r="AM240" s="27"/>
      <c r="AS240" s="27"/>
      <c r="AT240" s="27"/>
      <c r="AU240" s="27"/>
    </row>
    <row r="241" spans="1:47" x14ac:dyDescent="0.25">
      <c r="A241" s="33" t="s">
        <v>49</v>
      </c>
      <c r="B241" s="121">
        <v>3.0045000000000001E-4</v>
      </c>
      <c r="C241" s="121">
        <v>0</v>
      </c>
      <c r="D241" s="121">
        <v>8.0850000000000002E-3</v>
      </c>
      <c r="E241" s="326"/>
      <c r="F241" s="33" t="s">
        <v>77</v>
      </c>
      <c r="G241" s="121">
        <v>2.8600000000000001E-5</v>
      </c>
      <c r="H241" s="121">
        <v>0</v>
      </c>
      <c r="I241" s="121">
        <v>0</v>
      </c>
      <c r="J241" s="326"/>
      <c r="K241" s="33" t="s">
        <v>74</v>
      </c>
      <c r="L241" s="121">
        <v>2.5235000000000001E-3</v>
      </c>
      <c r="M241" s="121">
        <v>9.505123E-2</v>
      </c>
      <c r="N241" s="121">
        <v>0</v>
      </c>
      <c r="V241" s="27"/>
      <c r="W241" s="27"/>
      <c r="X241" s="27"/>
      <c r="AC241" s="27"/>
      <c r="AD241" s="27"/>
      <c r="AE241" s="27"/>
      <c r="AK241" s="27"/>
      <c r="AL241" s="27"/>
      <c r="AM241" s="27"/>
      <c r="AS241" s="27"/>
      <c r="AT241" s="27"/>
      <c r="AU241" s="27"/>
    </row>
    <row r="242" spans="1:47" x14ac:dyDescent="0.25">
      <c r="A242" s="33" t="s">
        <v>7</v>
      </c>
      <c r="B242" s="121">
        <v>0</v>
      </c>
      <c r="C242" s="121">
        <v>4.5059999999999996E-3</v>
      </c>
      <c r="D242" s="121">
        <v>3.4217900000000001E-3</v>
      </c>
      <c r="E242" s="325"/>
      <c r="F242" s="33" t="s">
        <v>908</v>
      </c>
      <c r="G242" s="121">
        <v>0.83526791</v>
      </c>
      <c r="H242" s="121">
        <v>1.7459433200000001</v>
      </c>
      <c r="I242" s="121">
        <v>0</v>
      </c>
      <c r="J242" s="325"/>
      <c r="K242" s="33" t="s">
        <v>85</v>
      </c>
      <c r="L242" s="121">
        <v>3.8346599999999997E-3</v>
      </c>
      <c r="M242" s="121">
        <v>0</v>
      </c>
      <c r="N242" s="121">
        <v>0</v>
      </c>
      <c r="V242" s="27"/>
      <c r="W242" s="27"/>
      <c r="X242" s="27"/>
      <c r="AC242" s="27"/>
      <c r="AD242" s="27"/>
      <c r="AE242" s="27"/>
      <c r="AK242" s="27"/>
      <c r="AL242" s="27"/>
      <c r="AM242" s="27"/>
      <c r="AS242" s="27"/>
      <c r="AT242" s="27"/>
      <c r="AU242" s="27"/>
    </row>
    <row r="243" spans="1:47" x14ac:dyDescent="0.25">
      <c r="A243" s="33" t="s">
        <v>128</v>
      </c>
      <c r="B243" s="121">
        <v>4.18739E-3</v>
      </c>
      <c r="C243" s="121">
        <v>0</v>
      </c>
      <c r="D243" s="121">
        <v>3.3458000000000003E-3</v>
      </c>
      <c r="E243" s="326"/>
      <c r="F243" s="33" t="s">
        <v>877</v>
      </c>
      <c r="G243" s="121">
        <v>0.11857996000000001</v>
      </c>
      <c r="H243" s="121">
        <v>0.15903808999999999</v>
      </c>
      <c r="I243" s="121">
        <v>0</v>
      </c>
      <c r="J243" s="326"/>
      <c r="K243" s="33" t="s">
        <v>908</v>
      </c>
      <c r="L243" s="121">
        <v>5.6670000000000006E-4</v>
      </c>
      <c r="M243" s="121">
        <v>0</v>
      </c>
      <c r="N243" s="121">
        <v>0</v>
      </c>
      <c r="V243" s="27"/>
      <c r="W243" s="27"/>
      <c r="X243" s="27"/>
      <c r="AC243" s="27"/>
      <c r="AD243" s="27"/>
      <c r="AE243" s="27"/>
      <c r="AK243" s="27"/>
      <c r="AL243" s="27"/>
      <c r="AM243" s="27"/>
      <c r="AS243" s="27"/>
      <c r="AT243" s="27"/>
      <c r="AU243" s="27"/>
    </row>
    <row r="244" spans="1:47" x14ac:dyDescent="0.25">
      <c r="A244" s="33" t="s">
        <v>912</v>
      </c>
      <c r="B244" s="121">
        <v>0.68643476000000003</v>
      </c>
      <c r="C244" s="121">
        <v>1.0967000000000001E-3</v>
      </c>
      <c r="D244" s="121">
        <v>2.8340000000000001E-3</v>
      </c>
      <c r="E244" s="325"/>
      <c r="F244" s="33" t="s">
        <v>893</v>
      </c>
      <c r="G244" s="121">
        <v>0</v>
      </c>
      <c r="H244" s="121">
        <v>0</v>
      </c>
      <c r="I244" s="121">
        <v>0</v>
      </c>
      <c r="J244" s="325"/>
      <c r="K244" s="33" t="s">
        <v>94</v>
      </c>
      <c r="L244" s="121">
        <v>5.2215999999999992E-4</v>
      </c>
      <c r="M244" s="121">
        <v>2.7834299999999999E-3</v>
      </c>
      <c r="N244" s="121">
        <v>0</v>
      </c>
      <c r="V244" s="27"/>
      <c r="W244" s="27"/>
      <c r="X244" s="27"/>
      <c r="AC244" s="27"/>
      <c r="AD244" s="27"/>
      <c r="AE244" s="27"/>
      <c r="AK244" s="27"/>
      <c r="AL244" s="27"/>
      <c r="AM244" s="27"/>
      <c r="AS244" s="27"/>
      <c r="AT244" s="27"/>
      <c r="AU244" s="27"/>
    </row>
    <row r="245" spans="1:47" x14ac:dyDescent="0.25">
      <c r="A245" s="33" t="s">
        <v>1</v>
      </c>
      <c r="B245" s="121">
        <v>1.12469E-3</v>
      </c>
      <c r="C245" s="121">
        <v>1.02187E-3</v>
      </c>
      <c r="D245" s="121">
        <v>8.7367E-4</v>
      </c>
      <c r="E245" s="326"/>
      <c r="F245" s="33" t="s">
        <v>97</v>
      </c>
      <c r="G245" s="121">
        <v>3.3447800000000003E-3</v>
      </c>
      <c r="H245" s="121">
        <v>3.2286290000000002E-2</v>
      </c>
      <c r="I245" s="121">
        <v>0</v>
      </c>
      <c r="J245" s="326"/>
      <c r="K245" s="33" t="s">
        <v>893</v>
      </c>
      <c r="L245" s="121">
        <v>0</v>
      </c>
      <c r="M245" s="121">
        <v>0</v>
      </c>
      <c r="N245" s="121">
        <v>0</v>
      </c>
      <c r="V245" s="27"/>
      <c r="W245" s="27"/>
      <c r="X245" s="27"/>
      <c r="AC245" s="27"/>
      <c r="AD245" s="27"/>
      <c r="AE245" s="27"/>
      <c r="AK245" s="27"/>
      <c r="AL245" s="27"/>
      <c r="AM245" s="27"/>
      <c r="AS245" s="27"/>
      <c r="AT245" s="27"/>
      <c r="AU245" s="27"/>
    </row>
    <row r="246" spans="1:47" x14ac:dyDescent="0.25">
      <c r="A246" s="33" t="s">
        <v>61</v>
      </c>
      <c r="B246" s="121">
        <v>2.1199699999999997E-3</v>
      </c>
      <c r="C246" s="121">
        <v>5.6579999999999997E-5</v>
      </c>
      <c r="D246" s="121">
        <v>6.7442000000000001E-4</v>
      </c>
      <c r="E246" s="325"/>
      <c r="F246" s="33" t="s">
        <v>99</v>
      </c>
      <c r="G246" s="121">
        <v>0</v>
      </c>
      <c r="H246" s="121">
        <v>0</v>
      </c>
      <c r="I246" s="121">
        <v>0</v>
      </c>
      <c r="J246" s="325"/>
      <c r="K246" s="33" t="s">
        <v>99</v>
      </c>
      <c r="L246" s="121">
        <v>0</v>
      </c>
      <c r="M246" s="121">
        <v>0</v>
      </c>
      <c r="N246" s="121">
        <v>0</v>
      </c>
      <c r="V246" s="27"/>
      <c r="W246" s="27"/>
      <c r="X246" s="27"/>
      <c r="AC246" s="27"/>
      <c r="AD246" s="27"/>
      <c r="AE246" s="27"/>
      <c r="AK246" s="27"/>
      <c r="AL246" s="27"/>
      <c r="AM246" s="27"/>
      <c r="AS246" s="27"/>
      <c r="AT246" s="27"/>
      <c r="AU246" s="27"/>
    </row>
    <row r="247" spans="1:47" x14ac:dyDescent="0.25">
      <c r="A247" s="33" t="s">
        <v>1176</v>
      </c>
      <c r="B247" s="121">
        <v>0</v>
      </c>
      <c r="C247" s="121">
        <v>2.2899029999999997E-2</v>
      </c>
      <c r="D247" s="121">
        <v>0</v>
      </c>
      <c r="E247" s="326"/>
      <c r="F247" s="33" t="s">
        <v>121</v>
      </c>
      <c r="G247" s="121">
        <v>0</v>
      </c>
      <c r="H247" s="121">
        <v>0</v>
      </c>
      <c r="I247" s="121">
        <v>0</v>
      </c>
      <c r="J247" s="326"/>
      <c r="K247" s="33" t="s">
        <v>882</v>
      </c>
      <c r="L247" s="121">
        <v>7.0349999999999989E-5</v>
      </c>
      <c r="M247" s="121">
        <v>0</v>
      </c>
      <c r="N247" s="121">
        <v>0</v>
      </c>
      <c r="V247" s="27"/>
      <c r="W247" s="27"/>
      <c r="X247" s="27"/>
      <c r="AC247" s="27"/>
      <c r="AD247" s="27"/>
      <c r="AE247" s="27"/>
      <c r="AK247" s="27"/>
      <c r="AL247" s="27"/>
      <c r="AM247" s="27"/>
      <c r="AS247" s="27"/>
      <c r="AT247" s="27"/>
      <c r="AU247" s="27"/>
    </row>
    <row r="248" spans="1:47" x14ac:dyDescent="0.25">
      <c r="A248" s="33" t="s">
        <v>1175</v>
      </c>
      <c r="B248" s="121">
        <v>0</v>
      </c>
      <c r="C248" s="121">
        <v>0</v>
      </c>
      <c r="D248" s="121">
        <v>0</v>
      </c>
      <c r="E248" s="325"/>
      <c r="F248" s="33" t="s">
        <v>894</v>
      </c>
      <c r="G248" s="121">
        <v>0</v>
      </c>
      <c r="H248" s="121">
        <v>1.97152492</v>
      </c>
      <c r="I248" s="121">
        <v>0</v>
      </c>
      <c r="J248" s="325"/>
      <c r="K248" s="33" t="s">
        <v>910</v>
      </c>
      <c r="L248" s="121">
        <v>0</v>
      </c>
      <c r="M248" s="121">
        <v>0</v>
      </c>
      <c r="N248" s="121">
        <v>0</v>
      </c>
      <c r="V248" s="27"/>
      <c r="W248" s="27"/>
      <c r="X248" s="27"/>
      <c r="AC248" s="27"/>
      <c r="AD248" s="27"/>
      <c r="AE248" s="27"/>
      <c r="AK248" s="27"/>
      <c r="AL248" s="27"/>
      <c r="AM248" s="27"/>
      <c r="AS248" s="27"/>
      <c r="AT248" s="27"/>
      <c r="AU248" s="27"/>
    </row>
    <row r="249" spans="1:47" x14ac:dyDescent="0.25">
      <c r="A249" s="33" t="s">
        <v>40</v>
      </c>
      <c r="B249" s="121">
        <v>0</v>
      </c>
      <c r="C249" s="121">
        <v>0</v>
      </c>
      <c r="D249" s="121">
        <v>0</v>
      </c>
      <c r="E249" s="326"/>
      <c r="F249" s="33" t="s">
        <v>942</v>
      </c>
      <c r="G249" s="121">
        <v>0</v>
      </c>
      <c r="H249" s="121">
        <v>0</v>
      </c>
      <c r="I249" s="121">
        <v>0</v>
      </c>
      <c r="J249" s="326"/>
      <c r="K249" s="33" t="s">
        <v>894</v>
      </c>
      <c r="L249" s="121">
        <v>0</v>
      </c>
      <c r="M249" s="121">
        <v>0</v>
      </c>
      <c r="N249" s="121">
        <v>0</v>
      </c>
      <c r="V249" s="27"/>
      <c r="W249" s="27"/>
      <c r="X249" s="27"/>
      <c r="AC249" s="27"/>
      <c r="AD249" s="27"/>
      <c r="AE249" s="27"/>
      <c r="AK249" s="27"/>
      <c r="AL249" s="27"/>
      <c r="AM249" s="27"/>
      <c r="AS249" s="27"/>
      <c r="AT249" s="27"/>
      <c r="AU249" s="27"/>
    </row>
    <row r="250" spans="1:47" x14ac:dyDescent="0.25">
      <c r="A250" s="33" t="s">
        <v>904</v>
      </c>
      <c r="B250" s="121">
        <v>0</v>
      </c>
      <c r="C250" s="121">
        <v>0</v>
      </c>
      <c r="D250" s="121">
        <v>0</v>
      </c>
      <c r="E250" s="325"/>
      <c r="F250" s="33" t="s">
        <v>128</v>
      </c>
      <c r="G250" s="121">
        <v>0</v>
      </c>
      <c r="H250" s="121">
        <v>0</v>
      </c>
      <c r="I250" s="121">
        <v>0</v>
      </c>
      <c r="J250" s="325"/>
      <c r="K250" s="33" t="s">
        <v>942</v>
      </c>
      <c r="L250" s="121">
        <v>0</v>
      </c>
      <c r="M250" s="121">
        <v>0</v>
      </c>
      <c r="N250" s="121">
        <v>0</v>
      </c>
      <c r="V250" s="27"/>
      <c r="W250" s="27"/>
      <c r="X250" s="27"/>
      <c r="AC250" s="27"/>
      <c r="AD250" s="27"/>
      <c r="AE250" s="27"/>
      <c r="AK250" s="27"/>
      <c r="AL250" s="27"/>
      <c r="AM250" s="27"/>
      <c r="AS250" s="27"/>
      <c r="AT250" s="27"/>
      <c r="AU250" s="27"/>
    </row>
    <row r="251" spans="1:47" x14ac:dyDescent="0.25">
      <c r="A251" s="33" t="s">
        <v>1174</v>
      </c>
      <c r="B251" s="121">
        <v>5.04062E-3</v>
      </c>
      <c r="C251" s="121">
        <v>1.069611E-2</v>
      </c>
      <c r="D251" s="121">
        <v>0</v>
      </c>
      <c r="E251" s="326"/>
      <c r="F251" s="33" t="s">
        <v>896</v>
      </c>
      <c r="G251" s="121">
        <v>0</v>
      </c>
      <c r="H251" s="121">
        <v>0.67438683999999993</v>
      </c>
      <c r="I251" s="121">
        <v>0</v>
      </c>
      <c r="J251" s="326"/>
      <c r="K251" s="33" t="s">
        <v>896</v>
      </c>
      <c r="L251" s="121">
        <v>0</v>
      </c>
      <c r="M251" s="121">
        <v>0</v>
      </c>
      <c r="N251" s="121">
        <v>0</v>
      </c>
      <c r="V251" s="27"/>
      <c r="W251" s="27"/>
      <c r="X251" s="27"/>
      <c r="AC251" s="27"/>
      <c r="AD251" s="27"/>
      <c r="AE251" s="27"/>
      <c r="AK251" s="27"/>
      <c r="AL251" s="27"/>
      <c r="AM251" s="27"/>
      <c r="AS251" s="27"/>
      <c r="AT251" s="27"/>
      <c r="AU251" s="27"/>
    </row>
    <row r="252" spans="1:47" x14ac:dyDescent="0.25">
      <c r="A252" s="33" t="s">
        <v>902</v>
      </c>
      <c r="B252" s="121">
        <v>0</v>
      </c>
      <c r="C252" s="121">
        <v>0</v>
      </c>
      <c r="D252" s="121">
        <v>0</v>
      </c>
      <c r="E252" s="325"/>
      <c r="F252" s="33" t="s">
        <v>1172</v>
      </c>
      <c r="G252" s="121">
        <v>5.5139999999999998E-3</v>
      </c>
      <c r="H252" s="121">
        <v>0</v>
      </c>
      <c r="I252" s="121">
        <v>0</v>
      </c>
      <c r="J252" s="325"/>
      <c r="K252" s="33" t="s">
        <v>1172</v>
      </c>
      <c r="L252" s="121">
        <v>0</v>
      </c>
      <c r="M252" s="121">
        <v>0</v>
      </c>
      <c r="N252" s="121">
        <v>0</v>
      </c>
      <c r="V252" s="27"/>
      <c r="W252" s="27"/>
      <c r="X252" s="27"/>
      <c r="AC252" s="27"/>
      <c r="AD252" s="27"/>
      <c r="AE252" s="27"/>
      <c r="AK252" s="27"/>
      <c r="AL252" s="27"/>
      <c r="AM252" s="27"/>
      <c r="AS252" s="27"/>
      <c r="AT252" s="27"/>
      <c r="AU252" s="27"/>
    </row>
    <row r="253" spans="1:47" x14ac:dyDescent="0.25">
      <c r="A253" s="33" t="s">
        <v>50</v>
      </c>
      <c r="B253" s="121">
        <v>0</v>
      </c>
      <c r="C253" s="121">
        <v>0</v>
      </c>
      <c r="D253" s="121">
        <v>0</v>
      </c>
      <c r="E253" s="326"/>
      <c r="F253" s="33" t="s">
        <v>903</v>
      </c>
      <c r="G253" s="121">
        <v>0</v>
      </c>
      <c r="H253" s="121">
        <v>5.1329859999999998E-2</v>
      </c>
      <c r="I253" s="121">
        <v>0</v>
      </c>
      <c r="J253" s="326"/>
      <c r="K253" s="33" t="s">
        <v>903</v>
      </c>
      <c r="L253" s="121">
        <v>3.7720000000000002E-3</v>
      </c>
      <c r="M253" s="121">
        <v>0</v>
      </c>
      <c r="N253" s="121">
        <v>0</v>
      </c>
      <c r="V253" s="27"/>
      <c r="W253" s="27"/>
      <c r="X253" s="27"/>
      <c r="AC253" s="27"/>
      <c r="AD253" s="27"/>
      <c r="AE253" s="27"/>
      <c r="AK253" s="27"/>
      <c r="AL253" s="27"/>
      <c r="AM253" s="27"/>
      <c r="AS253" s="27"/>
      <c r="AT253" s="27"/>
      <c r="AU253" s="27"/>
    </row>
    <row r="254" spans="1:47" x14ac:dyDescent="0.25">
      <c r="A254" s="33" t="s">
        <v>51</v>
      </c>
      <c r="B254" s="121">
        <v>2.04E-4</v>
      </c>
      <c r="C254" s="121">
        <v>0</v>
      </c>
      <c r="D254" s="121">
        <v>0</v>
      </c>
      <c r="E254" s="325"/>
      <c r="F254" s="33" t="s">
        <v>897</v>
      </c>
      <c r="G254" s="121">
        <v>2.9133220000000001E-2</v>
      </c>
      <c r="H254" s="121">
        <v>0</v>
      </c>
      <c r="I254" s="121">
        <v>0</v>
      </c>
      <c r="J254" s="325"/>
      <c r="K254" s="33" t="s">
        <v>139</v>
      </c>
      <c r="L254" s="121">
        <v>8.8022000000000013E-3</v>
      </c>
      <c r="M254" s="121">
        <v>5.0968390000000002E-2</v>
      </c>
      <c r="N254" s="121">
        <v>0</v>
      </c>
      <c r="V254" s="27"/>
      <c r="W254" s="27"/>
      <c r="X254" s="27"/>
      <c r="AC254" s="27"/>
      <c r="AD254" s="27"/>
      <c r="AE254" s="27"/>
      <c r="AK254" s="27"/>
      <c r="AL254" s="27"/>
      <c r="AM254" s="27"/>
      <c r="AS254" s="27"/>
      <c r="AT254" s="27"/>
      <c r="AU254" s="27"/>
    </row>
    <row r="255" spans="1:47" x14ac:dyDescent="0.25">
      <c r="A255" s="33" t="s">
        <v>1173</v>
      </c>
      <c r="B255" s="121">
        <v>0</v>
      </c>
      <c r="C255" s="121">
        <v>0</v>
      </c>
      <c r="D255" s="121">
        <v>0</v>
      </c>
      <c r="E255" s="326"/>
      <c r="F255" s="33" t="s">
        <v>141</v>
      </c>
      <c r="G255" s="121">
        <v>2.5846689999999999E-2</v>
      </c>
      <c r="H255" s="121">
        <v>0.10520153</v>
      </c>
      <c r="I255" s="121">
        <v>0</v>
      </c>
      <c r="J255" s="326"/>
      <c r="K255" s="33" t="s">
        <v>897</v>
      </c>
      <c r="L255" s="121">
        <v>0</v>
      </c>
      <c r="M255" s="121">
        <v>0</v>
      </c>
      <c r="N255" s="121">
        <v>0</v>
      </c>
      <c r="V255" s="27"/>
      <c r="W255" s="27"/>
      <c r="X255" s="27"/>
      <c r="AC255" s="27"/>
      <c r="AD255" s="27"/>
      <c r="AE255" s="27"/>
      <c r="AK255" s="27"/>
      <c r="AL255" s="27"/>
      <c r="AM255" s="27"/>
      <c r="AS255" s="27"/>
      <c r="AT255" s="27"/>
      <c r="AU255" s="27"/>
    </row>
    <row r="256" spans="1:47" x14ac:dyDescent="0.25">
      <c r="A256" s="33" t="s">
        <v>77</v>
      </c>
      <c r="B256" s="121">
        <v>1.5425280000000001E-2</v>
      </c>
      <c r="C256" s="121">
        <v>4.8844569999999997E-2</v>
      </c>
      <c r="D256" s="121">
        <v>0</v>
      </c>
      <c r="E256" s="325"/>
      <c r="F256" s="33" t="s">
        <v>184</v>
      </c>
      <c r="G256" s="121">
        <v>0</v>
      </c>
      <c r="H256" s="121">
        <v>6.75831E-3</v>
      </c>
      <c r="I256" s="121">
        <v>0</v>
      </c>
      <c r="J256" s="325"/>
      <c r="K256" s="33" t="s">
        <v>145</v>
      </c>
      <c r="L256" s="121">
        <v>0</v>
      </c>
      <c r="M256" s="121">
        <v>0</v>
      </c>
      <c r="N256" s="121">
        <v>0</v>
      </c>
      <c r="V256" s="27"/>
      <c r="W256" s="27"/>
      <c r="X256" s="27"/>
      <c r="AC256" s="27"/>
      <c r="AD256" s="27"/>
      <c r="AE256" s="27"/>
      <c r="AK256" s="27"/>
      <c r="AL256" s="27"/>
      <c r="AM256" s="27"/>
      <c r="AS256" s="27"/>
      <c r="AT256" s="27"/>
      <c r="AU256" s="27"/>
    </row>
    <row r="257" spans="1:47" ht="13" x14ac:dyDescent="0.3">
      <c r="A257" s="33" t="s">
        <v>99</v>
      </c>
      <c r="B257" s="121">
        <v>0</v>
      </c>
      <c r="C257" s="121">
        <v>5.0350150000000003E-2</v>
      </c>
      <c r="D257" s="121">
        <v>0</v>
      </c>
      <c r="E257" s="352"/>
      <c r="F257" s="33" t="s">
        <v>185</v>
      </c>
      <c r="G257" s="121">
        <v>8.0823000000000006E-4</v>
      </c>
      <c r="H257" s="121">
        <v>0</v>
      </c>
      <c r="I257" s="121">
        <v>0</v>
      </c>
      <c r="J257" s="352"/>
      <c r="K257" s="33" t="s">
        <v>153</v>
      </c>
      <c r="L257" s="121">
        <v>1.178509E-2</v>
      </c>
      <c r="M257" s="121">
        <v>7.7965690000000004E-2</v>
      </c>
      <c r="N257" s="121">
        <v>0</v>
      </c>
      <c r="V257" s="27"/>
      <c r="W257" s="27"/>
      <c r="X257" s="27"/>
      <c r="AC257" s="27"/>
      <c r="AD257" s="27"/>
      <c r="AE257" s="27"/>
      <c r="AK257" s="27"/>
      <c r="AL257" s="27"/>
      <c r="AM257" s="27"/>
      <c r="AS257" s="27"/>
      <c r="AT257" s="27"/>
      <c r="AU257" s="27"/>
    </row>
    <row r="258" spans="1:47" x14ac:dyDescent="0.25">
      <c r="A258" s="33" t="s">
        <v>942</v>
      </c>
      <c r="B258" s="121">
        <v>4.7660000000000003E-3</v>
      </c>
      <c r="C258" s="121">
        <v>2.2006400000000002E-2</v>
      </c>
      <c r="D258" s="121">
        <v>0</v>
      </c>
      <c r="E258" s="321"/>
      <c r="F258" s="33" t="s">
        <v>204</v>
      </c>
      <c r="G258" s="121">
        <v>2.9989999999999999E-2</v>
      </c>
      <c r="H258" s="121">
        <v>0.77542467000000004</v>
      </c>
      <c r="I258" s="121">
        <v>0</v>
      </c>
      <c r="J258" s="321"/>
      <c r="K258" s="33" t="s">
        <v>884</v>
      </c>
      <c r="L258" s="121">
        <v>0</v>
      </c>
      <c r="M258" s="121">
        <v>0</v>
      </c>
      <c r="N258" s="121">
        <v>0</v>
      </c>
      <c r="V258" s="27"/>
      <c r="W258" s="27"/>
      <c r="X258" s="27"/>
      <c r="AC258" s="27"/>
      <c r="AD258" s="27"/>
      <c r="AE258" s="27"/>
      <c r="AK258" s="27"/>
      <c r="AL258" s="27"/>
      <c r="AM258" s="27"/>
      <c r="AS258" s="27"/>
      <c r="AT258" s="27"/>
      <c r="AU258" s="27"/>
    </row>
    <row r="259" spans="1:47" x14ac:dyDescent="0.25">
      <c r="A259" s="33" t="s">
        <v>1172</v>
      </c>
      <c r="B259" s="121">
        <v>1.4071E-4</v>
      </c>
      <c r="C259" s="121">
        <v>0</v>
      </c>
      <c r="D259" s="121">
        <v>0</v>
      </c>
      <c r="E259" s="321"/>
      <c r="F259" s="33" t="s">
        <v>1171</v>
      </c>
      <c r="G259" s="121">
        <v>0</v>
      </c>
      <c r="H259" s="121">
        <v>0</v>
      </c>
      <c r="I259" s="121">
        <v>0</v>
      </c>
      <c r="J259" s="321"/>
      <c r="K259" s="33" t="s">
        <v>180</v>
      </c>
      <c r="L259" s="121">
        <v>0</v>
      </c>
      <c r="M259" s="121">
        <v>0</v>
      </c>
      <c r="N259" s="121">
        <v>0</v>
      </c>
      <c r="V259" s="27"/>
      <c r="W259" s="27"/>
      <c r="X259" s="27"/>
      <c r="AC259" s="27"/>
      <c r="AD259" s="27"/>
      <c r="AE259" s="27"/>
      <c r="AK259" s="27"/>
      <c r="AL259" s="27"/>
      <c r="AM259" s="27"/>
      <c r="AS259" s="27"/>
      <c r="AT259" s="27"/>
      <c r="AU259" s="27"/>
    </row>
    <row r="260" spans="1:47" x14ac:dyDescent="0.25">
      <c r="A260" s="33" t="s">
        <v>1171</v>
      </c>
      <c r="B260" s="121">
        <v>7.8540999999999995E-4</v>
      </c>
      <c r="C260" s="121">
        <v>0</v>
      </c>
      <c r="D260" s="121">
        <v>0</v>
      </c>
      <c r="E260" s="321"/>
      <c r="F260" s="33" t="s">
        <v>207</v>
      </c>
      <c r="G260" s="121">
        <v>1.0070000000000001E-3</v>
      </c>
      <c r="H260" s="121">
        <v>3.6188376800000004</v>
      </c>
      <c r="I260" s="121">
        <v>0</v>
      </c>
      <c r="J260" s="321"/>
      <c r="K260" s="33" t="s">
        <v>911</v>
      </c>
      <c r="L260" s="121">
        <v>0</v>
      </c>
      <c r="M260" s="121">
        <v>0</v>
      </c>
      <c r="N260" s="121">
        <v>0</v>
      </c>
    </row>
    <row r="261" spans="1:47" x14ac:dyDescent="0.25">
      <c r="A261" s="33" t="s">
        <v>900</v>
      </c>
      <c r="B261" s="121">
        <v>5.117E-5</v>
      </c>
      <c r="C261" s="121">
        <v>1.959E-2</v>
      </c>
      <c r="D261" s="121">
        <v>0</v>
      </c>
      <c r="F261" s="33" t="s">
        <v>900</v>
      </c>
      <c r="G261" s="121">
        <v>0</v>
      </c>
      <c r="H261" s="121">
        <v>0</v>
      </c>
      <c r="I261" s="121">
        <v>0</v>
      </c>
      <c r="K261" s="33" t="s">
        <v>1171</v>
      </c>
      <c r="L261" s="121">
        <v>0</v>
      </c>
      <c r="M261" s="121">
        <v>0</v>
      </c>
      <c r="N261" s="121">
        <v>0</v>
      </c>
    </row>
    <row r="262" spans="1:47" x14ac:dyDescent="0.25">
      <c r="A262" s="162" t="s">
        <v>217</v>
      </c>
      <c r="B262" s="122">
        <v>0</v>
      </c>
      <c r="C262" s="122">
        <v>1.25685E-2</v>
      </c>
      <c r="D262" s="122">
        <v>0</v>
      </c>
      <c r="F262" s="162" t="s">
        <v>217</v>
      </c>
      <c r="G262" s="122">
        <v>0</v>
      </c>
      <c r="H262" s="122">
        <v>0</v>
      </c>
      <c r="I262" s="122">
        <v>0</v>
      </c>
      <c r="K262" s="162" t="s">
        <v>217</v>
      </c>
      <c r="L262" s="122">
        <v>0</v>
      </c>
      <c r="M262" s="122">
        <v>0</v>
      </c>
      <c r="N262" s="122">
        <v>0</v>
      </c>
    </row>
    <row r="263" spans="1:47" x14ac:dyDescent="0.25">
      <c r="A263" s="350"/>
      <c r="B263" s="37">
        <f>SUBTOTAL(109,Table356353[Column2])</f>
        <v>7468.9687378900053</v>
      </c>
      <c r="C263" s="37">
        <f>SUBTOTAL(109,Table356353[Column3])</f>
        <v>7602.0023929700055</v>
      </c>
      <c r="D263" s="37">
        <f>SUBTOTAL(109,Table356353[Column4])</f>
        <v>7949.2887711300036</v>
      </c>
      <c r="E263" s="351">
        <f>SUBTOTAL(109,Table356353[Column1])</f>
        <v>0</v>
      </c>
      <c r="F263" s="350"/>
      <c r="G263" s="37">
        <f>SUBTOTAL(109,Table366454[Column2])</f>
        <v>4354.0772224299981</v>
      </c>
      <c r="H263" s="37">
        <f>SUBTOTAL(109,Table366454[Column3])</f>
        <v>4395.8645513699994</v>
      </c>
      <c r="I263" s="37">
        <f>SUM(Table366454[Column4])</f>
        <v>4262.9297946099996</v>
      </c>
      <c r="J263" s="351"/>
      <c r="K263" s="350"/>
      <c r="L263" s="37">
        <f>SUBTOTAL(109,Table416555[Column2])</f>
        <v>374.66881521000005</v>
      </c>
      <c r="M263" s="37">
        <f>SUBTOTAL(109,Table416555[Column3])</f>
        <v>568.32712344999936</v>
      </c>
      <c r="N263" s="37">
        <f>SUBTOTAL(109,Table416555[Column4])</f>
        <v>720.18674198079987</v>
      </c>
    </row>
    <row r="266" spans="1:47" x14ac:dyDescent="0.25">
      <c r="G266" s="73"/>
      <c r="H266" s="112"/>
    </row>
    <row r="267" spans="1:47" x14ac:dyDescent="0.25">
      <c r="H267" s="27"/>
    </row>
  </sheetData>
  <mergeCells count="6">
    <mergeCell ref="A2:D2"/>
    <mergeCell ref="K2:N2"/>
    <mergeCell ref="F2:I2"/>
    <mergeCell ref="C3:D3"/>
    <mergeCell ref="H3:I3"/>
    <mergeCell ref="M3:N3"/>
  </mergeCells>
  <hyperlinks>
    <hyperlink ref="Q1" location="'Table of Content'!A1" display="Table of Content" xr:uid="{74D1A5FD-4AC0-45E2-87A3-D724902BCCF1}"/>
  </hyperlinks>
  <pageMargins left="0.7" right="0.7" top="0.75" bottom="0.75" header="0.3" footer="0.3"/>
  <pageSetup scale="44" orientation="portrait" r:id="rId1"/>
  <tableParts count="3">
    <tablePart r:id="rId2"/>
    <tablePart r:id="rId3"/>
    <tablePart r:id="rId4"/>
  </tablePart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90C79C-B70B-4C41-B380-B5A8145A1AE6}">
  <dimension ref="A1:H25"/>
  <sheetViews>
    <sheetView zoomScaleNormal="100" workbookViewId="0">
      <selection activeCell="L7" sqref="L7"/>
    </sheetView>
  </sheetViews>
  <sheetFormatPr defaultColWidth="9.1796875" defaultRowHeight="12.5" x14ac:dyDescent="0.25"/>
  <cols>
    <col min="1" max="1" width="24.1796875" style="1" bestFit="1" customWidth="1"/>
    <col min="2" max="2" width="14.1796875" style="1" customWidth="1"/>
    <col min="3" max="3" width="13" style="1" customWidth="1"/>
    <col min="4" max="4" width="14.54296875" style="1" customWidth="1"/>
    <col min="5" max="16384" width="9.1796875" style="1"/>
  </cols>
  <sheetData>
    <row r="1" spans="1:7" ht="13" x14ac:dyDescent="0.3">
      <c r="A1" s="618" t="s">
        <v>1178</v>
      </c>
      <c r="B1" s="618"/>
      <c r="C1" s="618"/>
      <c r="D1" s="618"/>
      <c r="F1" s="604" t="s">
        <v>260</v>
      </c>
      <c r="G1" s="604"/>
    </row>
    <row r="2" spans="1:7" ht="13" x14ac:dyDescent="0.3">
      <c r="A2" s="341" t="s">
        <v>922</v>
      </c>
      <c r="B2" s="340">
        <v>45505</v>
      </c>
      <c r="C2" s="340">
        <v>45839</v>
      </c>
      <c r="D2" s="340">
        <v>45870</v>
      </c>
    </row>
    <row r="3" spans="1:7" x14ac:dyDescent="0.25">
      <c r="A3" s="5" t="s">
        <v>919</v>
      </c>
      <c r="B3" s="225">
        <v>239158.89987920201</v>
      </c>
      <c r="C3" s="225">
        <v>222798.62679929103</v>
      </c>
      <c r="D3" s="357">
        <v>211113.52085309601</v>
      </c>
      <c r="E3" s="8"/>
    </row>
    <row r="4" spans="1:7" x14ac:dyDescent="0.25">
      <c r="A4" s="5" t="s">
        <v>920</v>
      </c>
      <c r="B4" s="225">
        <v>256391.69194000101</v>
      </c>
      <c r="C4" s="225">
        <v>245462.335969999</v>
      </c>
      <c r="D4" s="357">
        <v>204921.003610001</v>
      </c>
      <c r="E4" s="8"/>
    </row>
    <row r="5" spans="1:7" x14ac:dyDescent="0.25">
      <c r="A5" s="5" t="s">
        <v>918</v>
      </c>
      <c r="B5" s="225">
        <v>241.867729999999</v>
      </c>
      <c r="C5" s="225">
        <v>184.10916</v>
      </c>
      <c r="D5" s="357">
        <v>197.13705999999999</v>
      </c>
      <c r="E5" s="8"/>
      <c r="F5" s="2"/>
      <c r="G5" s="2"/>
    </row>
    <row r="6" spans="1:7" x14ac:dyDescent="0.25">
      <c r="A6" s="5" t="s">
        <v>917</v>
      </c>
      <c r="B6" s="225">
        <v>48.480379999999997</v>
      </c>
      <c r="C6" s="225">
        <v>33.88138</v>
      </c>
      <c r="D6" s="357">
        <v>112.36408999999999</v>
      </c>
      <c r="E6" s="8"/>
    </row>
    <row r="7" spans="1:7" x14ac:dyDescent="0.25">
      <c r="A7" s="5" t="s">
        <v>916</v>
      </c>
      <c r="B7" s="225">
        <v>0</v>
      </c>
      <c r="C7" s="225">
        <v>30.385999999999999</v>
      </c>
      <c r="D7" s="357">
        <v>0.71272999999999997</v>
      </c>
      <c r="E7" s="8"/>
    </row>
    <row r="8" spans="1:7" ht="13" x14ac:dyDescent="0.3">
      <c r="A8" s="346" t="s">
        <v>218</v>
      </c>
      <c r="B8" s="356">
        <f>SUBTOTAL(109,B3:B7)</f>
        <v>495840.93992920301</v>
      </c>
      <c r="C8" s="356">
        <f>SUBTOTAL(109,C3:C7)</f>
        <v>468509.33930928999</v>
      </c>
      <c r="D8" s="355">
        <f>SUBTOTAL(109,D3:D7)</f>
        <v>416344.73834309698</v>
      </c>
      <c r="E8" s="8"/>
    </row>
    <row r="9" spans="1:7" x14ac:dyDescent="0.25">
      <c r="B9" s="8"/>
      <c r="C9" s="8"/>
      <c r="D9" s="8"/>
    </row>
    <row r="10" spans="1:7" x14ac:dyDescent="0.25">
      <c r="D10" s="17"/>
    </row>
    <row r="11" spans="1:7" x14ac:dyDescent="0.25">
      <c r="C11" s="2"/>
      <c r="D11" s="17"/>
    </row>
    <row r="12" spans="1:7" x14ac:dyDescent="0.25">
      <c r="D12" s="17"/>
    </row>
    <row r="13" spans="1:7" x14ac:dyDescent="0.25">
      <c r="D13" s="18"/>
    </row>
    <row r="14" spans="1:7" x14ac:dyDescent="0.25">
      <c r="D14" s="4"/>
    </row>
    <row r="15" spans="1:7" x14ac:dyDescent="0.25">
      <c r="D15" s="4"/>
    </row>
    <row r="16" spans="1:7" x14ac:dyDescent="0.25">
      <c r="D16" s="18"/>
    </row>
    <row r="17" spans="4:8" x14ac:dyDescent="0.25">
      <c r="D17" s="8"/>
    </row>
    <row r="24" spans="4:8" x14ac:dyDescent="0.25">
      <c r="G24" s="2"/>
      <c r="H24" s="2"/>
    </row>
    <row r="25" spans="4:8" x14ac:dyDescent="0.25">
      <c r="G25" s="2"/>
      <c r="H25" s="2"/>
    </row>
  </sheetData>
  <mergeCells count="2">
    <mergeCell ref="A1:D1"/>
    <mergeCell ref="F1:G1"/>
  </mergeCells>
  <hyperlinks>
    <hyperlink ref="F1" location="'Table of Content'!A1" display="Table of Content" xr:uid="{764CFF8F-0293-4AE0-AC1D-B6A877000F2D}"/>
  </hyperlinks>
  <pageMargins left="0.7" right="0.7" top="0.75" bottom="0.75" header="0.3" footer="0.3"/>
  <pageSetup orientation="portrait" r:id="rId1"/>
  <tableParts count="1">
    <tablePart r:id="rId2"/>
  </tablePart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6C78E8-E891-45C1-BA18-37BE014556E8}">
  <dimension ref="A1:AH2278"/>
  <sheetViews>
    <sheetView zoomScaleNormal="100" workbookViewId="0">
      <selection activeCell="L12" sqref="L12"/>
    </sheetView>
  </sheetViews>
  <sheetFormatPr defaultColWidth="8.81640625" defaultRowHeight="12.5" x14ac:dyDescent="0.25"/>
  <cols>
    <col min="1" max="1" width="26.54296875" style="32" customWidth="1"/>
    <col min="2" max="2" width="13.81640625" style="32" bestFit="1" customWidth="1"/>
    <col min="3" max="3" width="7.453125" style="32" customWidth="1"/>
    <col min="4" max="4" width="28.81640625" style="32" customWidth="1"/>
    <col min="5" max="5" width="12.26953125" style="32" bestFit="1" customWidth="1"/>
    <col min="6" max="6" width="6.81640625" style="1" customWidth="1"/>
    <col min="7" max="7" width="12.7265625" style="1" customWidth="1"/>
    <col min="8" max="8" width="18.7265625" style="1" customWidth="1"/>
    <col min="9" max="9" width="12.453125" style="1" bestFit="1" customWidth="1"/>
    <col min="10" max="10" width="12.26953125" style="1" bestFit="1" customWidth="1"/>
    <col min="11" max="11" width="6.81640625" style="1" customWidth="1"/>
    <col min="12" max="12" width="24.6328125" style="1" customWidth="1"/>
    <col min="13" max="13" width="13.81640625" style="359" bestFit="1" customWidth="1"/>
    <col min="14" max="14" width="7.453125" style="359" bestFit="1" customWidth="1"/>
    <col min="15" max="15" width="33.7265625" style="1" customWidth="1"/>
    <col min="16" max="16" width="14.1796875" style="1" bestFit="1" customWidth="1"/>
    <col min="17" max="17" width="8.453125" style="1" customWidth="1"/>
    <col min="18" max="21" width="6.81640625" style="1" customWidth="1"/>
    <col min="22" max="26" width="8.81640625" style="1"/>
    <col min="27" max="27" width="10.81640625" style="1" bestFit="1" customWidth="1"/>
    <col min="28" max="28" width="17.54296875" style="1" bestFit="1" customWidth="1"/>
    <col min="29" max="29" width="20.54296875" style="1" customWidth="1"/>
    <col min="30" max="30" width="14.54296875" style="1" bestFit="1" customWidth="1"/>
    <col min="31" max="31" width="19" style="1" customWidth="1"/>
    <col min="32" max="32" width="14.54296875" style="1" bestFit="1" customWidth="1"/>
    <col min="33" max="33" width="11.90625" style="1" bestFit="1" customWidth="1"/>
    <col min="34" max="34" width="14.54296875" style="1" bestFit="1" customWidth="1"/>
    <col min="35" max="16384" width="8.81640625" style="1"/>
  </cols>
  <sheetData>
    <row r="1" spans="1:34" s="3" customFormat="1" ht="13" x14ac:dyDescent="0.3">
      <c r="A1" s="13" t="s">
        <v>1210</v>
      </c>
      <c r="B1" s="13"/>
      <c r="C1" s="13"/>
      <c r="D1" s="13"/>
      <c r="E1" s="13"/>
      <c r="G1" s="13" t="s">
        <v>1209</v>
      </c>
      <c r="L1" s="13" t="s">
        <v>1208</v>
      </c>
      <c r="M1" s="418"/>
      <c r="N1" s="418"/>
      <c r="S1" s="7" t="s">
        <v>260</v>
      </c>
    </row>
    <row r="2" spans="1:34" ht="13" x14ac:dyDescent="0.3">
      <c r="A2" s="417" t="s">
        <v>1207</v>
      </c>
      <c r="B2" s="417" t="s">
        <v>264</v>
      </c>
      <c r="C2" s="416"/>
      <c r="D2" s="41" t="s">
        <v>1207</v>
      </c>
      <c r="E2" s="41" t="s">
        <v>222</v>
      </c>
      <c r="F2" s="415"/>
      <c r="G2" s="289" t="s">
        <v>219</v>
      </c>
      <c r="H2" s="207" t="s">
        <v>224</v>
      </c>
      <c r="I2" s="6" t="s">
        <v>264</v>
      </c>
      <c r="J2" s="6" t="s">
        <v>222</v>
      </c>
      <c r="L2" s="41" t="s">
        <v>1205</v>
      </c>
      <c r="M2" s="41" t="s">
        <v>1206</v>
      </c>
      <c r="N2" s="41" t="s">
        <v>246</v>
      </c>
      <c r="O2" s="41" t="s">
        <v>1205</v>
      </c>
      <c r="P2" s="41" t="s">
        <v>1204</v>
      </c>
      <c r="Q2" s="41" t="s">
        <v>246</v>
      </c>
    </row>
    <row r="3" spans="1:34" s="12" customFormat="1" ht="14" customHeight="1" x14ac:dyDescent="0.25">
      <c r="A3" s="414" t="s">
        <v>1203</v>
      </c>
      <c r="B3" s="413">
        <v>2952.7573188400002</v>
      </c>
      <c r="C3" s="61"/>
      <c r="D3" s="377" t="s">
        <v>1203</v>
      </c>
      <c r="E3" s="376">
        <v>3880.5698164599899</v>
      </c>
      <c r="F3" s="405"/>
      <c r="G3" s="582">
        <v>2024</v>
      </c>
      <c r="H3" s="387" t="s">
        <v>232</v>
      </c>
      <c r="I3" s="386" t="s">
        <v>261</v>
      </c>
      <c r="J3" s="215">
        <v>21.12087343</v>
      </c>
      <c r="L3" s="76" t="s">
        <v>1202</v>
      </c>
      <c r="M3" s="412">
        <v>3.3381472300000001</v>
      </c>
      <c r="N3" s="395">
        <f>(M3/$M$9)*100</f>
        <v>100</v>
      </c>
      <c r="O3" s="121" t="s">
        <v>1201</v>
      </c>
      <c r="P3" s="112">
        <v>0.31914771000000003</v>
      </c>
      <c r="Q3" s="394">
        <f t="shared" ref="Q3:Q9" si="0">(P3/$P$9)*100</f>
        <v>88.85200685174577</v>
      </c>
      <c r="AD3" s="389"/>
      <c r="AF3" s="374"/>
    </row>
    <row r="4" spans="1:34" ht="14.5" x14ac:dyDescent="0.25">
      <c r="A4" s="33" t="s">
        <v>1190</v>
      </c>
      <c r="B4" s="385">
        <v>1635.9575150000001</v>
      </c>
      <c r="D4" s="76" t="s">
        <v>1196</v>
      </c>
      <c r="E4" s="376">
        <v>3042.5892837400297</v>
      </c>
      <c r="F4" s="411"/>
      <c r="G4" s="583"/>
      <c r="H4" s="387" t="s">
        <v>233</v>
      </c>
      <c r="I4" s="386">
        <v>24.226297110000001</v>
      </c>
      <c r="J4" s="215">
        <v>0.42367765000000002</v>
      </c>
      <c r="L4" s="410"/>
      <c r="M4" s="409"/>
      <c r="N4" s="408"/>
      <c r="O4" s="121" t="s">
        <v>1200</v>
      </c>
      <c r="P4" s="112">
        <v>9.9063999999999992E-3</v>
      </c>
      <c r="Q4" s="407">
        <f t="shared" si="0"/>
        <v>2.7579816276173004</v>
      </c>
      <c r="AA4" s="107"/>
      <c r="AC4" s="4"/>
      <c r="AD4" s="389"/>
      <c r="AE4" s="16"/>
      <c r="AF4" s="374"/>
      <c r="AH4" s="4"/>
    </row>
    <row r="5" spans="1:34" s="12" customFormat="1" ht="14.5" x14ac:dyDescent="0.25">
      <c r="A5" s="406" t="s">
        <v>1197</v>
      </c>
      <c r="B5" s="385">
        <v>1156.65975475</v>
      </c>
      <c r="C5" s="61"/>
      <c r="D5" s="377" t="s">
        <v>1198</v>
      </c>
      <c r="E5" s="376">
        <v>2133.3760912500002</v>
      </c>
      <c r="F5" s="405"/>
      <c r="G5" s="583"/>
      <c r="H5" s="387" t="s">
        <v>234</v>
      </c>
      <c r="I5" s="386" t="s">
        <v>261</v>
      </c>
      <c r="J5" s="215">
        <v>56.923444369999999</v>
      </c>
      <c r="L5" s="404"/>
      <c r="M5" s="403"/>
      <c r="N5" s="402"/>
      <c r="O5" s="122" t="s">
        <v>1199</v>
      </c>
      <c r="P5" s="401">
        <v>9.3848899999999999E-3</v>
      </c>
      <c r="Q5" s="400">
        <f t="shared" si="0"/>
        <v>2.6127911448366032</v>
      </c>
      <c r="Y5" s="1"/>
      <c r="Z5" s="1"/>
      <c r="AA5" s="1"/>
      <c r="AB5" s="1"/>
      <c r="AC5" s="4"/>
      <c r="AD5" s="389"/>
      <c r="AE5" s="16"/>
      <c r="AF5" s="374"/>
      <c r="AH5" s="4"/>
    </row>
    <row r="6" spans="1:34" s="396" customFormat="1" ht="14.5" customHeight="1" x14ac:dyDescent="0.35">
      <c r="A6" s="399" t="s">
        <v>1198</v>
      </c>
      <c r="B6" s="385">
        <v>703.61346427000001</v>
      </c>
      <c r="C6" s="368"/>
      <c r="D6" s="398" t="s">
        <v>1192</v>
      </c>
      <c r="E6" s="376">
        <v>1371.4061304199899</v>
      </c>
      <c r="F6" s="397"/>
      <c r="G6" s="583"/>
      <c r="H6" s="387" t="s">
        <v>235</v>
      </c>
      <c r="I6" s="386" t="s">
        <v>261</v>
      </c>
      <c r="J6" s="215">
        <v>52.364124859999997</v>
      </c>
      <c r="L6" s="181"/>
      <c r="M6" s="182"/>
      <c r="N6" s="395"/>
      <c r="O6" s="121" t="s">
        <v>117</v>
      </c>
      <c r="P6" s="112">
        <v>9.1242299999999988E-3</v>
      </c>
      <c r="Q6" s="394">
        <f t="shared" si="0"/>
        <v>2.5402223518285751</v>
      </c>
      <c r="Y6" s="12"/>
      <c r="Z6" s="12"/>
      <c r="AA6" s="12"/>
      <c r="AB6" s="1"/>
      <c r="AC6" s="4"/>
      <c r="AD6" s="389"/>
      <c r="AE6" s="16"/>
      <c r="AF6" s="374"/>
      <c r="AH6" s="4"/>
    </row>
    <row r="7" spans="1:34" ht="12.65" customHeight="1" x14ac:dyDescent="0.35">
      <c r="A7" s="33" t="s">
        <v>1195</v>
      </c>
      <c r="B7" s="385">
        <v>396.76859079000002</v>
      </c>
      <c r="D7" s="76" t="s">
        <v>1197</v>
      </c>
      <c r="E7" s="376">
        <v>830.20251553999901</v>
      </c>
      <c r="F7" s="379"/>
      <c r="G7" s="583"/>
      <c r="H7" s="387" t="s">
        <v>236</v>
      </c>
      <c r="I7" s="386" t="s">
        <v>261</v>
      </c>
      <c r="J7" s="215">
        <v>130.72629744</v>
      </c>
      <c r="L7" s="181"/>
      <c r="M7" s="182"/>
      <c r="N7" s="395"/>
      <c r="O7" s="121" t="s">
        <v>158</v>
      </c>
      <c r="P7" s="112">
        <v>9.0200000000000002E-3</v>
      </c>
      <c r="Q7" s="394">
        <f t="shared" si="0"/>
        <v>2.5112043003621953</v>
      </c>
      <c r="Y7" s="396"/>
      <c r="Z7" s="396"/>
      <c r="AA7" s="396"/>
      <c r="AC7" s="4"/>
      <c r="AD7" s="389"/>
      <c r="AE7" s="16"/>
      <c r="AF7" s="374"/>
      <c r="AH7" s="4"/>
    </row>
    <row r="8" spans="1:34" ht="14.5" customHeight="1" x14ac:dyDescent="0.35">
      <c r="A8" s="33" t="s">
        <v>1196</v>
      </c>
      <c r="B8" s="385">
        <v>268.47960442000004</v>
      </c>
      <c r="D8" s="76" t="s">
        <v>1195</v>
      </c>
      <c r="E8" s="376">
        <v>451.96529392000002</v>
      </c>
      <c r="F8" s="379"/>
      <c r="G8" s="582">
        <v>2025</v>
      </c>
      <c r="H8" s="387" t="s">
        <v>225</v>
      </c>
      <c r="I8" s="386">
        <v>0</v>
      </c>
      <c r="J8" s="215">
        <v>0</v>
      </c>
      <c r="L8" s="181"/>
      <c r="M8" s="182"/>
      <c r="N8" s="395"/>
      <c r="O8" s="121" t="s">
        <v>205</v>
      </c>
      <c r="P8" s="112">
        <v>2.6069800000000001E-3</v>
      </c>
      <c r="Q8" s="394">
        <f t="shared" si="0"/>
        <v>0.72579372360956051</v>
      </c>
      <c r="AC8" s="4"/>
      <c r="AD8" s="389"/>
      <c r="AE8" s="16"/>
      <c r="AF8" s="374"/>
      <c r="AH8" s="4"/>
    </row>
    <row r="9" spans="1:34" ht="12.65" customHeight="1" x14ac:dyDescent="0.3">
      <c r="A9" s="33" t="s">
        <v>1191</v>
      </c>
      <c r="B9" s="385">
        <v>231.07570988000001</v>
      </c>
      <c r="D9" s="76" t="s">
        <v>1194</v>
      </c>
      <c r="E9" s="376">
        <v>422.46123275999605</v>
      </c>
      <c r="F9" s="379"/>
      <c r="G9" s="583"/>
      <c r="H9" s="387" t="s">
        <v>226</v>
      </c>
      <c r="I9" s="386" t="s">
        <v>261</v>
      </c>
      <c r="J9" s="215">
        <v>0.42965878000000002</v>
      </c>
      <c r="L9" s="55" t="s">
        <v>1193</v>
      </c>
      <c r="M9" s="393">
        <f>SUM(M3:M8)</f>
        <v>3.3381472300000001</v>
      </c>
      <c r="N9" s="392">
        <f>(M9/$M$9)*100</f>
        <v>100</v>
      </c>
      <c r="O9" s="93" t="s">
        <v>218</v>
      </c>
      <c r="P9" s="391">
        <f>SUM(P3:P8)</f>
        <v>0.35919021000000001</v>
      </c>
      <c r="Q9" s="390">
        <f t="shared" si="0"/>
        <v>100</v>
      </c>
      <c r="AC9" s="4"/>
      <c r="AD9" s="389"/>
      <c r="AE9" s="16"/>
      <c r="AH9" s="4"/>
    </row>
    <row r="10" spans="1:34" ht="15.65" customHeight="1" x14ac:dyDescent="0.35">
      <c r="A10" s="33" t="s">
        <v>1192</v>
      </c>
      <c r="B10" s="385">
        <v>198.14195105000002</v>
      </c>
      <c r="D10" s="76" t="s">
        <v>1191</v>
      </c>
      <c r="E10" s="376">
        <v>382.35997814999996</v>
      </c>
      <c r="F10" s="379"/>
      <c r="G10" s="583"/>
      <c r="H10" s="387" t="s">
        <v>227</v>
      </c>
      <c r="I10" s="386" t="s">
        <v>261</v>
      </c>
      <c r="J10" s="215">
        <v>1.0235000000000001</v>
      </c>
      <c r="L10" s="32"/>
      <c r="M10" s="75"/>
      <c r="N10" s="363"/>
      <c r="O10" s="365"/>
      <c r="P10" s="364"/>
      <c r="Q10" s="363"/>
      <c r="AE10" s="16"/>
      <c r="AF10" s="374"/>
      <c r="AH10" s="4"/>
    </row>
    <row r="11" spans="1:34" ht="15.65" customHeight="1" x14ac:dyDescent="0.35">
      <c r="A11" s="33" t="s">
        <v>1189</v>
      </c>
      <c r="B11" s="385">
        <v>68.089701510000012</v>
      </c>
      <c r="D11" s="76" t="s">
        <v>1190</v>
      </c>
      <c r="E11" s="376">
        <v>266.90809874079997</v>
      </c>
      <c r="F11" s="379"/>
      <c r="G11" s="583"/>
      <c r="H11" s="387" t="s">
        <v>228</v>
      </c>
      <c r="I11" s="386">
        <v>0</v>
      </c>
      <c r="J11" s="388">
        <v>0</v>
      </c>
      <c r="L11" s="32"/>
      <c r="M11" s="75"/>
      <c r="N11" s="363"/>
      <c r="O11" s="365"/>
      <c r="P11" s="364"/>
      <c r="Q11" s="363"/>
      <c r="AC11" s="374"/>
      <c r="AD11" s="374"/>
      <c r="AE11" s="4"/>
      <c r="AF11" s="374"/>
      <c r="AH11" s="4"/>
    </row>
    <row r="12" spans="1:34" ht="12.65" customHeight="1" x14ac:dyDescent="0.35">
      <c r="A12" s="33" t="s">
        <v>1186</v>
      </c>
      <c r="B12" s="385">
        <v>44.837568809999901</v>
      </c>
      <c r="D12" s="76" t="s">
        <v>1189</v>
      </c>
      <c r="E12" s="376">
        <v>54.9735685099999</v>
      </c>
      <c r="F12" s="379"/>
      <c r="G12" s="583"/>
      <c r="H12" s="387" t="s">
        <v>229</v>
      </c>
      <c r="I12" s="386" t="s">
        <v>261</v>
      </c>
      <c r="J12" s="215">
        <v>17.699883829999997</v>
      </c>
      <c r="L12" s="32"/>
      <c r="M12" s="75"/>
      <c r="N12" s="363"/>
      <c r="O12" s="365"/>
      <c r="P12" s="364"/>
      <c r="Q12" s="363"/>
      <c r="AE12" s="4"/>
    </row>
    <row r="13" spans="1:34" ht="12.65" customHeight="1" x14ac:dyDescent="0.35">
      <c r="A13" s="33" t="s">
        <v>1188</v>
      </c>
      <c r="B13" s="385">
        <v>3.3381472300000001</v>
      </c>
      <c r="D13" s="76" t="s">
        <v>1187</v>
      </c>
      <c r="E13" s="376">
        <v>50.611014890000099</v>
      </c>
      <c r="F13" s="379"/>
      <c r="G13" s="583"/>
      <c r="H13" s="387" t="s">
        <v>230</v>
      </c>
      <c r="I13" s="386">
        <v>0</v>
      </c>
      <c r="J13" s="388">
        <v>0</v>
      </c>
      <c r="L13" s="32"/>
      <c r="M13" s="75"/>
      <c r="N13" s="363"/>
      <c r="O13" s="365"/>
      <c r="P13" s="364"/>
      <c r="Q13" s="363"/>
      <c r="AC13" s="374"/>
      <c r="AD13" s="374"/>
      <c r="AE13" s="4"/>
      <c r="AF13" s="374"/>
      <c r="AH13" s="4"/>
    </row>
    <row r="14" spans="1:34" ht="14.5" customHeight="1" x14ac:dyDescent="0.35">
      <c r="A14" s="33" t="s">
        <v>1187</v>
      </c>
      <c r="B14" s="385">
        <v>1.1657396</v>
      </c>
      <c r="D14" s="76" t="s">
        <v>1186</v>
      </c>
      <c r="E14" s="376">
        <v>34.681704310000001</v>
      </c>
      <c r="F14" s="379"/>
      <c r="G14" s="583"/>
      <c r="H14" s="387" t="s">
        <v>231</v>
      </c>
      <c r="I14" s="386" t="s">
        <v>261</v>
      </c>
      <c r="J14" s="215">
        <v>119.40225587</v>
      </c>
      <c r="L14" s="32"/>
      <c r="M14" s="75"/>
      <c r="N14" s="363"/>
      <c r="O14" s="365"/>
      <c r="P14" s="364"/>
      <c r="Q14" s="363"/>
      <c r="AE14" s="4"/>
    </row>
    <row r="15" spans="1:34" ht="12.5" customHeight="1" x14ac:dyDescent="0.35">
      <c r="A15" s="33" t="s">
        <v>1185</v>
      </c>
      <c r="B15" s="385">
        <v>0.92040135999999995</v>
      </c>
      <c r="D15" s="76" t="s">
        <v>1185</v>
      </c>
      <c r="E15" s="376">
        <v>9.3095784599999902</v>
      </c>
      <c r="F15" s="379"/>
      <c r="G15" s="584"/>
      <c r="H15" s="387" t="s">
        <v>232</v>
      </c>
      <c r="I15" s="386">
        <v>3.3381472300000001</v>
      </c>
      <c r="J15" s="215">
        <v>0.35919021000000001</v>
      </c>
      <c r="L15" s="32"/>
      <c r="M15" s="75"/>
      <c r="N15" s="363"/>
      <c r="O15" s="365"/>
      <c r="P15" s="364"/>
      <c r="Q15" s="363"/>
      <c r="AC15" s="374"/>
      <c r="AD15" s="374"/>
      <c r="AE15" s="4"/>
      <c r="AF15" s="374"/>
      <c r="AH15" s="4"/>
    </row>
    <row r="16" spans="1:34" ht="12.5" customHeight="1" x14ac:dyDescent="0.35">
      <c r="A16" s="33" t="s">
        <v>1179</v>
      </c>
      <c r="B16" s="385">
        <v>0.35369</v>
      </c>
      <c r="D16" s="76" t="s">
        <v>1184</v>
      </c>
      <c r="E16" s="376">
        <v>3.9414044100000099</v>
      </c>
      <c r="F16" s="379"/>
      <c r="G16" s="384"/>
      <c r="I16" s="384"/>
      <c r="L16" s="32"/>
      <c r="M16" s="75"/>
      <c r="N16" s="363"/>
      <c r="O16" s="365"/>
      <c r="P16" s="364"/>
      <c r="Q16" s="363"/>
      <c r="AC16" s="374"/>
      <c r="AD16" s="374"/>
      <c r="AE16" s="4"/>
      <c r="AF16" s="374"/>
      <c r="AH16" s="4"/>
    </row>
    <row r="17" spans="1:32" ht="12.5" customHeight="1" x14ac:dyDescent="0.35">
      <c r="A17" s="162" t="s">
        <v>1267</v>
      </c>
      <c r="B17" s="383">
        <v>0.22397963000000001</v>
      </c>
      <c r="D17" s="76" t="s">
        <v>1183</v>
      </c>
      <c r="E17" s="376">
        <v>0.95415910999999998</v>
      </c>
      <c r="F17" s="379"/>
      <c r="G17" s="371"/>
      <c r="H17" s="380"/>
      <c r="I17" s="371"/>
      <c r="J17" s="371"/>
      <c r="L17" s="32"/>
      <c r="M17" s="75"/>
      <c r="N17" s="363"/>
      <c r="O17" s="365"/>
      <c r="P17" s="364"/>
      <c r="Q17" s="363"/>
      <c r="AD17" s="374"/>
      <c r="AF17" s="374"/>
    </row>
    <row r="18" spans="1:32" ht="12.65" customHeight="1" x14ac:dyDescent="0.35">
      <c r="A18" s="382" t="s">
        <v>218</v>
      </c>
      <c r="B18" s="381">
        <f>SUM(B3:B17)</f>
        <v>7662.3831371400011</v>
      </c>
      <c r="D18" s="76" t="s">
        <v>1267</v>
      </c>
      <c r="E18" s="376">
        <v>0.29345402000000004</v>
      </c>
      <c r="F18" s="379"/>
      <c r="G18" s="371"/>
      <c r="H18" s="380"/>
      <c r="I18" s="371"/>
      <c r="J18" s="371"/>
      <c r="K18" s="371"/>
      <c r="L18" s="32"/>
      <c r="M18" s="75"/>
      <c r="N18" s="363"/>
      <c r="O18" s="365"/>
      <c r="P18" s="364"/>
      <c r="Q18" s="363"/>
      <c r="AF18" s="374"/>
    </row>
    <row r="19" spans="1:32" ht="12.5" customHeight="1" x14ac:dyDescent="0.35">
      <c r="D19" s="76" t="s">
        <v>1182</v>
      </c>
      <c r="E19" s="376">
        <v>6.1239980000000006E-2</v>
      </c>
      <c r="F19" s="379"/>
      <c r="K19" s="371"/>
      <c r="L19" s="32"/>
      <c r="M19" s="75"/>
      <c r="N19" s="363"/>
      <c r="O19" s="365"/>
      <c r="P19" s="364"/>
      <c r="Q19" s="363"/>
      <c r="AF19" s="374"/>
    </row>
    <row r="20" spans="1:32" ht="14.5" x14ac:dyDescent="0.35">
      <c r="D20" s="76" t="s">
        <v>1268</v>
      </c>
      <c r="E20" s="376">
        <v>2.660003E-2</v>
      </c>
      <c r="F20" s="379"/>
      <c r="L20" s="32"/>
      <c r="M20" s="75"/>
      <c r="N20" s="363"/>
      <c r="O20" s="365"/>
      <c r="P20" s="364"/>
      <c r="Q20" s="363"/>
      <c r="AF20" s="374"/>
    </row>
    <row r="21" spans="1:32" ht="12.5" customHeight="1" x14ac:dyDescent="0.35">
      <c r="D21" s="76" t="s">
        <v>1181</v>
      </c>
      <c r="E21" s="376">
        <v>1.21561E-2</v>
      </c>
      <c r="G21" s="527"/>
      <c r="H21" s="3"/>
      <c r="I21" s="3"/>
      <c r="J21" s="3"/>
      <c r="K21" s="3"/>
      <c r="L21" s="32"/>
      <c r="M21" s="75"/>
      <c r="N21" s="363"/>
      <c r="O21" s="365"/>
      <c r="P21" s="364"/>
      <c r="Q21" s="363"/>
      <c r="R21" s="3"/>
      <c r="S21" s="3"/>
      <c r="T21" s="3"/>
      <c r="AF21" s="374"/>
    </row>
    <row r="22" spans="1:32" ht="12.5" customHeight="1" x14ac:dyDescent="0.35">
      <c r="D22" s="377" t="s">
        <v>1180</v>
      </c>
      <c r="E22" s="376">
        <v>7.0489999999999997E-3</v>
      </c>
      <c r="G22" s="342"/>
      <c r="H22" s="378"/>
      <c r="I22" s="378"/>
      <c r="J22" s="378"/>
      <c r="K22" s="378"/>
      <c r="L22" s="32"/>
      <c r="M22" s="75"/>
      <c r="N22" s="363"/>
      <c r="O22" s="365"/>
      <c r="P22" s="364"/>
      <c r="Q22" s="363"/>
      <c r="R22" s="378"/>
      <c r="S22" s="378"/>
      <c r="T22" s="378"/>
      <c r="U22" s="369"/>
      <c r="AF22" s="374"/>
    </row>
    <row r="23" spans="1:32" ht="14.5" x14ac:dyDescent="0.35">
      <c r="A23" s="112"/>
      <c r="D23" s="377" t="s">
        <v>1179</v>
      </c>
      <c r="E23" s="376">
        <v>4.352E-3</v>
      </c>
      <c r="G23" s="3"/>
      <c r="H23" s="375"/>
      <c r="I23" s="115"/>
      <c r="J23" s="115"/>
      <c r="K23" s="115"/>
      <c r="L23" s="32"/>
      <c r="M23" s="75"/>
      <c r="N23" s="363"/>
      <c r="O23" s="365"/>
      <c r="P23" s="364"/>
      <c r="Q23" s="363"/>
      <c r="R23" s="115"/>
      <c r="S23" s="115"/>
      <c r="T23" s="115"/>
      <c r="U23" s="369"/>
      <c r="AF23" s="374"/>
    </row>
    <row r="24" spans="1:32" s="12" customFormat="1" ht="14.5" x14ac:dyDescent="0.35">
      <c r="A24" s="61"/>
      <c r="B24" s="61"/>
      <c r="C24" s="373"/>
      <c r="D24" s="55" t="s">
        <v>218</v>
      </c>
      <c r="E24" s="372">
        <f>SUBTOTAL(109,E3:E23)</f>
        <v>12936.714721800803</v>
      </c>
      <c r="G24" s="371"/>
      <c r="H24" s="4"/>
      <c r="I24" s="369"/>
      <c r="J24" s="369"/>
      <c r="K24" s="370"/>
      <c r="L24" s="32"/>
      <c r="M24" s="75"/>
      <c r="N24" s="363"/>
      <c r="O24" s="365"/>
      <c r="P24" s="364"/>
      <c r="Q24" s="363"/>
      <c r="R24" s="370"/>
      <c r="S24" s="370"/>
      <c r="T24" s="370"/>
      <c r="U24" s="370"/>
    </row>
    <row r="25" spans="1:32" ht="14.5" x14ac:dyDescent="0.35">
      <c r="D25" s="84"/>
      <c r="E25" s="84"/>
      <c r="H25" s="369"/>
      <c r="I25" s="369"/>
      <c r="J25" s="369"/>
      <c r="K25" s="369"/>
      <c r="L25" s="32"/>
      <c r="M25" s="75"/>
      <c r="N25" s="363"/>
      <c r="O25" s="365"/>
      <c r="P25" s="364"/>
      <c r="Q25" s="363"/>
      <c r="R25" s="369"/>
      <c r="S25" s="369"/>
      <c r="T25" s="369"/>
      <c r="U25" s="369"/>
    </row>
    <row r="26" spans="1:32" ht="14.5" x14ac:dyDescent="0.35">
      <c r="H26" s="369"/>
      <c r="I26" s="369"/>
      <c r="J26" s="369"/>
      <c r="K26" s="369"/>
      <c r="L26" s="32"/>
      <c r="M26" s="75"/>
      <c r="N26" s="363"/>
      <c r="O26" s="365"/>
      <c r="P26" s="364"/>
      <c r="Q26" s="363"/>
      <c r="R26" s="369"/>
      <c r="S26" s="369"/>
      <c r="T26" s="369"/>
      <c r="U26" s="369"/>
    </row>
    <row r="27" spans="1:32" ht="14.5" x14ac:dyDescent="0.35">
      <c r="A27" s="79"/>
      <c r="B27" s="79"/>
      <c r="C27" s="79"/>
      <c r="H27" s="369"/>
      <c r="I27" s="369"/>
      <c r="J27" s="369"/>
      <c r="K27" s="369"/>
      <c r="L27" s="32"/>
      <c r="M27" s="75"/>
      <c r="N27" s="363"/>
      <c r="O27" s="365"/>
      <c r="P27" s="364"/>
      <c r="Q27" s="363"/>
      <c r="R27" s="369"/>
      <c r="S27" s="369"/>
      <c r="T27" s="369"/>
      <c r="U27" s="369"/>
    </row>
    <row r="28" spans="1:32" ht="14.5" x14ac:dyDescent="0.35">
      <c r="H28" s="369"/>
      <c r="I28" s="369"/>
      <c r="J28" s="369"/>
      <c r="K28" s="369"/>
      <c r="L28" s="32"/>
      <c r="M28" s="75"/>
      <c r="N28" s="363"/>
      <c r="O28" s="365"/>
      <c r="P28" s="364"/>
      <c r="Q28" s="363"/>
      <c r="R28" s="369"/>
      <c r="S28" s="369"/>
      <c r="T28" s="369"/>
      <c r="U28" s="369"/>
    </row>
    <row r="29" spans="1:32" ht="14.5" x14ac:dyDescent="0.35">
      <c r="D29" s="79"/>
      <c r="L29" s="32"/>
      <c r="M29" s="75"/>
      <c r="N29" s="363"/>
      <c r="O29" s="365"/>
      <c r="P29" s="364"/>
      <c r="Q29" s="363"/>
    </row>
    <row r="30" spans="1:32" ht="14.5" x14ac:dyDescent="0.35">
      <c r="L30" s="32"/>
      <c r="M30" s="75"/>
      <c r="N30" s="363"/>
      <c r="O30" s="365"/>
      <c r="P30" s="364"/>
      <c r="Q30" s="363"/>
    </row>
    <row r="31" spans="1:32" ht="14.5" x14ac:dyDescent="0.35">
      <c r="L31" s="32"/>
      <c r="M31" s="75"/>
      <c r="N31" s="363"/>
      <c r="O31" s="365"/>
      <c r="P31" s="364"/>
      <c r="Q31" s="363"/>
    </row>
    <row r="32" spans="1:32" ht="14.5" x14ac:dyDescent="0.35">
      <c r="L32" s="32"/>
      <c r="M32" s="75"/>
      <c r="N32" s="363"/>
      <c r="O32" s="365"/>
      <c r="P32" s="364"/>
      <c r="Q32" s="363"/>
    </row>
    <row r="33" spans="12:17" ht="14.5" x14ac:dyDescent="0.35">
      <c r="L33" s="32"/>
      <c r="M33" s="75"/>
      <c r="N33" s="363"/>
      <c r="O33" s="365"/>
      <c r="P33" s="364"/>
      <c r="Q33" s="363"/>
    </row>
    <row r="34" spans="12:17" ht="14.5" x14ac:dyDescent="0.35">
      <c r="L34" s="32"/>
      <c r="M34" s="75"/>
      <c r="N34" s="363"/>
      <c r="O34" s="365"/>
      <c r="P34" s="364"/>
      <c r="Q34" s="363"/>
    </row>
    <row r="35" spans="12:17" ht="14.5" x14ac:dyDescent="0.35">
      <c r="L35" s="32"/>
      <c r="M35" s="75"/>
      <c r="N35" s="363"/>
      <c r="O35" s="365"/>
      <c r="P35" s="364"/>
      <c r="Q35" s="363"/>
    </row>
    <row r="36" spans="12:17" ht="14.5" x14ac:dyDescent="0.35">
      <c r="L36" s="32"/>
      <c r="M36" s="75"/>
      <c r="N36" s="363"/>
      <c r="O36" s="365"/>
      <c r="P36" s="364"/>
      <c r="Q36" s="363"/>
    </row>
    <row r="37" spans="12:17" ht="14.5" x14ac:dyDescent="0.35">
      <c r="L37" s="32"/>
      <c r="M37" s="75"/>
      <c r="N37" s="363"/>
      <c r="O37" s="365"/>
      <c r="P37" s="364"/>
      <c r="Q37" s="363"/>
    </row>
    <row r="38" spans="12:17" ht="14.5" x14ac:dyDescent="0.35">
      <c r="L38" s="32"/>
      <c r="M38" s="75"/>
      <c r="N38" s="363"/>
      <c r="O38" s="365"/>
      <c r="P38" s="364"/>
      <c r="Q38" s="363"/>
    </row>
    <row r="39" spans="12:17" ht="14.5" x14ac:dyDescent="0.35">
      <c r="L39" s="32"/>
      <c r="M39" s="75"/>
      <c r="N39" s="363"/>
      <c r="O39" s="365"/>
      <c r="P39" s="364"/>
      <c r="Q39" s="363"/>
    </row>
    <row r="40" spans="12:17" ht="14.5" x14ac:dyDescent="0.35">
      <c r="L40" s="32"/>
      <c r="M40" s="75"/>
      <c r="N40" s="363"/>
      <c r="O40" s="365"/>
      <c r="P40" s="364"/>
      <c r="Q40" s="363"/>
    </row>
    <row r="41" spans="12:17" ht="14.5" x14ac:dyDescent="0.35">
      <c r="L41" s="32"/>
      <c r="M41" s="75"/>
      <c r="N41" s="363"/>
      <c r="O41" s="365"/>
      <c r="P41" s="364"/>
      <c r="Q41" s="363"/>
    </row>
    <row r="42" spans="12:17" ht="14.5" x14ac:dyDescent="0.35">
      <c r="L42" s="32"/>
      <c r="M42" s="75"/>
      <c r="N42" s="363"/>
      <c r="O42" s="365"/>
      <c r="P42" s="364"/>
      <c r="Q42" s="363"/>
    </row>
    <row r="43" spans="12:17" ht="14.5" x14ac:dyDescent="0.35">
      <c r="L43" s="32"/>
      <c r="M43" s="75"/>
      <c r="N43" s="363"/>
      <c r="O43" s="365"/>
      <c r="P43" s="364"/>
      <c r="Q43" s="363"/>
    </row>
    <row r="44" spans="12:17" ht="14.5" x14ac:dyDescent="0.35">
      <c r="L44" s="32"/>
      <c r="M44" s="75"/>
      <c r="N44" s="363"/>
      <c r="O44" s="365"/>
      <c r="P44" s="364"/>
      <c r="Q44" s="363"/>
    </row>
    <row r="45" spans="12:17" ht="14.5" x14ac:dyDescent="0.35">
      <c r="L45" s="32"/>
      <c r="M45" s="75"/>
      <c r="N45" s="363"/>
      <c r="O45" s="365"/>
      <c r="P45" s="364"/>
      <c r="Q45" s="363"/>
    </row>
    <row r="46" spans="12:17" ht="14.5" x14ac:dyDescent="0.35">
      <c r="L46" s="32"/>
      <c r="M46" s="75"/>
      <c r="N46" s="363"/>
      <c r="O46" s="365"/>
      <c r="P46" s="364"/>
      <c r="Q46" s="363"/>
    </row>
    <row r="47" spans="12:17" ht="14.5" x14ac:dyDescent="0.35">
      <c r="L47" s="32"/>
      <c r="M47" s="75"/>
      <c r="N47" s="363"/>
      <c r="O47" s="365"/>
      <c r="P47" s="364"/>
      <c r="Q47" s="363"/>
    </row>
    <row r="48" spans="12:17" ht="14.5" x14ac:dyDescent="0.35">
      <c r="L48" s="32"/>
      <c r="M48" s="75"/>
      <c r="N48" s="363"/>
      <c r="O48" s="365"/>
      <c r="P48" s="364"/>
      <c r="Q48" s="363"/>
    </row>
    <row r="49" spans="12:17" ht="14.5" x14ac:dyDescent="0.35">
      <c r="L49" s="32"/>
      <c r="M49" s="75"/>
      <c r="N49" s="363"/>
      <c r="O49" s="365"/>
      <c r="P49" s="364"/>
      <c r="Q49" s="363"/>
    </row>
    <row r="50" spans="12:17" ht="14.5" x14ac:dyDescent="0.35">
      <c r="L50" s="32"/>
      <c r="M50" s="75"/>
      <c r="N50" s="363"/>
      <c r="O50" s="365"/>
      <c r="P50" s="364"/>
      <c r="Q50" s="363"/>
    </row>
    <row r="51" spans="12:17" ht="14.5" x14ac:dyDescent="0.35">
      <c r="L51" s="32"/>
      <c r="M51" s="75"/>
      <c r="N51" s="363"/>
      <c r="O51" s="365"/>
      <c r="P51" s="364"/>
      <c r="Q51" s="363"/>
    </row>
    <row r="52" spans="12:17" ht="14.5" x14ac:dyDescent="0.35">
      <c r="L52" s="32"/>
      <c r="M52" s="75"/>
      <c r="N52" s="363"/>
      <c r="O52" s="365"/>
      <c r="P52" s="364"/>
      <c r="Q52" s="363"/>
    </row>
    <row r="53" spans="12:17" ht="14.5" x14ac:dyDescent="0.35">
      <c r="L53" s="32"/>
      <c r="M53" s="75"/>
      <c r="N53" s="363"/>
      <c r="O53" s="365"/>
      <c r="P53" s="364"/>
      <c r="Q53" s="363"/>
    </row>
    <row r="54" spans="12:17" ht="14.5" x14ac:dyDescent="0.35">
      <c r="L54" s="32"/>
      <c r="M54" s="75"/>
      <c r="N54" s="363"/>
      <c r="O54" s="365"/>
      <c r="P54" s="364"/>
      <c r="Q54" s="363"/>
    </row>
    <row r="55" spans="12:17" ht="14.5" x14ac:dyDescent="0.35">
      <c r="L55" s="32"/>
      <c r="M55" s="75"/>
      <c r="N55" s="363"/>
      <c r="O55" s="365"/>
      <c r="P55" s="364"/>
      <c r="Q55" s="363"/>
    </row>
    <row r="56" spans="12:17" ht="14.5" x14ac:dyDescent="0.35">
      <c r="L56" s="32"/>
      <c r="M56" s="75"/>
      <c r="N56" s="363"/>
      <c r="O56" s="365"/>
      <c r="P56" s="364"/>
      <c r="Q56" s="363"/>
    </row>
    <row r="57" spans="12:17" ht="14.5" x14ac:dyDescent="0.35">
      <c r="L57" s="32"/>
      <c r="M57" s="75"/>
      <c r="N57" s="363"/>
      <c r="O57" s="365"/>
      <c r="P57" s="364"/>
      <c r="Q57" s="363"/>
    </row>
    <row r="58" spans="12:17" ht="14.5" x14ac:dyDescent="0.35">
      <c r="L58" s="32"/>
      <c r="M58" s="75"/>
      <c r="N58" s="363"/>
      <c r="O58" s="365"/>
      <c r="P58" s="364"/>
      <c r="Q58" s="363"/>
    </row>
    <row r="59" spans="12:17" ht="14.5" x14ac:dyDescent="0.35">
      <c r="L59" s="32"/>
      <c r="M59" s="75"/>
      <c r="N59" s="363"/>
      <c r="O59" s="365"/>
      <c r="P59" s="364"/>
      <c r="Q59" s="363"/>
    </row>
    <row r="60" spans="12:17" ht="14.5" x14ac:dyDescent="0.35">
      <c r="L60" s="32"/>
      <c r="M60" s="75"/>
      <c r="N60" s="363"/>
      <c r="O60" s="365"/>
      <c r="P60" s="364"/>
      <c r="Q60" s="363"/>
    </row>
    <row r="61" spans="12:17" ht="14.5" x14ac:dyDescent="0.35">
      <c r="L61" s="32"/>
      <c r="M61" s="75"/>
      <c r="N61" s="363"/>
      <c r="O61" s="365"/>
      <c r="P61" s="364"/>
      <c r="Q61" s="363"/>
    </row>
    <row r="62" spans="12:17" ht="14.5" x14ac:dyDescent="0.35">
      <c r="L62" s="32"/>
      <c r="M62" s="75"/>
      <c r="N62" s="363"/>
      <c r="O62" s="365"/>
      <c r="P62" s="364"/>
      <c r="Q62" s="363"/>
    </row>
    <row r="63" spans="12:17" ht="14.5" x14ac:dyDescent="0.35">
      <c r="L63" s="32"/>
      <c r="M63" s="75"/>
      <c r="N63" s="363"/>
      <c r="O63" s="365"/>
      <c r="P63" s="364"/>
      <c r="Q63" s="363"/>
    </row>
    <row r="64" spans="12:17" ht="14.5" x14ac:dyDescent="0.35">
      <c r="L64" s="32"/>
      <c r="M64" s="75"/>
      <c r="N64" s="363"/>
      <c r="O64" s="365"/>
      <c r="P64" s="364"/>
      <c r="Q64" s="363"/>
    </row>
    <row r="65" spans="12:17" ht="14.5" x14ac:dyDescent="0.35">
      <c r="L65" s="32"/>
      <c r="M65" s="75"/>
      <c r="N65" s="363"/>
      <c r="O65" s="365"/>
      <c r="P65" s="364"/>
      <c r="Q65" s="363"/>
    </row>
    <row r="66" spans="12:17" ht="14.5" x14ac:dyDescent="0.35">
      <c r="L66" s="32"/>
      <c r="M66" s="75"/>
      <c r="N66" s="363"/>
      <c r="O66" s="365"/>
      <c r="P66" s="364"/>
      <c r="Q66" s="363"/>
    </row>
    <row r="67" spans="12:17" ht="14.5" x14ac:dyDescent="0.35">
      <c r="L67" s="32"/>
      <c r="M67" s="75"/>
      <c r="N67" s="363"/>
      <c r="O67" s="365"/>
      <c r="P67" s="364"/>
      <c r="Q67" s="363"/>
    </row>
    <row r="68" spans="12:17" ht="14.5" x14ac:dyDescent="0.35">
      <c r="L68" s="32"/>
      <c r="M68" s="75"/>
      <c r="N68" s="363"/>
      <c r="O68" s="365"/>
      <c r="P68" s="364"/>
      <c r="Q68" s="363"/>
    </row>
    <row r="69" spans="12:17" ht="14.5" x14ac:dyDescent="0.35">
      <c r="L69" s="32"/>
      <c r="M69" s="75"/>
      <c r="N69" s="363"/>
      <c r="O69" s="365"/>
      <c r="P69" s="364"/>
      <c r="Q69" s="363"/>
    </row>
    <row r="70" spans="12:17" ht="14.5" x14ac:dyDescent="0.35">
      <c r="L70" s="32"/>
      <c r="M70" s="75"/>
      <c r="N70" s="363"/>
      <c r="O70" s="365"/>
      <c r="P70" s="364"/>
      <c r="Q70" s="363"/>
    </row>
    <row r="71" spans="12:17" ht="14.5" x14ac:dyDescent="0.35">
      <c r="L71" s="32"/>
      <c r="M71" s="75"/>
      <c r="N71" s="363"/>
      <c r="O71" s="365"/>
      <c r="P71" s="364"/>
      <c r="Q71" s="363"/>
    </row>
    <row r="72" spans="12:17" ht="14.5" x14ac:dyDescent="0.35">
      <c r="L72" s="32"/>
      <c r="M72" s="75"/>
      <c r="N72" s="363"/>
      <c r="O72" s="365"/>
      <c r="P72" s="364"/>
      <c r="Q72" s="363"/>
    </row>
    <row r="73" spans="12:17" ht="14.5" x14ac:dyDescent="0.35">
      <c r="L73" s="32"/>
      <c r="M73" s="75"/>
      <c r="N73" s="363"/>
      <c r="O73" s="365"/>
      <c r="P73" s="364"/>
      <c r="Q73" s="363"/>
    </row>
    <row r="74" spans="12:17" ht="14.5" x14ac:dyDescent="0.35">
      <c r="L74" s="32"/>
      <c r="M74" s="75"/>
      <c r="N74" s="363"/>
      <c r="O74" s="365"/>
      <c r="P74" s="364"/>
      <c r="Q74" s="363"/>
    </row>
    <row r="75" spans="12:17" ht="14.5" x14ac:dyDescent="0.35">
      <c r="L75" s="32"/>
      <c r="M75" s="75"/>
      <c r="N75" s="363"/>
      <c r="O75" s="365"/>
      <c r="P75" s="364"/>
      <c r="Q75" s="363"/>
    </row>
    <row r="76" spans="12:17" ht="14.5" x14ac:dyDescent="0.35">
      <c r="L76" s="32"/>
      <c r="M76" s="75"/>
      <c r="N76" s="363"/>
      <c r="O76" s="365"/>
      <c r="P76" s="364"/>
      <c r="Q76" s="363"/>
    </row>
    <row r="77" spans="12:17" ht="14.5" x14ac:dyDescent="0.35">
      <c r="L77" s="32"/>
      <c r="M77" s="75"/>
      <c r="N77" s="363"/>
      <c r="O77" s="365"/>
      <c r="P77" s="364"/>
      <c r="Q77" s="363"/>
    </row>
    <row r="78" spans="12:17" ht="14.5" x14ac:dyDescent="0.35">
      <c r="L78" s="32"/>
      <c r="M78" s="75"/>
      <c r="N78" s="363"/>
      <c r="O78" s="365"/>
      <c r="P78" s="364"/>
      <c r="Q78" s="363"/>
    </row>
    <row r="79" spans="12:17" ht="14.5" x14ac:dyDescent="0.35">
      <c r="L79" s="32"/>
      <c r="M79" s="75"/>
      <c r="N79" s="363"/>
      <c r="O79" s="365"/>
      <c r="P79" s="364"/>
      <c r="Q79" s="363"/>
    </row>
    <row r="80" spans="12:17" ht="14.5" x14ac:dyDescent="0.35">
      <c r="L80" s="32"/>
      <c r="M80" s="75"/>
      <c r="N80" s="363"/>
      <c r="O80" s="365"/>
      <c r="P80" s="364"/>
      <c r="Q80" s="363"/>
    </row>
    <row r="81" spans="12:17" ht="14.5" x14ac:dyDescent="0.35">
      <c r="L81" s="32"/>
      <c r="M81" s="75"/>
      <c r="N81" s="363"/>
      <c r="O81" s="365"/>
      <c r="P81" s="364"/>
      <c r="Q81" s="363"/>
    </row>
    <row r="82" spans="12:17" ht="14.5" x14ac:dyDescent="0.35">
      <c r="L82" s="32"/>
      <c r="M82" s="75"/>
      <c r="N82" s="363"/>
      <c r="O82" s="365"/>
      <c r="P82" s="364"/>
      <c r="Q82" s="363"/>
    </row>
    <row r="83" spans="12:17" ht="14.5" x14ac:dyDescent="0.35">
      <c r="L83" s="32"/>
      <c r="M83" s="75"/>
      <c r="N83" s="363"/>
      <c r="O83" s="365"/>
      <c r="P83" s="364"/>
      <c r="Q83" s="363"/>
    </row>
    <row r="84" spans="12:17" ht="14.5" x14ac:dyDescent="0.35">
      <c r="L84" s="32"/>
      <c r="M84" s="75"/>
      <c r="N84" s="363"/>
      <c r="O84" s="365"/>
      <c r="P84" s="364"/>
      <c r="Q84" s="363"/>
    </row>
    <row r="85" spans="12:17" ht="14.5" x14ac:dyDescent="0.35">
      <c r="L85" s="32"/>
      <c r="M85" s="75"/>
      <c r="N85" s="363"/>
      <c r="O85" s="365"/>
      <c r="P85" s="364"/>
      <c r="Q85" s="363"/>
    </row>
    <row r="86" spans="12:17" ht="14.5" x14ac:dyDescent="0.35">
      <c r="L86" s="32"/>
      <c r="M86" s="75"/>
      <c r="N86" s="363"/>
      <c r="O86" s="365"/>
      <c r="P86" s="364"/>
      <c r="Q86" s="363"/>
    </row>
    <row r="87" spans="12:17" ht="14.5" x14ac:dyDescent="0.35">
      <c r="L87" s="32"/>
      <c r="M87" s="75"/>
      <c r="N87" s="363"/>
      <c r="O87" s="365"/>
      <c r="P87" s="364"/>
      <c r="Q87" s="363"/>
    </row>
    <row r="88" spans="12:17" ht="14.5" x14ac:dyDescent="0.35">
      <c r="L88" s="32"/>
      <c r="M88" s="75"/>
      <c r="N88" s="363"/>
      <c r="O88" s="365"/>
      <c r="P88" s="364"/>
      <c r="Q88" s="363"/>
    </row>
    <row r="89" spans="12:17" ht="14.5" x14ac:dyDescent="0.35">
      <c r="L89" s="32"/>
      <c r="M89" s="75"/>
      <c r="N89" s="363"/>
      <c r="O89" s="365"/>
      <c r="P89" s="364"/>
      <c r="Q89" s="363"/>
    </row>
    <row r="90" spans="12:17" ht="14.5" x14ac:dyDescent="0.35">
      <c r="L90" s="32"/>
      <c r="M90" s="75"/>
      <c r="N90" s="363"/>
      <c r="O90" s="365"/>
      <c r="P90" s="364"/>
      <c r="Q90" s="363"/>
    </row>
    <row r="91" spans="12:17" ht="14.5" x14ac:dyDescent="0.35">
      <c r="L91" s="32"/>
      <c r="M91" s="75"/>
      <c r="N91" s="363"/>
      <c r="O91" s="365"/>
      <c r="P91" s="364"/>
      <c r="Q91" s="363"/>
    </row>
    <row r="92" spans="12:17" ht="14.5" x14ac:dyDescent="0.35">
      <c r="L92" s="32"/>
      <c r="M92" s="75"/>
      <c r="N92" s="363"/>
      <c r="O92" s="365"/>
      <c r="P92" s="364"/>
      <c r="Q92" s="363"/>
    </row>
    <row r="93" spans="12:17" ht="14.5" x14ac:dyDescent="0.35">
      <c r="L93" s="32"/>
      <c r="M93" s="75"/>
      <c r="N93" s="363"/>
      <c r="O93" s="365"/>
      <c r="P93" s="364"/>
      <c r="Q93" s="363"/>
    </row>
    <row r="94" spans="12:17" ht="14.5" x14ac:dyDescent="0.35">
      <c r="L94" s="32"/>
      <c r="M94" s="75"/>
      <c r="N94" s="363"/>
      <c r="O94" s="365"/>
      <c r="P94" s="364"/>
      <c r="Q94" s="363"/>
    </row>
    <row r="95" spans="12:17" ht="14.5" x14ac:dyDescent="0.35">
      <c r="L95" s="32"/>
      <c r="M95" s="75"/>
      <c r="N95" s="363"/>
      <c r="O95" s="365"/>
      <c r="P95" s="364"/>
      <c r="Q95" s="363"/>
    </row>
    <row r="96" spans="12:17" ht="14.5" x14ac:dyDescent="0.35">
      <c r="L96" s="32"/>
      <c r="M96" s="75"/>
      <c r="N96" s="363"/>
      <c r="O96" s="365"/>
      <c r="P96" s="364"/>
      <c r="Q96" s="363"/>
    </row>
    <row r="97" spans="12:17" ht="14.5" x14ac:dyDescent="0.35">
      <c r="L97" s="32"/>
      <c r="M97" s="75"/>
      <c r="N97" s="363"/>
      <c r="O97" s="365"/>
      <c r="P97" s="364"/>
      <c r="Q97" s="363"/>
    </row>
    <row r="98" spans="12:17" ht="14.5" x14ac:dyDescent="0.35">
      <c r="L98" s="32"/>
      <c r="M98" s="75"/>
      <c r="N98" s="363"/>
      <c r="O98" s="365"/>
      <c r="P98" s="364"/>
      <c r="Q98" s="363"/>
    </row>
    <row r="99" spans="12:17" ht="14.5" x14ac:dyDescent="0.35">
      <c r="L99" s="32"/>
      <c r="M99" s="75"/>
      <c r="N99" s="363"/>
      <c r="O99" s="365"/>
      <c r="P99" s="364"/>
      <c r="Q99" s="363"/>
    </row>
    <row r="100" spans="12:17" ht="14.5" x14ac:dyDescent="0.35">
      <c r="L100" s="32"/>
      <c r="M100" s="75"/>
      <c r="N100" s="363"/>
      <c r="O100" s="365"/>
      <c r="P100" s="364"/>
      <c r="Q100" s="363"/>
    </row>
    <row r="101" spans="12:17" ht="14.5" x14ac:dyDescent="0.35">
      <c r="L101" s="32"/>
      <c r="M101" s="75"/>
      <c r="N101" s="363"/>
      <c r="O101" s="365"/>
      <c r="P101" s="364"/>
      <c r="Q101" s="363"/>
    </row>
    <row r="102" spans="12:17" ht="14.5" x14ac:dyDescent="0.35">
      <c r="L102" s="32"/>
      <c r="M102" s="75"/>
      <c r="N102" s="363"/>
      <c r="O102" s="365"/>
      <c r="P102" s="364"/>
      <c r="Q102" s="363"/>
    </row>
    <row r="103" spans="12:17" ht="14.5" x14ac:dyDescent="0.35">
      <c r="L103" s="32"/>
      <c r="M103" s="75"/>
      <c r="N103" s="363"/>
      <c r="O103" s="365"/>
      <c r="P103" s="364"/>
      <c r="Q103" s="363"/>
    </row>
    <row r="104" spans="12:17" ht="14.5" x14ac:dyDescent="0.35">
      <c r="L104" s="32"/>
      <c r="M104" s="75"/>
      <c r="N104" s="363"/>
      <c r="O104" s="365"/>
      <c r="P104" s="364"/>
      <c r="Q104" s="363"/>
    </row>
    <row r="105" spans="12:17" ht="14.5" x14ac:dyDescent="0.35">
      <c r="L105" s="32"/>
      <c r="M105" s="75"/>
      <c r="N105" s="363"/>
      <c r="O105" s="365"/>
      <c r="P105" s="364"/>
      <c r="Q105" s="363"/>
    </row>
    <row r="106" spans="12:17" ht="14.5" x14ac:dyDescent="0.35">
      <c r="L106" s="32"/>
      <c r="M106" s="75"/>
      <c r="N106" s="363"/>
      <c r="O106" s="365"/>
      <c r="P106" s="364"/>
      <c r="Q106" s="363"/>
    </row>
    <row r="107" spans="12:17" ht="14.5" x14ac:dyDescent="0.35">
      <c r="L107" s="32"/>
      <c r="M107" s="75"/>
      <c r="N107" s="363"/>
      <c r="O107" s="365"/>
      <c r="P107" s="364"/>
      <c r="Q107" s="363"/>
    </row>
    <row r="108" spans="12:17" ht="14.5" x14ac:dyDescent="0.35">
      <c r="L108" s="32"/>
      <c r="M108" s="75"/>
      <c r="N108" s="363"/>
      <c r="O108" s="365"/>
      <c r="P108" s="364"/>
      <c r="Q108" s="363"/>
    </row>
    <row r="109" spans="12:17" ht="14.5" x14ac:dyDescent="0.35">
      <c r="L109" s="32"/>
      <c r="M109" s="75"/>
      <c r="N109" s="363"/>
      <c r="O109" s="365"/>
      <c r="P109" s="364"/>
      <c r="Q109" s="363"/>
    </row>
    <row r="110" spans="12:17" ht="14.5" x14ac:dyDescent="0.35">
      <c r="L110" s="32"/>
      <c r="M110" s="75"/>
      <c r="N110" s="363"/>
      <c r="O110" s="365"/>
      <c r="P110" s="364"/>
      <c r="Q110" s="363"/>
    </row>
    <row r="111" spans="12:17" ht="14.5" x14ac:dyDescent="0.35">
      <c r="L111" s="32"/>
      <c r="M111" s="75"/>
      <c r="N111" s="363"/>
      <c r="O111" s="365"/>
      <c r="P111" s="364"/>
      <c r="Q111" s="363"/>
    </row>
    <row r="112" spans="12:17" ht="14.5" x14ac:dyDescent="0.35">
      <c r="L112" s="32"/>
      <c r="M112" s="75"/>
      <c r="N112" s="363"/>
      <c r="O112" s="365"/>
      <c r="P112" s="364"/>
      <c r="Q112" s="363"/>
    </row>
    <row r="113" spans="12:17" ht="14.5" x14ac:dyDescent="0.35">
      <c r="L113" s="32"/>
      <c r="M113" s="75"/>
      <c r="N113" s="363"/>
      <c r="O113" s="365"/>
      <c r="P113" s="364"/>
      <c r="Q113" s="363"/>
    </row>
    <row r="114" spans="12:17" ht="14.5" x14ac:dyDescent="0.35">
      <c r="L114" s="32"/>
      <c r="M114" s="75"/>
      <c r="N114" s="363"/>
      <c r="O114" s="365"/>
      <c r="P114" s="364"/>
      <c r="Q114" s="363"/>
    </row>
    <row r="115" spans="12:17" ht="14.5" x14ac:dyDescent="0.35">
      <c r="L115" s="32"/>
      <c r="M115" s="75"/>
      <c r="N115" s="363"/>
      <c r="O115" s="365"/>
      <c r="P115" s="364"/>
      <c r="Q115" s="363"/>
    </row>
    <row r="116" spans="12:17" ht="14.5" x14ac:dyDescent="0.35">
      <c r="L116" s="32"/>
      <c r="M116" s="75"/>
      <c r="N116" s="363"/>
      <c r="O116" s="365"/>
      <c r="P116" s="364"/>
      <c r="Q116" s="363"/>
    </row>
    <row r="117" spans="12:17" ht="14.5" x14ac:dyDescent="0.35">
      <c r="L117" s="32"/>
      <c r="M117" s="75"/>
      <c r="N117" s="363"/>
      <c r="O117" s="365"/>
      <c r="P117" s="364"/>
      <c r="Q117" s="363"/>
    </row>
    <row r="118" spans="12:17" ht="14.5" x14ac:dyDescent="0.35">
      <c r="L118" s="32"/>
      <c r="M118" s="75"/>
      <c r="N118" s="363"/>
      <c r="O118" s="365"/>
      <c r="P118" s="364"/>
      <c r="Q118" s="363"/>
    </row>
    <row r="119" spans="12:17" ht="14.5" x14ac:dyDescent="0.35">
      <c r="L119" s="32"/>
      <c r="M119" s="75"/>
      <c r="N119" s="363"/>
      <c r="O119" s="365"/>
      <c r="P119" s="364"/>
      <c r="Q119" s="363"/>
    </row>
    <row r="120" spans="12:17" ht="14.5" x14ac:dyDescent="0.35">
      <c r="L120" s="32"/>
      <c r="M120" s="75"/>
      <c r="N120" s="363"/>
      <c r="O120" s="365"/>
      <c r="P120" s="364"/>
      <c r="Q120" s="363"/>
    </row>
    <row r="121" spans="12:17" ht="14.5" x14ac:dyDescent="0.35">
      <c r="L121" s="32"/>
      <c r="M121" s="75"/>
      <c r="N121" s="363"/>
      <c r="O121" s="365"/>
      <c r="P121" s="364"/>
      <c r="Q121" s="363"/>
    </row>
    <row r="122" spans="12:17" ht="14.5" x14ac:dyDescent="0.35">
      <c r="L122" s="32"/>
      <c r="M122" s="75"/>
      <c r="N122" s="363"/>
      <c r="O122" s="365"/>
      <c r="P122" s="364"/>
      <c r="Q122" s="363"/>
    </row>
    <row r="123" spans="12:17" ht="14.5" x14ac:dyDescent="0.35">
      <c r="L123" s="32"/>
      <c r="M123" s="75"/>
      <c r="N123" s="363"/>
      <c r="O123" s="365"/>
      <c r="P123" s="364"/>
      <c r="Q123" s="363"/>
    </row>
    <row r="124" spans="12:17" ht="14.5" x14ac:dyDescent="0.35">
      <c r="L124" s="32"/>
      <c r="M124" s="75"/>
      <c r="N124" s="363"/>
      <c r="O124" s="365"/>
      <c r="P124" s="364"/>
      <c r="Q124" s="363"/>
    </row>
    <row r="125" spans="12:17" ht="14.5" x14ac:dyDescent="0.35">
      <c r="L125" s="32"/>
      <c r="M125" s="75"/>
      <c r="N125" s="363"/>
      <c r="O125" s="365"/>
      <c r="P125" s="364"/>
      <c r="Q125" s="363"/>
    </row>
    <row r="126" spans="12:17" ht="14.5" x14ac:dyDescent="0.35">
      <c r="L126" s="32"/>
      <c r="M126" s="75"/>
      <c r="N126" s="363"/>
      <c r="O126" s="365"/>
      <c r="P126" s="364"/>
      <c r="Q126" s="363"/>
    </row>
    <row r="127" spans="12:17" ht="14.5" x14ac:dyDescent="0.35">
      <c r="L127" s="32"/>
      <c r="M127" s="75"/>
      <c r="N127" s="363"/>
      <c r="O127" s="365"/>
      <c r="P127" s="364"/>
      <c r="Q127" s="363"/>
    </row>
    <row r="128" spans="12:17" ht="14.5" x14ac:dyDescent="0.35">
      <c r="L128" s="32"/>
      <c r="M128" s="75"/>
      <c r="N128" s="363"/>
      <c r="O128" s="365"/>
      <c r="P128" s="364"/>
      <c r="Q128" s="363"/>
    </row>
    <row r="129" spans="12:17" ht="14.5" x14ac:dyDescent="0.35">
      <c r="L129" s="32"/>
      <c r="M129" s="75"/>
      <c r="N129" s="363"/>
      <c r="O129" s="365"/>
      <c r="P129" s="364"/>
      <c r="Q129" s="363"/>
    </row>
    <row r="130" spans="12:17" ht="14.5" x14ac:dyDescent="0.35">
      <c r="L130" s="32"/>
      <c r="M130" s="75"/>
      <c r="N130" s="363"/>
      <c r="O130" s="365"/>
      <c r="P130" s="364"/>
      <c r="Q130" s="363"/>
    </row>
    <row r="131" spans="12:17" ht="14.5" x14ac:dyDescent="0.35">
      <c r="L131" s="32"/>
      <c r="M131" s="75"/>
      <c r="N131" s="363"/>
      <c r="O131" s="365"/>
      <c r="P131" s="364"/>
      <c r="Q131" s="363"/>
    </row>
    <row r="132" spans="12:17" ht="14.5" x14ac:dyDescent="0.35">
      <c r="L132" s="32"/>
      <c r="M132" s="75"/>
      <c r="N132" s="363"/>
      <c r="O132" s="365"/>
      <c r="P132" s="364"/>
      <c r="Q132" s="363"/>
    </row>
    <row r="133" spans="12:17" ht="14.5" x14ac:dyDescent="0.35">
      <c r="L133" s="32"/>
      <c r="M133" s="75"/>
      <c r="N133" s="363"/>
      <c r="O133" s="365"/>
      <c r="P133" s="364"/>
      <c r="Q133" s="363"/>
    </row>
    <row r="134" spans="12:17" ht="14.5" x14ac:dyDescent="0.35">
      <c r="L134" s="32"/>
      <c r="M134" s="75"/>
      <c r="N134" s="363"/>
      <c r="O134" s="365"/>
      <c r="P134" s="364"/>
      <c r="Q134" s="363"/>
    </row>
    <row r="135" spans="12:17" ht="14.5" x14ac:dyDescent="0.35">
      <c r="L135" s="32"/>
      <c r="M135" s="75"/>
      <c r="N135" s="363"/>
      <c r="O135" s="365"/>
      <c r="P135" s="364"/>
      <c r="Q135" s="363"/>
    </row>
    <row r="136" spans="12:17" ht="14.5" x14ac:dyDescent="0.35">
      <c r="L136" s="32"/>
      <c r="M136" s="75"/>
      <c r="N136" s="363"/>
      <c r="O136" s="365"/>
      <c r="P136" s="364"/>
      <c r="Q136" s="363"/>
    </row>
    <row r="137" spans="12:17" ht="14.5" x14ac:dyDescent="0.35">
      <c r="L137" s="32"/>
      <c r="M137" s="75"/>
      <c r="N137" s="363"/>
      <c r="O137" s="365"/>
      <c r="P137" s="364"/>
      <c r="Q137" s="363"/>
    </row>
    <row r="138" spans="12:17" ht="14.5" x14ac:dyDescent="0.35">
      <c r="L138" s="32"/>
      <c r="M138" s="75"/>
      <c r="N138" s="363"/>
      <c r="O138" s="365"/>
      <c r="P138" s="364"/>
      <c r="Q138" s="363"/>
    </row>
    <row r="139" spans="12:17" ht="14.5" x14ac:dyDescent="0.35">
      <c r="L139" s="32"/>
      <c r="M139" s="75"/>
      <c r="N139" s="363"/>
      <c r="O139" s="365"/>
      <c r="P139" s="364"/>
      <c r="Q139" s="363"/>
    </row>
    <row r="140" spans="12:17" ht="14.5" x14ac:dyDescent="0.35">
      <c r="L140" s="32"/>
      <c r="M140" s="75"/>
      <c r="N140" s="363"/>
      <c r="O140" s="365"/>
      <c r="P140" s="364"/>
      <c r="Q140" s="363"/>
    </row>
    <row r="141" spans="12:17" ht="14.5" x14ac:dyDescent="0.35">
      <c r="L141" s="32"/>
      <c r="M141" s="75"/>
      <c r="N141" s="363"/>
      <c r="O141" s="365"/>
      <c r="P141" s="364"/>
      <c r="Q141" s="363"/>
    </row>
    <row r="142" spans="12:17" ht="14.5" x14ac:dyDescent="0.35">
      <c r="L142" s="32"/>
      <c r="M142" s="75"/>
      <c r="N142" s="363"/>
      <c r="O142" s="365"/>
      <c r="P142" s="364"/>
      <c r="Q142" s="363"/>
    </row>
    <row r="143" spans="12:17" ht="14.5" x14ac:dyDescent="0.35">
      <c r="L143" s="32"/>
      <c r="M143" s="75"/>
      <c r="N143" s="363"/>
      <c r="O143" s="365"/>
      <c r="P143" s="364"/>
      <c r="Q143" s="363"/>
    </row>
    <row r="144" spans="12:17" ht="14.5" x14ac:dyDescent="0.35">
      <c r="L144" s="32"/>
      <c r="M144" s="75"/>
      <c r="N144" s="363"/>
      <c r="O144" s="365"/>
      <c r="P144" s="364"/>
      <c r="Q144" s="363"/>
    </row>
    <row r="145" spans="12:17" ht="14.5" x14ac:dyDescent="0.35">
      <c r="L145" s="32"/>
      <c r="M145" s="75"/>
      <c r="N145" s="363"/>
      <c r="O145" s="365"/>
      <c r="P145" s="364"/>
      <c r="Q145" s="363"/>
    </row>
    <row r="146" spans="12:17" ht="14.5" x14ac:dyDescent="0.35">
      <c r="L146" s="32"/>
      <c r="M146" s="75"/>
      <c r="N146" s="363"/>
      <c r="O146" s="365"/>
      <c r="P146" s="364"/>
      <c r="Q146" s="363"/>
    </row>
    <row r="147" spans="12:17" ht="14.5" x14ac:dyDescent="0.35">
      <c r="L147" s="32"/>
      <c r="M147" s="75"/>
      <c r="N147" s="363"/>
      <c r="O147" s="365"/>
      <c r="P147" s="364"/>
      <c r="Q147" s="363"/>
    </row>
    <row r="148" spans="12:17" ht="14.5" x14ac:dyDescent="0.35">
      <c r="L148" s="32"/>
      <c r="M148" s="75"/>
      <c r="N148" s="363"/>
      <c r="O148" s="365"/>
      <c r="P148" s="364"/>
      <c r="Q148" s="363"/>
    </row>
    <row r="149" spans="12:17" ht="14.5" x14ac:dyDescent="0.35">
      <c r="L149" s="32"/>
      <c r="M149" s="75"/>
      <c r="N149" s="363"/>
      <c r="O149" s="365"/>
      <c r="P149" s="364"/>
      <c r="Q149" s="363"/>
    </row>
    <row r="150" spans="12:17" ht="14.5" x14ac:dyDescent="0.35">
      <c r="L150" s="32"/>
      <c r="M150" s="75"/>
      <c r="N150" s="363"/>
      <c r="O150" s="365"/>
      <c r="P150" s="364"/>
      <c r="Q150" s="363"/>
    </row>
    <row r="151" spans="12:17" ht="14.5" x14ac:dyDescent="0.35">
      <c r="L151" s="32"/>
      <c r="M151" s="75"/>
      <c r="N151" s="363"/>
      <c r="O151" s="365"/>
      <c r="P151" s="364"/>
      <c r="Q151" s="363"/>
    </row>
    <row r="152" spans="12:17" ht="14.5" x14ac:dyDescent="0.35">
      <c r="L152" s="32"/>
      <c r="M152" s="75"/>
      <c r="N152" s="363"/>
      <c r="O152" s="365"/>
      <c r="P152" s="364"/>
      <c r="Q152" s="363"/>
    </row>
    <row r="153" spans="12:17" ht="14.5" x14ac:dyDescent="0.35">
      <c r="L153" s="32"/>
      <c r="M153" s="75"/>
      <c r="N153" s="363"/>
      <c r="O153" s="365"/>
      <c r="P153" s="364"/>
      <c r="Q153" s="363"/>
    </row>
    <row r="154" spans="12:17" ht="14.5" x14ac:dyDescent="0.35">
      <c r="L154" s="32"/>
      <c r="M154" s="75"/>
      <c r="N154" s="363"/>
      <c r="O154" s="365"/>
      <c r="P154" s="364"/>
      <c r="Q154" s="363"/>
    </row>
    <row r="155" spans="12:17" ht="14.5" x14ac:dyDescent="0.35">
      <c r="L155" s="32"/>
      <c r="M155" s="75"/>
      <c r="N155" s="363"/>
      <c r="O155" s="365"/>
      <c r="P155" s="364"/>
      <c r="Q155" s="363"/>
    </row>
    <row r="156" spans="12:17" ht="14.5" x14ac:dyDescent="0.35">
      <c r="L156" s="32"/>
      <c r="M156" s="75"/>
      <c r="N156" s="363"/>
      <c r="O156" s="365"/>
      <c r="P156" s="364"/>
      <c r="Q156" s="363"/>
    </row>
    <row r="157" spans="12:17" ht="14.5" x14ac:dyDescent="0.35">
      <c r="L157" s="32"/>
      <c r="M157" s="75"/>
      <c r="N157" s="363"/>
      <c r="O157" s="365"/>
      <c r="P157" s="364"/>
      <c r="Q157" s="363"/>
    </row>
    <row r="158" spans="12:17" ht="14.5" x14ac:dyDescent="0.35">
      <c r="L158" s="32"/>
      <c r="M158" s="75"/>
      <c r="N158" s="363"/>
      <c r="O158" s="365"/>
      <c r="P158" s="364"/>
      <c r="Q158" s="363"/>
    </row>
    <row r="159" spans="12:17" ht="14.5" x14ac:dyDescent="0.35">
      <c r="L159" s="32"/>
      <c r="M159" s="75"/>
      <c r="N159" s="363"/>
      <c r="O159" s="365"/>
      <c r="P159" s="364"/>
      <c r="Q159" s="363"/>
    </row>
    <row r="160" spans="12:17" ht="14.5" x14ac:dyDescent="0.35">
      <c r="L160" s="32"/>
      <c r="M160" s="75"/>
      <c r="N160" s="363"/>
      <c r="O160" s="365"/>
      <c r="P160" s="364"/>
      <c r="Q160" s="363"/>
    </row>
    <row r="161" spans="12:17" ht="14.5" x14ac:dyDescent="0.35">
      <c r="L161" s="32"/>
      <c r="M161" s="75"/>
      <c r="N161" s="363"/>
      <c r="O161" s="365"/>
      <c r="P161" s="364"/>
      <c r="Q161" s="363"/>
    </row>
    <row r="162" spans="12:17" ht="14.5" x14ac:dyDescent="0.35">
      <c r="L162" s="32"/>
      <c r="M162" s="75"/>
      <c r="N162" s="363"/>
      <c r="O162" s="365"/>
      <c r="P162" s="364"/>
      <c r="Q162" s="363"/>
    </row>
    <row r="163" spans="12:17" ht="14.5" x14ac:dyDescent="0.35">
      <c r="L163" s="32"/>
      <c r="M163" s="75"/>
      <c r="N163" s="363"/>
      <c r="O163" s="365"/>
      <c r="P163" s="364"/>
      <c r="Q163" s="363"/>
    </row>
    <row r="164" spans="12:17" ht="14.5" x14ac:dyDescent="0.35">
      <c r="L164" s="32"/>
      <c r="M164" s="75"/>
      <c r="N164" s="363"/>
      <c r="O164" s="365"/>
      <c r="P164" s="364"/>
      <c r="Q164" s="363"/>
    </row>
    <row r="165" spans="12:17" ht="14.5" x14ac:dyDescent="0.35">
      <c r="L165" s="32"/>
      <c r="M165" s="75"/>
      <c r="N165" s="363"/>
      <c r="O165" s="365"/>
      <c r="P165" s="364"/>
      <c r="Q165" s="363"/>
    </row>
    <row r="166" spans="12:17" ht="14.5" x14ac:dyDescent="0.35">
      <c r="L166" s="32"/>
      <c r="M166" s="75"/>
      <c r="N166" s="363"/>
      <c r="O166" s="365"/>
      <c r="P166" s="364"/>
      <c r="Q166" s="363"/>
    </row>
    <row r="167" spans="12:17" ht="14.5" x14ac:dyDescent="0.35">
      <c r="L167" s="32"/>
      <c r="M167" s="75"/>
      <c r="N167" s="363"/>
      <c r="O167" s="365"/>
      <c r="P167" s="364"/>
      <c r="Q167" s="363"/>
    </row>
    <row r="168" spans="12:17" ht="14.5" x14ac:dyDescent="0.35">
      <c r="L168" s="32"/>
      <c r="M168" s="75"/>
      <c r="N168" s="363"/>
      <c r="O168" s="365"/>
      <c r="P168" s="364"/>
      <c r="Q168" s="363"/>
    </row>
    <row r="169" spans="12:17" ht="14.5" x14ac:dyDescent="0.35">
      <c r="L169" s="32"/>
      <c r="M169" s="75"/>
      <c r="N169" s="363"/>
      <c r="O169" s="365"/>
      <c r="P169" s="364"/>
      <c r="Q169" s="363"/>
    </row>
    <row r="170" spans="12:17" ht="14.5" x14ac:dyDescent="0.35">
      <c r="L170" s="32"/>
      <c r="M170" s="75"/>
      <c r="N170" s="363"/>
      <c r="O170" s="365"/>
      <c r="P170" s="364"/>
      <c r="Q170" s="363"/>
    </row>
    <row r="171" spans="12:17" ht="14.5" x14ac:dyDescent="0.35">
      <c r="L171" s="32"/>
      <c r="M171" s="75"/>
      <c r="N171" s="363"/>
      <c r="O171" s="365"/>
      <c r="P171" s="364"/>
      <c r="Q171" s="363"/>
    </row>
    <row r="172" spans="12:17" ht="14.5" x14ac:dyDescent="0.35">
      <c r="L172" s="32"/>
      <c r="M172" s="75"/>
      <c r="N172" s="363"/>
      <c r="O172" s="365"/>
      <c r="P172" s="364"/>
      <c r="Q172" s="363"/>
    </row>
    <row r="173" spans="12:17" ht="14.5" x14ac:dyDescent="0.35">
      <c r="L173" s="32"/>
      <c r="M173" s="75"/>
      <c r="N173" s="363"/>
      <c r="O173" s="365"/>
      <c r="P173" s="364"/>
      <c r="Q173" s="363"/>
    </row>
    <row r="174" spans="12:17" ht="14.5" x14ac:dyDescent="0.35">
      <c r="L174" s="32"/>
      <c r="M174" s="75"/>
      <c r="N174" s="363"/>
      <c r="O174" s="365"/>
      <c r="P174" s="364"/>
      <c r="Q174" s="363"/>
    </row>
    <row r="175" spans="12:17" ht="14.5" x14ac:dyDescent="0.35">
      <c r="L175" s="32"/>
      <c r="M175" s="75"/>
      <c r="N175" s="363"/>
      <c r="O175" s="365"/>
      <c r="P175" s="364"/>
      <c r="Q175" s="363"/>
    </row>
    <row r="176" spans="12:17" ht="14.5" x14ac:dyDescent="0.35">
      <c r="L176" s="32"/>
      <c r="M176" s="75"/>
      <c r="N176" s="363"/>
      <c r="O176" s="365"/>
      <c r="P176" s="364"/>
      <c r="Q176" s="363"/>
    </row>
    <row r="177" spans="12:17" ht="14.5" x14ac:dyDescent="0.35">
      <c r="L177" s="32"/>
      <c r="M177" s="75"/>
      <c r="N177" s="363"/>
      <c r="O177" s="365"/>
      <c r="P177" s="364"/>
      <c r="Q177" s="363"/>
    </row>
    <row r="178" spans="12:17" ht="14.5" x14ac:dyDescent="0.35">
      <c r="L178" s="32"/>
      <c r="M178" s="75"/>
      <c r="N178" s="363"/>
      <c r="O178" s="365"/>
      <c r="P178" s="364"/>
      <c r="Q178" s="363"/>
    </row>
    <row r="179" spans="12:17" ht="14.5" x14ac:dyDescent="0.35">
      <c r="L179" s="32"/>
      <c r="M179" s="75"/>
      <c r="N179" s="363"/>
      <c r="O179" s="365"/>
      <c r="P179" s="364"/>
      <c r="Q179" s="363"/>
    </row>
    <row r="180" spans="12:17" ht="14.5" x14ac:dyDescent="0.35">
      <c r="L180" s="32"/>
      <c r="M180" s="75"/>
      <c r="N180" s="363"/>
      <c r="O180" s="365"/>
      <c r="P180" s="364"/>
      <c r="Q180" s="363"/>
    </row>
    <row r="181" spans="12:17" ht="14.5" x14ac:dyDescent="0.35">
      <c r="L181" s="32"/>
      <c r="M181" s="75"/>
      <c r="N181" s="363"/>
      <c r="O181" s="365"/>
      <c r="P181" s="364"/>
      <c r="Q181" s="363"/>
    </row>
    <row r="182" spans="12:17" ht="14.5" x14ac:dyDescent="0.35">
      <c r="L182" s="32"/>
      <c r="M182" s="75"/>
      <c r="N182" s="363"/>
      <c r="O182" s="365"/>
      <c r="P182" s="364"/>
      <c r="Q182" s="363"/>
    </row>
    <row r="183" spans="12:17" ht="14.5" x14ac:dyDescent="0.35">
      <c r="L183" s="32"/>
      <c r="M183" s="75"/>
      <c r="N183" s="363"/>
      <c r="O183" s="365"/>
      <c r="P183" s="364"/>
      <c r="Q183" s="363"/>
    </row>
    <row r="184" spans="12:17" ht="14.5" x14ac:dyDescent="0.35">
      <c r="L184" s="32"/>
      <c r="M184" s="75"/>
      <c r="N184" s="363"/>
      <c r="O184" s="365"/>
      <c r="P184" s="364"/>
      <c r="Q184" s="363"/>
    </row>
    <row r="185" spans="12:17" ht="14.5" x14ac:dyDescent="0.35">
      <c r="L185" s="32"/>
      <c r="M185" s="75"/>
      <c r="N185" s="363"/>
      <c r="O185" s="365"/>
      <c r="P185" s="364"/>
      <c r="Q185" s="363"/>
    </row>
    <row r="186" spans="12:17" ht="14.5" x14ac:dyDescent="0.35">
      <c r="L186" s="32"/>
      <c r="M186" s="75"/>
      <c r="N186" s="363"/>
      <c r="O186" s="365"/>
      <c r="P186" s="364"/>
      <c r="Q186" s="363"/>
    </row>
    <row r="187" spans="12:17" ht="14.5" x14ac:dyDescent="0.35">
      <c r="L187" s="32"/>
      <c r="M187" s="75"/>
      <c r="N187" s="363"/>
      <c r="O187" s="365"/>
      <c r="P187" s="364"/>
      <c r="Q187" s="363"/>
    </row>
    <row r="188" spans="12:17" ht="14.5" x14ac:dyDescent="0.35">
      <c r="L188" s="32"/>
      <c r="M188" s="75"/>
      <c r="N188" s="363"/>
      <c r="O188" s="365"/>
      <c r="P188" s="364"/>
      <c r="Q188" s="363"/>
    </row>
    <row r="189" spans="12:17" ht="14.5" x14ac:dyDescent="0.35">
      <c r="L189" s="32"/>
      <c r="M189" s="75"/>
      <c r="N189" s="363"/>
      <c r="O189" s="365"/>
      <c r="P189" s="364"/>
      <c r="Q189" s="363"/>
    </row>
    <row r="190" spans="12:17" ht="14.5" x14ac:dyDescent="0.35">
      <c r="L190" s="32"/>
      <c r="M190" s="75"/>
      <c r="N190" s="363"/>
      <c r="O190" s="365"/>
      <c r="P190" s="364"/>
      <c r="Q190" s="363"/>
    </row>
    <row r="191" spans="12:17" ht="14.5" x14ac:dyDescent="0.35">
      <c r="L191" s="32"/>
      <c r="M191" s="75"/>
      <c r="N191" s="363"/>
      <c r="O191" s="365"/>
      <c r="P191" s="364"/>
      <c r="Q191" s="363"/>
    </row>
    <row r="192" spans="12:17" ht="14.5" x14ac:dyDescent="0.35">
      <c r="L192" s="32"/>
      <c r="M192" s="75"/>
      <c r="N192" s="363"/>
      <c r="O192" s="365"/>
      <c r="P192" s="364"/>
      <c r="Q192" s="363"/>
    </row>
    <row r="193" spans="12:17" ht="14.5" x14ac:dyDescent="0.35">
      <c r="L193" s="32"/>
      <c r="M193" s="75"/>
      <c r="N193" s="363"/>
      <c r="O193" s="365"/>
      <c r="P193" s="364"/>
      <c r="Q193" s="363"/>
    </row>
    <row r="194" spans="12:17" ht="14.5" x14ac:dyDescent="0.35">
      <c r="L194" s="32"/>
      <c r="M194" s="75"/>
      <c r="N194" s="363"/>
      <c r="O194" s="365"/>
      <c r="P194" s="364"/>
      <c r="Q194" s="363"/>
    </row>
    <row r="195" spans="12:17" ht="14.5" x14ac:dyDescent="0.35">
      <c r="L195" s="32"/>
      <c r="M195" s="75"/>
      <c r="N195" s="363"/>
      <c r="O195" s="365"/>
      <c r="P195" s="364"/>
      <c r="Q195" s="363"/>
    </row>
    <row r="196" spans="12:17" ht="14.5" x14ac:dyDescent="0.35">
      <c r="L196" s="32"/>
      <c r="M196" s="75"/>
      <c r="N196" s="363"/>
      <c r="O196" s="365"/>
      <c r="P196" s="364"/>
      <c r="Q196" s="363"/>
    </row>
    <row r="197" spans="12:17" ht="14.5" x14ac:dyDescent="0.35">
      <c r="L197" s="32"/>
      <c r="M197" s="75"/>
      <c r="N197" s="363"/>
      <c r="O197" s="365"/>
      <c r="P197" s="364"/>
      <c r="Q197" s="363"/>
    </row>
    <row r="198" spans="12:17" ht="14.5" x14ac:dyDescent="0.35">
      <c r="L198" s="32"/>
      <c r="M198" s="75"/>
      <c r="N198" s="363"/>
      <c r="O198" s="365"/>
      <c r="P198" s="364"/>
      <c r="Q198" s="363"/>
    </row>
    <row r="199" spans="12:17" ht="14.5" x14ac:dyDescent="0.35">
      <c r="L199" s="32"/>
      <c r="M199" s="75"/>
      <c r="N199" s="363"/>
      <c r="O199" s="365"/>
      <c r="P199" s="364"/>
      <c r="Q199" s="363"/>
    </row>
    <row r="200" spans="12:17" ht="14.5" x14ac:dyDescent="0.35">
      <c r="L200" s="32"/>
      <c r="M200" s="75"/>
      <c r="N200" s="363"/>
      <c r="O200" s="365"/>
      <c r="P200" s="364"/>
      <c r="Q200" s="363"/>
    </row>
    <row r="201" spans="12:17" ht="14.5" x14ac:dyDescent="0.35">
      <c r="L201" s="32"/>
      <c r="M201" s="75"/>
      <c r="N201" s="363"/>
      <c r="O201" s="365"/>
      <c r="P201" s="364"/>
      <c r="Q201" s="363"/>
    </row>
    <row r="202" spans="12:17" ht="14.5" x14ac:dyDescent="0.35">
      <c r="L202" s="32"/>
      <c r="M202" s="75"/>
      <c r="N202" s="363"/>
      <c r="O202" s="365"/>
      <c r="P202" s="364"/>
      <c r="Q202" s="363"/>
    </row>
    <row r="203" spans="12:17" ht="14.5" x14ac:dyDescent="0.35">
      <c r="L203" s="32"/>
      <c r="M203" s="75"/>
      <c r="N203" s="363"/>
      <c r="O203" s="365"/>
      <c r="P203" s="364"/>
      <c r="Q203" s="363"/>
    </row>
    <row r="204" spans="12:17" ht="14.5" x14ac:dyDescent="0.35">
      <c r="L204" s="32"/>
      <c r="M204" s="75"/>
      <c r="N204" s="363"/>
      <c r="O204" s="365"/>
      <c r="P204" s="364"/>
      <c r="Q204" s="363"/>
    </row>
    <row r="205" spans="12:17" ht="14.5" x14ac:dyDescent="0.35">
      <c r="L205" s="32"/>
      <c r="M205" s="75"/>
      <c r="N205" s="363"/>
      <c r="O205" s="365"/>
      <c r="P205" s="364"/>
      <c r="Q205" s="363"/>
    </row>
    <row r="206" spans="12:17" ht="14.5" x14ac:dyDescent="0.35">
      <c r="L206" s="32"/>
      <c r="M206" s="75"/>
      <c r="N206" s="363"/>
      <c r="O206" s="365"/>
      <c r="P206" s="364"/>
      <c r="Q206" s="363"/>
    </row>
    <row r="207" spans="12:17" ht="14.5" x14ac:dyDescent="0.35">
      <c r="L207" s="32"/>
      <c r="M207" s="75"/>
      <c r="N207" s="363"/>
      <c r="O207" s="365"/>
      <c r="P207" s="364"/>
      <c r="Q207" s="363"/>
    </row>
    <row r="208" spans="12:17" ht="14.5" x14ac:dyDescent="0.35">
      <c r="L208" s="32"/>
      <c r="M208" s="75"/>
      <c r="N208" s="363"/>
      <c r="O208" s="365"/>
      <c r="P208" s="364"/>
      <c r="Q208" s="363"/>
    </row>
    <row r="209" spans="12:17" ht="14.5" x14ac:dyDescent="0.35">
      <c r="L209" s="32"/>
      <c r="M209" s="75"/>
      <c r="N209" s="363"/>
      <c r="O209" s="365"/>
      <c r="P209" s="364"/>
      <c r="Q209" s="363"/>
    </row>
    <row r="210" spans="12:17" ht="14.5" x14ac:dyDescent="0.35">
      <c r="L210" s="32"/>
      <c r="M210" s="75"/>
      <c r="N210" s="363"/>
      <c r="O210" s="365"/>
      <c r="P210" s="364"/>
      <c r="Q210" s="363"/>
    </row>
    <row r="211" spans="12:17" ht="14.5" x14ac:dyDescent="0.35">
      <c r="L211" s="32"/>
      <c r="M211" s="75"/>
      <c r="N211" s="363"/>
      <c r="O211" s="365"/>
      <c r="P211" s="364"/>
      <c r="Q211" s="363"/>
    </row>
    <row r="212" spans="12:17" ht="14.5" x14ac:dyDescent="0.35">
      <c r="L212" s="32"/>
      <c r="M212" s="75"/>
      <c r="N212" s="363"/>
      <c r="O212" s="365"/>
      <c r="P212" s="364"/>
      <c r="Q212" s="363"/>
    </row>
    <row r="213" spans="12:17" ht="14.5" x14ac:dyDescent="0.35">
      <c r="L213" s="32"/>
      <c r="M213" s="75"/>
      <c r="N213" s="363"/>
      <c r="O213" s="365"/>
      <c r="P213" s="364"/>
      <c r="Q213" s="363"/>
    </row>
    <row r="214" spans="12:17" ht="14.5" x14ac:dyDescent="0.35">
      <c r="L214" s="32"/>
      <c r="M214" s="75"/>
      <c r="N214" s="363"/>
      <c r="O214" s="365"/>
      <c r="P214" s="364"/>
      <c r="Q214" s="363"/>
    </row>
    <row r="215" spans="12:17" ht="14.5" x14ac:dyDescent="0.35">
      <c r="L215" s="32"/>
      <c r="M215" s="75"/>
      <c r="N215" s="363"/>
      <c r="O215" s="365"/>
      <c r="P215" s="364"/>
      <c r="Q215" s="363"/>
    </row>
    <row r="216" spans="12:17" ht="14.5" x14ac:dyDescent="0.35">
      <c r="L216" s="32"/>
      <c r="M216" s="75"/>
      <c r="N216" s="363"/>
      <c r="O216" s="365"/>
      <c r="P216" s="364"/>
      <c r="Q216" s="363"/>
    </row>
    <row r="217" spans="12:17" ht="14.5" x14ac:dyDescent="0.35">
      <c r="L217" s="32"/>
      <c r="M217" s="75"/>
      <c r="N217" s="363"/>
      <c r="O217" s="365"/>
      <c r="P217" s="364"/>
      <c r="Q217" s="363"/>
    </row>
    <row r="218" spans="12:17" ht="14.5" x14ac:dyDescent="0.35">
      <c r="L218" s="32"/>
      <c r="M218" s="75"/>
      <c r="N218" s="363"/>
      <c r="O218" s="365"/>
      <c r="P218" s="364"/>
      <c r="Q218" s="363"/>
    </row>
    <row r="219" spans="12:17" ht="14.5" x14ac:dyDescent="0.35">
      <c r="L219" s="32"/>
      <c r="M219" s="75"/>
      <c r="N219" s="363"/>
      <c r="O219" s="365"/>
      <c r="P219" s="364"/>
      <c r="Q219" s="363"/>
    </row>
    <row r="220" spans="12:17" ht="14.5" x14ac:dyDescent="0.35">
      <c r="L220" s="32"/>
      <c r="M220" s="75"/>
      <c r="N220" s="363"/>
      <c r="O220" s="365"/>
      <c r="P220" s="364"/>
      <c r="Q220" s="363"/>
    </row>
    <row r="221" spans="12:17" ht="14.5" x14ac:dyDescent="0.35">
      <c r="L221" s="32"/>
      <c r="M221" s="75"/>
      <c r="N221" s="363"/>
      <c r="O221" s="365"/>
      <c r="P221" s="364"/>
      <c r="Q221" s="363"/>
    </row>
    <row r="222" spans="12:17" ht="14.5" x14ac:dyDescent="0.35">
      <c r="L222" s="32"/>
      <c r="M222" s="75"/>
      <c r="N222" s="363"/>
      <c r="O222" s="365"/>
      <c r="P222" s="364"/>
      <c r="Q222" s="363"/>
    </row>
    <row r="223" spans="12:17" ht="14.5" x14ac:dyDescent="0.35">
      <c r="L223" s="32"/>
      <c r="M223" s="75"/>
      <c r="N223" s="363"/>
      <c r="O223" s="365"/>
      <c r="P223" s="364"/>
      <c r="Q223" s="363"/>
    </row>
    <row r="224" spans="12:17" ht="14.5" x14ac:dyDescent="0.35">
      <c r="L224" s="32"/>
      <c r="M224" s="75"/>
      <c r="N224" s="363"/>
      <c r="O224" s="365"/>
      <c r="P224" s="364"/>
      <c r="Q224" s="363"/>
    </row>
    <row r="225" spans="12:17" ht="14.5" x14ac:dyDescent="0.35">
      <c r="L225" s="32"/>
      <c r="M225" s="75"/>
      <c r="N225" s="363"/>
      <c r="O225" s="365"/>
      <c r="P225" s="364"/>
      <c r="Q225" s="363"/>
    </row>
    <row r="226" spans="12:17" ht="14.5" x14ac:dyDescent="0.35">
      <c r="L226" s="32"/>
      <c r="M226" s="75"/>
      <c r="N226" s="363"/>
      <c r="O226" s="365"/>
      <c r="P226" s="364"/>
      <c r="Q226" s="363"/>
    </row>
    <row r="227" spans="12:17" ht="14.5" x14ac:dyDescent="0.35">
      <c r="L227" s="32"/>
      <c r="M227" s="75"/>
      <c r="N227" s="363"/>
      <c r="O227" s="365"/>
      <c r="P227" s="364"/>
      <c r="Q227" s="363"/>
    </row>
    <row r="228" spans="12:17" ht="14.5" x14ac:dyDescent="0.35">
      <c r="L228" s="32"/>
      <c r="M228" s="75"/>
      <c r="N228" s="363"/>
      <c r="O228" s="365"/>
      <c r="P228" s="364"/>
      <c r="Q228" s="363"/>
    </row>
    <row r="229" spans="12:17" ht="14.5" x14ac:dyDescent="0.35">
      <c r="L229" s="32"/>
      <c r="M229" s="75"/>
      <c r="N229" s="363"/>
      <c r="O229" s="365"/>
      <c r="P229" s="364"/>
      <c r="Q229" s="363"/>
    </row>
    <row r="230" spans="12:17" ht="14.5" x14ac:dyDescent="0.35">
      <c r="L230" s="32"/>
      <c r="M230" s="75"/>
      <c r="N230" s="363"/>
      <c r="O230" s="365"/>
      <c r="P230" s="364"/>
      <c r="Q230" s="363"/>
    </row>
    <row r="231" spans="12:17" ht="14.5" x14ac:dyDescent="0.35">
      <c r="L231" s="32"/>
      <c r="M231" s="75"/>
      <c r="N231" s="363"/>
      <c r="O231" s="365"/>
      <c r="P231" s="364"/>
      <c r="Q231" s="363"/>
    </row>
    <row r="232" spans="12:17" ht="14.5" x14ac:dyDescent="0.35">
      <c r="L232" s="32"/>
      <c r="M232" s="75"/>
      <c r="N232" s="363"/>
      <c r="O232" s="365"/>
      <c r="P232" s="364"/>
      <c r="Q232" s="363"/>
    </row>
    <row r="233" spans="12:17" ht="14.5" x14ac:dyDescent="0.35">
      <c r="L233" s="32"/>
      <c r="M233" s="75"/>
      <c r="N233" s="363"/>
      <c r="O233" s="365"/>
      <c r="P233" s="364"/>
      <c r="Q233" s="363"/>
    </row>
    <row r="234" spans="12:17" ht="14.5" x14ac:dyDescent="0.35">
      <c r="L234" s="32"/>
      <c r="M234" s="75"/>
      <c r="N234" s="363"/>
      <c r="O234" s="365"/>
      <c r="P234" s="364"/>
      <c r="Q234" s="363"/>
    </row>
    <row r="235" spans="12:17" ht="14.5" x14ac:dyDescent="0.35">
      <c r="L235" s="32"/>
      <c r="M235" s="75"/>
      <c r="N235" s="363"/>
      <c r="O235" s="365"/>
      <c r="P235" s="364"/>
      <c r="Q235" s="363"/>
    </row>
    <row r="236" spans="12:17" ht="14.5" x14ac:dyDescent="0.35">
      <c r="L236" s="32"/>
      <c r="M236" s="75"/>
      <c r="N236" s="363"/>
      <c r="O236" s="365"/>
      <c r="P236" s="364"/>
      <c r="Q236" s="363"/>
    </row>
    <row r="237" spans="12:17" ht="14.5" x14ac:dyDescent="0.35">
      <c r="L237" s="32"/>
      <c r="M237" s="75"/>
      <c r="N237" s="363"/>
      <c r="O237" s="365"/>
      <c r="P237" s="364"/>
      <c r="Q237" s="363"/>
    </row>
    <row r="238" spans="12:17" ht="14.5" x14ac:dyDescent="0.35">
      <c r="L238" s="32"/>
      <c r="M238" s="75"/>
      <c r="N238" s="363"/>
      <c r="O238" s="365"/>
      <c r="P238" s="364"/>
      <c r="Q238" s="363"/>
    </row>
    <row r="239" spans="12:17" ht="14.5" x14ac:dyDescent="0.35">
      <c r="L239" s="32"/>
      <c r="M239" s="75"/>
      <c r="N239" s="363"/>
      <c r="O239" s="365"/>
      <c r="P239" s="364"/>
      <c r="Q239" s="363"/>
    </row>
    <row r="240" spans="12:17" ht="14.5" x14ac:dyDescent="0.35">
      <c r="L240" s="32"/>
      <c r="M240" s="75"/>
      <c r="N240" s="363"/>
      <c r="O240" s="365"/>
      <c r="P240" s="364"/>
      <c r="Q240" s="363"/>
    </row>
    <row r="241" spans="12:17" ht="14.5" x14ac:dyDescent="0.35">
      <c r="L241" s="32"/>
      <c r="M241" s="75"/>
      <c r="N241" s="363"/>
      <c r="O241" s="365"/>
      <c r="P241" s="364"/>
      <c r="Q241" s="363"/>
    </row>
    <row r="242" spans="12:17" ht="14.5" x14ac:dyDescent="0.35">
      <c r="L242" s="32"/>
      <c r="M242" s="75"/>
      <c r="N242" s="363"/>
      <c r="O242" s="365"/>
      <c r="P242" s="364"/>
      <c r="Q242" s="363"/>
    </row>
    <row r="243" spans="12:17" ht="14.5" x14ac:dyDescent="0.35">
      <c r="L243" s="32"/>
      <c r="M243" s="75"/>
      <c r="N243" s="363"/>
      <c r="O243" s="365"/>
      <c r="P243" s="364"/>
      <c r="Q243" s="363"/>
    </row>
    <row r="244" spans="12:17" ht="14.5" x14ac:dyDescent="0.35">
      <c r="L244" s="32"/>
      <c r="M244" s="75"/>
      <c r="N244" s="363"/>
      <c r="O244" s="365"/>
      <c r="P244" s="364"/>
      <c r="Q244" s="363"/>
    </row>
    <row r="245" spans="12:17" ht="14.5" x14ac:dyDescent="0.35">
      <c r="L245" s="32"/>
      <c r="M245" s="75"/>
      <c r="N245" s="363"/>
      <c r="O245" s="365"/>
      <c r="P245" s="364"/>
      <c r="Q245" s="363"/>
    </row>
    <row r="246" spans="12:17" ht="14.5" x14ac:dyDescent="0.35">
      <c r="L246" s="32"/>
      <c r="M246" s="75"/>
      <c r="N246" s="363"/>
      <c r="O246" s="365"/>
      <c r="P246" s="364"/>
      <c r="Q246" s="363"/>
    </row>
    <row r="247" spans="12:17" ht="14.5" x14ac:dyDescent="0.35">
      <c r="L247" s="32"/>
      <c r="M247" s="75"/>
      <c r="N247" s="363"/>
      <c r="O247" s="365"/>
      <c r="P247" s="364"/>
      <c r="Q247" s="363"/>
    </row>
    <row r="248" spans="12:17" ht="14.5" x14ac:dyDescent="0.35">
      <c r="L248" s="32"/>
      <c r="M248" s="75"/>
      <c r="N248" s="363"/>
      <c r="O248" s="365"/>
      <c r="P248" s="364"/>
      <c r="Q248" s="363"/>
    </row>
    <row r="249" spans="12:17" ht="14.5" x14ac:dyDescent="0.35">
      <c r="L249" s="32"/>
      <c r="M249" s="75"/>
      <c r="N249" s="363"/>
      <c r="O249" s="365"/>
      <c r="P249" s="364"/>
      <c r="Q249" s="363"/>
    </row>
    <row r="250" spans="12:17" ht="14.5" x14ac:dyDescent="0.35">
      <c r="L250" s="32"/>
      <c r="M250" s="75"/>
      <c r="N250" s="363"/>
      <c r="O250" s="365"/>
      <c r="P250" s="364"/>
      <c r="Q250" s="363"/>
    </row>
    <row r="251" spans="12:17" ht="14.5" x14ac:dyDescent="0.35">
      <c r="L251" s="32"/>
      <c r="M251" s="75"/>
      <c r="N251" s="363"/>
      <c r="O251" s="365"/>
      <c r="P251" s="364"/>
      <c r="Q251" s="363"/>
    </row>
    <row r="252" spans="12:17" ht="14.5" x14ac:dyDescent="0.35">
      <c r="L252" s="32"/>
      <c r="M252" s="75"/>
      <c r="N252" s="363"/>
      <c r="O252" s="365"/>
      <c r="P252" s="364"/>
      <c r="Q252" s="363"/>
    </row>
    <row r="253" spans="12:17" ht="14.5" x14ac:dyDescent="0.35">
      <c r="L253" s="32"/>
      <c r="M253" s="75"/>
      <c r="N253" s="363"/>
      <c r="O253" s="365"/>
      <c r="P253" s="364"/>
      <c r="Q253" s="363"/>
    </row>
    <row r="254" spans="12:17" ht="14.5" x14ac:dyDescent="0.35">
      <c r="L254" s="32"/>
      <c r="M254" s="75"/>
      <c r="N254" s="363"/>
      <c r="O254" s="365"/>
      <c r="P254" s="364"/>
      <c r="Q254" s="363"/>
    </row>
    <row r="255" spans="12:17" ht="14.5" x14ac:dyDescent="0.35">
      <c r="L255" s="32"/>
      <c r="M255" s="75"/>
      <c r="N255" s="363"/>
      <c r="O255" s="365"/>
      <c r="P255" s="364"/>
      <c r="Q255" s="363"/>
    </row>
    <row r="256" spans="12:17" ht="14.5" x14ac:dyDescent="0.35">
      <c r="L256" s="32"/>
      <c r="M256" s="75"/>
      <c r="N256" s="363"/>
      <c r="O256" s="365"/>
      <c r="P256" s="364"/>
      <c r="Q256" s="363"/>
    </row>
    <row r="257" spans="12:17" ht="14.5" x14ac:dyDescent="0.35">
      <c r="L257" s="32"/>
      <c r="M257" s="75"/>
      <c r="N257" s="363"/>
      <c r="O257" s="365"/>
      <c r="P257" s="364"/>
      <c r="Q257" s="363"/>
    </row>
    <row r="258" spans="12:17" ht="14.5" x14ac:dyDescent="0.35">
      <c r="L258" s="32"/>
      <c r="M258" s="75"/>
      <c r="N258" s="363"/>
      <c r="O258" s="365"/>
      <c r="P258" s="364"/>
      <c r="Q258" s="363"/>
    </row>
    <row r="259" spans="12:17" ht="14.5" x14ac:dyDescent="0.35">
      <c r="L259" s="32"/>
      <c r="M259" s="75"/>
      <c r="N259" s="363"/>
      <c r="O259" s="365"/>
      <c r="P259" s="364"/>
      <c r="Q259" s="363"/>
    </row>
    <row r="260" spans="12:17" ht="14.5" x14ac:dyDescent="0.35">
      <c r="L260" s="32"/>
      <c r="M260" s="75"/>
      <c r="N260" s="363"/>
      <c r="O260" s="365"/>
      <c r="P260" s="364"/>
      <c r="Q260" s="363"/>
    </row>
    <row r="261" spans="12:17" ht="14.5" x14ac:dyDescent="0.35">
      <c r="L261" s="32"/>
      <c r="M261" s="75"/>
      <c r="N261" s="363"/>
      <c r="O261" s="365"/>
      <c r="P261" s="364"/>
      <c r="Q261" s="363"/>
    </row>
    <row r="262" spans="12:17" ht="14.5" x14ac:dyDescent="0.35">
      <c r="L262" s="32"/>
      <c r="M262" s="75"/>
      <c r="N262" s="363"/>
      <c r="O262" s="365"/>
      <c r="P262" s="364"/>
      <c r="Q262" s="363"/>
    </row>
    <row r="263" spans="12:17" ht="14.5" x14ac:dyDescent="0.35">
      <c r="L263" s="32"/>
      <c r="M263" s="75"/>
      <c r="N263" s="363"/>
      <c r="O263" s="365"/>
      <c r="P263" s="364"/>
      <c r="Q263" s="363"/>
    </row>
    <row r="264" spans="12:17" ht="14.5" x14ac:dyDescent="0.35">
      <c r="L264" s="32"/>
      <c r="M264" s="75"/>
      <c r="N264" s="363"/>
      <c r="O264" s="365"/>
      <c r="P264" s="364"/>
      <c r="Q264" s="363"/>
    </row>
    <row r="265" spans="12:17" ht="14.5" x14ac:dyDescent="0.35">
      <c r="L265" s="32"/>
      <c r="M265" s="75"/>
      <c r="N265" s="363"/>
      <c r="O265" s="365"/>
      <c r="P265" s="364"/>
      <c r="Q265" s="363"/>
    </row>
    <row r="266" spans="12:17" ht="14.5" x14ac:dyDescent="0.35">
      <c r="L266" s="32"/>
      <c r="M266" s="75"/>
      <c r="N266" s="363"/>
      <c r="O266" s="365"/>
      <c r="P266" s="364"/>
      <c r="Q266" s="363"/>
    </row>
    <row r="267" spans="12:17" ht="14.5" x14ac:dyDescent="0.35">
      <c r="L267" s="32"/>
      <c r="M267" s="75"/>
      <c r="N267" s="363"/>
      <c r="O267" s="365"/>
      <c r="P267" s="364"/>
      <c r="Q267" s="363"/>
    </row>
    <row r="268" spans="12:17" ht="14.5" x14ac:dyDescent="0.35">
      <c r="L268" s="32"/>
      <c r="M268" s="75"/>
      <c r="N268" s="363"/>
      <c r="O268" s="365"/>
      <c r="P268" s="364"/>
      <c r="Q268" s="363"/>
    </row>
    <row r="269" spans="12:17" ht="14.5" x14ac:dyDescent="0.35">
      <c r="L269" s="32"/>
      <c r="M269" s="75"/>
      <c r="N269" s="363"/>
      <c r="O269" s="365"/>
      <c r="P269" s="364"/>
      <c r="Q269" s="363"/>
    </row>
    <row r="270" spans="12:17" ht="14.5" x14ac:dyDescent="0.35">
      <c r="L270" s="32"/>
      <c r="M270" s="75"/>
      <c r="N270" s="363"/>
      <c r="O270" s="365"/>
      <c r="P270" s="364"/>
      <c r="Q270" s="363"/>
    </row>
    <row r="271" spans="12:17" ht="14.5" x14ac:dyDescent="0.35">
      <c r="L271" s="32"/>
      <c r="M271" s="75"/>
      <c r="N271" s="363"/>
      <c r="O271" s="365"/>
      <c r="P271" s="364"/>
      <c r="Q271" s="363"/>
    </row>
    <row r="272" spans="12:17" ht="14.5" x14ac:dyDescent="0.35">
      <c r="L272" s="32"/>
      <c r="M272" s="75"/>
      <c r="N272" s="363"/>
      <c r="O272" s="365"/>
      <c r="P272" s="364"/>
      <c r="Q272" s="363"/>
    </row>
    <row r="273" spans="12:17" ht="14.5" x14ac:dyDescent="0.35">
      <c r="L273" s="32"/>
      <c r="M273" s="75"/>
      <c r="N273" s="363"/>
      <c r="O273" s="365"/>
      <c r="P273" s="364"/>
      <c r="Q273" s="363"/>
    </row>
    <row r="274" spans="12:17" ht="14.5" x14ac:dyDescent="0.35">
      <c r="L274" s="32"/>
      <c r="M274" s="75"/>
      <c r="N274" s="363"/>
      <c r="O274" s="365"/>
      <c r="P274" s="364"/>
      <c r="Q274" s="363"/>
    </row>
    <row r="275" spans="12:17" ht="14.5" x14ac:dyDescent="0.35">
      <c r="L275" s="32"/>
      <c r="M275" s="75"/>
      <c r="N275" s="363"/>
      <c r="O275" s="365"/>
      <c r="P275" s="364"/>
      <c r="Q275" s="363"/>
    </row>
    <row r="276" spans="12:17" ht="14.5" x14ac:dyDescent="0.35">
      <c r="L276" s="32"/>
      <c r="M276" s="75"/>
      <c r="N276" s="363"/>
      <c r="O276" s="365"/>
      <c r="P276" s="364"/>
      <c r="Q276" s="363"/>
    </row>
    <row r="277" spans="12:17" ht="14.5" x14ac:dyDescent="0.35">
      <c r="L277" s="32"/>
      <c r="M277" s="75"/>
      <c r="N277" s="363"/>
      <c r="O277" s="365"/>
      <c r="P277" s="364"/>
      <c r="Q277" s="363"/>
    </row>
    <row r="278" spans="12:17" ht="14.5" x14ac:dyDescent="0.35">
      <c r="L278" s="32"/>
      <c r="M278" s="75"/>
      <c r="N278" s="363"/>
      <c r="O278" s="365"/>
      <c r="P278" s="364"/>
      <c r="Q278" s="363"/>
    </row>
    <row r="279" spans="12:17" ht="14.5" x14ac:dyDescent="0.35">
      <c r="L279" s="32"/>
      <c r="M279" s="75"/>
      <c r="N279" s="363"/>
      <c r="O279" s="365"/>
      <c r="P279" s="364"/>
      <c r="Q279" s="363"/>
    </row>
    <row r="280" spans="12:17" ht="14.5" x14ac:dyDescent="0.35">
      <c r="L280" s="32"/>
      <c r="M280" s="75"/>
      <c r="N280" s="363"/>
      <c r="O280" s="365"/>
      <c r="P280" s="364"/>
      <c r="Q280" s="363"/>
    </row>
    <row r="281" spans="12:17" ht="14.5" x14ac:dyDescent="0.35">
      <c r="L281" s="32"/>
      <c r="M281" s="75"/>
      <c r="N281" s="363"/>
      <c r="O281" s="365"/>
      <c r="P281" s="364"/>
      <c r="Q281" s="363"/>
    </row>
    <row r="282" spans="12:17" ht="14.5" x14ac:dyDescent="0.35">
      <c r="L282" s="32"/>
      <c r="M282" s="75"/>
      <c r="N282" s="363"/>
      <c r="O282" s="365"/>
      <c r="P282" s="364"/>
      <c r="Q282" s="363"/>
    </row>
    <row r="283" spans="12:17" ht="14.5" x14ac:dyDescent="0.35">
      <c r="L283" s="32"/>
      <c r="M283" s="75"/>
      <c r="N283" s="363"/>
      <c r="O283" s="365"/>
      <c r="P283" s="364"/>
      <c r="Q283" s="363"/>
    </row>
    <row r="284" spans="12:17" ht="14.5" x14ac:dyDescent="0.35">
      <c r="L284" s="32"/>
      <c r="M284" s="75"/>
      <c r="N284" s="363"/>
      <c r="O284" s="365"/>
      <c r="P284" s="364"/>
      <c r="Q284" s="363"/>
    </row>
    <row r="285" spans="12:17" ht="14.5" x14ac:dyDescent="0.35">
      <c r="L285" s="32"/>
      <c r="M285" s="75"/>
      <c r="N285" s="363"/>
      <c r="O285" s="365"/>
      <c r="P285" s="364"/>
      <c r="Q285" s="363"/>
    </row>
    <row r="286" spans="12:17" ht="14.5" x14ac:dyDescent="0.35">
      <c r="L286" s="32"/>
      <c r="M286" s="75"/>
      <c r="N286" s="363"/>
      <c r="O286" s="365"/>
      <c r="P286" s="364"/>
      <c r="Q286" s="363"/>
    </row>
    <row r="287" spans="12:17" ht="14.5" x14ac:dyDescent="0.35">
      <c r="L287" s="32"/>
      <c r="M287" s="75"/>
      <c r="N287" s="363"/>
      <c r="O287" s="365"/>
      <c r="P287" s="364"/>
      <c r="Q287" s="363"/>
    </row>
    <row r="288" spans="12:17" ht="14.5" x14ac:dyDescent="0.35">
      <c r="L288" s="32"/>
      <c r="M288" s="75"/>
      <c r="N288" s="363"/>
      <c r="O288" s="365"/>
      <c r="P288" s="364"/>
      <c r="Q288" s="363"/>
    </row>
    <row r="289" spans="12:17" ht="14.5" x14ac:dyDescent="0.35">
      <c r="L289" s="32"/>
      <c r="M289" s="75"/>
      <c r="N289" s="363"/>
      <c r="O289" s="365"/>
      <c r="P289" s="364"/>
      <c r="Q289" s="363"/>
    </row>
    <row r="290" spans="12:17" ht="14.5" x14ac:dyDescent="0.35">
      <c r="L290" s="32"/>
      <c r="M290" s="75"/>
      <c r="N290" s="363"/>
      <c r="O290" s="365"/>
      <c r="P290" s="364"/>
      <c r="Q290" s="363"/>
    </row>
    <row r="291" spans="12:17" ht="14.5" x14ac:dyDescent="0.35">
      <c r="L291" s="32"/>
      <c r="M291" s="75"/>
      <c r="N291" s="363"/>
      <c r="O291" s="365"/>
      <c r="P291" s="364"/>
      <c r="Q291" s="363"/>
    </row>
    <row r="292" spans="12:17" ht="14.5" x14ac:dyDescent="0.35">
      <c r="L292" s="32"/>
      <c r="M292" s="75"/>
      <c r="N292" s="363"/>
      <c r="O292" s="365"/>
      <c r="P292" s="364"/>
      <c r="Q292" s="363"/>
    </row>
    <row r="293" spans="12:17" ht="14.5" x14ac:dyDescent="0.35">
      <c r="L293" s="32"/>
      <c r="M293" s="75"/>
      <c r="N293" s="363"/>
      <c r="O293" s="365"/>
      <c r="P293" s="364"/>
      <c r="Q293" s="363"/>
    </row>
    <row r="294" spans="12:17" ht="14.5" x14ac:dyDescent="0.35">
      <c r="L294" s="32"/>
      <c r="M294" s="75"/>
      <c r="N294" s="363"/>
      <c r="O294" s="365"/>
      <c r="P294" s="364"/>
      <c r="Q294" s="363"/>
    </row>
    <row r="295" spans="12:17" ht="14.5" x14ac:dyDescent="0.35">
      <c r="L295" s="32"/>
      <c r="M295" s="75"/>
      <c r="N295" s="363"/>
      <c r="O295" s="365"/>
      <c r="P295" s="364"/>
      <c r="Q295" s="363"/>
    </row>
    <row r="296" spans="12:17" ht="14.5" x14ac:dyDescent="0.35">
      <c r="L296" s="32"/>
      <c r="M296" s="75"/>
      <c r="N296" s="363"/>
      <c r="O296" s="365"/>
      <c r="P296" s="364"/>
      <c r="Q296" s="363"/>
    </row>
    <row r="297" spans="12:17" ht="14.5" x14ac:dyDescent="0.35">
      <c r="L297" s="32"/>
      <c r="M297" s="75"/>
      <c r="N297" s="363"/>
      <c r="O297" s="365"/>
      <c r="P297" s="364"/>
      <c r="Q297" s="363"/>
    </row>
    <row r="298" spans="12:17" ht="14.5" x14ac:dyDescent="0.35">
      <c r="L298" s="32"/>
      <c r="M298" s="75"/>
      <c r="N298" s="363"/>
      <c r="O298" s="365"/>
      <c r="P298" s="364"/>
      <c r="Q298" s="363"/>
    </row>
    <row r="299" spans="12:17" ht="14.5" x14ac:dyDescent="0.35">
      <c r="L299" s="32"/>
      <c r="M299" s="75"/>
      <c r="N299" s="363"/>
      <c r="O299" s="365"/>
      <c r="P299" s="364"/>
      <c r="Q299" s="363"/>
    </row>
    <row r="300" spans="12:17" ht="14.5" x14ac:dyDescent="0.35">
      <c r="L300" s="32"/>
      <c r="M300" s="75"/>
      <c r="N300" s="363"/>
      <c r="O300" s="365"/>
      <c r="P300" s="364"/>
      <c r="Q300" s="363"/>
    </row>
    <row r="301" spans="12:17" ht="14.5" x14ac:dyDescent="0.35">
      <c r="L301" s="32"/>
      <c r="M301" s="75"/>
      <c r="N301" s="363"/>
      <c r="O301" s="365"/>
      <c r="P301" s="364"/>
      <c r="Q301" s="363"/>
    </row>
    <row r="302" spans="12:17" ht="14.5" x14ac:dyDescent="0.35">
      <c r="L302" s="32"/>
      <c r="M302" s="75"/>
      <c r="N302" s="363"/>
      <c r="O302" s="365"/>
      <c r="P302" s="364"/>
      <c r="Q302" s="363"/>
    </row>
    <row r="303" spans="12:17" ht="14.5" x14ac:dyDescent="0.35">
      <c r="L303" s="32"/>
      <c r="M303" s="75"/>
      <c r="N303" s="363"/>
      <c r="O303" s="365"/>
      <c r="P303" s="364"/>
      <c r="Q303" s="363"/>
    </row>
    <row r="304" spans="12:17" ht="14.5" x14ac:dyDescent="0.35">
      <c r="L304" s="32"/>
      <c r="M304" s="75"/>
      <c r="N304" s="363"/>
      <c r="O304" s="365"/>
      <c r="P304" s="364"/>
      <c r="Q304" s="363"/>
    </row>
    <row r="305" spans="12:17" ht="14.5" x14ac:dyDescent="0.35">
      <c r="L305" s="32"/>
      <c r="M305" s="75"/>
      <c r="N305" s="363"/>
      <c r="O305" s="365"/>
      <c r="P305" s="364"/>
      <c r="Q305" s="363"/>
    </row>
    <row r="306" spans="12:17" ht="14.5" x14ac:dyDescent="0.35">
      <c r="L306" s="32"/>
      <c r="M306" s="75"/>
      <c r="N306" s="363"/>
      <c r="O306" s="365"/>
      <c r="P306" s="364"/>
      <c r="Q306" s="363"/>
    </row>
    <row r="307" spans="12:17" ht="14.5" x14ac:dyDescent="0.35">
      <c r="L307" s="32"/>
      <c r="M307" s="75"/>
      <c r="N307" s="363"/>
      <c r="O307" s="365"/>
      <c r="P307" s="364"/>
      <c r="Q307" s="363"/>
    </row>
    <row r="308" spans="12:17" ht="14.5" x14ac:dyDescent="0.35">
      <c r="L308" s="32"/>
      <c r="M308" s="75"/>
      <c r="N308" s="363"/>
      <c r="O308" s="365"/>
      <c r="P308" s="364"/>
      <c r="Q308" s="363"/>
    </row>
    <row r="309" spans="12:17" ht="14.5" x14ac:dyDescent="0.35">
      <c r="L309" s="32"/>
      <c r="M309" s="75"/>
      <c r="N309" s="363"/>
      <c r="O309" s="365"/>
      <c r="P309" s="364"/>
      <c r="Q309" s="363"/>
    </row>
    <row r="310" spans="12:17" ht="14.5" x14ac:dyDescent="0.35">
      <c r="L310" s="32"/>
      <c r="M310" s="75"/>
      <c r="N310" s="363"/>
      <c r="O310" s="365"/>
      <c r="P310" s="364"/>
      <c r="Q310" s="363"/>
    </row>
    <row r="311" spans="12:17" ht="14.5" x14ac:dyDescent="0.35">
      <c r="L311" s="32"/>
      <c r="M311" s="75"/>
      <c r="N311" s="363"/>
      <c r="O311" s="365"/>
      <c r="P311" s="364"/>
      <c r="Q311" s="363"/>
    </row>
    <row r="312" spans="12:17" ht="14.5" x14ac:dyDescent="0.35">
      <c r="L312" s="32"/>
      <c r="M312" s="75"/>
      <c r="N312" s="363"/>
      <c r="O312" s="365"/>
      <c r="P312" s="364"/>
      <c r="Q312" s="363"/>
    </row>
    <row r="313" spans="12:17" ht="14.5" x14ac:dyDescent="0.35">
      <c r="L313" s="32"/>
      <c r="M313" s="75"/>
      <c r="N313" s="363"/>
      <c r="O313" s="365"/>
      <c r="P313" s="364"/>
      <c r="Q313" s="363"/>
    </row>
    <row r="314" spans="12:17" ht="14.5" x14ac:dyDescent="0.35">
      <c r="L314" s="32"/>
      <c r="M314" s="75"/>
      <c r="N314" s="363"/>
      <c r="O314" s="365"/>
      <c r="P314" s="364"/>
      <c r="Q314" s="363"/>
    </row>
    <row r="315" spans="12:17" ht="14.5" x14ac:dyDescent="0.35">
      <c r="L315" s="32"/>
      <c r="M315" s="75"/>
      <c r="N315" s="363"/>
      <c r="O315" s="365"/>
      <c r="P315" s="364"/>
      <c r="Q315" s="363"/>
    </row>
    <row r="316" spans="12:17" ht="14.5" x14ac:dyDescent="0.35">
      <c r="L316" s="32"/>
      <c r="M316" s="75"/>
      <c r="N316" s="363"/>
      <c r="O316" s="365"/>
      <c r="P316" s="364"/>
      <c r="Q316" s="363"/>
    </row>
    <row r="317" spans="12:17" ht="14.5" x14ac:dyDescent="0.35">
      <c r="L317" s="32"/>
      <c r="M317" s="75"/>
      <c r="N317" s="363"/>
      <c r="O317" s="365"/>
      <c r="P317" s="364"/>
      <c r="Q317" s="363"/>
    </row>
    <row r="318" spans="12:17" ht="14.5" x14ac:dyDescent="0.35">
      <c r="L318" s="32"/>
      <c r="M318" s="75"/>
      <c r="N318" s="363"/>
      <c r="O318" s="365"/>
      <c r="P318" s="364"/>
      <c r="Q318" s="363"/>
    </row>
    <row r="319" spans="12:17" ht="14.5" x14ac:dyDescent="0.35">
      <c r="L319" s="32"/>
      <c r="M319" s="75"/>
      <c r="N319" s="363"/>
      <c r="O319" s="365"/>
      <c r="P319" s="364"/>
      <c r="Q319" s="363"/>
    </row>
    <row r="320" spans="12:17" ht="14.5" x14ac:dyDescent="0.35">
      <c r="L320" s="32"/>
      <c r="M320" s="75"/>
      <c r="N320" s="363"/>
      <c r="O320" s="365"/>
      <c r="P320" s="364"/>
      <c r="Q320" s="363"/>
    </row>
    <row r="321" spans="12:17" ht="14.5" x14ac:dyDescent="0.35">
      <c r="L321" s="32"/>
      <c r="M321" s="75"/>
      <c r="N321" s="363"/>
      <c r="O321" s="365"/>
      <c r="P321" s="364"/>
      <c r="Q321" s="363"/>
    </row>
    <row r="322" spans="12:17" ht="14.5" x14ac:dyDescent="0.35">
      <c r="L322" s="32"/>
      <c r="M322" s="75"/>
      <c r="N322" s="363"/>
      <c r="O322" s="365"/>
      <c r="P322" s="364"/>
      <c r="Q322" s="363"/>
    </row>
    <row r="323" spans="12:17" ht="14.5" x14ac:dyDescent="0.35">
      <c r="L323" s="32"/>
      <c r="M323" s="75"/>
      <c r="N323" s="363"/>
      <c r="O323" s="365"/>
      <c r="P323" s="364"/>
      <c r="Q323" s="363"/>
    </row>
    <row r="324" spans="12:17" ht="14.5" x14ac:dyDescent="0.35">
      <c r="L324" s="32"/>
      <c r="M324" s="75"/>
      <c r="N324" s="363"/>
      <c r="O324" s="365"/>
      <c r="P324" s="364"/>
      <c r="Q324" s="363"/>
    </row>
    <row r="325" spans="12:17" ht="14.5" x14ac:dyDescent="0.35">
      <c r="L325" s="32"/>
      <c r="M325" s="75"/>
      <c r="N325" s="363"/>
      <c r="O325" s="365"/>
      <c r="P325" s="364"/>
      <c r="Q325" s="363"/>
    </row>
    <row r="326" spans="12:17" ht="14.5" x14ac:dyDescent="0.35">
      <c r="L326" s="32"/>
      <c r="M326" s="75"/>
      <c r="N326" s="363"/>
      <c r="O326" s="365"/>
      <c r="P326" s="364"/>
      <c r="Q326" s="363"/>
    </row>
    <row r="327" spans="12:17" ht="14.5" x14ac:dyDescent="0.35">
      <c r="L327" s="32"/>
      <c r="M327" s="75"/>
      <c r="N327" s="363"/>
      <c r="O327" s="365"/>
      <c r="P327" s="364"/>
      <c r="Q327" s="363"/>
    </row>
    <row r="328" spans="12:17" ht="14.5" x14ac:dyDescent="0.35">
      <c r="L328" s="32"/>
      <c r="M328" s="75"/>
      <c r="N328" s="363"/>
      <c r="O328" s="365"/>
      <c r="P328" s="364"/>
      <c r="Q328" s="363"/>
    </row>
    <row r="329" spans="12:17" ht="14.5" x14ac:dyDescent="0.35">
      <c r="L329" s="32"/>
      <c r="M329" s="75"/>
      <c r="N329" s="363"/>
      <c r="O329" s="365"/>
      <c r="P329" s="364"/>
      <c r="Q329" s="363"/>
    </row>
    <row r="330" spans="12:17" ht="14.5" x14ac:dyDescent="0.35">
      <c r="L330" s="32"/>
      <c r="M330" s="75"/>
      <c r="N330" s="363"/>
      <c r="O330" s="365"/>
      <c r="P330" s="364"/>
      <c r="Q330" s="363"/>
    </row>
    <row r="331" spans="12:17" ht="14.5" x14ac:dyDescent="0.35">
      <c r="L331" s="32"/>
      <c r="M331" s="75"/>
      <c r="N331" s="363"/>
      <c r="O331" s="365"/>
      <c r="P331" s="364"/>
      <c r="Q331" s="363"/>
    </row>
    <row r="332" spans="12:17" ht="14.5" x14ac:dyDescent="0.35">
      <c r="L332" s="32"/>
      <c r="M332" s="75"/>
      <c r="N332" s="363"/>
      <c r="O332" s="365"/>
      <c r="P332" s="364"/>
      <c r="Q332" s="363"/>
    </row>
    <row r="333" spans="12:17" ht="14.5" x14ac:dyDescent="0.35">
      <c r="L333" s="32"/>
      <c r="M333" s="75"/>
      <c r="N333" s="363"/>
      <c r="O333" s="365"/>
      <c r="P333" s="364"/>
      <c r="Q333" s="363"/>
    </row>
    <row r="334" spans="12:17" ht="14.5" x14ac:dyDescent="0.35">
      <c r="L334" s="32"/>
      <c r="M334" s="75"/>
      <c r="N334" s="363"/>
      <c r="O334" s="365"/>
      <c r="P334" s="364"/>
      <c r="Q334" s="363"/>
    </row>
    <row r="335" spans="12:17" ht="14.5" x14ac:dyDescent="0.35">
      <c r="L335" s="32"/>
      <c r="M335" s="75"/>
      <c r="N335" s="363"/>
      <c r="O335" s="365"/>
      <c r="P335" s="364"/>
      <c r="Q335" s="363"/>
    </row>
    <row r="336" spans="12:17" ht="14.5" x14ac:dyDescent="0.35">
      <c r="L336" s="32"/>
      <c r="M336" s="75"/>
      <c r="N336" s="363"/>
      <c r="O336" s="365"/>
      <c r="P336" s="364"/>
      <c r="Q336" s="363"/>
    </row>
    <row r="337" spans="12:17" ht="14.5" x14ac:dyDescent="0.35">
      <c r="L337" s="32"/>
      <c r="M337" s="75"/>
      <c r="N337" s="363"/>
      <c r="O337" s="365"/>
      <c r="P337" s="364"/>
      <c r="Q337" s="363"/>
    </row>
    <row r="338" spans="12:17" ht="14.5" x14ac:dyDescent="0.35">
      <c r="L338" s="32"/>
      <c r="M338" s="75"/>
      <c r="N338" s="363"/>
      <c r="O338" s="365"/>
      <c r="P338" s="364"/>
      <c r="Q338" s="363"/>
    </row>
    <row r="339" spans="12:17" ht="14.5" x14ac:dyDescent="0.35">
      <c r="L339" s="32"/>
      <c r="M339" s="75"/>
      <c r="N339" s="363"/>
      <c r="O339" s="365"/>
      <c r="P339" s="364"/>
      <c r="Q339" s="363"/>
    </row>
    <row r="340" spans="12:17" ht="14.5" x14ac:dyDescent="0.35">
      <c r="L340" s="32"/>
      <c r="M340" s="75"/>
      <c r="N340" s="363"/>
      <c r="O340" s="365"/>
      <c r="P340" s="364"/>
      <c r="Q340" s="363"/>
    </row>
    <row r="341" spans="12:17" ht="14.5" x14ac:dyDescent="0.35">
      <c r="L341" s="32"/>
      <c r="M341" s="75"/>
      <c r="N341" s="363"/>
      <c r="O341" s="365"/>
      <c r="P341" s="364"/>
      <c r="Q341" s="363"/>
    </row>
    <row r="342" spans="12:17" ht="14.5" x14ac:dyDescent="0.35">
      <c r="L342" s="32"/>
      <c r="M342" s="75"/>
      <c r="N342" s="363"/>
      <c r="O342" s="365"/>
      <c r="P342" s="364"/>
      <c r="Q342" s="363"/>
    </row>
    <row r="343" spans="12:17" ht="14.5" x14ac:dyDescent="0.35">
      <c r="L343" s="32"/>
      <c r="M343" s="75"/>
      <c r="N343" s="363"/>
      <c r="O343" s="365"/>
      <c r="P343" s="364"/>
      <c r="Q343" s="363"/>
    </row>
    <row r="344" spans="12:17" ht="14.5" x14ac:dyDescent="0.35">
      <c r="L344" s="32"/>
      <c r="M344" s="75"/>
      <c r="N344" s="363"/>
      <c r="O344" s="365"/>
      <c r="P344" s="364"/>
      <c r="Q344" s="363"/>
    </row>
    <row r="345" spans="12:17" ht="14.5" x14ac:dyDescent="0.35">
      <c r="L345" s="32"/>
      <c r="M345" s="75"/>
      <c r="N345" s="363"/>
      <c r="O345" s="365"/>
      <c r="P345" s="364"/>
      <c r="Q345" s="363"/>
    </row>
    <row r="346" spans="12:17" ht="14.5" x14ac:dyDescent="0.35">
      <c r="L346" s="32"/>
      <c r="M346" s="75"/>
      <c r="N346" s="363"/>
      <c r="O346" s="365"/>
      <c r="P346" s="364"/>
      <c r="Q346" s="363"/>
    </row>
    <row r="347" spans="12:17" ht="14.5" x14ac:dyDescent="0.35">
      <c r="L347" s="32"/>
      <c r="M347" s="75"/>
      <c r="N347" s="363"/>
      <c r="O347" s="365"/>
      <c r="P347" s="364"/>
      <c r="Q347" s="363"/>
    </row>
    <row r="348" spans="12:17" ht="14.5" x14ac:dyDescent="0.35">
      <c r="L348" s="32"/>
      <c r="M348" s="75"/>
      <c r="N348" s="363"/>
      <c r="O348" s="365"/>
      <c r="P348" s="364"/>
      <c r="Q348" s="363"/>
    </row>
    <row r="349" spans="12:17" ht="14.5" x14ac:dyDescent="0.35">
      <c r="L349" s="32"/>
      <c r="M349" s="75"/>
      <c r="N349" s="363"/>
      <c r="O349" s="365"/>
      <c r="P349" s="364"/>
      <c r="Q349" s="363"/>
    </row>
    <row r="350" spans="12:17" ht="14.5" x14ac:dyDescent="0.35">
      <c r="L350" s="32"/>
      <c r="M350" s="75"/>
      <c r="N350" s="363"/>
      <c r="O350" s="365"/>
      <c r="P350" s="364"/>
      <c r="Q350" s="363"/>
    </row>
    <row r="351" spans="12:17" ht="14.5" x14ac:dyDescent="0.35">
      <c r="L351" s="32"/>
      <c r="M351" s="75"/>
      <c r="N351" s="363"/>
      <c r="O351" s="365"/>
      <c r="P351" s="364"/>
      <c r="Q351" s="363"/>
    </row>
    <row r="352" spans="12:17" ht="14.5" x14ac:dyDescent="0.35">
      <c r="L352" s="32"/>
      <c r="M352" s="75"/>
      <c r="N352" s="363"/>
      <c r="O352" s="365"/>
      <c r="P352" s="364"/>
      <c r="Q352" s="363"/>
    </row>
    <row r="353" spans="12:17" ht="14.5" x14ac:dyDescent="0.35">
      <c r="L353" s="32"/>
      <c r="M353" s="75"/>
      <c r="N353" s="363"/>
      <c r="O353" s="365"/>
      <c r="P353" s="364"/>
      <c r="Q353" s="363"/>
    </row>
    <row r="354" spans="12:17" ht="14.5" x14ac:dyDescent="0.35">
      <c r="L354" s="32"/>
      <c r="M354" s="75"/>
      <c r="N354" s="363"/>
      <c r="O354" s="365"/>
      <c r="P354" s="364"/>
      <c r="Q354" s="363"/>
    </row>
    <row r="355" spans="12:17" ht="14.5" x14ac:dyDescent="0.35">
      <c r="L355" s="32"/>
      <c r="M355" s="75"/>
      <c r="N355" s="363"/>
      <c r="O355" s="365"/>
      <c r="P355" s="364"/>
      <c r="Q355" s="363"/>
    </row>
    <row r="356" spans="12:17" ht="14.5" x14ac:dyDescent="0.35">
      <c r="L356" s="32"/>
      <c r="M356" s="75"/>
      <c r="N356" s="363"/>
      <c r="O356" s="365"/>
      <c r="P356" s="364"/>
      <c r="Q356" s="363"/>
    </row>
    <row r="357" spans="12:17" ht="14.5" x14ac:dyDescent="0.35">
      <c r="L357" s="32"/>
      <c r="M357" s="75"/>
      <c r="N357" s="363"/>
      <c r="O357" s="365"/>
      <c r="P357" s="364"/>
      <c r="Q357" s="363"/>
    </row>
    <row r="358" spans="12:17" ht="14.5" x14ac:dyDescent="0.35">
      <c r="L358" s="32"/>
      <c r="M358" s="75"/>
      <c r="N358" s="363"/>
      <c r="O358" s="365"/>
      <c r="P358" s="364"/>
      <c r="Q358" s="363"/>
    </row>
    <row r="359" spans="12:17" ht="14.5" x14ac:dyDescent="0.35">
      <c r="L359" s="32"/>
      <c r="M359" s="75"/>
      <c r="N359" s="363"/>
      <c r="O359" s="365"/>
      <c r="P359" s="364"/>
      <c r="Q359" s="363"/>
    </row>
    <row r="360" spans="12:17" ht="14.5" x14ac:dyDescent="0.35">
      <c r="L360" s="32"/>
      <c r="M360" s="75"/>
      <c r="N360" s="363"/>
      <c r="O360" s="365"/>
      <c r="P360" s="364"/>
      <c r="Q360" s="363"/>
    </row>
    <row r="361" spans="12:17" ht="14.5" x14ac:dyDescent="0.35">
      <c r="L361" s="32"/>
      <c r="M361" s="75"/>
      <c r="N361" s="363"/>
      <c r="O361" s="365"/>
      <c r="P361" s="364"/>
      <c r="Q361" s="363"/>
    </row>
    <row r="362" spans="12:17" ht="14.5" x14ac:dyDescent="0.35">
      <c r="L362" s="32"/>
      <c r="M362" s="75"/>
      <c r="N362" s="363"/>
      <c r="O362" s="365"/>
      <c r="P362" s="364"/>
      <c r="Q362" s="363"/>
    </row>
    <row r="363" spans="12:17" ht="14.5" x14ac:dyDescent="0.35">
      <c r="L363" s="32"/>
      <c r="M363" s="75"/>
      <c r="N363" s="363"/>
      <c r="O363" s="365"/>
      <c r="P363" s="364"/>
      <c r="Q363" s="363"/>
    </row>
    <row r="364" spans="12:17" ht="14.5" x14ac:dyDescent="0.35">
      <c r="L364" s="32"/>
      <c r="M364" s="75"/>
      <c r="N364" s="363"/>
      <c r="O364" s="365"/>
      <c r="P364" s="364"/>
      <c r="Q364" s="363"/>
    </row>
    <row r="365" spans="12:17" ht="14.5" x14ac:dyDescent="0.35">
      <c r="L365" s="32"/>
      <c r="M365" s="75"/>
      <c r="N365" s="363"/>
      <c r="O365" s="365"/>
      <c r="P365" s="364"/>
      <c r="Q365" s="363"/>
    </row>
    <row r="366" spans="12:17" ht="14.5" x14ac:dyDescent="0.35">
      <c r="L366" s="32"/>
      <c r="M366" s="75"/>
      <c r="N366" s="363"/>
      <c r="O366" s="365"/>
      <c r="P366" s="364"/>
      <c r="Q366" s="363"/>
    </row>
    <row r="367" spans="12:17" ht="14.5" x14ac:dyDescent="0.35">
      <c r="L367" s="32"/>
      <c r="M367" s="75"/>
      <c r="N367" s="363"/>
      <c r="O367" s="365"/>
      <c r="P367" s="364"/>
      <c r="Q367" s="363"/>
    </row>
    <row r="368" spans="12:17" ht="14.5" x14ac:dyDescent="0.35">
      <c r="L368" s="32"/>
      <c r="M368" s="75"/>
      <c r="N368" s="363"/>
      <c r="O368" s="365"/>
      <c r="P368" s="364"/>
      <c r="Q368" s="363"/>
    </row>
    <row r="369" spans="12:17" ht="14.5" x14ac:dyDescent="0.35">
      <c r="L369" s="32"/>
      <c r="M369" s="75"/>
      <c r="N369" s="363"/>
      <c r="O369" s="365"/>
      <c r="P369" s="364"/>
      <c r="Q369" s="363"/>
    </row>
    <row r="370" spans="12:17" ht="14.5" x14ac:dyDescent="0.35">
      <c r="L370" s="32"/>
      <c r="M370" s="75"/>
      <c r="N370" s="363"/>
      <c r="O370" s="365"/>
      <c r="P370" s="364"/>
      <c r="Q370" s="363"/>
    </row>
    <row r="371" spans="12:17" ht="14.5" x14ac:dyDescent="0.35">
      <c r="L371" s="32"/>
      <c r="M371" s="75"/>
      <c r="N371" s="363"/>
      <c r="O371" s="365"/>
      <c r="P371" s="364"/>
      <c r="Q371" s="363"/>
    </row>
    <row r="372" spans="12:17" ht="14.5" x14ac:dyDescent="0.35">
      <c r="L372" s="32"/>
      <c r="M372" s="75"/>
      <c r="N372" s="363"/>
      <c r="O372" s="365"/>
      <c r="P372" s="364"/>
      <c r="Q372" s="363"/>
    </row>
    <row r="373" spans="12:17" ht="14.5" x14ac:dyDescent="0.35">
      <c r="L373" s="32"/>
      <c r="M373" s="75"/>
      <c r="N373" s="363"/>
      <c r="O373" s="365"/>
      <c r="P373" s="364"/>
      <c r="Q373" s="363"/>
    </row>
    <row r="374" spans="12:17" ht="14.5" x14ac:dyDescent="0.35">
      <c r="L374" s="32"/>
      <c r="M374" s="75"/>
      <c r="N374" s="363"/>
      <c r="O374" s="365"/>
      <c r="P374" s="364"/>
      <c r="Q374" s="363"/>
    </row>
    <row r="375" spans="12:17" ht="14.5" x14ac:dyDescent="0.35">
      <c r="L375" s="32"/>
      <c r="M375" s="75"/>
      <c r="N375" s="363"/>
      <c r="O375" s="365"/>
      <c r="P375" s="364"/>
      <c r="Q375" s="363"/>
    </row>
    <row r="376" spans="12:17" ht="14.5" x14ac:dyDescent="0.35">
      <c r="L376" s="32"/>
      <c r="M376" s="75"/>
      <c r="N376" s="363"/>
      <c r="O376" s="365"/>
      <c r="P376" s="364"/>
      <c r="Q376" s="363"/>
    </row>
    <row r="377" spans="12:17" ht="14.5" x14ac:dyDescent="0.35">
      <c r="L377" s="32"/>
      <c r="M377" s="75"/>
      <c r="N377" s="363"/>
      <c r="O377" s="365"/>
      <c r="P377" s="364"/>
      <c r="Q377" s="363"/>
    </row>
    <row r="378" spans="12:17" ht="14.5" x14ac:dyDescent="0.35">
      <c r="L378" s="32"/>
      <c r="M378" s="75"/>
      <c r="N378" s="363"/>
      <c r="O378" s="365"/>
      <c r="P378" s="364"/>
      <c r="Q378" s="363"/>
    </row>
    <row r="379" spans="12:17" ht="14.5" x14ac:dyDescent="0.35">
      <c r="L379" s="32"/>
      <c r="M379" s="75"/>
      <c r="N379" s="363"/>
      <c r="O379" s="365"/>
      <c r="P379" s="364"/>
      <c r="Q379" s="363"/>
    </row>
    <row r="380" spans="12:17" ht="14.5" x14ac:dyDescent="0.35">
      <c r="L380" s="32"/>
      <c r="M380" s="75"/>
      <c r="N380" s="363"/>
      <c r="O380" s="365"/>
      <c r="P380" s="364"/>
      <c r="Q380" s="363"/>
    </row>
    <row r="381" spans="12:17" ht="14.5" x14ac:dyDescent="0.35">
      <c r="L381" s="32"/>
      <c r="M381" s="75"/>
      <c r="N381" s="363"/>
      <c r="O381" s="365"/>
      <c r="P381" s="364"/>
      <c r="Q381" s="363"/>
    </row>
    <row r="382" spans="12:17" ht="14.5" x14ac:dyDescent="0.35">
      <c r="L382" s="32"/>
      <c r="M382" s="75"/>
      <c r="N382" s="363"/>
      <c r="O382" s="365"/>
      <c r="P382" s="364"/>
      <c r="Q382" s="363"/>
    </row>
    <row r="383" spans="12:17" ht="14.5" x14ac:dyDescent="0.35">
      <c r="L383" s="32"/>
      <c r="M383" s="75"/>
      <c r="N383" s="363"/>
      <c r="O383" s="365"/>
      <c r="P383" s="364"/>
      <c r="Q383" s="363"/>
    </row>
    <row r="384" spans="12:17" ht="14.5" x14ac:dyDescent="0.35">
      <c r="L384" s="32"/>
      <c r="M384" s="75"/>
      <c r="N384" s="363"/>
      <c r="O384" s="365"/>
      <c r="P384" s="364"/>
      <c r="Q384" s="363"/>
    </row>
    <row r="385" spans="12:17" ht="14.5" x14ac:dyDescent="0.35">
      <c r="L385" s="32"/>
      <c r="M385" s="75"/>
      <c r="N385" s="363"/>
      <c r="O385" s="365"/>
      <c r="P385" s="364"/>
      <c r="Q385" s="363"/>
    </row>
    <row r="386" spans="12:17" ht="14.5" x14ac:dyDescent="0.35">
      <c r="L386" s="32"/>
      <c r="M386" s="75"/>
      <c r="N386" s="363"/>
      <c r="O386" s="365"/>
      <c r="P386" s="364"/>
      <c r="Q386" s="363"/>
    </row>
    <row r="387" spans="12:17" ht="14.5" x14ac:dyDescent="0.35">
      <c r="L387" s="32"/>
      <c r="M387" s="75"/>
      <c r="N387" s="363"/>
      <c r="O387" s="365"/>
      <c r="P387" s="364"/>
      <c r="Q387" s="363"/>
    </row>
    <row r="388" spans="12:17" ht="14.5" x14ac:dyDescent="0.35">
      <c r="L388" s="32"/>
      <c r="M388" s="75"/>
      <c r="N388" s="363"/>
      <c r="O388" s="365"/>
      <c r="P388" s="364"/>
      <c r="Q388" s="363"/>
    </row>
    <row r="389" spans="12:17" ht="14.5" x14ac:dyDescent="0.35">
      <c r="L389" s="32"/>
      <c r="M389" s="75"/>
      <c r="N389" s="363"/>
      <c r="O389" s="365"/>
      <c r="P389" s="364"/>
      <c r="Q389" s="363"/>
    </row>
    <row r="390" spans="12:17" ht="14.5" x14ac:dyDescent="0.35">
      <c r="L390" s="32"/>
      <c r="M390" s="75"/>
      <c r="N390" s="363"/>
      <c r="O390" s="365"/>
      <c r="P390" s="364"/>
      <c r="Q390" s="363"/>
    </row>
    <row r="391" spans="12:17" ht="14.5" x14ac:dyDescent="0.35">
      <c r="L391" s="32"/>
      <c r="M391" s="75"/>
      <c r="N391" s="363"/>
      <c r="O391" s="365"/>
      <c r="P391" s="364"/>
      <c r="Q391" s="363"/>
    </row>
    <row r="392" spans="12:17" ht="14.5" x14ac:dyDescent="0.35">
      <c r="L392" s="32"/>
      <c r="M392" s="75"/>
      <c r="N392" s="363"/>
      <c r="O392" s="365"/>
      <c r="P392" s="364"/>
      <c r="Q392" s="363"/>
    </row>
    <row r="393" spans="12:17" ht="14.5" x14ac:dyDescent="0.35">
      <c r="L393" s="32"/>
      <c r="M393" s="75"/>
      <c r="N393" s="363"/>
      <c r="O393" s="365"/>
      <c r="P393" s="364"/>
      <c r="Q393" s="363"/>
    </row>
    <row r="394" spans="12:17" ht="14.5" x14ac:dyDescent="0.35">
      <c r="L394" s="32"/>
      <c r="M394" s="75"/>
      <c r="N394" s="363"/>
      <c r="O394" s="365"/>
      <c r="P394" s="364"/>
      <c r="Q394" s="363"/>
    </row>
    <row r="395" spans="12:17" ht="14.5" x14ac:dyDescent="0.35">
      <c r="L395" s="32"/>
      <c r="M395" s="75"/>
      <c r="N395" s="363"/>
      <c r="O395" s="365"/>
      <c r="P395" s="364"/>
      <c r="Q395" s="363"/>
    </row>
    <row r="396" spans="12:17" ht="14.5" x14ac:dyDescent="0.35">
      <c r="L396" s="32"/>
      <c r="M396" s="75"/>
      <c r="N396" s="363"/>
      <c r="O396" s="365"/>
      <c r="P396" s="364"/>
      <c r="Q396" s="363"/>
    </row>
    <row r="397" spans="12:17" ht="14.5" x14ac:dyDescent="0.35">
      <c r="L397" s="32"/>
      <c r="M397" s="75"/>
      <c r="N397" s="363"/>
      <c r="O397" s="365"/>
      <c r="P397" s="364"/>
      <c r="Q397" s="363"/>
    </row>
    <row r="398" spans="12:17" ht="14.5" x14ac:dyDescent="0.35">
      <c r="L398" s="32"/>
      <c r="M398" s="75"/>
      <c r="N398" s="363"/>
      <c r="O398" s="365"/>
      <c r="P398" s="364"/>
      <c r="Q398" s="363"/>
    </row>
    <row r="399" spans="12:17" ht="14.5" x14ac:dyDescent="0.35">
      <c r="L399" s="32"/>
      <c r="M399" s="75"/>
      <c r="N399" s="363"/>
      <c r="O399" s="365"/>
      <c r="P399" s="364"/>
      <c r="Q399" s="363"/>
    </row>
    <row r="400" spans="12:17" ht="14.5" x14ac:dyDescent="0.35">
      <c r="L400" s="32"/>
      <c r="M400" s="75"/>
      <c r="N400" s="363"/>
      <c r="O400" s="365"/>
      <c r="P400" s="364"/>
      <c r="Q400" s="363"/>
    </row>
    <row r="401" spans="12:17" ht="14.5" x14ac:dyDescent="0.35">
      <c r="L401" s="32"/>
      <c r="M401" s="75"/>
      <c r="N401" s="363"/>
      <c r="O401" s="365"/>
      <c r="P401" s="364"/>
      <c r="Q401" s="363"/>
    </row>
    <row r="402" spans="12:17" ht="14.5" x14ac:dyDescent="0.35">
      <c r="L402" s="32"/>
      <c r="M402" s="75"/>
      <c r="N402" s="363"/>
      <c r="O402" s="365"/>
      <c r="P402" s="364"/>
      <c r="Q402" s="363"/>
    </row>
    <row r="403" spans="12:17" ht="14.5" x14ac:dyDescent="0.35">
      <c r="L403" s="32"/>
      <c r="M403" s="75"/>
      <c r="N403" s="363"/>
      <c r="O403" s="365"/>
      <c r="P403" s="364"/>
      <c r="Q403" s="363"/>
    </row>
    <row r="404" spans="12:17" ht="14.5" x14ac:dyDescent="0.35">
      <c r="L404" s="32"/>
      <c r="M404" s="75"/>
      <c r="N404" s="363"/>
      <c r="O404" s="365"/>
      <c r="P404" s="364"/>
      <c r="Q404" s="363"/>
    </row>
    <row r="405" spans="12:17" ht="14.5" x14ac:dyDescent="0.35">
      <c r="L405" s="32"/>
      <c r="M405" s="75"/>
      <c r="N405" s="363"/>
      <c r="O405" s="365"/>
      <c r="P405" s="364"/>
      <c r="Q405" s="363"/>
    </row>
    <row r="406" spans="12:17" ht="14.5" x14ac:dyDescent="0.35">
      <c r="L406" s="32"/>
      <c r="M406" s="75"/>
      <c r="N406" s="363"/>
      <c r="O406" s="365"/>
      <c r="P406" s="364"/>
      <c r="Q406" s="363"/>
    </row>
    <row r="407" spans="12:17" ht="14.5" x14ac:dyDescent="0.35">
      <c r="L407" s="32"/>
      <c r="M407" s="75"/>
      <c r="N407" s="363"/>
      <c r="O407" s="365"/>
      <c r="P407" s="364"/>
      <c r="Q407" s="363"/>
    </row>
    <row r="408" spans="12:17" ht="14.5" x14ac:dyDescent="0.35">
      <c r="L408" s="32"/>
      <c r="M408" s="75"/>
      <c r="N408" s="363"/>
      <c r="O408" s="365"/>
      <c r="P408" s="364"/>
      <c r="Q408" s="363"/>
    </row>
    <row r="409" spans="12:17" ht="14.5" x14ac:dyDescent="0.35">
      <c r="L409" s="32"/>
      <c r="M409" s="75"/>
      <c r="N409" s="363"/>
      <c r="O409" s="365"/>
      <c r="P409" s="364"/>
      <c r="Q409" s="363"/>
    </row>
    <row r="410" spans="12:17" ht="14.5" x14ac:dyDescent="0.35">
      <c r="L410" s="32"/>
      <c r="M410" s="75"/>
      <c r="N410" s="363"/>
      <c r="O410" s="365"/>
      <c r="P410" s="364"/>
      <c r="Q410" s="363"/>
    </row>
    <row r="411" spans="12:17" ht="14.5" x14ac:dyDescent="0.35">
      <c r="L411" s="32"/>
      <c r="M411" s="75"/>
      <c r="N411" s="363"/>
      <c r="O411" s="365"/>
      <c r="P411" s="364"/>
      <c r="Q411" s="363"/>
    </row>
    <row r="412" spans="12:17" ht="14.5" x14ac:dyDescent="0.35">
      <c r="L412" s="32"/>
      <c r="M412" s="75"/>
      <c r="N412" s="363"/>
      <c r="O412" s="365"/>
      <c r="P412" s="364"/>
      <c r="Q412" s="363"/>
    </row>
    <row r="413" spans="12:17" ht="14.5" x14ac:dyDescent="0.35">
      <c r="L413" s="32"/>
      <c r="M413" s="75"/>
      <c r="N413" s="363"/>
      <c r="O413" s="365"/>
      <c r="P413" s="364"/>
      <c r="Q413" s="363"/>
    </row>
    <row r="414" spans="12:17" ht="14.5" x14ac:dyDescent="0.35">
      <c r="L414" s="32"/>
      <c r="M414" s="75"/>
      <c r="N414" s="363"/>
      <c r="O414" s="365"/>
      <c r="P414" s="364"/>
      <c r="Q414" s="363"/>
    </row>
    <row r="415" spans="12:17" ht="14.5" x14ac:dyDescent="0.35">
      <c r="L415" s="32"/>
      <c r="M415" s="75"/>
      <c r="N415" s="363"/>
      <c r="O415" s="365"/>
      <c r="P415" s="364"/>
      <c r="Q415" s="363"/>
    </row>
    <row r="416" spans="12:17" ht="14.5" x14ac:dyDescent="0.35">
      <c r="L416" s="32"/>
      <c r="M416" s="75"/>
      <c r="N416" s="363"/>
      <c r="O416" s="365"/>
      <c r="P416" s="364"/>
      <c r="Q416" s="363"/>
    </row>
    <row r="417" spans="12:17" ht="14.5" x14ac:dyDescent="0.35">
      <c r="L417" s="32"/>
      <c r="M417" s="75"/>
      <c r="N417" s="363"/>
      <c r="O417" s="365"/>
      <c r="P417" s="364"/>
      <c r="Q417" s="363"/>
    </row>
    <row r="418" spans="12:17" ht="14.5" x14ac:dyDescent="0.35">
      <c r="L418" s="32"/>
      <c r="M418" s="75"/>
      <c r="N418" s="363"/>
      <c r="O418" s="365"/>
      <c r="P418" s="364"/>
      <c r="Q418" s="363"/>
    </row>
    <row r="419" spans="12:17" ht="14.5" x14ac:dyDescent="0.35">
      <c r="L419" s="32"/>
      <c r="M419" s="75"/>
      <c r="N419" s="363"/>
      <c r="O419" s="365"/>
      <c r="P419" s="364"/>
      <c r="Q419" s="363"/>
    </row>
    <row r="420" spans="12:17" ht="14.5" x14ac:dyDescent="0.35">
      <c r="L420" s="32"/>
      <c r="M420" s="75"/>
      <c r="N420" s="363"/>
      <c r="O420" s="365"/>
      <c r="P420" s="364"/>
      <c r="Q420" s="363"/>
    </row>
    <row r="421" spans="12:17" ht="14.5" x14ac:dyDescent="0.35">
      <c r="L421" s="32"/>
      <c r="M421" s="75"/>
      <c r="N421" s="363"/>
      <c r="O421" s="365"/>
      <c r="P421" s="364"/>
      <c r="Q421" s="363"/>
    </row>
    <row r="422" spans="12:17" ht="14.5" x14ac:dyDescent="0.35">
      <c r="L422" s="32"/>
      <c r="M422" s="75"/>
      <c r="N422" s="363"/>
      <c r="O422" s="365"/>
      <c r="P422" s="364"/>
      <c r="Q422" s="363"/>
    </row>
    <row r="423" spans="12:17" ht="14.5" x14ac:dyDescent="0.35">
      <c r="L423" s="32"/>
      <c r="M423" s="75"/>
      <c r="N423" s="363"/>
      <c r="O423" s="365"/>
      <c r="P423" s="364"/>
      <c r="Q423" s="363"/>
    </row>
    <row r="424" spans="12:17" ht="14.5" x14ac:dyDescent="0.35">
      <c r="L424" s="32"/>
      <c r="M424" s="75"/>
      <c r="N424" s="363"/>
      <c r="O424" s="365"/>
      <c r="P424" s="364"/>
      <c r="Q424" s="363"/>
    </row>
    <row r="425" spans="12:17" ht="14.5" x14ac:dyDescent="0.35">
      <c r="L425" s="32"/>
      <c r="M425" s="75"/>
      <c r="N425" s="363"/>
      <c r="O425" s="365"/>
      <c r="P425" s="364"/>
      <c r="Q425" s="363"/>
    </row>
    <row r="426" spans="12:17" ht="14.5" x14ac:dyDescent="0.35">
      <c r="L426" s="32"/>
      <c r="M426" s="75"/>
      <c r="N426" s="363"/>
      <c r="O426" s="365"/>
      <c r="P426" s="364"/>
      <c r="Q426" s="363"/>
    </row>
    <row r="427" spans="12:17" ht="14.5" x14ac:dyDescent="0.35">
      <c r="L427" s="32"/>
      <c r="M427" s="75"/>
      <c r="N427" s="363"/>
      <c r="O427" s="365"/>
      <c r="P427" s="364"/>
      <c r="Q427" s="363"/>
    </row>
    <row r="428" spans="12:17" ht="14.5" x14ac:dyDescent="0.35">
      <c r="L428" s="32"/>
      <c r="M428" s="75"/>
      <c r="N428" s="363"/>
      <c r="O428" s="365"/>
      <c r="P428" s="364"/>
      <c r="Q428" s="363"/>
    </row>
    <row r="429" spans="12:17" ht="14.5" x14ac:dyDescent="0.35">
      <c r="L429" s="32"/>
      <c r="M429" s="75"/>
      <c r="N429" s="363"/>
      <c r="O429" s="365"/>
      <c r="P429" s="364"/>
      <c r="Q429" s="363"/>
    </row>
    <row r="430" spans="12:17" ht="14.5" x14ac:dyDescent="0.35">
      <c r="L430" s="32"/>
      <c r="M430" s="75"/>
      <c r="N430" s="363"/>
      <c r="O430" s="365"/>
      <c r="P430" s="364"/>
      <c r="Q430" s="363"/>
    </row>
    <row r="431" spans="12:17" ht="14.5" x14ac:dyDescent="0.35">
      <c r="L431" s="32"/>
      <c r="M431" s="75"/>
      <c r="N431" s="363"/>
      <c r="O431" s="365"/>
      <c r="P431" s="364"/>
      <c r="Q431" s="363"/>
    </row>
    <row r="432" spans="12:17" ht="14.5" x14ac:dyDescent="0.35">
      <c r="L432" s="32"/>
      <c r="M432" s="75"/>
      <c r="N432" s="363"/>
      <c r="O432" s="365"/>
      <c r="P432" s="364"/>
      <c r="Q432" s="363"/>
    </row>
    <row r="433" spans="12:17" ht="14.5" x14ac:dyDescent="0.35">
      <c r="L433" s="32"/>
      <c r="M433" s="75"/>
      <c r="N433" s="363"/>
      <c r="O433" s="365"/>
      <c r="P433" s="364"/>
      <c r="Q433" s="363"/>
    </row>
    <row r="434" spans="12:17" ht="14.5" x14ac:dyDescent="0.35">
      <c r="L434" s="32"/>
      <c r="M434" s="75"/>
      <c r="N434" s="363"/>
      <c r="O434" s="365"/>
      <c r="P434" s="364"/>
      <c r="Q434" s="363"/>
    </row>
    <row r="435" spans="12:17" ht="14.5" x14ac:dyDescent="0.35">
      <c r="L435" s="32"/>
      <c r="M435" s="75"/>
      <c r="N435" s="363"/>
      <c r="O435" s="365"/>
      <c r="P435" s="364"/>
      <c r="Q435" s="363"/>
    </row>
    <row r="436" spans="12:17" ht="14.5" x14ac:dyDescent="0.35">
      <c r="L436" s="32"/>
      <c r="M436" s="75"/>
      <c r="N436" s="363"/>
      <c r="O436" s="365"/>
      <c r="P436" s="364"/>
      <c r="Q436" s="363"/>
    </row>
    <row r="437" spans="12:17" ht="14.5" x14ac:dyDescent="0.35">
      <c r="L437" s="32"/>
      <c r="M437" s="75"/>
      <c r="N437" s="363"/>
      <c r="O437" s="365"/>
      <c r="P437" s="364"/>
      <c r="Q437" s="363"/>
    </row>
    <row r="438" spans="12:17" ht="14.5" x14ac:dyDescent="0.35">
      <c r="L438" s="32"/>
      <c r="M438" s="75"/>
      <c r="N438" s="363"/>
      <c r="O438" s="365"/>
      <c r="P438" s="364"/>
      <c r="Q438" s="363"/>
    </row>
    <row r="439" spans="12:17" ht="14.5" x14ac:dyDescent="0.35">
      <c r="L439" s="32"/>
      <c r="M439" s="75"/>
      <c r="N439" s="363"/>
      <c r="O439" s="365"/>
      <c r="P439" s="364"/>
      <c r="Q439" s="363"/>
    </row>
    <row r="440" spans="12:17" ht="14.5" x14ac:dyDescent="0.35">
      <c r="L440" s="32"/>
      <c r="M440" s="75"/>
      <c r="N440" s="363"/>
      <c r="O440" s="365"/>
      <c r="P440" s="364"/>
      <c r="Q440" s="363"/>
    </row>
    <row r="441" spans="12:17" ht="14.5" x14ac:dyDescent="0.35">
      <c r="L441" s="32"/>
      <c r="M441" s="75"/>
      <c r="N441" s="363"/>
      <c r="O441" s="365"/>
      <c r="P441" s="364"/>
      <c r="Q441" s="363"/>
    </row>
    <row r="442" spans="12:17" ht="14.5" x14ac:dyDescent="0.35">
      <c r="L442" s="32"/>
      <c r="M442" s="75"/>
      <c r="N442" s="363"/>
      <c r="O442" s="365"/>
      <c r="P442" s="364"/>
      <c r="Q442" s="363"/>
    </row>
    <row r="443" spans="12:17" ht="14.5" x14ac:dyDescent="0.35">
      <c r="L443" s="32"/>
      <c r="M443" s="75"/>
      <c r="N443" s="363"/>
      <c r="O443" s="365"/>
      <c r="P443" s="364"/>
      <c r="Q443" s="363"/>
    </row>
    <row r="444" spans="12:17" ht="14.5" x14ac:dyDescent="0.35">
      <c r="L444" s="32"/>
      <c r="M444" s="75"/>
      <c r="N444" s="363"/>
      <c r="O444" s="365"/>
      <c r="P444" s="364"/>
      <c r="Q444" s="363"/>
    </row>
    <row r="445" spans="12:17" ht="14.5" x14ac:dyDescent="0.35">
      <c r="L445" s="32"/>
      <c r="M445" s="75"/>
      <c r="N445" s="363"/>
      <c r="O445" s="365"/>
      <c r="P445" s="364"/>
      <c r="Q445" s="363"/>
    </row>
    <row r="446" spans="12:17" ht="14.5" x14ac:dyDescent="0.35">
      <c r="L446" s="32"/>
      <c r="M446" s="75"/>
      <c r="N446" s="363"/>
      <c r="O446" s="365"/>
      <c r="P446" s="364"/>
      <c r="Q446" s="363"/>
    </row>
    <row r="447" spans="12:17" ht="14.5" x14ac:dyDescent="0.35">
      <c r="L447" s="32"/>
      <c r="M447" s="75"/>
      <c r="N447" s="363"/>
      <c r="O447" s="365"/>
      <c r="P447" s="364"/>
      <c r="Q447" s="363"/>
    </row>
    <row r="448" spans="12:17" ht="14.5" x14ac:dyDescent="0.35">
      <c r="L448" s="32"/>
      <c r="M448" s="75"/>
      <c r="N448" s="363"/>
      <c r="O448" s="365"/>
      <c r="P448" s="364"/>
      <c r="Q448" s="363"/>
    </row>
    <row r="449" spans="12:17" ht="14.5" x14ac:dyDescent="0.35">
      <c r="L449" s="32"/>
      <c r="M449" s="75"/>
      <c r="N449" s="363"/>
      <c r="O449" s="365"/>
      <c r="P449" s="364"/>
      <c r="Q449" s="363"/>
    </row>
    <row r="450" spans="12:17" ht="14.5" x14ac:dyDescent="0.35">
      <c r="L450" s="32"/>
      <c r="M450" s="75"/>
      <c r="N450" s="363"/>
      <c r="O450" s="365"/>
      <c r="P450" s="364"/>
      <c r="Q450" s="363"/>
    </row>
    <row r="451" spans="12:17" ht="14.5" x14ac:dyDescent="0.35">
      <c r="L451" s="32"/>
      <c r="M451" s="75"/>
      <c r="N451" s="363"/>
      <c r="O451" s="365"/>
      <c r="P451" s="364"/>
      <c r="Q451" s="363"/>
    </row>
    <row r="452" spans="12:17" ht="14.5" x14ac:dyDescent="0.35">
      <c r="L452" s="32"/>
      <c r="M452" s="75"/>
      <c r="N452" s="363"/>
      <c r="O452" s="365"/>
      <c r="P452" s="364"/>
      <c r="Q452" s="363"/>
    </row>
    <row r="453" spans="12:17" ht="14.5" x14ac:dyDescent="0.35">
      <c r="L453" s="32"/>
      <c r="M453" s="75"/>
      <c r="N453" s="363"/>
      <c r="O453" s="365"/>
      <c r="P453" s="364"/>
      <c r="Q453" s="363"/>
    </row>
    <row r="454" spans="12:17" ht="14.5" x14ac:dyDescent="0.35">
      <c r="L454" s="32"/>
      <c r="M454" s="75"/>
      <c r="N454" s="363"/>
      <c r="O454" s="365"/>
      <c r="P454" s="364"/>
      <c r="Q454" s="363"/>
    </row>
    <row r="455" spans="12:17" ht="14.5" x14ac:dyDescent="0.35">
      <c r="L455" s="32"/>
      <c r="M455" s="75"/>
      <c r="N455" s="363"/>
      <c r="O455" s="365"/>
      <c r="P455" s="364"/>
      <c r="Q455" s="363"/>
    </row>
    <row r="456" spans="12:17" ht="14.5" x14ac:dyDescent="0.35">
      <c r="L456" s="32"/>
      <c r="M456" s="75"/>
      <c r="N456" s="363"/>
      <c r="O456" s="365"/>
      <c r="P456" s="364"/>
      <c r="Q456" s="363"/>
    </row>
    <row r="457" spans="12:17" ht="14.5" x14ac:dyDescent="0.35">
      <c r="L457" s="32"/>
      <c r="M457" s="75"/>
      <c r="N457" s="363"/>
      <c r="O457" s="365"/>
      <c r="P457" s="364"/>
      <c r="Q457" s="363"/>
    </row>
    <row r="458" spans="12:17" ht="14.5" x14ac:dyDescent="0.35">
      <c r="L458" s="32"/>
      <c r="M458" s="75"/>
      <c r="N458" s="363"/>
      <c r="O458" s="365"/>
      <c r="P458" s="364"/>
      <c r="Q458" s="363"/>
    </row>
    <row r="459" spans="12:17" ht="14.5" x14ac:dyDescent="0.35">
      <c r="L459" s="32"/>
      <c r="M459" s="75"/>
      <c r="N459" s="363"/>
      <c r="O459" s="365"/>
      <c r="P459" s="364"/>
      <c r="Q459" s="363"/>
    </row>
    <row r="460" spans="12:17" ht="14.5" x14ac:dyDescent="0.35">
      <c r="L460" s="32"/>
      <c r="M460" s="75"/>
      <c r="N460" s="363"/>
      <c r="O460" s="365"/>
      <c r="P460" s="364"/>
      <c r="Q460" s="363"/>
    </row>
    <row r="461" spans="12:17" ht="14.5" x14ac:dyDescent="0.35">
      <c r="L461" s="32"/>
      <c r="M461" s="75"/>
      <c r="N461" s="363"/>
      <c r="O461" s="365"/>
      <c r="P461" s="364"/>
      <c r="Q461" s="363"/>
    </row>
    <row r="462" spans="12:17" ht="14.5" x14ac:dyDescent="0.35">
      <c r="L462" s="32"/>
      <c r="M462" s="75"/>
      <c r="N462" s="363"/>
      <c r="O462" s="365"/>
      <c r="P462" s="364"/>
      <c r="Q462" s="363"/>
    </row>
    <row r="463" spans="12:17" ht="14.5" x14ac:dyDescent="0.35">
      <c r="L463" s="32"/>
      <c r="M463" s="75"/>
      <c r="N463" s="363"/>
      <c r="O463" s="365"/>
      <c r="P463" s="364"/>
      <c r="Q463" s="363"/>
    </row>
    <row r="464" spans="12:17" ht="14.5" x14ac:dyDescent="0.35">
      <c r="L464" s="32"/>
      <c r="M464" s="75"/>
      <c r="N464" s="363"/>
      <c r="O464" s="365"/>
      <c r="P464" s="364"/>
      <c r="Q464" s="363"/>
    </row>
    <row r="465" spans="12:17" ht="14.5" x14ac:dyDescent="0.35">
      <c r="L465" s="32"/>
      <c r="M465" s="75"/>
      <c r="N465" s="363"/>
      <c r="O465" s="365"/>
      <c r="P465" s="364"/>
      <c r="Q465" s="363"/>
    </row>
    <row r="466" spans="12:17" ht="14.5" x14ac:dyDescent="0.35">
      <c r="L466" s="32"/>
      <c r="M466" s="75"/>
      <c r="N466" s="363"/>
      <c r="O466" s="365"/>
      <c r="P466" s="364"/>
      <c r="Q466" s="363"/>
    </row>
    <row r="467" spans="12:17" ht="14.5" x14ac:dyDescent="0.35">
      <c r="L467" s="32"/>
      <c r="M467" s="75"/>
      <c r="N467" s="363"/>
      <c r="O467" s="365"/>
      <c r="P467" s="364"/>
      <c r="Q467" s="363"/>
    </row>
    <row r="468" spans="12:17" ht="14.5" x14ac:dyDescent="0.35">
      <c r="L468" s="32"/>
      <c r="M468" s="75"/>
      <c r="N468" s="363"/>
      <c r="O468" s="365"/>
      <c r="P468" s="364"/>
      <c r="Q468" s="363"/>
    </row>
    <row r="469" spans="12:17" ht="14.5" x14ac:dyDescent="0.35">
      <c r="L469" s="32"/>
      <c r="M469" s="75"/>
      <c r="N469" s="363"/>
      <c r="O469" s="365"/>
      <c r="P469" s="364"/>
      <c r="Q469" s="363"/>
    </row>
    <row r="470" spans="12:17" ht="14.5" x14ac:dyDescent="0.35">
      <c r="L470" s="32"/>
      <c r="M470" s="75"/>
      <c r="N470" s="363"/>
      <c r="O470" s="365"/>
      <c r="P470" s="364"/>
      <c r="Q470" s="363"/>
    </row>
    <row r="471" spans="12:17" ht="14.5" x14ac:dyDescent="0.35">
      <c r="L471" s="32"/>
      <c r="M471" s="75"/>
      <c r="N471" s="363"/>
      <c r="O471" s="365"/>
      <c r="P471" s="364"/>
      <c r="Q471" s="363"/>
    </row>
    <row r="472" spans="12:17" ht="14.5" x14ac:dyDescent="0.35">
      <c r="L472" s="32"/>
      <c r="M472" s="75"/>
      <c r="N472" s="363"/>
      <c r="O472" s="365"/>
      <c r="P472" s="364"/>
      <c r="Q472" s="363"/>
    </row>
    <row r="473" spans="12:17" ht="14.5" x14ac:dyDescent="0.35">
      <c r="L473" s="32"/>
      <c r="M473" s="75"/>
      <c r="N473" s="363"/>
      <c r="O473" s="365"/>
      <c r="P473" s="364"/>
      <c r="Q473" s="363"/>
    </row>
    <row r="474" spans="12:17" ht="14.5" x14ac:dyDescent="0.35">
      <c r="L474" s="32"/>
      <c r="M474" s="75"/>
      <c r="N474" s="363"/>
      <c r="O474" s="365"/>
      <c r="P474" s="364"/>
      <c r="Q474" s="363"/>
    </row>
    <row r="475" spans="12:17" ht="14.5" x14ac:dyDescent="0.35">
      <c r="L475" s="32"/>
      <c r="M475" s="75"/>
      <c r="N475" s="363"/>
      <c r="O475" s="365"/>
      <c r="P475" s="364"/>
      <c r="Q475" s="363"/>
    </row>
    <row r="476" spans="12:17" ht="14.5" x14ac:dyDescent="0.35">
      <c r="L476" s="32"/>
      <c r="M476" s="75"/>
      <c r="N476" s="363"/>
      <c r="O476" s="365"/>
      <c r="P476" s="364"/>
      <c r="Q476" s="363"/>
    </row>
    <row r="477" spans="12:17" ht="14.5" x14ac:dyDescent="0.35">
      <c r="L477" s="32"/>
      <c r="M477" s="75"/>
      <c r="N477" s="363"/>
      <c r="O477" s="365"/>
      <c r="P477" s="364"/>
      <c r="Q477" s="363"/>
    </row>
    <row r="478" spans="12:17" ht="14.5" x14ac:dyDescent="0.35">
      <c r="L478" s="32"/>
      <c r="M478" s="75"/>
      <c r="N478" s="363"/>
      <c r="O478" s="365"/>
      <c r="P478" s="364"/>
      <c r="Q478" s="363"/>
    </row>
    <row r="479" spans="12:17" ht="14.5" x14ac:dyDescent="0.35">
      <c r="L479" s="32"/>
      <c r="M479" s="75"/>
      <c r="N479" s="363"/>
      <c r="O479" s="365"/>
      <c r="P479" s="364"/>
      <c r="Q479" s="363"/>
    </row>
    <row r="480" spans="12:17" ht="14.5" x14ac:dyDescent="0.35">
      <c r="L480" s="32"/>
      <c r="M480" s="75"/>
      <c r="N480" s="363"/>
      <c r="O480" s="365"/>
      <c r="P480" s="364"/>
      <c r="Q480" s="363"/>
    </row>
    <row r="481" spans="12:17" ht="14.5" x14ac:dyDescent="0.35">
      <c r="L481" s="32"/>
      <c r="M481" s="75"/>
      <c r="N481" s="363"/>
      <c r="O481" s="365"/>
      <c r="P481" s="364"/>
      <c r="Q481" s="363"/>
    </row>
    <row r="482" spans="12:17" ht="14.5" x14ac:dyDescent="0.35">
      <c r="L482" s="32"/>
      <c r="M482" s="75"/>
      <c r="N482" s="363"/>
      <c r="O482" s="365"/>
      <c r="P482" s="364"/>
      <c r="Q482" s="363"/>
    </row>
    <row r="483" spans="12:17" ht="14.5" x14ac:dyDescent="0.35">
      <c r="L483" s="32"/>
      <c r="M483" s="75"/>
      <c r="N483" s="363"/>
      <c r="O483" s="365"/>
      <c r="P483" s="364"/>
      <c r="Q483" s="363"/>
    </row>
    <row r="484" spans="12:17" ht="14.5" x14ac:dyDescent="0.35">
      <c r="L484" s="32"/>
      <c r="M484" s="75"/>
      <c r="N484" s="363"/>
      <c r="O484" s="365"/>
      <c r="P484" s="364"/>
      <c r="Q484" s="363"/>
    </row>
    <row r="485" spans="12:17" ht="14.5" x14ac:dyDescent="0.35">
      <c r="L485" s="32"/>
      <c r="M485" s="75"/>
      <c r="N485" s="363"/>
      <c r="O485" s="365"/>
      <c r="P485" s="364"/>
      <c r="Q485" s="363"/>
    </row>
    <row r="486" spans="12:17" ht="14.5" x14ac:dyDescent="0.35">
      <c r="L486" s="32"/>
      <c r="M486" s="75"/>
      <c r="N486" s="363"/>
      <c r="O486" s="365"/>
      <c r="P486" s="364"/>
      <c r="Q486" s="363"/>
    </row>
    <row r="487" spans="12:17" ht="14.5" x14ac:dyDescent="0.35">
      <c r="L487" s="32"/>
      <c r="M487" s="75"/>
      <c r="N487" s="363"/>
      <c r="O487" s="365"/>
      <c r="P487" s="364"/>
      <c r="Q487" s="363"/>
    </row>
    <row r="488" spans="12:17" ht="14.5" x14ac:dyDescent="0.35">
      <c r="L488" s="32"/>
      <c r="M488" s="75"/>
      <c r="N488" s="363"/>
      <c r="O488" s="365"/>
      <c r="P488" s="364"/>
      <c r="Q488" s="363"/>
    </row>
    <row r="489" spans="12:17" ht="14.5" x14ac:dyDescent="0.35">
      <c r="L489" s="32"/>
      <c r="M489" s="75"/>
      <c r="N489" s="363"/>
      <c r="O489" s="365"/>
      <c r="P489" s="364"/>
      <c r="Q489" s="363"/>
    </row>
    <row r="490" spans="12:17" ht="14.5" x14ac:dyDescent="0.35">
      <c r="L490" s="32"/>
      <c r="M490" s="75"/>
      <c r="N490" s="363"/>
      <c r="O490" s="365"/>
      <c r="P490" s="364"/>
      <c r="Q490" s="363"/>
    </row>
    <row r="491" spans="12:17" ht="14.5" x14ac:dyDescent="0.35">
      <c r="L491" s="32"/>
      <c r="M491" s="75"/>
      <c r="N491" s="363"/>
      <c r="O491" s="365"/>
      <c r="P491" s="364"/>
      <c r="Q491" s="363"/>
    </row>
    <row r="492" spans="12:17" ht="14.5" x14ac:dyDescent="0.35">
      <c r="L492" s="32"/>
      <c r="M492" s="75"/>
      <c r="N492" s="363"/>
      <c r="O492" s="365"/>
      <c r="P492" s="364"/>
      <c r="Q492" s="363"/>
    </row>
    <row r="493" spans="12:17" ht="14.5" x14ac:dyDescent="0.35">
      <c r="L493" s="32"/>
      <c r="M493" s="75"/>
      <c r="N493" s="363"/>
      <c r="O493" s="365"/>
      <c r="P493" s="364"/>
      <c r="Q493" s="363"/>
    </row>
    <row r="494" spans="12:17" ht="14.5" x14ac:dyDescent="0.35">
      <c r="L494" s="32"/>
      <c r="M494" s="75"/>
      <c r="N494" s="363"/>
      <c r="O494" s="365"/>
      <c r="P494" s="364"/>
      <c r="Q494" s="363"/>
    </row>
    <row r="495" spans="12:17" ht="14.5" x14ac:dyDescent="0.35">
      <c r="L495" s="32"/>
      <c r="M495" s="75"/>
      <c r="N495" s="363"/>
      <c r="O495" s="365"/>
      <c r="P495" s="364"/>
      <c r="Q495" s="363"/>
    </row>
    <row r="496" spans="12:17" ht="14.5" x14ac:dyDescent="0.35">
      <c r="L496" s="32"/>
      <c r="M496" s="75"/>
      <c r="N496" s="363"/>
      <c r="O496" s="365"/>
      <c r="P496" s="364"/>
      <c r="Q496" s="363"/>
    </row>
    <row r="497" spans="12:17" ht="14.5" x14ac:dyDescent="0.35">
      <c r="L497" s="32"/>
      <c r="M497" s="75"/>
      <c r="N497" s="363"/>
      <c r="O497" s="365"/>
      <c r="P497" s="364"/>
      <c r="Q497" s="363"/>
    </row>
    <row r="498" spans="12:17" ht="14.5" x14ac:dyDescent="0.35">
      <c r="L498" s="32"/>
      <c r="M498" s="75"/>
      <c r="N498" s="363"/>
      <c r="O498" s="365"/>
      <c r="P498" s="364"/>
      <c r="Q498" s="363"/>
    </row>
    <row r="499" spans="12:17" ht="14.5" x14ac:dyDescent="0.35">
      <c r="L499" s="32"/>
      <c r="M499" s="75"/>
      <c r="N499" s="363"/>
      <c r="O499" s="365"/>
      <c r="P499" s="364"/>
      <c r="Q499" s="363"/>
    </row>
    <row r="500" spans="12:17" ht="14.5" x14ac:dyDescent="0.35">
      <c r="L500" s="32"/>
      <c r="M500" s="75"/>
      <c r="N500" s="363"/>
      <c r="O500" s="365"/>
      <c r="P500" s="364"/>
      <c r="Q500" s="363"/>
    </row>
    <row r="501" spans="12:17" ht="14.5" x14ac:dyDescent="0.35">
      <c r="L501" s="32"/>
      <c r="M501" s="75"/>
      <c r="N501" s="363"/>
      <c r="O501" s="365"/>
      <c r="P501" s="364"/>
      <c r="Q501" s="363"/>
    </row>
    <row r="502" spans="12:17" ht="14.5" x14ac:dyDescent="0.35">
      <c r="L502" s="32"/>
      <c r="M502" s="75"/>
      <c r="N502" s="363"/>
      <c r="O502" s="365"/>
      <c r="P502" s="364"/>
      <c r="Q502" s="363"/>
    </row>
    <row r="503" spans="12:17" ht="14.5" x14ac:dyDescent="0.35">
      <c r="L503" s="32"/>
      <c r="M503" s="75"/>
      <c r="N503" s="363"/>
      <c r="O503" s="365"/>
      <c r="P503" s="364"/>
      <c r="Q503" s="363"/>
    </row>
    <row r="504" spans="12:17" ht="14.5" x14ac:dyDescent="0.35">
      <c r="L504" s="32"/>
      <c r="M504" s="75"/>
      <c r="N504" s="363"/>
      <c r="O504" s="365"/>
      <c r="P504" s="364"/>
      <c r="Q504" s="363"/>
    </row>
    <row r="505" spans="12:17" ht="14.5" x14ac:dyDescent="0.35">
      <c r="L505" s="32"/>
      <c r="M505" s="75"/>
      <c r="N505" s="363"/>
      <c r="O505" s="365"/>
      <c r="P505" s="364"/>
      <c r="Q505" s="363"/>
    </row>
    <row r="506" spans="12:17" ht="14.5" x14ac:dyDescent="0.35">
      <c r="L506" s="32"/>
      <c r="M506" s="75"/>
      <c r="N506" s="363"/>
      <c r="O506" s="365"/>
      <c r="P506" s="364"/>
      <c r="Q506" s="363"/>
    </row>
    <row r="507" spans="12:17" ht="14.5" x14ac:dyDescent="0.35">
      <c r="L507" s="32"/>
      <c r="M507" s="75"/>
      <c r="N507" s="363"/>
      <c r="O507" s="365"/>
      <c r="P507" s="364"/>
      <c r="Q507" s="363"/>
    </row>
    <row r="508" spans="12:17" ht="14.5" x14ac:dyDescent="0.35">
      <c r="L508" s="32"/>
      <c r="M508" s="75"/>
      <c r="N508" s="363"/>
      <c r="O508" s="365"/>
      <c r="P508" s="364"/>
      <c r="Q508" s="363"/>
    </row>
    <row r="509" spans="12:17" ht="14.5" x14ac:dyDescent="0.35">
      <c r="L509" s="32"/>
      <c r="M509" s="75"/>
      <c r="N509" s="363"/>
      <c r="O509" s="365"/>
      <c r="P509" s="364"/>
      <c r="Q509" s="363"/>
    </row>
    <row r="510" spans="12:17" ht="14.5" x14ac:dyDescent="0.35">
      <c r="L510" s="32"/>
      <c r="M510" s="75"/>
      <c r="N510" s="363"/>
      <c r="O510" s="365"/>
      <c r="P510" s="364"/>
      <c r="Q510" s="363"/>
    </row>
    <row r="511" spans="12:17" ht="14.5" x14ac:dyDescent="0.35">
      <c r="L511" s="32"/>
      <c r="M511" s="75"/>
      <c r="N511" s="363"/>
      <c r="O511" s="365"/>
      <c r="P511" s="364"/>
      <c r="Q511" s="363"/>
    </row>
    <row r="512" spans="12:17" ht="14.5" x14ac:dyDescent="0.35">
      <c r="L512" s="32"/>
      <c r="M512" s="75"/>
      <c r="N512" s="363"/>
      <c r="O512" s="365"/>
      <c r="P512" s="364"/>
      <c r="Q512" s="363"/>
    </row>
    <row r="513" spans="12:17" ht="14.5" x14ac:dyDescent="0.35">
      <c r="L513" s="32"/>
      <c r="M513" s="75"/>
      <c r="N513" s="363"/>
      <c r="O513" s="365"/>
      <c r="P513" s="364"/>
      <c r="Q513" s="363"/>
    </row>
    <row r="514" spans="12:17" ht="14.5" x14ac:dyDescent="0.35">
      <c r="L514" s="32"/>
      <c r="M514" s="75"/>
      <c r="N514" s="363"/>
      <c r="O514" s="365"/>
      <c r="P514" s="364"/>
      <c r="Q514" s="363"/>
    </row>
    <row r="515" spans="12:17" ht="14.5" x14ac:dyDescent="0.35">
      <c r="L515" s="32"/>
      <c r="M515" s="75"/>
      <c r="N515" s="363"/>
      <c r="O515" s="365"/>
      <c r="P515" s="364"/>
      <c r="Q515" s="363"/>
    </row>
    <row r="516" spans="12:17" ht="14.5" x14ac:dyDescent="0.35">
      <c r="L516" s="32"/>
      <c r="M516" s="75"/>
      <c r="N516" s="363"/>
      <c r="O516" s="365"/>
      <c r="P516" s="364"/>
      <c r="Q516" s="363"/>
    </row>
    <row r="517" spans="12:17" ht="14.5" x14ac:dyDescent="0.35">
      <c r="L517" s="32"/>
      <c r="M517" s="75"/>
      <c r="N517" s="363"/>
      <c r="O517" s="365"/>
      <c r="P517" s="364"/>
      <c r="Q517" s="363"/>
    </row>
    <row r="518" spans="12:17" ht="14.5" x14ac:dyDescent="0.35">
      <c r="L518" s="32"/>
      <c r="M518" s="75"/>
      <c r="N518" s="363"/>
      <c r="O518" s="365"/>
      <c r="P518" s="364"/>
      <c r="Q518" s="363"/>
    </row>
    <row r="519" spans="12:17" ht="14.5" x14ac:dyDescent="0.35">
      <c r="L519" s="32"/>
      <c r="M519" s="75"/>
      <c r="N519" s="363"/>
      <c r="O519" s="365"/>
      <c r="P519" s="364"/>
      <c r="Q519" s="363"/>
    </row>
    <row r="520" spans="12:17" ht="14.5" x14ac:dyDescent="0.35">
      <c r="L520" s="32"/>
      <c r="M520" s="75"/>
      <c r="N520" s="363"/>
      <c r="O520" s="365"/>
      <c r="P520" s="364"/>
      <c r="Q520" s="363"/>
    </row>
    <row r="521" spans="12:17" ht="14.5" x14ac:dyDescent="0.35">
      <c r="L521" s="32"/>
      <c r="M521" s="75"/>
      <c r="N521" s="363"/>
      <c r="O521" s="365"/>
      <c r="P521" s="364"/>
      <c r="Q521" s="363"/>
    </row>
    <row r="522" spans="12:17" ht="14.5" x14ac:dyDescent="0.35">
      <c r="L522" s="32"/>
      <c r="M522" s="75"/>
      <c r="N522" s="363"/>
      <c r="O522" s="365"/>
      <c r="P522" s="364"/>
      <c r="Q522" s="363"/>
    </row>
    <row r="523" spans="12:17" ht="14.5" x14ac:dyDescent="0.35">
      <c r="L523" s="32"/>
      <c r="M523" s="75"/>
      <c r="N523" s="363"/>
      <c r="O523" s="365"/>
      <c r="P523" s="364"/>
      <c r="Q523" s="363"/>
    </row>
    <row r="524" spans="12:17" ht="14.5" x14ac:dyDescent="0.35">
      <c r="L524" s="32"/>
      <c r="M524" s="75"/>
      <c r="N524" s="363"/>
      <c r="O524" s="365"/>
      <c r="P524" s="364"/>
      <c r="Q524" s="363"/>
    </row>
    <row r="525" spans="12:17" ht="14.5" x14ac:dyDescent="0.35">
      <c r="L525" s="32"/>
      <c r="M525" s="75"/>
      <c r="N525" s="363"/>
      <c r="O525" s="365"/>
      <c r="P525" s="364"/>
      <c r="Q525" s="363"/>
    </row>
    <row r="526" spans="12:17" ht="14.5" x14ac:dyDescent="0.35">
      <c r="L526" s="32"/>
      <c r="M526" s="75"/>
      <c r="N526" s="363"/>
      <c r="O526" s="365"/>
      <c r="P526" s="364"/>
      <c r="Q526" s="363"/>
    </row>
    <row r="527" spans="12:17" ht="14.5" x14ac:dyDescent="0.35">
      <c r="L527" s="32"/>
      <c r="M527" s="75"/>
      <c r="N527" s="363"/>
      <c r="O527" s="365"/>
      <c r="P527" s="364"/>
      <c r="Q527" s="363"/>
    </row>
    <row r="528" spans="12:17" ht="14.5" x14ac:dyDescent="0.35">
      <c r="L528" s="32"/>
      <c r="M528" s="75"/>
      <c r="N528" s="363"/>
      <c r="O528" s="365"/>
      <c r="P528" s="364"/>
      <c r="Q528" s="363"/>
    </row>
    <row r="529" spans="12:17" ht="14.5" x14ac:dyDescent="0.35">
      <c r="L529" s="32"/>
      <c r="M529" s="75"/>
      <c r="N529" s="363"/>
      <c r="O529" s="365"/>
      <c r="P529" s="364"/>
      <c r="Q529" s="363"/>
    </row>
    <row r="530" spans="12:17" ht="14.5" x14ac:dyDescent="0.35">
      <c r="L530" s="32"/>
      <c r="M530" s="75"/>
      <c r="N530" s="363"/>
      <c r="O530" s="365"/>
      <c r="P530" s="364"/>
      <c r="Q530" s="363"/>
    </row>
    <row r="531" spans="12:17" ht="14.5" x14ac:dyDescent="0.35">
      <c r="L531" s="32"/>
      <c r="M531" s="75"/>
      <c r="N531" s="363"/>
      <c r="O531" s="365"/>
      <c r="P531" s="364"/>
      <c r="Q531" s="363"/>
    </row>
    <row r="532" spans="12:17" ht="14.5" x14ac:dyDescent="0.35">
      <c r="L532" s="32"/>
      <c r="M532" s="75"/>
      <c r="N532" s="363"/>
      <c r="O532" s="365"/>
      <c r="P532" s="364"/>
      <c r="Q532" s="363"/>
    </row>
    <row r="533" spans="12:17" ht="14.5" x14ac:dyDescent="0.35">
      <c r="L533" s="32"/>
      <c r="M533" s="75"/>
      <c r="N533" s="363"/>
      <c r="O533" s="365"/>
      <c r="P533" s="364"/>
      <c r="Q533" s="363"/>
    </row>
    <row r="534" spans="12:17" ht="14.5" x14ac:dyDescent="0.35">
      <c r="L534" s="32"/>
      <c r="M534" s="75"/>
      <c r="N534" s="363"/>
      <c r="O534" s="365"/>
      <c r="P534" s="364"/>
      <c r="Q534" s="363"/>
    </row>
    <row r="535" spans="12:17" ht="14.5" x14ac:dyDescent="0.35">
      <c r="L535" s="32"/>
      <c r="M535" s="75"/>
      <c r="N535" s="363"/>
      <c r="O535" s="365"/>
      <c r="P535" s="364"/>
      <c r="Q535" s="363"/>
    </row>
    <row r="536" spans="12:17" ht="14.5" x14ac:dyDescent="0.35">
      <c r="L536" s="32"/>
      <c r="M536" s="75"/>
      <c r="N536" s="363"/>
      <c r="O536" s="365"/>
      <c r="P536" s="364"/>
      <c r="Q536" s="363"/>
    </row>
    <row r="537" spans="12:17" ht="14.5" x14ac:dyDescent="0.35">
      <c r="L537" s="32"/>
      <c r="M537" s="75"/>
      <c r="N537" s="363"/>
      <c r="O537" s="365"/>
      <c r="P537" s="364"/>
      <c r="Q537" s="363"/>
    </row>
    <row r="538" spans="12:17" ht="14.5" x14ac:dyDescent="0.35">
      <c r="L538" s="32"/>
      <c r="M538" s="75"/>
      <c r="N538" s="363"/>
      <c r="O538" s="365"/>
      <c r="P538" s="364"/>
      <c r="Q538" s="363"/>
    </row>
    <row r="539" spans="12:17" ht="14.5" x14ac:dyDescent="0.35">
      <c r="L539" s="32"/>
      <c r="M539" s="75"/>
      <c r="N539" s="363"/>
      <c r="O539" s="365"/>
      <c r="P539" s="364"/>
      <c r="Q539" s="363"/>
    </row>
    <row r="540" spans="12:17" ht="14.5" x14ac:dyDescent="0.35">
      <c r="L540" s="32"/>
      <c r="M540" s="75"/>
      <c r="N540" s="363"/>
      <c r="O540" s="365"/>
      <c r="P540" s="364"/>
      <c r="Q540" s="363"/>
    </row>
    <row r="541" spans="12:17" ht="14.5" x14ac:dyDescent="0.35">
      <c r="L541" s="32"/>
      <c r="M541" s="75"/>
      <c r="N541" s="363"/>
      <c r="O541" s="365"/>
      <c r="P541" s="364"/>
      <c r="Q541" s="363"/>
    </row>
    <row r="542" spans="12:17" ht="14.5" x14ac:dyDescent="0.35">
      <c r="L542" s="32"/>
      <c r="M542" s="75"/>
      <c r="N542" s="363"/>
      <c r="O542" s="365"/>
      <c r="P542" s="364"/>
      <c r="Q542" s="363"/>
    </row>
    <row r="543" spans="12:17" ht="14.5" x14ac:dyDescent="0.35">
      <c r="L543" s="32"/>
      <c r="M543" s="75"/>
      <c r="N543" s="363"/>
      <c r="O543" s="365"/>
      <c r="P543" s="364"/>
      <c r="Q543" s="363"/>
    </row>
    <row r="544" spans="12:17" ht="14.5" x14ac:dyDescent="0.35">
      <c r="L544" s="32"/>
      <c r="M544" s="75"/>
      <c r="N544" s="363"/>
      <c r="O544" s="365"/>
      <c r="P544" s="364"/>
      <c r="Q544" s="363"/>
    </row>
    <row r="545" spans="12:17" ht="14.5" x14ac:dyDescent="0.35">
      <c r="L545" s="32"/>
      <c r="M545" s="75"/>
      <c r="N545" s="363"/>
      <c r="O545" s="365"/>
      <c r="P545" s="364"/>
      <c r="Q545" s="363"/>
    </row>
    <row r="546" spans="12:17" ht="14.5" x14ac:dyDescent="0.35">
      <c r="L546" s="32"/>
      <c r="M546" s="75"/>
      <c r="N546" s="363"/>
      <c r="O546" s="365"/>
      <c r="P546" s="364"/>
      <c r="Q546" s="363"/>
    </row>
    <row r="547" spans="12:17" ht="14.5" x14ac:dyDescent="0.35">
      <c r="L547" s="32"/>
      <c r="M547" s="75"/>
      <c r="N547" s="363"/>
      <c r="O547" s="365"/>
      <c r="P547" s="364"/>
      <c r="Q547" s="363"/>
    </row>
    <row r="548" spans="12:17" ht="14.5" x14ac:dyDescent="0.35">
      <c r="L548" s="368"/>
      <c r="M548" s="367"/>
      <c r="N548" s="363"/>
      <c r="O548" s="365"/>
      <c r="P548" s="364"/>
      <c r="Q548" s="363"/>
    </row>
    <row r="549" spans="12:17" ht="14.5" x14ac:dyDescent="0.35">
      <c r="L549" s="61"/>
      <c r="M549" s="366"/>
      <c r="N549" s="363"/>
      <c r="O549" s="365"/>
      <c r="P549" s="364"/>
      <c r="Q549" s="363"/>
    </row>
    <row r="550" spans="12:17" ht="14.5" x14ac:dyDescent="0.35">
      <c r="L550" s="368"/>
      <c r="M550" s="367"/>
      <c r="N550" s="363"/>
      <c r="O550" s="365"/>
      <c r="P550" s="364"/>
      <c r="Q550" s="363"/>
    </row>
    <row r="551" spans="12:17" ht="14.5" x14ac:dyDescent="0.35">
      <c r="L551" s="61"/>
      <c r="M551" s="366"/>
      <c r="N551" s="363"/>
      <c r="O551" s="365"/>
      <c r="P551" s="364"/>
      <c r="Q551" s="363"/>
    </row>
    <row r="552" spans="12:17" ht="14.5" x14ac:dyDescent="0.35">
      <c r="L552" s="368"/>
      <c r="M552" s="367"/>
      <c r="N552" s="363"/>
      <c r="O552" s="365"/>
      <c r="P552" s="364"/>
      <c r="Q552" s="363"/>
    </row>
    <row r="553" spans="12:17" ht="14.5" x14ac:dyDescent="0.35">
      <c r="L553" s="61"/>
      <c r="M553" s="366"/>
      <c r="N553" s="363"/>
      <c r="O553" s="365"/>
      <c r="P553" s="364"/>
      <c r="Q553" s="363"/>
    </row>
    <row r="554" spans="12:17" ht="14.5" x14ac:dyDescent="0.35">
      <c r="L554" s="368"/>
      <c r="M554" s="367"/>
      <c r="N554" s="363"/>
      <c r="O554" s="365"/>
      <c r="P554" s="364"/>
      <c r="Q554" s="363"/>
    </row>
    <row r="555" spans="12:17" ht="14.5" x14ac:dyDescent="0.35">
      <c r="L555" s="61"/>
      <c r="M555" s="366"/>
      <c r="N555" s="363"/>
      <c r="O555" s="365"/>
      <c r="P555" s="364"/>
      <c r="Q555" s="363"/>
    </row>
    <row r="556" spans="12:17" ht="14.5" x14ac:dyDescent="0.35">
      <c r="L556" s="368"/>
      <c r="M556" s="367"/>
      <c r="N556" s="363"/>
      <c r="O556" s="365"/>
      <c r="P556" s="364"/>
      <c r="Q556" s="363"/>
    </row>
    <row r="557" spans="12:17" ht="14.5" x14ac:dyDescent="0.35">
      <c r="L557" s="61"/>
      <c r="M557" s="366"/>
      <c r="N557" s="363"/>
      <c r="O557" s="365"/>
      <c r="P557" s="364"/>
      <c r="Q557" s="363"/>
    </row>
    <row r="558" spans="12:17" ht="14.5" x14ac:dyDescent="0.35">
      <c r="L558" s="368"/>
      <c r="M558" s="367"/>
      <c r="N558" s="363"/>
      <c r="O558" s="365"/>
      <c r="P558" s="364"/>
      <c r="Q558" s="363"/>
    </row>
    <row r="559" spans="12:17" ht="14.5" x14ac:dyDescent="0.35">
      <c r="L559" s="61"/>
      <c r="M559" s="366"/>
      <c r="N559" s="363"/>
      <c r="O559" s="365"/>
      <c r="P559" s="364"/>
      <c r="Q559" s="363"/>
    </row>
    <row r="560" spans="12:17" ht="14.5" x14ac:dyDescent="0.35">
      <c r="L560" s="368"/>
      <c r="M560" s="367"/>
      <c r="N560" s="363"/>
      <c r="O560" s="365"/>
      <c r="P560" s="364"/>
      <c r="Q560" s="363"/>
    </row>
    <row r="561" spans="12:17" ht="14.5" x14ac:dyDescent="0.35">
      <c r="L561" s="61"/>
      <c r="M561" s="366"/>
      <c r="N561" s="363"/>
      <c r="O561" s="365"/>
      <c r="P561" s="364"/>
      <c r="Q561" s="363"/>
    </row>
    <row r="562" spans="12:17" ht="14.5" x14ac:dyDescent="0.35">
      <c r="L562" s="368"/>
      <c r="M562" s="367"/>
      <c r="N562" s="363"/>
      <c r="O562" s="365"/>
      <c r="P562" s="364"/>
      <c r="Q562" s="363"/>
    </row>
    <row r="563" spans="12:17" ht="14.5" x14ac:dyDescent="0.35">
      <c r="L563" s="61"/>
      <c r="M563" s="366"/>
      <c r="N563" s="363"/>
      <c r="O563" s="365"/>
      <c r="P563" s="364"/>
      <c r="Q563" s="363"/>
    </row>
    <row r="564" spans="12:17" x14ac:dyDescent="0.25">
      <c r="L564" s="32"/>
      <c r="M564" s="362"/>
      <c r="N564" s="361"/>
      <c r="O564" s="32"/>
      <c r="P564" s="360"/>
      <c r="Q564" s="73"/>
    </row>
    <row r="565" spans="12:17" x14ac:dyDescent="0.25">
      <c r="N565" s="1"/>
    </row>
    <row r="566" spans="12:17" x14ac:dyDescent="0.25">
      <c r="N566" s="1"/>
    </row>
    <row r="567" spans="12:17" x14ac:dyDescent="0.25">
      <c r="N567" s="1"/>
    </row>
    <row r="568" spans="12:17" x14ac:dyDescent="0.25">
      <c r="N568" s="1"/>
    </row>
    <row r="569" spans="12:17" x14ac:dyDescent="0.25">
      <c r="N569" s="1"/>
    </row>
    <row r="570" spans="12:17" x14ac:dyDescent="0.25">
      <c r="N570" s="1"/>
    </row>
    <row r="571" spans="12:17" x14ac:dyDescent="0.25">
      <c r="N571" s="1"/>
    </row>
    <row r="572" spans="12:17" x14ac:dyDescent="0.25">
      <c r="N572" s="1"/>
    </row>
    <row r="573" spans="12:17" x14ac:dyDescent="0.25">
      <c r="N573" s="1"/>
    </row>
    <row r="574" spans="12:17" x14ac:dyDescent="0.25">
      <c r="N574" s="1"/>
    </row>
    <row r="575" spans="12:17" x14ac:dyDescent="0.25">
      <c r="N575" s="1"/>
    </row>
    <row r="576" spans="12:17" x14ac:dyDescent="0.25">
      <c r="N576" s="1"/>
    </row>
    <row r="577" spans="14:14" x14ac:dyDescent="0.25">
      <c r="N577" s="1"/>
    </row>
    <row r="578" spans="14:14" x14ac:dyDescent="0.25">
      <c r="N578" s="1"/>
    </row>
    <row r="579" spans="14:14" x14ac:dyDescent="0.25">
      <c r="N579" s="1"/>
    </row>
    <row r="580" spans="14:14" x14ac:dyDescent="0.25">
      <c r="N580" s="1"/>
    </row>
    <row r="581" spans="14:14" x14ac:dyDescent="0.25">
      <c r="N581" s="1"/>
    </row>
    <row r="582" spans="14:14" x14ac:dyDescent="0.25">
      <c r="N582" s="1"/>
    </row>
    <row r="583" spans="14:14" x14ac:dyDescent="0.25">
      <c r="N583" s="1"/>
    </row>
    <row r="584" spans="14:14" x14ac:dyDescent="0.25">
      <c r="N584" s="1"/>
    </row>
    <row r="585" spans="14:14" x14ac:dyDescent="0.25">
      <c r="N585" s="1"/>
    </row>
    <row r="586" spans="14:14" x14ac:dyDescent="0.25">
      <c r="N586" s="1"/>
    </row>
    <row r="587" spans="14:14" x14ac:dyDescent="0.25">
      <c r="N587" s="1"/>
    </row>
    <row r="588" spans="14:14" x14ac:dyDescent="0.25">
      <c r="N588" s="1"/>
    </row>
    <row r="589" spans="14:14" x14ac:dyDescent="0.25">
      <c r="N589" s="1"/>
    </row>
    <row r="590" spans="14:14" x14ac:dyDescent="0.25">
      <c r="N590" s="1"/>
    </row>
    <row r="591" spans="14:14" x14ac:dyDescent="0.25">
      <c r="N591" s="1"/>
    </row>
    <row r="592" spans="14:14" x14ac:dyDescent="0.25">
      <c r="N592" s="1"/>
    </row>
    <row r="593" spans="14:14" x14ac:dyDescent="0.25">
      <c r="N593" s="1"/>
    </row>
    <row r="594" spans="14:14" x14ac:dyDescent="0.25">
      <c r="N594" s="1"/>
    </row>
    <row r="595" spans="14:14" x14ac:dyDescent="0.25">
      <c r="N595" s="1"/>
    </row>
    <row r="596" spans="14:14" x14ac:dyDescent="0.25">
      <c r="N596" s="1"/>
    </row>
    <row r="597" spans="14:14" x14ac:dyDescent="0.25">
      <c r="N597" s="1"/>
    </row>
    <row r="598" spans="14:14" x14ac:dyDescent="0.25">
      <c r="N598" s="1"/>
    </row>
    <row r="599" spans="14:14" x14ac:dyDescent="0.25">
      <c r="N599" s="1"/>
    </row>
    <row r="600" spans="14:14" x14ac:dyDescent="0.25">
      <c r="N600" s="1"/>
    </row>
    <row r="601" spans="14:14" x14ac:dyDescent="0.25">
      <c r="N601" s="1"/>
    </row>
    <row r="602" spans="14:14" x14ac:dyDescent="0.25">
      <c r="N602" s="1"/>
    </row>
    <row r="603" spans="14:14" x14ac:dyDescent="0.25">
      <c r="N603" s="1"/>
    </row>
    <row r="604" spans="14:14" x14ac:dyDescent="0.25">
      <c r="N604" s="1"/>
    </row>
    <row r="605" spans="14:14" x14ac:dyDescent="0.25">
      <c r="N605" s="1"/>
    </row>
    <row r="606" spans="14:14" x14ac:dyDescent="0.25">
      <c r="N606" s="1"/>
    </row>
    <row r="607" spans="14:14" x14ac:dyDescent="0.25">
      <c r="N607" s="1"/>
    </row>
    <row r="608" spans="14:14" x14ac:dyDescent="0.25">
      <c r="N608" s="1"/>
    </row>
    <row r="609" spans="14:14" x14ac:dyDescent="0.25">
      <c r="N609" s="1"/>
    </row>
    <row r="610" spans="14:14" x14ac:dyDescent="0.25">
      <c r="N610" s="1"/>
    </row>
    <row r="611" spans="14:14" x14ac:dyDescent="0.25">
      <c r="N611" s="1"/>
    </row>
    <row r="612" spans="14:14" x14ac:dyDescent="0.25">
      <c r="N612" s="1"/>
    </row>
    <row r="613" spans="14:14" x14ac:dyDescent="0.25">
      <c r="N613" s="1"/>
    </row>
    <row r="614" spans="14:14" x14ac:dyDescent="0.25">
      <c r="N614" s="1"/>
    </row>
    <row r="615" spans="14:14" x14ac:dyDescent="0.25">
      <c r="N615" s="1"/>
    </row>
    <row r="616" spans="14:14" x14ac:dyDescent="0.25">
      <c r="N616" s="1"/>
    </row>
    <row r="617" spans="14:14" x14ac:dyDescent="0.25">
      <c r="N617" s="1"/>
    </row>
    <row r="618" spans="14:14" x14ac:dyDescent="0.25">
      <c r="N618" s="1"/>
    </row>
    <row r="619" spans="14:14" x14ac:dyDescent="0.25">
      <c r="N619" s="1"/>
    </row>
    <row r="620" spans="14:14" x14ac:dyDescent="0.25">
      <c r="N620" s="1"/>
    </row>
    <row r="621" spans="14:14" x14ac:dyDescent="0.25">
      <c r="N621" s="1"/>
    </row>
    <row r="622" spans="14:14" x14ac:dyDescent="0.25">
      <c r="N622" s="1"/>
    </row>
    <row r="623" spans="14:14" x14ac:dyDescent="0.25">
      <c r="N623" s="1"/>
    </row>
    <row r="624" spans="14:14" x14ac:dyDescent="0.25">
      <c r="N624" s="1"/>
    </row>
    <row r="625" spans="14:14" x14ac:dyDescent="0.25">
      <c r="N625" s="1"/>
    </row>
    <row r="626" spans="14:14" x14ac:dyDescent="0.25">
      <c r="N626" s="1"/>
    </row>
    <row r="627" spans="14:14" x14ac:dyDescent="0.25">
      <c r="N627" s="1"/>
    </row>
    <row r="628" spans="14:14" x14ac:dyDescent="0.25">
      <c r="N628" s="1"/>
    </row>
    <row r="629" spans="14:14" x14ac:dyDescent="0.25">
      <c r="N629" s="1"/>
    </row>
    <row r="630" spans="14:14" x14ac:dyDescent="0.25">
      <c r="N630" s="1"/>
    </row>
    <row r="631" spans="14:14" x14ac:dyDescent="0.25">
      <c r="N631" s="1"/>
    </row>
    <row r="632" spans="14:14" x14ac:dyDescent="0.25">
      <c r="N632" s="1"/>
    </row>
    <row r="633" spans="14:14" x14ac:dyDescent="0.25">
      <c r="N633" s="1"/>
    </row>
    <row r="634" spans="14:14" x14ac:dyDescent="0.25">
      <c r="N634" s="1"/>
    </row>
    <row r="635" spans="14:14" x14ac:dyDescent="0.25">
      <c r="N635" s="1"/>
    </row>
    <row r="636" spans="14:14" x14ac:dyDescent="0.25">
      <c r="N636" s="1"/>
    </row>
    <row r="637" spans="14:14" x14ac:dyDescent="0.25">
      <c r="N637" s="1"/>
    </row>
    <row r="638" spans="14:14" x14ac:dyDescent="0.25">
      <c r="N638" s="1"/>
    </row>
    <row r="639" spans="14:14" x14ac:dyDescent="0.25">
      <c r="N639" s="1"/>
    </row>
    <row r="640" spans="14:14" x14ac:dyDescent="0.25">
      <c r="N640" s="1"/>
    </row>
    <row r="641" spans="14:14" x14ac:dyDescent="0.25">
      <c r="N641" s="1"/>
    </row>
    <row r="642" spans="14:14" x14ac:dyDescent="0.25">
      <c r="N642" s="1"/>
    </row>
    <row r="643" spans="14:14" x14ac:dyDescent="0.25">
      <c r="N643" s="1"/>
    </row>
    <row r="644" spans="14:14" x14ac:dyDescent="0.25">
      <c r="N644" s="1"/>
    </row>
    <row r="645" spans="14:14" x14ac:dyDescent="0.25">
      <c r="N645" s="1"/>
    </row>
    <row r="646" spans="14:14" x14ac:dyDescent="0.25">
      <c r="N646" s="1"/>
    </row>
    <row r="647" spans="14:14" x14ac:dyDescent="0.25">
      <c r="N647" s="1"/>
    </row>
    <row r="648" spans="14:14" x14ac:dyDescent="0.25">
      <c r="N648" s="1"/>
    </row>
    <row r="649" spans="14:14" x14ac:dyDescent="0.25">
      <c r="N649" s="1"/>
    </row>
    <row r="650" spans="14:14" x14ac:dyDescent="0.25">
      <c r="N650" s="1"/>
    </row>
    <row r="651" spans="14:14" x14ac:dyDescent="0.25">
      <c r="N651" s="1"/>
    </row>
    <row r="652" spans="14:14" x14ac:dyDescent="0.25">
      <c r="N652" s="1"/>
    </row>
    <row r="653" spans="14:14" x14ac:dyDescent="0.25">
      <c r="N653" s="1"/>
    </row>
    <row r="654" spans="14:14" x14ac:dyDescent="0.25">
      <c r="N654" s="1"/>
    </row>
    <row r="655" spans="14:14" x14ac:dyDescent="0.25">
      <c r="N655" s="1"/>
    </row>
    <row r="656" spans="14:14" x14ac:dyDescent="0.25">
      <c r="N656" s="1"/>
    </row>
    <row r="657" spans="14:14" x14ac:dyDescent="0.25">
      <c r="N657" s="1"/>
    </row>
    <row r="658" spans="14:14" x14ac:dyDescent="0.25">
      <c r="N658" s="1"/>
    </row>
    <row r="659" spans="14:14" x14ac:dyDescent="0.25">
      <c r="N659" s="1"/>
    </row>
    <row r="660" spans="14:14" x14ac:dyDescent="0.25">
      <c r="N660" s="1"/>
    </row>
    <row r="661" spans="14:14" x14ac:dyDescent="0.25">
      <c r="N661" s="1"/>
    </row>
    <row r="662" spans="14:14" x14ac:dyDescent="0.25">
      <c r="N662" s="1"/>
    </row>
    <row r="663" spans="14:14" x14ac:dyDescent="0.25">
      <c r="N663" s="1"/>
    </row>
    <row r="664" spans="14:14" x14ac:dyDescent="0.25">
      <c r="N664" s="1"/>
    </row>
    <row r="665" spans="14:14" x14ac:dyDescent="0.25">
      <c r="N665" s="1"/>
    </row>
    <row r="666" spans="14:14" x14ac:dyDescent="0.25">
      <c r="N666" s="1"/>
    </row>
    <row r="667" spans="14:14" x14ac:dyDescent="0.25">
      <c r="N667" s="1"/>
    </row>
    <row r="668" spans="14:14" x14ac:dyDescent="0.25">
      <c r="N668" s="1"/>
    </row>
    <row r="669" spans="14:14" x14ac:dyDescent="0.25">
      <c r="N669" s="1"/>
    </row>
    <row r="670" spans="14:14" x14ac:dyDescent="0.25">
      <c r="N670" s="1"/>
    </row>
    <row r="671" spans="14:14" x14ac:dyDescent="0.25">
      <c r="N671" s="1"/>
    </row>
    <row r="672" spans="14:14" x14ac:dyDescent="0.25">
      <c r="N672" s="1"/>
    </row>
    <row r="673" spans="14:14" x14ac:dyDescent="0.25">
      <c r="N673" s="1"/>
    </row>
    <row r="674" spans="14:14" x14ac:dyDescent="0.25">
      <c r="N674" s="1"/>
    </row>
    <row r="675" spans="14:14" x14ac:dyDescent="0.25">
      <c r="N675" s="1"/>
    </row>
    <row r="676" spans="14:14" x14ac:dyDescent="0.25">
      <c r="N676" s="1"/>
    </row>
    <row r="677" spans="14:14" x14ac:dyDescent="0.25">
      <c r="N677" s="1"/>
    </row>
    <row r="678" spans="14:14" x14ac:dyDescent="0.25">
      <c r="N678" s="1"/>
    </row>
    <row r="679" spans="14:14" x14ac:dyDescent="0.25">
      <c r="N679" s="1"/>
    </row>
    <row r="680" spans="14:14" x14ac:dyDescent="0.25">
      <c r="N680" s="1"/>
    </row>
    <row r="681" spans="14:14" x14ac:dyDescent="0.25">
      <c r="N681" s="1"/>
    </row>
    <row r="682" spans="14:14" x14ac:dyDescent="0.25">
      <c r="N682" s="1"/>
    </row>
    <row r="683" spans="14:14" x14ac:dyDescent="0.25">
      <c r="N683" s="1"/>
    </row>
    <row r="684" spans="14:14" x14ac:dyDescent="0.25">
      <c r="N684" s="1"/>
    </row>
    <row r="685" spans="14:14" x14ac:dyDescent="0.25">
      <c r="N685" s="1"/>
    </row>
    <row r="686" spans="14:14" x14ac:dyDescent="0.25">
      <c r="N686" s="1"/>
    </row>
    <row r="687" spans="14:14" x14ac:dyDescent="0.25">
      <c r="N687" s="1"/>
    </row>
    <row r="688" spans="14:14" x14ac:dyDescent="0.25">
      <c r="N688" s="1"/>
    </row>
    <row r="689" spans="14:14" x14ac:dyDescent="0.25">
      <c r="N689" s="1"/>
    </row>
    <row r="690" spans="14:14" x14ac:dyDescent="0.25">
      <c r="N690" s="1"/>
    </row>
    <row r="691" spans="14:14" x14ac:dyDescent="0.25">
      <c r="N691" s="1"/>
    </row>
    <row r="692" spans="14:14" x14ac:dyDescent="0.25">
      <c r="N692" s="1"/>
    </row>
    <row r="693" spans="14:14" x14ac:dyDescent="0.25">
      <c r="N693" s="1"/>
    </row>
    <row r="694" spans="14:14" x14ac:dyDescent="0.25">
      <c r="N694" s="1"/>
    </row>
    <row r="695" spans="14:14" x14ac:dyDescent="0.25">
      <c r="N695" s="1"/>
    </row>
    <row r="696" spans="14:14" x14ac:dyDescent="0.25">
      <c r="N696" s="1"/>
    </row>
    <row r="697" spans="14:14" x14ac:dyDescent="0.25">
      <c r="N697" s="1"/>
    </row>
    <row r="698" spans="14:14" x14ac:dyDescent="0.25">
      <c r="N698" s="1"/>
    </row>
    <row r="699" spans="14:14" x14ac:dyDescent="0.25">
      <c r="N699" s="1"/>
    </row>
    <row r="700" spans="14:14" x14ac:dyDescent="0.25">
      <c r="N700" s="1"/>
    </row>
    <row r="701" spans="14:14" x14ac:dyDescent="0.25">
      <c r="N701" s="1"/>
    </row>
    <row r="702" spans="14:14" x14ac:dyDescent="0.25">
      <c r="N702" s="1"/>
    </row>
    <row r="703" spans="14:14" x14ac:dyDescent="0.25">
      <c r="N703" s="1"/>
    </row>
    <row r="704" spans="14:14" x14ac:dyDescent="0.25">
      <c r="N704" s="1"/>
    </row>
    <row r="705" spans="14:14" x14ac:dyDescent="0.25">
      <c r="N705" s="1"/>
    </row>
    <row r="706" spans="14:14" x14ac:dyDescent="0.25">
      <c r="N706" s="1"/>
    </row>
    <row r="707" spans="14:14" x14ac:dyDescent="0.25">
      <c r="N707" s="1"/>
    </row>
    <row r="708" spans="14:14" x14ac:dyDescent="0.25">
      <c r="N708" s="1"/>
    </row>
    <row r="709" spans="14:14" x14ac:dyDescent="0.25">
      <c r="N709" s="1"/>
    </row>
    <row r="710" spans="14:14" x14ac:dyDescent="0.25">
      <c r="N710" s="1"/>
    </row>
    <row r="711" spans="14:14" x14ac:dyDescent="0.25">
      <c r="N711" s="1"/>
    </row>
    <row r="712" spans="14:14" x14ac:dyDescent="0.25">
      <c r="N712" s="1"/>
    </row>
    <row r="713" spans="14:14" x14ac:dyDescent="0.25">
      <c r="N713" s="1"/>
    </row>
    <row r="714" spans="14:14" x14ac:dyDescent="0.25">
      <c r="N714" s="1"/>
    </row>
    <row r="715" spans="14:14" x14ac:dyDescent="0.25">
      <c r="N715" s="1"/>
    </row>
    <row r="716" spans="14:14" x14ac:dyDescent="0.25">
      <c r="N716" s="1"/>
    </row>
    <row r="717" spans="14:14" x14ac:dyDescent="0.25">
      <c r="N717" s="1"/>
    </row>
    <row r="718" spans="14:14" x14ac:dyDescent="0.25">
      <c r="N718" s="1"/>
    </row>
    <row r="719" spans="14:14" x14ac:dyDescent="0.25">
      <c r="N719" s="1"/>
    </row>
    <row r="720" spans="14:14" x14ac:dyDescent="0.25">
      <c r="N720" s="1"/>
    </row>
    <row r="721" spans="14:14" x14ac:dyDescent="0.25">
      <c r="N721" s="1"/>
    </row>
    <row r="722" spans="14:14" x14ac:dyDescent="0.25">
      <c r="N722" s="1"/>
    </row>
    <row r="723" spans="14:14" x14ac:dyDescent="0.25">
      <c r="N723" s="1"/>
    </row>
    <row r="724" spans="14:14" x14ac:dyDescent="0.25">
      <c r="N724" s="1"/>
    </row>
    <row r="725" spans="14:14" x14ac:dyDescent="0.25">
      <c r="N725" s="1"/>
    </row>
    <row r="726" spans="14:14" x14ac:dyDescent="0.25">
      <c r="N726" s="1"/>
    </row>
    <row r="727" spans="14:14" x14ac:dyDescent="0.25">
      <c r="N727" s="1"/>
    </row>
    <row r="728" spans="14:14" x14ac:dyDescent="0.25">
      <c r="N728" s="1"/>
    </row>
    <row r="729" spans="14:14" x14ac:dyDescent="0.25">
      <c r="N729" s="1"/>
    </row>
    <row r="730" spans="14:14" x14ac:dyDescent="0.25">
      <c r="N730" s="1"/>
    </row>
    <row r="731" spans="14:14" x14ac:dyDescent="0.25">
      <c r="N731" s="1"/>
    </row>
    <row r="732" spans="14:14" x14ac:dyDescent="0.25">
      <c r="N732" s="1"/>
    </row>
    <row r="733" spans="14:14" x14ac:dyDescent="0.25">
      <c r="N733" s="1"/>
    </row>
    <row r="734" spans="14:14" x14ac:dyDescent="0.25">
      <c r="N734" s="1"/>
    </row>
    <row r="735" spans="14:14" x14ac:dyDescent="0.25">
      <c r="N735" s="1"/>
    </row>
    <row r="736" spans="14:14" x14ac:dyDescent="0.25">
      <c r="N736" s="1"/>
    </row>
    <row r="737" spans="14:14" x14ac:dyDescent="0.25">
      <c r="N737" s="1"/>
    </row>
    <row r="738" spans="14:14" x14ac:dyDescent="0.25">
      <c r="N738" s="1"/>
    </row>
    <row r="739" spans="14:14" x14ac:dyDescent="0.25">
      <c r="N739" s="1"/>
    </row>
    <row r="740" spans="14:14" x14ac:dyDescent="0.25">
      <c r="N740" s="1"/>
    </row>
    <row r="741" spans="14:14" x14ac:dyDescent="0.25">
      <c r="N741" s="1"/>
    </row>
    <row r="742" spans="14:14" x14ac:dyDescent="0.25">
      <c r="N742" s="1"/>
    </row>
    <row r="743" spans="14:14" x14ac:dyDescent="0.25">
      <c r="N743" s="1"/>
    </row>
    <row r="744" spans="14:14" x14ac:dyDescent="0.25">
      <c r="N744" s="1"/>
    </row>
    <row r="745" spans="14:14" x14ac:dyDescent="0.25">
      <c r="N745" s="1"/>
    </row>
    <row r="746" spans="14:14" x14ac:dyDescent="0.25">
      <c r="N746" s="1"/>
    </row>
    <row r="747" spans="14:14" x14ac:dyDescent="0.25">
      <c r="N747" s="1"/>
    </row>
    <row r="748" spans="14:14" x14ac:dyDescent="0.25">
      <c r="N748" s="1"/>
    </row>
    <row r="749" spans="14:14" x14ac:dyDescent="0.25">
      <c r="N749" s="1"/>
    </row>
    <row r="750" spans="14:14" x14ac:dyDescent="0.25">
      <c r="N750" s="1"/>
    </row>
    <row r="751" spans="14:14" x14ac:dyDescent="0.25">
      <c r="N751" s="1"/>
    </row>
    <row r="752" spans="14:14" x14ac:dyDescent="0.25">
      <c r="N752" s="1"/>
    </row>
    <row r="753" spans="14:14" x14ac:dyDescent="0.25">
      <c r="N753" s="1"/>
    </row>
    <row r="754" spans="14:14" x14ac:dyDescent="0.25">
      <c r="N754" s="1"/>
    </row>
    <row r="755" spans="14:14" x14ac:dyDescent="0.25">
      <c r="N755" s="1"/>
    </row>
    <row r="756" spans="14:14" x14ac:dyDescent="0.25">
      <c r="N756" s="1"/>
    </row>
    <row r="757" spans="14:14" x14ac:dyDescent="0.25">
      <c r="N757" s="1"/>
    </row>
    <row r="758" spans="14:14" x14ac:dyDescent="0.25">
      <c r="N758" s="1"/>
    </row>
    <row r="759" spans="14:14" x14ac:dyDescent="0.25">
      <c r="N759" s="1"/>
    </row>
    <row r="760" spans="14:14" x14ac:dyDescent="0.25">
      <c r="N760" s="1"/>
    </row>
    <row r="761" spans="14:14" x14ac:dyDescent="0.25">
      <c r="N761" s="1"/>
    </row>
    <row r="762" spans="14:14" x14ac:dyDescent="0.25">
      <c r="N762" s="1"/>
    </row>
    <row r="763" spans="14:14" x14ac:dyDescent="0.25">
      <c r="N763" s="1"/>
    </row>
    <row r="764" spans="14:14" x14ac:dyDescent="0.25">
      <c r="N764" s="1"/>
    </row>
    <row r="765" spans="14:14" x14ac:dyDescent="0.25">
      <c r="N765" s="1"/>
    </row>
    <row r="766" spans="14:14" x14ac:dyDescent="0.25">
      <c r="N766" s="1"/>
    </row>
    <row r="767" spans="14:14" x14ac:dyDescent="0.25">
      <c r="N767" s="1"/>
    </row>
    <row r="768" spans="14:14" x14ac:dyDescent="0.25">
      <c r="N768" s="1"/>
    </row>
    <row r="769" spans="14:14" x14ac:dyDescent="0.25">
      <c r="N769" s="1"/>
    </row>
    <row r="770" spans="14:14" x14ac:dyDescent="0.25">
      <c r="N770" s="1"/>
    </row>
    <row r="771" spans="14:14" x14ac:dyDescent="0.25">
      <c r="N771" s="1"/>
    </row>
    <row r="772" spans="14:14" x14ac:dyDescent="0.25">
      <c r="N772" s="1"/>
    </row>
    <row r="773" spans="14:14" x14ac:dyDescent="0.25">
      <c r="N773" s="1"/>
    </row>
    <row r="774" spans="14:14" x14ac:dyDescent="0.25">
      <c r="N774" s="1"/>
    </row>
    <row r="775" spans="14:14" x14ac:dyDescent="0.25">
      <c r="N775" s="1"/>
    </row>
    <row r="776" spans="14:14" x14ac:dyDescent="0.25">
      <c r="N776" s="1"/>
    </row>
    <row r="777" spans="14:14" x14ac:dyDescent="0.25">
      <c r="N777" s="1"/>
    </row>
    <row r="778" spans="14:14" x14ac:dyDescent="0.25">
      <c r="N778" s="1"/>
    </row>
    <row r="779" spans="14:14" x14ac:dyDescent="0.25">
      <c r="N779" s="1"/>
    </row>
    <row r="780" spans="14:14" x14ac:dyDescent="0.25">
      <c r="N780" s="1"/>
    </row>
    <row r="781" spans="14:14" x14ac:dyDescent="0.25">
      <c r="N781" s="1"/>
    </row>
    <row r="782" spans="14:14" x14ac:dyDescent="0.25">
      <c r="N782" s="1"/>
    </row>
    <row r="783" spans="14:14" x14ac:dyDescent="0.25">
      <c r="N783" s="1"/>
    </row>
    <row r="784" spans="14:14" x14ac:dyDescent="0.25">
      <c r="N784" s="1"/>
    </row>
    <row r="785" spans="14:14" x14ac:dyDescent="0.25">
      <c r="N785" s="1"/>
    </row>
    <row r="786" spans="14:14" x14ac:dyDescent="0.25">
      <c r="N786" s="1"/>
    </row>
    <row r="787" spans="14:14" x14ac:dyDescent="0.25">
      <c r="N787" s="1"/>
    </row>
    <row r="788" spans="14:14" x14ac:dyDescent="0.25">
      <c r="N788" s="1"/>
    </row>
    <row r="789" spans="14:14" x14ac:dyDescent="0.25">
      <c r="N789" s="1"/>
    </row>
    <row r="790" spans="14:14" x14ac:dyDescent="0.25">
      <c r="N790" s="1"/>
    </row>
    <row r="791" spans="14:14" x14ac:dyDescent="0.25">
      <c r="N791" s="1"/>
    </row>
    <row r="792" spans="14:14" x14ac:dyDescent="0.25">
      <c r="N792" s="1"/>
    </row>
    <row r="793" spans="14:14" x14ac:dyDescent="0.25">
      <c r="N793" s="1"/>
    </row>
    <row r="794" spans="14:14" x14ac:dyDescent="0.25">
      <c r="N794" s="1"/>
    </row>
    <row r="795" spans="14:14" x14ac:dyDescent="0.25">
      <c r="N795" s="1"/>
    </row>
    <row r="796" spans="14:14" x14ac:dyDescent="0.25">
      <c r="N796" s="1"/>
    </row>
    <row r="797" spans="14:14" x14ac:dyDescent="0.25">
      <c r="N797" s="1"/>
    </row>
    <row r="798" spans="14:14" x14ac:dyDescent="0.25">
      <c r="N798" s="1"/>
    </row>
    <row r="799" spans="14:14" x14ac:dyDescent="0.25">
      <c r="N799" s="1"/>
    </row>
    <row r="800" spans="14:14" x14ac:dyDescent="0.25">
      <c r="N800" s="1"/>
    </row>
    <row r="801" spans="14:14" x14ac:dyDescent="0.25">
      <c r="N801" s="1"/>
    </row>
    <row r="802" spans="14:14" x14ac:dyDescent="0.25">
      <c r="N802" s="1"/>
    </row>
    <row r="803" spans="14:14" x14ac:dyDescent="0.25">
      <c r="N803" s="1"/>
    </row>
    <row r="804" spans="14:14" x14ac:dyDescent="0.25">
      <c r="N804" s="1"/>
    </row>
    <row r="805" spans="14:14" x14ac:dyDescent="0.25">
      <c r="N805" s="1"/>
    </row>
    <row r="806" spans="14:14" x14ac:dyDescent="0.25">
      <c r="N806" s="1"/>
    </row>
    <row r="807" spans="14:14" x14ac:dyDescent="0.25">
      <c r="N807" s="1"/>
    </row>
    <row r="808" spans="14:14" x14ac:dyDescent="0.25">
      <c r="N808" s="1"/>
    </row>
    <row r="809" spans="14:14" x14ac:dyDescent="0.25">
      <c r="N809" s="1"/>
    </row>
    <row r="810" spans="14:14" x14ac:dyDescent="0.25">
      <c r="N810" s="1"/>
    </row>
    <row r="811" spans="14:14" x14ac:dyDescent="0.25">
      <c r="N811" s="1"/>
    </row>
    <row r="812" spans="14:14" x14ac:dyDescent="0.25">
      <c r="N812" s="1"/>
    </row>
    <row r="813" spans="14:14" x14ac:dyDescent="0.25">
      <c r="N813" s="1"/>
    </row>
    <row r="814" spans="14:14" x14ac:dyDescent="0.25">
      <c r="N814" s="1"/>
    </row>
    <row r="815" spans="14:14" x14ac:dyDescent="0.25">
      <c r="N815" s="1"/>
    </row>
    <row r="816" spans="14:14" x14ac:dyDescent="0.25">
      <c r="N816" s="1"/>
    </row>
    <row r="817" spans="14:14" x14ac:dyDescent="0.25">
      <c r="N817" s="1"/>
    </row>
    <row r="818" spans="14:14" x14ac:dyDescent="0.25">
      <c r="N818" s="1"/>
    </row>
    <row r="819" spans="14:14" x14ac:dyDescent="0.25">
      <c r="N819" s="1"/>
    </row>
    <row r="820" spans="14:14" x14ac:dyDescent="0.25">
      <c r="N820" s="1"/>
    </row>
    <row r="821" spans="14:14" x14ac:dyDescent="0.25">
      <c r="N821" s="1"/>
    </row>
    <row r="822" spans="14:14" x14ac:dyDescent="0.25">
      <c r="N822" s="1"/>
    </row>
    <row r="823" spans="14:14" x14ac:dyDescent="0.25">
      <c r="N823" s="1"/>
    </row>
    <row r="824" spans="14:14" x14ac:dyDescent="0.25">
      <c r="N824" s="1"/>
    </row>
    <row r="825" spans="14:14" x14ac:dyDescent="0.25">
      <c r="N825" s="1"/>
    </row>
    <row r="826" spans="14:14" x14ac:dyDescent="0.25">
      <c r="N826" s="1"/>
    </row>
    <row r="827" spans="14:14" x14ac:dyDescent="0.25">
      <c r="N827" s="1"/>
    </row>
    <row r="828" spans="14:14" x14ac:dyDescent="0.25">
      <c r="N828" s="1"/>
    </row>
    <row r="829" spans="14:14" x14ac:dyDescent="0.25">
      <c r="N829" s="1"/>
    </row>
    <row r="830" spans="14:14" x14ac:dyDescent="0.25">
      <c r="N830" s="1"/>
    </row>
    <row r="831" spans="14:14" x14ac:dyDescent="0.25">
      <c r="N831" s="1"/>
    </row>
    <row r="832" spans="14:14" x14ac:dyDescent="0.25">
      <c r="N832" s="1"/>
    </row>
    <row r="833" spans="14:14" x14ac:dyDescent="0.25">
      <c r="N833" s="1"/>
    </row>
    <row r="834" spans="14:14" x14ac:dyDescent="0.25">
      <c r="N834" s="1"/>
    </row>
    <row r="835" spans="14:14" x14ac:dyDescent="0.25">
      <c r="N835" s="1"/>
    </row>
    <row r="836" spans="14:14" x14ac:dyDescent="0.25">
      <c r="N836" s="1"/>
    </row>
    <row r="837" spans="14:14" x14ac:dyDescent="0.25">
      <c r="N837" s="1"/>
    </row>
    <row r="838" spans="14:14" x14ac:dyDescent="0.25">
      <c r="N838" s="1"/>
    </row>
    <row r="839" spans="14:14" x14ac:dyDescent="0.25">
      <c r="N839" s="1"/>
    </row>
    <row r="840" spans="14:14" x14ac:dyDescent="0.25">
      <c r="N840" s="1"/>
    </row>
    <row r="841" spans="14:14" x14ac:dyDescent="0.25">
      <c r="N841" s="1"/>
    </row>
    <row r="842" spans="14:14" x14ac:dyDescent="0.25">
      <c r="N842" s="1"/>
    </row>
    <row r="843" spans="14:14" x14ac:dyDescent="0.25">
      <c r="N843" s="1"/>
    </row>
    <row r="844" spans="14:14" x14ac:dyDescent="0.25">
      <c r="N844" s="1"/>
    </row>
    <row r="845" spans="14:14" x14ac:dyDescent="0.25">
      <c r="N845" s="1"/>
    </row>
    <row r="846" spans="14:14" x14ac:dyDescent="0.25">
      <c r="N846" s="1"/>
    </row>
    <row r="847" spans="14:14" x14ac:dyDescent="0.25">
      <c r="N847" s="1"/>
    </row>
    <row r="848" spans="14:14" x14ac:dyDescent="0.25">
      <c r="N848" s="1"/>
    </row>
    <row r="849" spans="14:14" x14ac:dyDescent="0.25">
      <c r="N849" s="1"/>
    </row>
    <row r="850" spans="14:14" x14ac:dyDescent="0.25">
      <c r="N850" s="1"/>
    </row>
    <row r="851" spans="14:14" x14ac:dyDescent="0.25">
      <c r="N851" s="1"/>
    </row>
    <row r="852" spans="14:14" x14ac:dyDescent="0.25">
      <c r="N852" s="1"/>
    </row>
    <row r="853" spans="14:14" x14ac:dyDescent="0.25">
      <c r="N853" s="1"/>
    </row>
    <row r="854" spans="14:14" x14ac:dyDescent="0.25">
      <c r="N854" s="1"/>
    </row>
    <row r="855" spans="14:14" x14ac:dyDescent="0.25">
      <c r="N855" s="1"/>
    </row>
    <row r="856" spans="14:14" x14ac:dyDescent="0.25">
      <c r="N856" s="1"/>
    </row>
    <row r="857" spans="14:14" x14ac:dyDescent="0.25">
      <c r="N857" s="1"/>
    </row>
    <row r="858" spans="14:14" x14ac:dyDescent="0.25">
      <c r="N858" s="1"/>
    </row>
    <row r="859" spans="14:14" x14ac:dyDescent="0.25">
      <c r="N859" s="1"/>
    </row>
    <row r="860" spans="14:14" x14ac:dyDescent="0.25">
      <c r="N860" s="1"/>
    </row>
    <row r="861" spans="14:14" x14ac:dyDescent="0.25">
      <c r="N861" s="1"/>
    </row>
    <row r="862" spans="14:14" x14ac:dyDescent="0.25">
      <c r="N862" s="1"/>
    </row>
    <row r="863" spans="14:14" x14ac:dyDescent="0.25">
      <c r="N863" s="1"/>
    </row>
    <row r="864" spans="14:14" x14ac:dyDescent="0.25">
      <c r="N864" s="1"/>
    </row>
    <row r="865" spans="14:14" x14ac:dyDescent="0.25">
      <c r="N865" s="1"/>
    </row>
    <row r="866" spans="14:14" x14ac:dyDescent="0.25">
      <c r="N866" s="1"/>
    </row>
    <row r="867" spans="14:14" x14ac:dyDescent="0.25">
      <c r="N867" s="1"/>
    </row>
    <row r="868" spans="14:14" x14ac:dyDescent="0.25">
      <c r="N868" s="1"/>
    </row>
    <row r="869" spans="14:14" x14ac:dyDescent="0.25">
      <c r="N869" s="1"/>
    </row>
    <row r="870" spans="14:14" x14ac:dyDescent="0.25">
      <c r="N870" s="1"/>
    </row>
    <row r="871" spans="14:14" x14ac:dyDescent="0.25">
      <c r="N871" s="1"/>
    </row>
    <row r="872" spans="14:14" x14ac:dyDescent="0.25">
      <c r="N872" s="1"/>
    </row>
    <row r="873" spans="14:14" x14ac:dyDescent="0.25">
      <c r="N873" s="1"/>
    </row>
    <row r="874" spans="14:14" x14ac:dyDescent="0.25">
      <c r="N874" s="1"/>
    </row>
    <row r="875" spans="14:14" x14ac:dyDescent="0.25">
      <c r="N875" s="1"/>
    </row>
    <row r="876" spans="14:14" x14ac:dyDescent="0.25">
      <c r="N876" s="1"/>
    </row>
    <row r="877" spans="14:14" x14ac:dyDescent="0.25">
      <c r="N877" s="1"/>
    </row>
    <row r="878" spans="14:14" x14ac:dyDescent="0.25">
      <c r="N878" s="1"/>
    </row>
    <row r="879" spans="14:14" x14ac:dyDescent="0.25">
      <c r="N879" s="1"/>
    </row>
    <row r="880" spans="14:14" x14ac:dyDescent="0.25">
      <c r="N880" s="1"/>
    </row>
    <row r="881" spans="14:14" x14ac:dyDescent="0.25">
      <c r="N881" s="1"/>
    </row>
    <row r="882" spans="14:14" x14ac:dyDescent="0.25">
      <c r="N882" s="1"/>
    </row>
    <row r="883" spans="14:14" x14ac:dyDescent="0.25">
      <c r="N883" s="1"/>
    </row>
    <row r="884" spans="14:14" x14ac:dyDescent="0.25">
      <c r="N884" s="1"/>
    </row>
    <row r="885" spans="14:14" x14ac:dyDescent="0.25">
      <c r="N885" s="1"/>
    </row>
    <row r="886" spans="14:14" x14ac:dyDescent="0.25">
      <c r="N886" s="1"/>
    </row>
    <row r="887" spans="14:14" x14ac:dyDescent="0.25">
      <c r="N887" s="1"/>
    </row>
    <row r="888" spans="14:14" x14ac:dyDescent="0.25">
      <c r="N888" s="1"/>
    </row>
    <row r="889" spans="14:14" x14ac:dyDescent="0.25">
      <c r="N889" s="1"/>
    </row>
    <row r="890" spans="14:14" x14ac:dyDescent="0.25">
      <c r="N890" s="1"/>
    </row>
    <row r="891" spans="14:14" x14ac:dyDescent="0.25">
      <c r="N891" s="1"/>
    </row>
    <row r="892" spans="14:14" x14ac:dyDescent="0.25">
      <c r="N892" s="1"/>
    </row>
    <row r="893" spans="14:14" x14ac:dyDescent="0.25">
      <c r="N893" s="1"/>
    </row>
    <row r="894" spans="14:14" x14ac:dyDescent="0.25">
      <c r="N894" s="1"/>
    </row>
    <row r="895" spans="14:14" x14ac:dyDescent="0.25">
      <c r="N895" s="1"/>
    </row>
    <row r="896" spans="14:14" x14ac:dyDescent="0.25">
      <c r="N896" s="1"/>
    </row>
    <row r="897" spans="14:14" x14ac:dyDescent="0.25">
      <c r="N897" s="1"/>
    </row>
    <row r="898" spans="14:14" x14ac:dyDescent="0.25">
      <c r="N898" s="1"/>
    </row>
    <row r="899" spans="14:14" x14ac:dyDescent="0.25">
      <c r="N899" s="1"/>
    </row>
    <row r="900" spans="14:14" x14ac:dyDescent="0.25">
      <c r="N900" s="1"/>
    </row>
    <row r="901" spans="14:14" x14ac:dyDescent="0.25">
      <c r="N901" s="1"/>
    </row>
    <row r="902" spans="14:14" x14ac:dyDescent="0.25">
      <c r="N902" s="1"/>
    </row>
    <row r="903" spans="14:14" x14ac:dyDescent="0.25">
      <c r="N903" s="1"/>
    </row>
    <row r="904" spans="14:14" x14ac:dyDescent="0.25">
      <c r="N904" s="1"/>
    </row>
    <row r="905" spans="14:14" x14ac:dyDescent="0.25">
      <c r="N905" s="1"/>
    </row>
    <row r="906" spans="14:14" x14ac:dyDescent="0.25">
      <c r="N906" s="1"/>
    </row>
    <row r="907" spans="14:14" x14ac:dyDescent="0.25">
      <c r="N907" s="1"/>
    </row>
    <row r="908" spans="14:14" x14ac:dyDescent="0.25">
      <c r="N908" s="1"/>
    </row>
    <row r="909" spans="14:14" x14ac:dyDescent="0.25">
      <c r="N909" s="1"/>
    </row>
    <row r="910" spans="14:14" x14ac:dyDescent="0.25">
      <c r="N910" s="1"/>
    </row>
    <row r="911" spans="14:14" x14ac:dyDescent="0.25">
      <c r="N911" s="1"/>
    </row>
    <row r="912" spans="14:14" x14ac:dyDescent="0.25">
      <c r="N912" s="1"/>
    </row>
    <row r="913" spans="14:14" x14ac:dyDescent="0.25">
      <c r="N913" s="1"/>
    </row>
    <row r="914" spans="14:14" x14ac:dyDescent="0.25">
      <c r="N914" s="1"/>
    </row>
    <row r="915" spans="14:14" x14ac:dyDescent="0.25">
      <c r="N915" s="1"/>
    </row>
    <row r="916" spans="14:14" x14ac:dyDescent="0.25">
      <c r="N916" s="1"/>
    </row>
    <row r="917" spans="14:14" x14ac:dyDescent="0.25">
      <c r="N917" s="1"/>
    </row>
    <row r="918" spans="14:14" x14ac:dyDescent="0.25">
      <c r="N918" s="1"/>
    </row>
    <row r="919" spans="14:14" x14ac:dyDescent="0.25">
      <c r="N919" s="1"/>
    </row>
    <row r="920" spans="14:14" x14ac:dyDescent="0.25">
      <c r="N920" s="1"/>
    </row>
    <row r="921" spans="14:14" x14ac:dyDescent="0.25">
      <c r="N921" s="1"/>
    </row>
    <row r="922" spans="14:14" x14ac:dyDescent="0.25">
      <c r="N922" s="1"/>
    </row>
    <row r="923" spans="14:14" x14ac:dyDescent="0.25">
      <c r="N923" s="1"/>
    </row>
    <row r="924" spans="14:14" x14ac:dyDescent="0.25">
      <c r="N924" s="1"/>
    </row>
    <row r="925" spans="14:14" x14ac:dyDescent="0.25">
      <c r="N925" s="1"/>
    </row>
    <row r="926" spans="14:14" x14ac:dyDescent="0.25">
      <c r="N926" s="1"/>
    </row>
    <row r="927" spans="14:14" x14ac:dyDescent="0.25">
      <c r="N927" s="1"/>
    </row>
    <row r="928" spans="14:14" x14ac:dyDescent="0.25">
      <c r="N928" s="1"/>
    </row>
    <row r="929" spans="14:14" x14ac:dyDescent="0.25">
      <c r="N929" s="1"/>
    </row>
    <row r="930" spans="14:14" x14ac:dyDescent="0.25">
      <c r="N930" s="1"/>
    </row>
    <row r="931" spans="14:14" x14ac:dyDescent="0.25">
      <c r="N931" s="1"/>
    </row>
    <row r="932" spans="14:14" x14ac:dyDescent="0.25">
      <c r="N932" s="1"/>
    </row>
    <row r="933" spans="14:14" x14ac:dyDescent="0.25">
      <c r="N933" s="1"/>
    </row>
    <row r="934" spans="14:14" x14ac:dyDescent="0.25">
      <c r="N934" s="1"/>
    </row>
    <row r="935" spans="14:14" x14ac:dyDescent="0.25">
      <c r="N935" s="1"/>
    </row>
    <row r="936" spans="14:14" x14ac:dyDescent="0.25">
      <c r="N936" s="1"/>
    </row>
    <row r="937" spans="14:14" x14ac:dyDescent="0.25">
      <c r="N937" s="1"/>
    </row>
    <row r="938" spans="14:14" x14ac:dyDescent="0.25">
      <c r="N938" s="1"/>
    </row>
    <row r="939" spans="14:14" x14ac:dyDescent="0.25">
      <c r="N939" s="1"/>
    </row>
    <row r="940" spans="14:14" x14ac:dyDescent="0.25">
      <c r="N940" s="1"/>
    </row>
    <row r="941" spans="14:14" x14ac:dyDescent="0.25">
      <c r="N941" s="1"/>
    </row>
    <row r="942" spans="14:14" x14ac:dyDescent="0.25">
      <c r="N942" s="1"/>
    </row>
    <row r="943" spans="14:14" x14ac:dyDescent="0.25">
      <c r="N943" s="1"/>
    </row>
    <row r="944" spans="14:14" x14ac:dyDescent="0.25">
      <c r="N944" s="1"/>
    </row>
    <row r="945" spans="14:14" x14ac:dyDescent="0.25">
      <c r="N945" s="1"/>
    </row>
    <row r="946" spans="14:14" x14ac:dyDescent="0.25">
      <c r="N946" s="1"/>
    </row>
    <row r="947" spans="14:14" x14ac:dyDescent="0.25">
      <c r="N947" s="1"/>
    </row>
    <row r="948" spans="14:14" x14ac:dyDescent="0.25">
      <c r="N948" s="1"/>
    </row>
    <row r="949" spans="14:14" x14ac:dyDescent="0.25">
      <c r="N949" s="1"/>
    </row>
    <row r="950" spans="14:14" x14ac:dyDescent="0.25">
      <c r="N950" s="1"/>
    </row>
    <row r="951" spans="14:14" x14ac:dyDescent="0.25">
      <c r="N951" s="1"/>
    </row>
    <row r="952" spans="14:14" x14ac:dyDescent="0.25">
      <c r="N952" s="1"/>
    </row>
    <row r="953" spans="14:14" x14ac:dyDescent="0.25">
      <c r="N953" s="1"/>
    </row>
    <row r="954" spans="14:14" x14ac:dyDescent="0.25">
      <c r="N954" s="1"/>
    </row>
    <row r="955" spans="14:14" x14ac:dyDescent="0.25">
      <c r="N955" s="1"/>
    </row>
    <row r="956" spans="14:14" x14ac:dyDescent="0.25">
      <c r="N956" s="1"/>
    </row>
    <row r="957" spans="14:14" x14ac:dyDescent="0.25">
      <c r="N957" s="1"/>
    </row>
    <row r="958" spans="14:14" x14ac:dyDescent="0.25">
      <c r="N958" s="1"/>
    </row>
    <row r="959" spans="14:14" x14ac:dyDescent="0.25">
      <c r="N959" s="1"/>
    </row>
    <row r="960" spans="14:14" x14ac:dyDescent="0.25">
      <c r="N960" s="1"/>
    </row>
    <row r="961" spans="14:14" x14ac:dyDescent="0.25">
      <c r="N961" s="1"/>
    </row>
    <row r="962" spans="14:14" x14ac:dyDescent="0.25">
      <c r="N962" s="1"/>
    </row>
    <row r="963" spans="14:14" x14ac:dyDescent="0.25">
      <c r="N963" s="1"/>
    </row>
    <row r="964" spans="14:14" x14ac:dyDescent="0.25">
      <c r="N964" s="1"/>
    </row>
    <row r="965" spans="14:14" x14ac:dyDescent="0.25">
      <c r="N965" s="1"/>
    </row>
    <row r="966" spans="14:14" x14ac:dyDescent="0.25">
      <c r="N966" s="1"/>
    </row>
    <row r="967" spans="14:14" x14ac:dyDescent="0.25">
      <c r="N967" s="1"/>
    </row>
    <row r="968" spans="14:14" x14ac:dyDescent="0.25">
      <c r="N968" s="1"/>
    </row>
    <row r="969" spans="14:14" x14ac:dyDescent="0.25">
      <c r="N969" s="1"/>
    </row>
    <row r="970" spans="14:14" x14ac:dyDescent="0.25">
      <c r="N970" s="1"/>
    </row>
    <row r="971" spans="14:14" x14ac:dyDescent="0.25">
      <c r="N971" s="1"/>
    </row>
    <row r="972" spans="14:14" x14ac:dyDescent="0.25">
      <c r="N972" s="1"/>
    </row>
    <row r="973" spans="14:14" x14ac:dyDescent="0.25">
      <c r="N973" s="1"/>
    </row>
    <row r="974" spans="14:14" x14ac:dyDescent="0.25">
      <c r="N974" s="1"/>
    </row>
    <row r="975" spans="14:14" x14ac:dyDescent="0.25">
      <c r="N975" s="1"/>
    </row>
    <row r="976" spans="14:14" x14ac:dyDescent="0.25">
      <c r="N976" s="1"/>
    </row>
    <row r="977" spans="14:14" x14ac:dyDescent="0.25">
      <c r="N977" s="1"/>
    </row>
    <row r="978" spans="14:14" x14ac:dyDescent="0.25">
      <c r="N978" s="1"/>
    </row>
    <row r="979" spans="14:14" x14ac:dyDescent="0.25">
      <c r="N979" s="1"/>
    </row>
    <row r="980" spans="14:14" x14ac:dyDescent="0.25">
      <c r="N980" s="1"/>
    </row>
    <row r="981" spans="14:14" x14ac:dyDescent="0.25">
      <c r="N981" s="1"/>
    </row>
    <row r="982" spans="14:14" x14ac:dyDescent="0.25">
      <c r="N982" s="1"/>
    </row>
    <row r="983" spans="14:14" x14ac:dyDescent="0.25">
      <c r="N983" s="1"/>
    </row>
    <row r="984" spans="14:14" x14ac:dyDescent="0.25">
      <c r="N984" s="1"/>
    </row>
    <row r="985" spans="14:14" x14ac:dyDescent="0.25">
      <c r="N985" s="1"/>
    </row>
    <row r="986" spans="14:14" x14ac:dyDescent="0.25">
      <c r="N986" s="1"/>
    </row>
    <row r="987" spans="14:14" x14ac:dyDescent="0.25">
      <c r="N987" s="1"/>
    </row>
    <row r="988" spans="14:14" x14ac:dyDescent="0.25">
      <c r="N988" s="1"/>
    </row>
    <row r="989" spans="14:14" x14ac:dyDescent="0.25">
      <c r="N989" s="1"/>
    </row>
    <row r="990" spans="14:14" x14ac:dyDescent="0.25">
      <c r="N990" s="1"/>
    </row>
    <row r="991" spans="14:14" x14ac:dyDescent="0.25">
      <c r="N991" s="1"/>
    </row>
    <row r="992" spans="14:14" x14ac:dyDescent="0.25">
      <c r="N992" s="1"/>
    </row>
    <row r="993" spans="14:14" x14ac:dyDescent="0.25">
      <c r="N993" s="1"/>
    </row>
    <row r="994" spans="14:14" x14ac:dyDescent="0.25">
      <c r="N994" s="1"/>
    </row>
    <row r="995" spans="14:14" x14ac:dyDescent="0.25">
      <c r="N995" s="1"/>
    </row>
    <row r="996" spans="14:14" x14ac:dyDescent="0.25">
      <c r="N996" s="1"/>
    </row>
    <row r="997" spans="14:14" x14ac:dyDescent="0.25">
      <c r="N997" s="1"/>
    </row>
    <row r="998" spans="14:14" x14ac:dyDescent="0.25">
      <c r="N998" s="1"/>
    </row>
    <row r="999" spans="14:14" x14ac:dyDescent="0.25">
      <c r="N999" s="1"/>
    </row>
    <row r="1000" spans="14:14" x14ac:dyDescent="0.25">
      <c r="N1000" s="1"/>
    </row>
    <row r="1001" spans="14:14" x14ac:dyDescent="0.25">
      <c r="N1001" s="1"/>
    </row>
    <row r="1002" spans="14:14" x14ac:dyDescent="0.25">
      <c r="N1002" s="1"/>
    </row>
    <row r="1003" spans="14:14" x14ac:dyDescent="0.25">
      <c r="N1003" s="1"/>
    </row>
    <row r="1004" spans="14:14" x14ac:dyDescent="0.25">
      <c r="N1004" s="1"/>
    </row>
    <row r="1005" spans="14:14" x14ac:dyDescent="0.25">
      <c r="N1005" s="1"/>
    </row>
    <row r="1006" spans="14:14" x14ac:dyDescent="0.25">
      <c r="N1006" s="1"/>
    </row>
    <row r="1007" spans="14:14" x14ac:dyDescent="0.25">
      <c r="N1007" s="1"/>
    </row>
    <row r="1008" spans="14:14" x14ac:dyDescent="0.25">
      <c r="N1008" s="1"/>
    </row>
    <row r="1009" spans="14:14" x14ac:dyDescent="0.25">
      <c r="N1009" s="1"/>
    </row>
    <row r="1010" spans="14:14" x14ac:dyDescent="0.25">
      <c r="N1010" s="1"/>
    </row>
    <row r="1011" spans="14:14" x14ac:dyDescent="0.25">
      <c r="N1011" s="1"/>
    </row>
    <row r="1012" spans="14:14" x14ac:dyDescent="0.25">
      <c r="N1012" s="1"/>
    </row>
    <row r="1013" spans="14:14" x14ac:dyDescent="0.25">
      <c r="N1013" s="1"/>
    </row>
    <row r="1014" spans="14:14" x14ac:dyDescent="0.25">
      <c r="N1014" s="1"/>
    </row>
    <row r="1015" spans="14:14" x14ac:dyDescent="0.25">
      <c r="N1015" s="1"/>
    </row>
    <row r="1016" spans="14:14" x14ac:dyDescent="0.25">
      <c r="N1016" s="1"/>
    </row>
    <row r="1017" spans="14:14" x14ac:dyDescent="0.25">
      <c r="N1017" s="1"/>
    </row>
    <row r="1018" spans="14:14" x14ac:dyDescent="0.25">
      <c r="N1018" s="1"/>
    </row>
    <row r="1019" spans="14:14" x14ac:dyDescent="0.25">
      <c r="N1019" s="1"/>
    </row>
    <row r="1020" spans="14:14" x14ac:dyDescent="0.25">
      <c r="N1020" s="1"/>
    </row>
    <row r="1021" spans="14:14" x14ac:dyDescent="0.25">
      <c r="N1021" s="1"/>
    </row>
    <row r="1022" spans="14:14" x14ac:dyDescent="0.25">
      <c r="N1022" s="1"/>
    </row>
    <row r="1023" spans="14:14" x14ac:dyDescent="0.25">
      <c r="N1023" s="1"/>
    </row>
    <row r="1024" spans="14:14" x14ac:dyDescent="0.25">
      <c r="N1024" s="1"/>
    </row>
    <row r="1025" spans="14:14" x14ac:dyDescent="0.25">
      <c r="N1025" s="1"/>
    </row>
    <row r="1026" spans="14:14" x14ac:dyDescent="0.25">
      <c r="N1026" s="1"/>
    </row>
    <row r="1027" spans="14:14" x14ac:dyDescent="0.25">
      <c r="N1027" s="1"/>
    </row>
    <row r="1028" spans="14:14" x14ac:dyDescent="0.25">
      <c r="N1028" s="1"/>
    </row>
    <row r="1029" spans="14:14" x14ac:dyDescent="0.25">
      <c r="N1029" s="1"/>
    </row>
    <row r="1030" spans="14:14" x14ac:dyDescent="0.25">
      <c r="N1030" s="1"/>
    </row>
    <row r="1031" spans="14:14" x14ac:dyDescent="0.25">
      <c r="N1031" s="1"/>
    </row>
    <row r="1032" spans="14:14" x14ac:dyDescent="0.25">
      <c r="N1032" s="1"/>
    </row>
    <row r="1033" spans="14:14" x14ac:dyDescent="0.25">
      <c r="N1033" s="1"/>
    </row>
    <row r="1034" spans="14:14" x14ac:dyDescent="0.25">
      <c r="N1034" s="1"/>
    </row>
    <row r="1035" spans="14:14" x14ac:dyDescent="0.25">
      <c r="N1035" s="1"/>
    </row>
    <row r="1036" spans="14:14" x14ac:dyDescent="0.25">
      <c r="N1036" s="1"/>
    </row>
    <row r="1037" spans="14:14" x14ac:dyDescent="0.25">
      <c r="N1037" s="1"/>
    </row>
    <row r="1038" spans="14:14" x14ac:dyDescent="0.25">
      <c r="N1038" s="1"/>
    </row>
    <row r="1039" spans="14:14" x14ac:dyDescent="0.25">
      <c r="N1039" s="1"/>
    </row>
    <row r="1040" spans="14:14" x14ac:dyDescent="0.25">
      <c r="N1040" s="1"/>
    </row>
    <row r="1041" spans="14:14" x14ac:dyDescent="0.25">
      <c r="N1041" s="1"/>
    </row>
    <row r="1042" spans="14:14" x14ac:dyDescent="0.25">
      <c r="N1042" s="1"/>
    </row>
    <row r="1043" spans="14:14" x14ac:dyDescent="0.25">
      <c r="N1043" s="1"/>
    </row>
    <row r="1044" spans="14:14" x14ac:dyDescent="0.25">
      <c r="N1044" s="1"/>
    </row>
    <row r="1045" spans="14:14" x14ac:dyDescent="0.25">
      <c r="N1045" s="1"/>
    </row>
    <row r="1046" spans="14:14" x14ac:dyDescent="0.25">
      <c r="N1046" s="1"/>
    </row>
    <row r="1047" spans="14:14" x14ac:dyDescent="0.25">
      <c r="N1047" s="1"/>
    </row>
    <row r="1048" spans="14:14" x14ac:dyDescent="0.25">
      <c r="N1048" s="1"/>
    </row>
    <row r="1049" spans="14:14" x14ac:dyDescent="0.25">
      <c r="N1049" s="1"/>
    </row>
    <row r="1050" spans="14:14" x14ac:dyDescent="0.25">
      <c r="N1050" s="1"/>
    </row>
    <row r="1051" spans="14:14" x14ac:dyDescent="0.25">
      <c r="N1051" s="1"/>
    </row>
    <row r="1052" spans="14:14" x14ac:dyDescent="0.25">
      <c r="N1052" s="1"/>
    </row>
    <row r="1053" spans="14:14" x14ac:dyDescent="0.25">
      <c r="N1053" s="1"/>
    </row>
    <row r="1054" spans="14:14" x14ac:dyDescent="0.25">
      <c r="N1054" s="1"/>
    </row>
    <row r="1055" spans="14:14" x14ac:dyDescent="0.25">
      <c r="N1055" s="1"/>
    </row>
    <row r="1056" spans="14:14" x14ac:dyDescent="0.25">
      <c r="N1056" s="1"/>
    </row>
    <row r="1057" spans="14:14" x14ac:dyDescent="0.25">
      <c r="N1057" s="1"/>
    </row>
    <row r="1058" spans="14:14" x14ac:dyDescent="0.25">
      <c r="N1058" s="1"/>
    </row>
    <row r="1059" spans="14:14" x14ac:dyDescent="0.25">
      <c r="N1059" s="1"/>
    </row>
    <row r="1060" spans="14:14" x14ac:dyDescent="0.25">
      <c r="N1060" s="1"/>
    </row>
    <row r="1061" spans="14:14" x14ac:dyDescent="0.25">
      <c r="N1061" s="1"/>
    </row>
    <row r="1062" spans="14:14" x14ac:dyDescent="0.25">
      <c r="N1062" s="1"/>
    </row>
    <row r="1063" spans="14:14" x14ac:dyDescent="0.25">
      <c r="N1063" s="1"/>
    </row>
    <row r="1064" spans="14:14" x14ac:dyDescent="0.25">
      <c r="N1064" s="1"/>
    </row>
    <row r="1065" spans="14:14" x14ac:dyDescent="0.25">
      <c r="N1065" s="1"/>
    </row>
    <row r="1066" spans="14:14" x14ac:dyDescent="0.25">
      <c r="N1066" s="1"/>
    </row>
    <row r="1067" spans="14:14" x14ac:dyDescent="0.25">
      <c r="N1067" s="1"/>
    </row>
    <row r="1068" spans="14:14" x14ac:dyDescent="0.25">
      <c r="N1068" s="1"/>
    </row>
    <row r="1069" spans="14:14" x14ac:dyDescent="0.25">
      <c r="N1069" s="1"/>
    </row>
    <row r="1070" spans="14:14" x14ac:dyDescent="0.25">
      <c r="N1070" s="1"/>
    </row>
    <row r="1071" spans="14:14" x14ac:dyDescent="0.25">
      <c r="N1071" s="1"/>
    </row>
    <row r="1072" spans="14:14" x14ac:dyDescent="0.25">
      <c r="N1072" s="1"/>
    </row>
    <row r="1073" spans="14:14" x14ac:dyDescent="0.25">
      <c r="N1073" s="1"/>
    </row>
    <row r="1074" spans="14:14" x14ac:dyDescent="0.25">
      <c r="N1074" s="1"/>
    </row>
    <row r="1075" spans="14:14" x14ac:dyDescent="0.25">
      <c r="N1075" s="1"/>
    </row>
    <row r="1076" spans="14:14" x14ac:dyDescent="0.25">
      <c r="N1076" s="1"/>
    </row>
    <row r="1077" spans="14:14" x14ac:dyDescent="0.25">
      <c r="N1077" s="1"/>
    </row>
    <row r="1078" spans="14:14" x14ac:dyDescent="0.25">
      <c r="N1078" s="1"/>
    </row>
    <row r="1079" spans="14:14" x14ac:dyDescent="0.25">
      <c r="N1079" s="1"/>
    </row>
    <row r="1080" spans="14:14" x14ac:dyDescent="0.25">
      <c r="N1080" s="1"/>
    </row>
    <row r="1081" spans="14:14" x14ac:dyDescent="0.25">
      <c r="N1081" s="1"/>
    </row>
    <row r="1082" spans="14:14" x14ac:dyDescent="0.25">
      <c r="N1082" s="1"/>
    </row>
    <row r="1083" spans="14:14" x14ac:dyDescent="0.25">
      <c r="N1083" s="1"/>
    </row>
    <row r="1084" spans="14:14" x14ac:dyDescent="0.25">
      <c r="N1084" s="1"/>
    </row>
    <row r="1085" spans="14:14" x14ac:dyDescent="0.25">
      <c r="N1085" s="1"/>
    </row>
    <row r="1086" spans="14:14" x14ac:dyDescent="0.25">
      <c r="N1086" s="1"/>
    </row>
    <row r="1087" spans="14:14" x14ac:dyDescent="0.25">
      <c r="N1087" s="1"/>
    </row>
    <row r="1088" spans="14:14" x14ac:dyDescent="0.25">
      <c r="N1088" s="1"/>
    </row>
    <row r="1089" spans="14:14" x14ac:dyDescent="0.25">
      <c r="N1089" s="1"/>
    </row>
    <row r="1090" spans="14:14" x14ac:dyDescent="0.25">
      <c r="N1090" s="1"/>
    </row>
    <row r="1091" spans="14:14" x14ac:dyDescent="0.25">
      <c r="N1091" s="1"/>
    </row>
    <row r="1092" spans="14:14" x14ac:dyDescent="0.25">
      <c r="N1092" s="1"/>
    </row>
    <row r="1093" spans="14:14" x14ac:dyDescent="0.25">
      <c r="N1093" s="1"/>
    </row>
    <row r="1094" spans="14:14" x14ac:dyDescent="0.25">
      <c r="N1094" s="1"/>
    </row>
    <row r="1095" spans="14:14" x14ac:dyDescent="0.25">
      <c r="N1095" s="1"/>
    </row>
    <row r="1096" spans="14:14" x14ac:dyDescent="0.25">
      <c r="N1096" s="1"/>
    </row>
    <row r="1097" spans="14:14" x14ac:dyDescent="0.25">
      <c r="N1097" s="1"/>
    </row>
    <row r="1098" spans="14:14" x14ac:dyDescent="0.25">
      <c r="N1098" s="1"/>
    </row>
    <row r="1099" spans="14:14" x14ac:dyDescent="0.25">
      <c r="N1099" s="1"/>
    </row>
    <row r="1100" spans="14:14" x14ac:dyDescent="0.25">
      <c r="N1100" s="1"/>
    </row>
    <row r="1101" spans="14:14" x14ac:dyDescent="0.25">
      <c r="N1101" s="1"/>
    </row>
    <row r="1102" spans="14:14" x14ac:dyDescent="0.25">
      <c r="N1102" s="1"/>
    </row>
    <row r="1103" spans="14:14" x14ac:dyDescent="0.25">
      <c r="N1103" s="1"/>
    </row>
    <row r="1104" spans="14:14" x14ac:dyDescent="0.25">
      <c r="N1104" s="1"/>
    </row>
    <row r="1105" spans="14:14" x14ac:dyDescent="0.25">
      <c r="N1105" s="1"/>
    </row>
    <row r="1106" spans="14:14" x14ac:dyDescent="0.25">
      <c r="N1106" s="1"/>
    </row>
    <row r="1107" spans="14:14" x14ac:dyDescent="0.25">
      <c r="N1107" s="1"/>
    </row>
    <row r="1108" spans="14:14" x14ac:dyDescent="0.25">
      <c r="N1108" s="1"/>
    </row>
    <row r="1109" spans="14:14" x14ac:dyDescent="0.25">
      <c r="N1109" s="1"/>
    </row>
    <row r="1110" spans="14:14" x14ac:dyDescent="0.25">
      <c r="N1110" s="1"/>
    </row>
    <row r="1111" spans="14:14" x14ac:dyDescent="0.25">
      <c r="N1111" s="1"/>
    </row>
    <row r="1112" spans="14:14" x14ac:dyDescent="0.25">
      <c r="N1112" s="1"/>
    </row>
    <row r="1113" spans="14:14" x14ac:dyDescent="0.25">
      <c r="N1113" s="1"/>
    </row>
    <row r="1114" spans="14:14" x14ac:dyDescent="0.25">
      <c r="N1114" s="1"/>
    </row>
    <row r="1115" spans="14:14" x14ac:dyDescent="0.25">
      <c r="N1115" s="1"/>
    </row>
    <row r="1116" spans="14:14" x14ac:dyDescent="0.25">
      <c r="N1116" s="1"/>
    </row>
    <row r="1117" spans="14:14" x14ac:dyDescent="0.25">
      <c r="N1117" s="1"/>
    </row>
    <row r="1118" spans="14:14" x14ac:dyDescent="0.25">
      <c r="N1118" s="1"/>
    </row>
    <row r="1119" spans="14:14" x14ac:dyDescent="0.25">
      <c r="N1119" s="1"/>
    </row>
    <row r="1120" spans="14:14" x14ac:dyDescent="0.25">
      <c r="N1120" s="1"/>
    </row>
    <row r="1121" spans="14:14" x14ac:dyDescent="0.25">
      <c r="N1121" s="1"/>
    </row>
    <row r="1122" spans="14:14" x14ac:dyDescent="0.25">
      <c r="N1122" s="1"/>
    </row>
    <row r="1123" spans="14:14" x14ac:dyDescent="0.25">
      <c r="N1123" s="1"/>
    </row>
    <row r="1124" spans="14:14" x14ac:dyDescent="0.25">
      <c r="N1124" s="1"/>
    </row>
    <row r="1125" spans="14:14" x14ac:dyDescent="0.25">
      <c r="N1125" s="1"/>
    </row>
    <row r="1126" spans="14:14" x14ac:dyDescent="0.25">
      <c r="N1126" s="1"/>
    </row>
    <row r="1127" spans="14:14" x14ac:dyDescent="0.25">
      <c r="N1127" s="1"/>
    </row>
    <row r="1128" spans="14:14" x14ac:dyDescent="0.25">
      <c r="N1128" s="1"/>
    </row>
    <row r="1129" spans="14:14" x14ac:dyDescent="0.25">
      <c r="N1129" s="1"/>
    </row>
    <row r="1130" spans="14:14" x14ac:dyDescent="0.25">
      <c r="N1130" s="1"/>
    </row>
    <row r="1131" spans="14:14" x14ac:dyDescent="0.25">
      <c r="N1131" s="1"/>
    </row>
    <row r="1132" spans="14:14" x14ac:dyDescent="0.25">
      <c r="N1132" s="1"/>
    </row>
    <row r="1133" spans="14:14" x14ac:dyDescent="0.25">
      <c r="N1133" s="1"/>
    </row>
    <row r="1134" spans="14:14" x14ac:dyDescent="0.25">
      <c r="N1134" s="1"/>
    </row>
    <row r="1135" spans="14:14" x14ac:dyDescent="0.25">
      <c r="N1135" s="1"/>
    </row>
    <row r="1136" spans="14:14" x14ac:dyDescent="0.25">
      <c r="N1136" s="1"/>
    </row>
    <row r="1137" spans="14:14" x14ac:dyDescent="0.25">
      <c r="N1137" s="1"/>
    </row>
    <row r="1138" spans="14:14" x14ac:dyDescent="0.25">
      <c r="N1138" s="1"/>
    </row>
    <row r="1139" spans="14:14" x14ac:dyDescent="0.25">
      <c r="N1139" s="1"/>
    </row>
    <row r="1140" spans="14:14" x14ac:dyDescent="0.25">
      <c r="N1140" s="1"/>
    </row>
    <row r="1141" spans="14:14" x14ac:dyDescent="0.25">
      <c r="N1141" s="1"/>
    </row>
    <row r="1142" spans="14:14" x14ac:dyDescent="0.25">
      <c r="N1142" s="1"/>
    </row>
    <row r="1143" spans="14:14" x14ac:dyDescent="0.25">
      <c r="N1143" s="1"/>
    </row>
    <row r="1144" spans="14:14" x14ac:dyDescent="0.25">
      <c r="N1144" s="1"/>
    </row>
    <row r="1145" spans="14:14" x14ac:dyDescent="0.25">
      <c r="N1145" s="1"/>
    </row>
    <row r="1146" spans="14:14" x14ac:dyDescent="0.25">
      <c r="N1146" s="1"/>
    </row>
    <row r="1147" spans="14:14" x14ac:dyDescent="0.25">
      <c r="N1147" s="1"/>
    </row>
    <row r="1148" spans="14:14" x14ac:dyDescent="0.25">
      <c r="N1148" s="1"/>
    </row>
    <row r="1149" spans="14:14" x14ac:dyDescent="0.25">
      <c r="N1149" s="1"/>
    </row>
    <row r="1150" spans="14:14" x14ac:dyDescent="0.25">
      <c r="N1150" s="1"/>
    </row>
    <row r="1151" spans="14:14" x14ac:dyDescent="0.25">
      <c r="N1151" s="1"/>
    </row>
    <row r="1152" spans="14:14" x14ac:dyDescent="0.25">
      <c r="N1152" s="1"/>
    </row>
    <row r="1153" spans="14:14" x14ac:dyDescent="0.25">
      <c r="N1153" s="1"/>
    </row>
    <row r="1154" spans="14:14" x14ac:dyDescent="0.25">
      <c r="N1154" s="1"/>
    </row>
    <row r="1155" spans="14:14" x14ac:dyDescent="0.25">
      <c r="N1155" s="1"/>
    </row>
    <row r="1156" spans="14:14" x14ac:dyDescent="0.25">
      <c r="N1156" s="1"/>
    </row>
    <row r="1157" spans="14:14" x14ac:dyDescent="0.25">
      <c r="N1157" s="1"/>
    </row>
    <row r="1158" spans="14:14" x14ac:dyDescent="0.25">
      <c r="N1158" s="1"/>
    </row>
    <row r="1159" spans="14:14" x14ac:dyDescent="0.25">
      <c r="N1159" s="1"/>
    </row>
    <row r="1160" spans="14:14" x14ac:dyDescent="0.25">
      <c r="N1160" s="1"/>
    </row>
    <row r="1161" spans="14:14" x14ac:dyDescent="0.25">
      <c r="N1161" s="1"/>
    </row>
    <row r="1162" spans="14:14" x14ac:dyDescent="0.25">
      <c r="N1162" s="1"/>
    </row>
    <row r="1163" spans="14:14" x14ac:dyDescent="0.25">
      <c r="N1163" s="1"/>
    </row>
    <row r="1164" spans="14:14" x14ac:dyDescent="0.25">
      <c r="N1164" s="1"/>
    </row>
    <row r="1165" spans="14:14" x14ac:dyDescent="0.25">
      <c r="N1165" s="1"/>
    </row>
    <row r="1166" spans="14:14" x14ac:dyDescent="0.25">
      <c r="N1166" s="1"/>
    </row>
    <row r="1167" spans="14:14" x14ac:dyDescent="0.25">
      <c r="N1167" s="1"/>
    </row>
    <row r="1168" spans="14:14" x14ac:dyDescent="0.25">
      <c r="N1168" s="1"/>
    </row>
    <row r="1169" spans="14:14" x14ac:dyDescent="0.25">
      <c r="N1169" s="1"/>
    </row>
    <row r="1170" spans="14:14" x14ac:dyDescent="0.25">
      <c r="N1170" s="1"/>
    </row>
    <row r="1171" spans="14:14" x14ac:dyDescent="0.25">
      <c r="N1171" s="1"/>
    </row>
    <row r="1172" spans="14:14" x14ac:dyDescent="0.25">
      <c r="N1172" s="1"/>
    </row>
    <row r="1173" spans="14:14" x14ac:dyDescent="0.25">
      <c r="N1173" s="1"/>
    </row>
    <row r="1174" spans="14:14" x14ac:dyDescent="0.25">
      <c r="N1174" s="1"/>
    </row>
    <row r="1175" spans="14:14" x14ac:dyDescent="0.25">
      <c r="N1175" s="1"/>
    </row>
    <row r="1176" spans="14:14" x14ac:dyDescent="0.25">
      <c r="N1176" s="1"/>
    </row>
    <row r="1177" spans="14:14" x14ac:dyDescent="0.25">
      <c r="N1177" s="1"/>
    </row>
    <row r="1178" spans="14:14" x14ac:dyDescent="0.25">
      <c r="N1178" s="1"/>
    </row>
    <row r="1179" spans="14:14" x14ac:dyDescent="0.25">
      <c r="N1179" s="1"/>
    </row>
    <row r="1180" spans="14:14" x14ac:dyDescent="0.25">
      <c r="N1180" s="1"/>
    </row>
    <row r="1181" spans="14:14" x14ac:dyDescent="0.25">
      <c r="N1181" s="1"/>
    </row>
    <row r="1182" spans="14:14" x14ac:dyDescent="0.25">
      <c r="N1182" s="1"/>
    </row>
    <row r="1183" spans="14:14" x14ac:dyDescent="0.25">
      <c r="N1183" s="1"/>
    </row>
    <row r="1184" spans="14:14" x14ac:dyDescent="0.25">
      <c r="N1184" s="1"/>
    </row>
    <row r="1185" spans="14:14" x14ac:dyDescent="0.25">
      <c r="N1185" s="1"/>
    </row>
    <row r="1186" spans="14:14" x14ac:dyDescent="0.25">
      <c r="N1186" s="1"/>
    </row>
    <row r="1187" spans="14:14" x14ac:dyDescent="0.25">
      <c r="N1187" s="1"/>
    </row>
    <row r="1188" spans="14:14" x14ac:dyDescent="0.25">
      <c r="N1188" s="1"/>
    </row>
    <row r="1189" spans="14:14" x14ac:dyDescent="0.25">
      <c r="N1189" s="1"/>
    </row>
    <row r="1190" spans="14:14" x14ac:dyDescent="0.25">
      <c r="N1190" s="1"/>
    </row>
    <row r="1191" spans="14:14" x14ac:dyDescent="0.25">
      <c r="N1191" s="1"/>
    </row>
    <row r="1192" spans="14:14" x14ac:dyDescent="0.25">
      <c r="N1192" s="1"/>
    </row>
    <row r="1193" spans="14:14" x14ac:dyDescent="0.25">
      <c r="N1193" s="1"/>
    </row>
    <row r="1194" spans="14:14" x14ac:dyDescent="0.25">
      <c r="N1194" s="1"/>
    </row>
    <row r="1195" spans="14:14" x14ac:dyDescent="0.25">
      <c r="N1195" s="1"/>
    </row>
    <row r="1196" spans="14:14" x14ac:dyDescent="0.25">
      <c r="N1196" s="1"/>
    </row>
    <row r="1197" spans="14:14" x14ac:dyDescent="0.25">
      <c r="N1197" s="1"/>
    </row>
    <row r="1198" spans="14:14" x14ac:dyDescent="0.25">
      <c r="N1198" s="1"/>
    </row>
    <row r="1199" spans="14:14" x14ac:dyDescent="0.25">
      <c r="N1199" s="1"/>
    </row>
    <row r="1200" spans="14:14" x14ac:dyDescent="0.25">
      <c r="N1200" s="1"/>
    </row>
    <row r="1201" spans="14:14" x14ac:dyDescent="0.25">
      <c r="N1201" s="1"/>
    </row>
    <row r="1202" spans="14:14" x14ac:dyDescent="0.25">
      <c r="N1202" s="1"/>
    </row>
    <row r="1203" spans="14:14" x14ac:dyDescent="0.25">
      <c r="N1203" s="1"/>
    </row>
    <row r="1204" spans="14:14" x14ac:dyDescent="0.25">
      <c r="N1204" s="1"/>
    </row>
    <row r="1205" spans="14:14" x14ac:dyDescent="0.25">
      <c r="N1205" s="1"/>
    </row>
    <row r="1206" spans="14:14" x14ac:dyDescent="0.25">
      <c r="N1206" s="1"/>
    </row>
    <row r="1207" spans="14:14" x14ac:dyDescent="0.25">
      <c r="N1207" s="1"/>
    </row>
    <row r="1208" spans="14:14" x14ac:dyDescent="0.25">
      <c r="N1208" s="1"/>
    </row>
    <row r="1209" spans="14:14" x14ac:dyDescent="0.25">
      <c r="N1209" s="1"/>
    </row>
    <row r="1210" spans="14:14" x14ac:dyDescent="0.25">
      <c r="N1210" s="1"/>
    </row>
    <row r="1211" spans="14:14" x14ac:dyDescent="0.25">
      <c r="N1211" s="1"/>
    </row>
    <row r="1212" spans="14:14" x14ac:dyDescent="0.25">
      <c r="N1212" s="1"/>
    </row>
    <row r="1213" spans="14:14" x14ac:dyDescent="0.25">
      <c r="N1213" s="1"/>
    </row>
    <row r="1214" spans="14:14" x14ac:dyDescent="0.25">
      <c r="N1214" s="1"/>
    </row>
    <row r="1215" spans="14:14" x14ac:dyDescent="0.25">
      <c r="N1215" s="1"/>
    </row>
    <row r="1216" spans="14:14" x14ac:dyDescent="0.25">
      <c r="N1216" s="1"/>
    </row>
    <row r="1217" spans="14:14" x14ac:dyDescent="0.25">
      <c r="N1217" s="1"/>
    </row>
    <row r="1218" spans="14:14" x14ac:dyDescent="0.25">
      <c r="N1218" s="1"/>
    </row>
    <row r="1219" spans="14:14" x14ac:dyDescent="0.25">
      <c r="N1219" s="1"/>
    </row>
    <row r="1220" spans="14:14" x14ac:dyDescent="0.25">
      <c r="N1220" s="1"/>
    </row>
    <row r="1221" spans="14:14" x14ac:dyDescent="0.25">
      <c r="N1221" s="1"/>
    </row>
    <row r="1222" spans="14:14" x14ac:dyDescent="0.25">
      <c r="N1222" s="1"/>
    </row>
    <row r="1223" spans="14:14" x14ac:dyDescent="0.25">
      <c r="N1223" s="1"/>
    </row>
    <row r="1224" spans="14:14" x14ac:dyDescent="0.25">
      <c r="N1224" s="1"/>
    </row>
    <row r="1225" spans="14:14" x14ac:dyDescent="0.25">
      <c r="N1225" s="1"/>
    </row>
    <row r="1226" spans="14:14" x14ac:dyDescent="0.25">
      <c r="N1226" s="1"/>
    </row>
    <row r="1227" spans="14:14" x14ac:dyDescent="0.25">
      <c r="N1227" s="1"/>
    </row>
    <row r="1228" spans="14:14" x14ac:dyDescent="0.25">
      <c r="N1228" s="1"/>
    </row>
    <row r="1229" spans="14:14" x14ac:dyDescent="0.25">
      <c r="N1229" s="1"/>
    </row>
    <row r="1230" spans="14:14" x14ac:dyDescent="0.25">
      <c r="N1230" s="1"/>
    </row>
    <row r="1231" spans="14:14" x14ac:dyDescent="0.25">
      <c r="N1231" s="1"/>
    </row>
    <row r="1232" spans="14:14" x14ac:dyDescent="0.25">
      <c r="N1232" s="1"/>
    </row>
    <row r="1233" spans="14:14" x14ac:dyDescent="0.25">
      <c r="N1233" s="1"/>
    </row>
    <row r="1234" spans="14:14" x14ac:dyDescent="0.25">
      <c r="N1234" s="1"/>
    </row>
    <row r="1235" spans="14:14" x14ac:dyDescent="0.25">
      <c r="N1235" s="1"/>
    </row>
    <row r="1236" spans="14:14" x14ac:dyDescent="0.25">
      <c r="N1236" s="1"/>
    </row>
    <row r="1237" spans="14:14" x14ac:dyDescent="0.25">
      <c r="N1237" s="1"/>
    </row>
    <row r="1238" spans="14:14" x14ac:dyDescent="0.25">
      <c r="N1238" s="1"/>
    </row>
    <row r="1239" spans="14:14" x14ac:dyDescent="0.25">
      <c r="N1239" s="1"/>
    </row>
    <row r="1240" spans="14:14" x14ac:dyDescent="0.25">
      <c r="N1240" s="1"/>
    </row>
    <row r="1241" spans="14:14" x14ac:dyDescent="0.25">
      <c r="N1241" s="1"/>
    </row>
    <row r="1242" spans="14:14" x14ac:dyDescent="0.25">
      <c r="N1242" s="1"/>
    </row>
    <row r="1243" spans="14:14" x14ac:dyDescent="0.25">
      <c r="N1243" s="1"/>
    </row>
    <row r="1244" spans="14:14" x14ac:dyDescent="0.25">
      <c r="N1244" s="1"/>
    </row>
    <row r="1245" spans="14:14" x14ac:dyDescent="0.25">
      <c r="N1245" s="1"/>
    </row>
    <row r="1246" spans="14:14" x14ac:dyDescent="0.25">
      <c r="N1246" s="1"/>
    </row>
    <row r="1247" spans="14:14" x14ac:dyDescent="0.25">
      <c r="N1247" s="1"/>
    </row>
    <row r="1248" spans="14:14" x14ac:dyDescent="0.25">
      <c r="N1248" s="1"/>
    </row>
    <row r="1249" spans="14:14" x14ac:dyDescent="0.25">
      <c r="N1249" s="1"/>
    </row>
    <row r="1250" spans="14:14" x14ac:dyDescent="0.25">
      <c r="N1250" s="1"/>
    </row>
    <row r="1251" spans="14:14" x14ac:dyDescent="0.25">
      <c r="N1251" s="1"/>
    </row>
    <row r="1252" spans="14:14" x14ac:dyDescent="0.25">
      <c r="N1252" s="1"/>
    </row>
    <row r="1253" spans="14:14" x14ac:dyDescent="0.25">
      <c r="N1253" s="1"/>
    </row>
    <row r="1254" spans="14:14" x14ac:dyDescent="0.25">
      <c r="N1254" s="1"/>
    </row>
    <row r="1255" spans="14:14" x14ac:dyDescent="0.25">
      <c r="N1255" s="1"/>
    </row>
    <row r="1256" spans="14:14" x14ac:dyDescent="0.25">
      <c r="N1256" s="1"/>
    </row>
    <row r="1257" spans="14:14" x14ac:dyDescent="0.25">
      <c r="N1257" s="1"/>
    </row>
    <row r="1258" spans="14:14" x14ac:dyDescent="0.25">
      <c r="N1258" s="1"/>
    </row>
    <row r="1259" spans="14:14" x14ac:dyDescent="0.25">
      <c r="N1259" s="1"/>
    </row>
    <row r="1260" spans="14:14" x14ac:dyDescent="0.25">
      <c r="N1260" s="1"/>
    </row>
    <row r="1261" spans="14:14" x14ac:dyDescent="0.25">
      <c r="N1261" s="1"/>
    </row>
    <row r="1262" spans="14:14" x14ac:dyDescent="0.25">
      <c r="N1262" s="1"/>
    </row>
    <row r="1263" spans="14:14" x14ac:dyDescent="0.25">
      <c r="N1263" s="1"/>
    </row>
    <row r="1264" spans="14:14" x14ac:dyDescent="0.25">
      <c r="N1264" s="1"/>
    </row>
    <row r="1265" spans="14:14" x14ac:dyDescent="0.25">
      <c r="N1265" s="1"/>
    </row>
    <row r="1266" spans="14:14" x14ac:dyDescent="0.25">
      <c r="N1266" s="1"/>
    </row>
    <row r="1267" spans="14:14" x14ac:dyDescent="0.25">
      <c r="N1267" s="1"/>
    </row>
    <row r="1268" spans="14:14" x14ac:dyDescent="0.25">
      <c r="N1268" s="1"/>
    </row>
    <row r="1269" spans="14:14" x14ac:dyDescent="0.25">
      <c r="N1269" s="1"/>
    </row>
    <row r="1270" spans="14:14" x14ac:dyDescent="0.25">
      <c r="N1270" s="1"/>
    </row>
    <row r="1271" spans="14:14" x14ac:dyDescent="0.25">
      <c r="N1271" s="1"/>
    </row>
    <row r="1272" spans="14:14" x14ac:dyDescent="0.25">
      <c r="N1272" s="1"/>
    </row>
    <row r="1273" spans="14:14" x14ac:dyDescent="0.25">
      <c r="N1273" s="1"/>
    </row>
    <row r="1274" spans="14:14" x14ac:dyDescent="0.25">
      <c r="N1274" s="1"/>
    </row>
    <row r="1275" spans="14:14" x14ac:dyDescent="0.25">
      <c r="N1275" s="1"/>
    </row>
    <row r="1276" spans="14:14" x14ac:dyDescent="0.25">
      <c r="N1276" s="1"/>
    </row>
    <row r="1277" spans="14:14" x14ac:dyDescent="0.25">
      <c r="N1277" s="1"/>
    </row>
    <row r="1278" spans="14:14" x14ac:dyDescent="0.25">
      <c r="N1278" s="1"/>
    </row>
    <row r="1279" spans="14:14" x14ac:dyDescent="0.25">
      <c r="N1279" s="1"/>
    </row>
    <row r="1280" spans="14:14" x14ac:dyDescent="0.25">
      <c r="N1280" s="1"/>
    </row>
    <row r="1281" spans="14:14" x14ac:dyDescent="0.25">
      <c r="N1281" s="1"/>
    </row>
    <row r="1282" spans="14:14" x14ac:dyDescent="0.25">
      <c r="N1282" s="1"/>
    </row>
    <row r="1283" spans="14:14" x14ac:dyDescent="0.25">
      <c r="N1283" s="1"/>
    </row>
    <row r="1284" spans="14:14" x14ac:dyDescent="0.25">
      <c r="N1284" s="1"/>
    </row>
    <row r="1285" spans="14:14" x14ac:dyDescent="0.25">
      <c r="N1285" s="1"/>
    </row>
    <row r="1286" spans="14:14" x14ac:dyDescent="0.25">
      <c r="N1286" s="1"/>
    </row>
    <row r="1287" spans="14:14" x14ac:dyDescent="0.25">
      <c r="N1287" s="1"/>
    </row>
    <row r="1288" spans="14:14" x14ac:dyDescent="0.25">
      <c r="N1288" s="1"/>
    </row>
    <row r="1289" spans="14:14" x14ac:dyDescent="0.25">
      <c r="N1289" s="1"/>
    </row>
    <row r="1290" spans="14:14" x14ac:dyDescent="0.25">
      <c r="N1290" s="1"/>
    </row>
    <row r="1291" spans="14:14" x14ac:dyDescent="0.25">
      <c r="N1291" s="1"/>
    </row>
    <row r="1292" spans="14:14" x14ac:dyDescent="0.25">
      <c r="N1292" s="1"/>
    </row>
    <row r="1293" spans="14:14" x14ac:dyDescent="0.25">
      <c r="N1293" s="1"/>
    </row>
    <row r="1294" spans="14:14" x14ac:dyDescent="0.25">
      <c r="N1294" s="1"/>
    </row>
    <row r="1295" spans="14:14" x14ac:dyDescent="0.25">
      <c r="N1295" s="1"/>
    </row>
    <row r="1296" spans="14:14" x14ac:dyDescent="0.25">
      <c r="N1296" s="1"/>
    </row>
    <row r="1297" spans="14:14" x14ac:dyDescent="0.25">
      <c r="N1297" s="1"/>
    </row>
    <row r="1298" spans="14:14" x14ac:dyDescent="0.25">
      <c r="N1298" s="1"/>
    </row>
    <row r="1299" spans="14:14" x14ac:dyDescent="0.25">
      <c r="N1299" s="1"/>
    </row>
    <row r="1300" spans="14:14" x14ac:dyDescent="0.25">
      <c r="N1300" s="1"/>
    </row>
    <row r="1301" spans="14:14" x14ac:dyDescent="0.25">
      <c r="N1301" s="1"/>
    </row>
    <row r="1302" spans="14:14" x14ac:dyDescent="0.25">
      <c r="N1302" s="1"/>
    </row>
    <row r="1303" spans="14:14" x14ac:dyDescent="0.25">
      <c r="N1303" s="1"/>
    </row>
    <row r="1304" spans="14:14" x14ac:dyDescent="0.25">
      <c r="N1304" s="1"/>
    </row>
    <row r="1305" spans="14:14" x14ac:dyDescent="0.25">
      <c r="N1305" s="1"/>
    </row>
    <row r="1306" spans="14:14" x14ac:dyDescent="0.25">
      <c r="N1306" s="1"/>
    </row>
    <row r="1307" spans="14:14" x14ac:dyDescent="0.25">
      <c r="N1307" s="1"/>
    </row>
    <row r="1308" spans="14:14" x14ac:dyDescent="0.25">
      <c r="N1308" s="1"/>
    </row>
    <row r="1309" spans="14:14" x14ac:dyDescent="0.25">
      <c r="N1309" s="1"/>
    </row>
    <row r="1310" spans="14:14" x14ac:dyDescent="0.25">
      <c r="N1310" s="1"/>
    </row>
    <row r="1311" spans="14:14" x14ac:dyDescent="0.25">
      <c r="N1311" s="1"/>
    </row>
    <row r="1312" spans="14:14" x14ac:dyDescent="0.25">
      <c r="N1312" s="1"/>
    </row>
    <row r="1313" spans="14:14" x14ac:dyDescent="0.25">
      <c r="N1313" s="1"/>
    </row>
    <row r="1314" spans="14:14" x14ac:dyDescent="0.25">
      <c r="N1314" s="1"/>
    </row>
    <row r="1315" spans="14:14" x14ac:dyDescent="0.25">
      <c r="N1315" s="1"/>
    </row>
    <row r="1316" spans="14:14" x14ac:dyDescent="0.25">
      <c r="N1316" s="1"/>
    </row>
    <row r="1317" spans="14:14" x14ac:dyDescent="0.25">
      <c r="N1317" s="1"/>
    </row>
    <row r="1318" spans="14:14" x14ac:dyDescent="0.25">
      <c r="N1318" s="1"/>
    </row>
    <row r="1319" spans="14:14" x14ac:dyDescent="0.25">
      <c r="N1319" s="1"/>
    </row>
    <row r="1320" spans="14:14" x14ac:dyDescent="0.25">
      <c r="N1320" s="1"/>
    </row>
    <row r="1321" spans="14:14" x14ac:dyDescent="0.25">
      <c r="N1321" s="1"/>
    </row>
    <row r="1322" spans="14:14" x14ac:dyDescent="0.25">
      <c r="N1322" s="1"/>
    </row>
    <row r="1323" spans="14:14" x14ac:dyDescent="0.25">
      <c r="N1323" s="1"/>
    </row>
    <row r="1324" spans="14:14" x14ac:dyDescent="0.25">
      <c r="N1324" s="1"/>
    </row>
    <row r="1325" spans="14:14" x14ac:dyDescent="0.25">
      <c r="N1325" s="1"/>
    </row>
    <row r="1326" spans="14:14" x14ac:dyDescent="0.25">
      <c r="N1326" s="1"/>
    </row>
    <row r="1327" spans="14:14" x14ac:dyDescent="0.25">
      <c r="N1327" s="1"/>
    </row>
    <row r="1328" spans="14:14" x14ac:dyDescent="0.25">
      <c r="N1328" s="1"/>
    </row>
    <row r="1329" spans="14:14" x14ac:dyDescent="0.25">
      <c r="N1329" s="1"/>
    </row>
    <row r="1330" spans="14:14" x14ac:dyDescent="0.25">
      <c r="N1330" s="1"/>
    </row>
    <row r="1331" spans="14:14" x14ac:dyDescent="0.25">
      <c r="N1331" s="1"/>
    </row>
    <row r="1332" spans="14:14" x14ac:dyDescent="0.25">
      <c r="N1332" s="1"/>
    </row>
    <row r="1333" spans="14:14" x14ac:dyDescent="0.25">
      <c r="N1333" s="1"/>
    </row>
    <row r="1334" spans="14:14" x14ac:dyDescent="0.25">
      <c r="N1334" s="1"/>
    </row>
    <row r="1335" spans="14:14" x14ac:dyDescent="0.25">
      <c r="N1335" s="1"/>
    </row>
    <row r="1336" spans="14:14" x14ac:dyDescent="0.25">
      <c r="N1336" s="1"/>
    </row>
    <row r="1337" spans="14:14" x14ac:dyDescent="0.25">
      <c r="N1337" s="1"/>
    </row>
    <row r="1338" spans="14:14" x14ac:dyDescent="0.25">
      <c r="N1338" s="1"/>
    </row>
    <row r="1339" spans="14:14" x14ac:dyDescent="0.25">
      <c r="N1339" s="1"/>
    </row>
    <row r="1340" spans="14:14" x14ac:dyDescent="0.25">
      <c r="N1340" s="1"/>
    </row>
    <row r="1341" spans="14:14" x14ac:dyDescent="0.25">
      <c r="N1341" s="1"/>
    </row>
    <row r="1342" spans="14:14" x14ac:dyDescent="0.25">
      <c r="N1342" s="1"/>
    </row>
    <row r="1343" spans="14:14" x14ac:dyDescent="0.25">
      <c r="N1343" s="1"/>
    </row>
    <row r="1344" spans="14:14" x14ac:dyDescent="0.25">
      <c r="N1344" s="1"/>
    </row>
    <row r="1345" spans="14:14" x14ac:dyDescent="0.25">
      <c r="N1345" s="1"/>
    </row>
    <row r="1346" spans="14:14" x14ac:dyDescent="0.25">
      <c r="N1346" s="1"/>
    </row>
    <row r="1347" spans="14:14" x14ac:dyDescent="0.25">
      <c r="N1347" s="1"/>
    </row>
    <row r="1348" spans="14:14" x14ac:dyDescent="0.25">
      <c r="N1348" s="1"/>
    </row>
    <row r="1349" spans="14:14" x14ac:dyDescent="0.25">
      <c r="N1349" s="1"/>
    </row>
    <row r="1350" spans="14:14" x14ac:dyDescent="0.25">
      <c r="N1350" s="1"/>
    </row>
    <row r="1351" spans="14:14" x14ac:dyDescent="0.25">
      <c r="N1351" s="1"/>
    </row>
    <row r="1352" spans="14:14" x14ac:dyDescent="0.25">
      <c r="N1352" s="1"/>
    </row>
    <row r="1353" spans="14:14" x14ac:dyDescent="0.25">
      <c r="N1353" s="1"/>
    </row>
    <row r="1354" spans="14:14" x14ac:dyDescent="0.25">
      <c r="N1354" s="1"/>
    </row>
    <row r="1355" spans="14:14" x14ac:dyDescent="0.25">
      <c r="N1355" s="1"/>
    </row>
    <row r="1356" spans="14:14" x14ac:dyDescent="0.25">
      <c r="N1356" s="1"/>
    </row>
    <row r="1357" spans="14:14" x14ac:dyDescent="0.25">
      <c r="N1357" s="1"/>
    </row>
    <row r="1358" spans="14:14" x14ac:dyDescent="0.25">
      <c r="N1358" s="1"/>
    </row>
    <row r="1359" spans="14:14" x14ac:dyDescent="0.25">
      <c r="N1359" s="1"/>
    </row>
    <row r="1360" spans="14:14" x14ac:dyDescent="0.25">
      <c r="N1360" s="1"/>
    </row>
    <row r="1361" spans="14:14" x14ac:dyDescent="0.25">
      <c r="N1361" s="1"/>
    </row>
    <row r="1362" spans="14:14" x14ac:dyDescent="0.25">
      <c r="N1362" s="1"/>
    </row>
    <row r="1363" spans="14:14" x14ac:dyDescent="0.25">
      <c r="N1363" s="1"/>
    </row>
    <row r="1364" spans="14:14" x14ac:dyDescent="0.25">
      <c r="N1364" s="1"/>
    </row>
    <row r="1365" spans="14:14" x14ac:dyDescent="0.25">
      <c r="N1365" s="1"/>
    </row>
    <row r="1366" spans="14:14" x14ac:dyDescent="0.25">
      <c r="N1366" s="1"/>
    </row>
    <row r="1367" spans="14:14" x14ac:dyDescent="0.25">
      <c r="N1367" s="1"/>
    </row>
    <row r="1368" spans="14:14" x14ac:dyDescent="0.25">
      <c r="N1368" s="1"/>
    </row>
    <row r="1369" spans="14:14" x14ac:dyDescent="0.25">
      <c r="N1369" s="1"/>
    </row>
    <row r="1370" spans="14:14" x14ac:dyDescent="0.25">
      <c r="N1370" s="1"/>
    </row>
    <row r="1371" spans="14:14" x14ac:dyDescent="0.25">
      <c r="N1371" s="1"/>
    </row>
    <row r="1372" spans="14:14" x14ac:dyDescent="0.25">
      <c r="N1372" s="1"/>
    </row>
    <row r="1373" spans="14:14" x14ac:dyDescent="0.25">
      <c r="N1373" s="1"/>
    </row>
    <row r="1374" spans="14:14" x14ac:dyDescent="0.25">
      <c r="N1374" s="1"/>
    </row>
    <row r="1375" spans="14:14" x14ac:dyDescent="0.25">
      <c r="N1375" s="1"/>
    </row>
    <row r="1376" spans="14:14" x14ac:dyDescent="0.25">
      <c r="N1376" s="1"/>
    </row>
    <row r="1377" spans="14:14" x14ac:dyDescent="0.25">
      <c r="N1377" s="1"/>
    </row>
    <row r="1378" spans="14:14" x14ac:dyDescent="0.25">
      <c r="N1378" s="1"/>
    </row>
    <row r="1379" spans="14:14" x14ac:dyDescent="0.25">
      <c r="N1379" s="1"/>
    </row>
    <row r="1380" spans="14:14" x14ac:dyDescent="0.25">
      <c r="N1380" s="1"/>
    </row>
    <row r="1381" spans="14:14" x14ac:dyDescent="0.25">
      <c r="N1381" s="1"/>
    </row>
    <row r="1382" spans="14:14" x14ac:dyDescent="0.25">
      <c r="N1382" s="1"/>
    </row>
    <row r="1383" spans="14:14" x14ac:dyDescent="0.25">
      <c r="N1383" s="1"/>
    </row>
    <row r="1384" spans="14:14" x14ac:dyDescent="0.25">
      <c r="N1384" s="1"/>
    </row>
    <row r="1385" spans="14:14" x14ac:dyDescent="0.25">
      <c r="N1385" s="1"/>
    </row>
    <row r="1386" spans="14:14" x14ac:dyDescent="0.25">
      <c r="N1386" s="1"/>
    </row>
    <row r="1387" spans="14:14" x14ac:dyDescent="0.25">
      <c r="N1387" s="1"/>
    </row>
    <row r="1388" spans="14:14" x14ac:dyDescent="0.25">
      <c r="N1388" s="1"/>
    </row>
    <row r="1389" spans="14:14" x14ac:dyDescent="0.25">
      <c r="N1389" s="1"/>
    </row>
    <row r="1390" spans="14:14" x14ac:dyDescent="0.25">
      <c r="N1390" s="1"/>
    </row>
    <row r="1391" spans="14:14" x14ac:dyDescent="0.25">
      <c r="N1391" s="1"/>
    </row>
    <row r="1392" spans="14:14" x14ac:dyDescent="0.25">
      <c r="N1392" s="1"/>
    </row>
    <row r="1393" spans="14:14" x14ac:dyDescent="0.25">
      <c r="N1393" s="1"/>
    </row>
    <row r="1394" spans="14:14" x14ac:dyDescent="0.25">
      <c r="N1394" s="1"/>
    </row>
    <row r="1395" spans="14:14" x14ac:dyDescent="0.25">
      <c r="N1395" s="1"/>
    </row>
    <row r="1396" spans="14:14" x14ac:dyDescent="0.25">
      <c r="N1396" s="1"/>
    </row>
    <row r="1397" spans="14:14" x14ac:dyDescent="0.25">
      <c r="N1397" s="1"/>
    </row>
    <row r="1398" spans="14:14" x14ac:dyDescent="0.25">
      <c r="N1398" s="1"/>
    </row>
    <row r="1399" spans="14:14" x14ac:dyDescent="0.25">
      <c r="N1399" s="1"/>
    </row>
    <row r="1400" spans="14:14" x14ac:dyDescent="0.25">
      <c r="N1400" s="1"/>
    </row>
    <row r="1401" spans="14:14" x14ac:dyDescent="0.25">
      <c r="N1401" s="1"/>
    </row>
    <row r="1402" spans="14:14" x14ac:dyDescent="0.25">
      <c r="N1402" s="1"/>
    </row>
    <row r="1403" spans="14:14" x14ac:dyDescent="0.25">
      <c r="N1403" s="1"/>
    </row>
    <row r="1404" spans="14:14" x14ac:dyDescent="0.25">
      <c r="N1404" s="1"/>
    </row>
    <row r="1405" spans="14:14" x14ac:dyDescent="0.25">
      <c r="N1405" s="1"/>
    </row>
    <row r="1406" spans="14:14" x14ac:dyDescent="0.25">
      <c r="N1406" s="1"/>
    </row>
    <row r="1407" spans="14:14" x14ac:dyDescent="0.25">
      <c r="N1407" s="1"/>
    </row>
    <row r="1408" spans="14:14" x14ac:dyDescent="0.25">
      <c r="N1408" s="1"/>
    </row>
    <row r="1409" spans="14:14" x14ac:dyDescent="0.25">
      <c r="N1409" s="1"/>
    </row>
    <row r="1410" spans="14:14" x14ac:dyDescent="0.25">
      <c r="N1410" s="1"/>
    </row>
    <row r="1411" spans="14:14" x14ac:dyDescent="0.25">
      <c r="N1411" s="1"/>
    </row>
    <row r="1412" spans="14:14" x14ac:dyDescent="0.25">
      <c r="N1412" s="1"/>
    </row>
    <row r="1413" spans="14:14" x14ac:dyDescent="0.25">
      <c r="N1413" s="1"/>
    </row>
    <row r="1414" spans="14:14" x14ac:dyDescent="0.25">
      <c r="N1414" s="1"/>
    </row>
    <row r="1415" spans="14:14" x14ac:dyDescent="0.25">
      <c r="N1415" s="1"/>
    </row>
    <row r="1416" spans="14:14" x14ac:dyDescent="0.25">
      <c r="N1416" s="1"/>
    </row>
    <row r="1417" spans="14:14" x14ac:dyDescent="0.25">
      <c r="N1417" s="1"/>
    </row>
    <row r="1418" spans="14:14" x14ac:dyDescent="0.25">
      <c r="N1418" s="1"/>
    </row>
    <row r="1419" spans="14:14" x14ac:dyDescent="0.25">
      <c r="N1419" s="1"/>
    </row>
    <row r="1420" spans="14:14" x14ac:dyDescent="0.25">
      <c r="N1420" s="1"/>
    </row>
    <row r="1421" spans="14:14" x14ac:dyDescent="0.25">
      <c r="N1421" s="1"/>
    </row>
    <row r="1422" spans="14:14" x14ac:dyDescent="0.25">
      <c r="N1422" s="1"/>
    </row>
    <row r="1423" spans="14:14" x14ac:dyDescent="0.25">
      <c r="N1423" s="1"/>
    </row>
    <row r="1424" spans="14:14" x14ac:dyDescent="0.25">
      <c r="N1424" s="1"/>
    </row>
    <row r="1425" spans="14:14" x14ac:dyDescent="0.25">
      <c r="N1425" s="1"/>
    </row>
    <row r="1426" spans="14:14" x14ac:dyDescent="0.25">
      <c r="N1426" s="1"/>
    </row>
    <row r="1427" spans="14:14" x14ac:dyDescent="0.25">
      <c r="N1427" s="1"/>
    </row>
    <row r="1428" spans="14:14" x14ac:dyDescent="0.25">
      <c r="N1428" s="1"/>
    </row>
    <row r="1429" spans="14:14" x14ac:dyDescent="0.25">
      <c r="N1429" s="1"/>
    </row>
    <row r="1430" spans="14:14" x14ac:dyDescent="0.25">
      <c r="N1430" s="1"/>
    </row>
    <row r="1431" spans="14:14" x14ac:dyDescent="0.25">
      <c r="N1431" s="1"/>
    </row>
    <row r="1432" spans="14:14" x14ac:dyDescent="0.25">
      <c r="N1432" s="1"/>
    </row>
    <row r="1433" spans="14:14" x14ac:dyDescent="0.25">
      <c r="N1433" s="1"/>
    </row>
    <row r="1434" spans="14:14" x14ac:dyDescent="0.25">
      <c r="N1434" s="1"/>
    </row>
    <row r="1435" spans="14:14" x14ac:dyDescent="0.25">
      <c r="N1435" s="1"/>
    </row>
    <row r="1436" spans="14:14" x14ac:dyDescent="0.25">
      <c r="N1436" s="1"/>
    </row>
    <row r="1437" spans="14:14" x14ac:dyDescent="0.25">
      <c r="N1437" s="1"/>
    </row>
    <row r="1438" spans="14:14" x14ac:dyDescent="0.25">
      <c r="N1438" s="1"/>
    </row>
    <row r="1439" spans="14:14" x14ac:dyDescent="0.25">
      <c r="N1439" s="1"/>
    </row>
    <row r="1440" spans="14:14" x14ac:dyDescent="0.25">
      <c r="N1440" s="1"/>
    </row>
    <row r="1441" spans="14:14" x14ac:dyDescent="0.25">
      <c r="N1441" s="1"/>
    </row>
    <row r="1442" spans="14:14" x14ac:dyDescent="0.25">
      <c r="N1442" s="1"/>
    </row>
    <row r="1443" spans="14:14" x14ac:dyDescent="0.25">
      <c r="N1443" s="1"/>
    </row>
    <row r="1444" spans="14:14" x14ac:dyDescent="0.25">
      <c r="N1444" s="1"/>
    </row>
    <row r="1445" spans="14:14" x14ac:dyDescent="0.25">
      <c r="N1445" s="1"/>
    </row>
    <row r="1446" spans="14:14" x14ac:dyDescent="0.25">
      <c r="N1446" s="1"/>
    </row>
    <row r="1447" spans="14:14" x14ac:dyDescent="0.25">
      <c r="N1447" s="1"/>
    </row>
    <row r="1448" spans="14:14" x14ac:dyDescent="0.25">
      <c r="N1448" s="1"/>
    </row>
    <row r="1449" spans="14:14" x14ac:dyDescent="0.25">
      <c r="N1449" s="1"/>
    </row>
    <row r="1450" spans="14:14" x14ac:dyDescent="0.25">
      <c r="N1450" s="1"/>
    </row>
    <row r="1451" spans="14:14" x14ac:dyDescent="0.25">
      <c r="N1451" s="1"/>
    </row>
    <row r="1452" spans="14:14" x14ac:dyDescent="0.25">
      <c r="N1452" s="1"/>
    </row>
    <row r="1453" spans="14:14" x14ac:dyDescent="0.25">
      <c r="N1453" s="1"/>
    </row>
    <row r="1454" spans="14:14" x14ac:dyDescent="0.25">
      <c r="N1454" s="1"/>
    </row>
    <row r="1455" spans="14:14" x14ac:dyDescent="0.25">
      <c r="N1455" s="1"/>
    </row>
    <row r="1456" spans="14:14" x14ac:dyDescent="0.25">
      <c r="N1456" s="1"/>
    </row>
    <row r="1457" spans="14:14" x14ac:dyDescent="0.25">
      <c r="N1457" s="1"/>
    </row>
    <row r="1458" spans="14:14" x14ac:dyDescent="0.25">
      <c r="N1458" s="1"/>
    </row>
    <row r="1459" spans="14:14" x14ac:dyDescent="0.25">
      <c r="N1459" s="1"/>
    </row>
    <row r="1460" spans="14:14" x14ac:dyDescent="0.25">
      <c r="N1460" s="1"/>
    </row>
    <row r="1461" spans="14:14" x14ac:dyDescent="0.25">
      <c r="N1461" s="1"/>
    </row>
    <row r="1462" spans="14:14" x14ac:dyDescent="0.25">
      <c r="N1462" s="1"/>
    </row>
    <row r="1463" spans="14:14" x14ac:dyDescent="0.25">
      <c r="N1463" s="1"/>
    </row>
    <row r="1464" spans="14:14" x14ac:dyDescent="0.25">
      <c r="N1464" s="1"/>
    </row>
    <row r="1465" spans="14:14" x14ac:dyDescent="0.25">
      <c r="N1465" s="1"/>
    </row>
    <row r="1466" spans="14:14" x14ac:dyDescent="0.25">
      <c r="N1466" s="1"/>
    </row>
    <row r="1467" spans="14:14" x14ac:dyDescent="0.25">
      <c r="N1467" s="1"/>
    </row>
    <row r="1468" spans="14:14" x14ac:dyDescent="0.25">
      <c r="N1468" s="1"/>
    </row>
    <row r="1469" spans="14:14" x14ac:dyDescent="0.25">
      <c r="N1469" s="1"/>
    </row>
    <row r="1470" spans="14:14" x14ac:dyDescent="0.25">
      <c r="N1470" s="1"/>
    </row>
    <row r="1471" spans="14:14" x14ac:dyDescent="0.25">
      <c r="N1471" s="1"/>
    </row>
    <row r="1472" spans="14:14" x14ac:dyDescent="0.25">
      <c r="N1472" s="1"/>
    </row>
    <row r="1473" spans="14:14" x14ac:dyDescent="0.25">
      <c r="N1473" s="1"/>
    </row>
    <row r="1474" spans="14:14" x14ac:dyDescent="0.25">
      <c r="N1474" s="1"/>
    </row>
    <row r="1475" spans="14:14" x14ac:dyDescent="0.25">
      <c r="N1475" s="1"/>
    </row>
    <row r="1476" spans="14:14" x14ac:dyDescent="0.25">
      <c r="N1476" s="1"/>
    </row>
    <row r="1477" spans="14:14" x14ac:dyDescent="0.25">
      <c r="N1477" s="1"/>
    </row>
    <row r="1478" spans="14:14" x14ac:dyDescent="0.25">
      <c r="N1478" s="1"/>
    </row>
    <row r="1479" spans="14:14" x14ac:dyDescent="0.25">
      <c r="N1479" s="1"/>
    </row>
    <row r="1480" spans="14:14" x14ac:dyDescent="0.25">
      <c r="N1480" s="1"/>
    </row>
    <row r="1481" spans="14:14" x14ac:dyDescent="0.25">
      <c r="N1481" s="1"/>
    </row>
    <row r="1482" spans="14:14" x14ac:dyDescent="0.25">
      <c r="N1482" s="1"/>
    </row>
    <row r="1483" spans="14:14" x14ac:dyDescent="0.25">
      <c r="N1483" s="1"/>
    </row>
    <row r="1484" spans="14:14" x14ac:dyDescent="0.25">
      <c r="N1484" s="1"/>
    </row>
    <row r="1485" spans="14:14" x14ac:dyDescent="0.25">
      <c r="N1485" s="1"/>
    </row>
    <row r="1486" spans="14:14" x14ac:dyDescent="0.25">
      <c r="N1486" s="1"/>
    </row>
    <row r="1487" spans="14:14" x14ac:dyDescent="0.25">
      <c r="N1487" s="1"/>
    </row>
    <row r="1488" spans="14:14" x14ac:dyDescent="0.25">
      <c r="N1488" s="1"/>
    </row>
    <row r="1489" spans="14:14" x14ac:dyDescent="0.25">
      <c r="N1489" s="1"/>
    </row>
    <row r="1490" spans="14:14" x14ac:dyDescent="0.25">
      <c r="N1490" s="1"/>
    </row>
    <row r="1491" spans="14:14" x14ac:dyDescent="0.25">
      <c r="N1491" s="1"/>
    </row>
    <row r="1492" spans="14:14" x14ac:dyDescent="0.25">
      <c r="N1492" s="1"/>
    </row>
    <row r="1493" spans="14:14" x14ac:dyDescent="0.25">
      <c r="N1493" s="1"/>
    </row>
    <row r="1494" spans="14:14" x14ac:dyDescent="0.25">
      <c r="N1494" s="1"/>
    </row>
    <row r="1495" spans="14:14" x14ac:dyDescent="0.25">
      <c r="N1495" s="1"/>
    </row>
    <row r="1496" spans="14:14" x14ac:dyDescent="0.25">
      <c r="N1496" s="1"/>
    </row>
    <row r="1497" spans="14:14" x14ac:dyDescent="0.25">
      <c r="N1497" s="1"/>
    </row>
    <row r="1498" spans="14:14" x14ac:dyDescent="0.25">
      <c r="N1498" s="1"/>
    </row>
    <row r="1499" spans="14:14" x14ac:dyDescent="0.25">
      <c r="N1499" s="1"/>
    </row>
    <row r="1500" spans="14:14" x14ac:dyDescent="0.25">
      <c r="N1500" s="1"/>
    </row>
    <row r="1501" spans="14:14" x14ac:dyDescent="0.25">
      <c r="N1501" s="1"/>
    </row>
    <row r="1502" spans="14:14" x14ac:dyDescent="0.25">
      <c r="N1502" s="1"/>
    </row>
    <row r="1503" spans="14:14" x14ac:dyDescent="0.25">
      <c r="N1503" s="1"/>
    </row>
    <row r="1504" spans="14:14" x14ac:dyDescent="0.25">
      <c r="N1504" s="1"/>
    </row>
    <row r="1505" spans="14:14" x14ac:dyDescent="0.25">
      <c r="N1505" s="1"/>
    </row>
    <row r="1506" spans="14:14" x14ac:dyDescent="0.25">
      <c r="N1506" s="1"/>
    </row>
    <row r="1507" spans="14:14" x14ac:dyDescent="0.25">
      <c r="N1507" s="1"/>
    </row>
    <row r="1508" spans="14:14" x14ac:dyDescent="0.25">
      <c r="N1508" s="1"/>
    </row>
    <row r="1509" spans="14:14" x14ac:dyDescent="0.25">
      <c r="N1509" s="1"/>
    </row>
    <row r="1510" spans="14:14" x14ac:dyDescent="0.25">
      <c r="N1510" s="1"/>
    </row>
    <row r="1511" spans="14:14" x14ac:dyDescent="0.25">
      <c r="N1511" s="1"/>
    </row>
    <row r="1512" spans="14:14" x14ac:dyDescent="0.25">
      <c r="N1512" s="1"/>
    </row>
    <row r="1513" spans="14:14" x14ac:dyDescent="0.25">
      <c r="N1513" s="1"/>
    </row>
    <row r="1514" spans="14:14" x14ac:dyDescent="0.25">
      <c r="N1514" s="1"/>
    </row>
    <row r="1515" spans="14:14" x14ac:dyDescent="0.25">
      <c r="N1515" s="1"/>
    </row>
    <row r="1516" spans="14:14" x14ac:dyDescent="0.25">
      <c r="N1516" s="1"/>
    </row>
    <row r="1517" spans="14:14" x14ac:dyDescent="0.25">
      <c r="N1517" s="1"/>
    </row>
    <row r="1518" spans="14:14" x14ac:dyDescent="0.25">
      <c r="N1518" s="1"/>
    </row>
    <row r="1519" spans="14:14" x14ac:dyDescent="0.25">
      <c r="N1519" s="1"/>
    </row>
    <row r="1520" spans="14:14" x14ac:dyDescent="0.25">
      <c r="N1520" s="1"/>
    </row>
    <row r="1521" spans="14:14" x14ac:dyDescent="0.25">
      <c r="N1521" s="1"/>
    </row>
    <row r="1522" spans="14:14" x14ac:dyDescent="0.25">
      <c r="N1522" s="1"/>
    </row>
    <row r="1523" spans="14:14" x14ac:dyDescent="0.25">
      <c r="N1523" s="1"/>
    </row>
    <row r="1524" spans="14:14" x14ac:dyDescent="0.25">
      <c r="N1524" s="1"/>
    </row>
    <row r="1525" spans="14:14" x14ac:dyDescent="0.25">
      <c r="N1525" s="1"/>
    </row>
    <row r="1526" spans="14:14" x14ac:dyDescent="0.25">
      <c r="N1526" s="1"/>
    </row>
    <row r="1527" spans="14:14" x14ac:dyDescent="0.25">
      <c r="N1527" s="1"/>
    </row>
    <row r="1528" spans="14:14" x14ac:dyDescent="0.25">
      <c r="N1528" s="1"/>
    </row>
    <row r="1529" spans="14:14" x14ac:dyDescent="0.25">
      <c r="N1529" s="1"/>
    </row>
    <row r="1530" spans="14:14" x14ac:dyDescent="0.25">
      <c r="N1530" s="1"/>
    </row>
    <row r="1531" spans="14:14" x14ac:dyDescent="0.25">
      <c r="N1531" s="1"/>
    </row>
    <row r="1532" spans="14:14" x14ac:dyDescent="0.25">
      <c r="N1532" s="1"/>
    </row>
    <row r="1533" spans="14:14" x14ac:dyDescent="0.25">
      <c r="N1533" s="1"/>
    </row>
    <row r="1534" spans="14:14" x14ac:dyDescent="0.25">
      <c r="N1534" s="1"/>
    </row>
    <row r="1535" spans="14:14" x14ac:dyDescent="0.25">
      <c r="N1535" s="1"/>
    </row>
    <row r="1536" spans="14:14" x14ac:dyDescent="0.25">
      <c r="N1536" s="1"/>
    </row>
    <row r="1537" spans="14:14" x14ac:dyDescent="0.25">
      <c r="N1537" s="1"/>
    </row>
    <row r="1538" spans="14:14" x14ac:dyDescent="0.25">
      <c r="N1538" s="1"/>
    </row>
    <row r="1539" spans="14:14" x14ac:dyDescent="0.25">
      <c r="N1539" s="1"/>
    </row>
    <row r="1540" spans="14:14" x14ac:dyDescent="0.25">
      <c r="N1540" s="1"/>
    </row>
    <row r="1541" spans="14:14" x14ac:dyDescent="0.25">
      <c r="N1541" s="1"/>
    </row>
    <row r="1542" spans="14:14" x14ac:dyDescent="0.25">
      <c r="N1542" s="1"/>
    </row>
    <row r="1543" spans="14:14" x14ac:dyDescent="0.25">
      <c r="N1543" s="1"/>
    </row>
    <row r="1544" spans="14:14" x14ac:dyDescent="0.25">
      <c r="N1544" s="1"/>
    </row>
    <row r="1545" spans="14:14" x14ac:dyDescent="0.25">
      <c r="N1545" s="1"/>
    </row>
    <row r="1546" spans="14:14" x14ac:dyDescent="0.25">
      <c r="N1546" s="1"/>
    </row>
    <row r="1547" spans="14:14" x14ac:dyDescent="0.25">
      <c r="N1547" s="1"/>
    </row>
    <row r="1548" spans="14:14" x14ac:dyDescent="0.25">
      <c r="N1548" s="1"/>
    </row>
    <row r="1549" spans="14:14" x14ac:dyDescent="0.25">
      <c r="N1549" s="1"/>
    </row>
    <row r="1550" spans="14:14" x14ac:dyDescent="0.25">
      <c r="N1550" s="1"/>
    </row>
    <row r="1551" spans="14:14" x14ac:dyDescent="0.25">
      <c r="N1551" s="1"/>
    </row>
    <row r="1552" spans="14:14" x14ac:dyDescent="0.25">
      <c r="N1552" s="1"/>
    </row>
    <row r="1553" spans="14:14" x14ac:dyDescent="0.25">
      <c r="N1553" s="1"/>
    </row>
    <row r="1554" spans="14:14" x14ac:dyDescent="0.25">
      <c r="N1554" s="1"/>
    </row>
    <row r="1555" spans="14:14" x14ac:dyDescent="0.25">
      <c r="N1555" s="1"/>
    </row>
    <row r="1556" spans="14:14" x14ac:dyDescent="0.25">
      <c r="N1556" s="1"/>
    </row>
    <row r="1557" spans="14:14" x14ac:dyDescent="0.25">
      <c r="N1557" s="1"/>
    </row>
    <row r="1558" spans="14:14" x14ac:dyDescent="0.25">
      <c r="N1558" s="1"/>
    </row>
    <row r="1559" spans="14:14" x14ac:dyDescent="0.25">
      <c r="N1559" s="1"/>
    </row>
    <row r="1560" spans="14:14" x14ac:dyDescent="0.25">
      <c r="N1560" s="1"/>
    </row>
    <row r="1561" spans="14:14" x14ac:dyDescent="0.25">
      <c r="N1561" s="1"/>
    </row>
    <row r="1562" spans="14:14" x14ac:dyDescent="0.25">
      <c r="N1562" s="1"/>
    </row>
    <row r="1563" spans="14:14" x14ac:dyDescent="0.25">
      <c r="N1563" s="1"/>
    </row>
    <row r="1564" spans="14:14" x14ac:dyDescent="0.25">
      <c r="N1564" s="1"/>
    </row>
    <row r="1565" spans="14:14" x14ac:dyDescent="0.25">
      <c r="N1565" s="1"/>
    </row>
    <row r="1566" spans="14:14" x14ac:dyDescent="0.25">
      <c r="N1566" s="1"/>
    </row>
    <row r="1567" spans="14:14" x14ac:dyDescent="0.25">
      <c r="N1567" s="1"/>
    </row>
    <row r="1568" spans="14:14" x14ac:dyDescent="0.25">
      <c r="N1568" s="1"/>
    </row>
    <row r="1569" spans="14:14" x14ac:dyDescent="0.25">
      <c r="N1569" s="1"/>
    </row>
    <row r="1570" spans="14:14" x14ac:dyDescent="0.25">
      <c r="N1570" s="1"/>
    </row>
    <row r="1571" spans="14:14" x14ac:dyDescent="0.25">
      <c r="N1571" s="1"/>
    </row>
    <row r="1572" spans="14:14" x14ac:dyDescent="0.25">
      <c r="N1572" s="1"/>
    </row>
    <row r="1573" spans="14:14" x14ac:dyDescent="0.25">
      <c r="N1573" s="1"/>
    </row>
    <row r="1574" spans="14:14" x14ac:dyDescent="0.25">
      <c r="N1574" s="1"/>
    </row>
    <row r="1575" spans="14:14" x14ac:dyDescent="0.25">
      <c r="N1575" s="1"/>
    </row>
    <row r="1576" spans="14:14" x14ac:dyDescent="0.25">
      <c r="N1576" s="1"/>
    </row>
    <row r="1577" spans="14:14" x14ac:dyDescent="0.25">
      <c r="N1577" s="1"/>
    </row>
    <row r="1578" spans="14:14" x14ac:dyDescent="0.25">
      <c r="N1578" s="1"/>
    </row>
    <row r="1579" spans="14:14" x14ac:dyDescent="0.25">
      <c r="N1579" s="1"/>
    </row>
    <row r="1580" spans="14:14" x14ac:dyDescent="0.25">
      <c r="N1580" s="1"/>
    </row>
    <row r="1581" spans="14:14" x14ac:dyDescent="0.25">
      <c r="N1581" s="1"/>
    </row>
    <row r="1582" spans="14:14" x14ac:dyDescent="0.25">
      <c r="N1582" s="1"/>
    </row>
    <row r="1583" spans="14:14" x14ac:dyDescent="0.25">
      <c r="N1583" s="1"/>
    </row>
    <row r="1584" spans="14:14" x14ac:dyDescent="0.25">
      <c r="N1584" s="1"/>
    </row>
    <row r="1585" spans="14:14" x14ac:dyDescent="0.25">
      <c r="N1585" s="1"/>
    </row>
    <row r="1586" spans="14:14" x14ac:dyDescent="0.25">
      <c r="N1586" s="1"/>
    </row>
    <row r="1587" spans="14:14" x14ac:dyDescent="0.25">
      <c r="N1587" s="1"/>
    </row>
    <row r="1588" spans="14:14" x14ac:dyDescent="0.25">
      <c r="N1588" s="1"/>
    </row>
    <row r="1589" spans="14:14" x14ac:dyDescent="0.25">
      <c r="N1589" s="1"/>
    </row>
    <row r="1590" spans="14:14" x14ac:dyDescent="0.25">
      <c r="N1590" s="1"/>
    </row>
    <row r="1591" spans="14:14" x14ac:dyDescent="0.25">
      <c r="N1591" s="1"/>
    </row>
    <row r="1592" spans="14:14" x14ac:dyDescent="0.25">
      <c r="N1592" s="1"/>
    </row>
    <row r="1593" spans="14:14" x14ac:dyDescent="0.25">
      <c r="N1593" s="1"/>
    </row>
    <row r="1594" spans="14:14" x14ac:dyDescent="0.25">
      <c r="N1594" s="1"/>
    </row>
    <row r="1595" spans="14:14" x14ac:dyDescent="0.25">
      <c r="N1595" s="1"/>
    </row>
    <row r="1596" spans="14:14" x14ac:dyDescent="0.25">
      <c r="N1596" s="1"/>
    </row>
    <row r="1597" spans="14:14" x14ac:dyDescent="0.25">
      <c r="N1597" s="1"/>
    </row>
    <row r="1598" spans="14:14" x14ac:dyDescent="0.25">
      <c r="N1598" s="1"/>
    </row>
    <row r="1599" spans="14:14" x14ac:dyDescent="0.25">
      <c r="N1599" s="1"/>
    </row>
    <row r="1600" spans="14:14" x14ac:dyDescent="0.25">
      <c r="N1600" s="1"/>
    </row>
    <row r="1601" spans="14:14" x14ac:dyDescent="0.25">
      <c r="N1601" s="1"/>
    </row>
    <row r="1602" spans="14:14" x14ac:dyDescent="0.25">
      <c r="N1602" s="1"/>
    </row>
    <row r="1603" spans="14:14" x14ac:dyDescent="0.25">
      <c r="N1603" s="1"/>
    </row>
    <row r="1604" spans="14:14" x14ac:dyDescent="0.25">
      <c r="N1604" s="1"/>
    </row>
    <row r="1605" spans="14:14" x14ac:dyDescent="0.25">
      <c r="N1605" s="1"/>
    </row>
    <row r="1606" spans="14:14" x14ac:dyDescent="0.25">
      <c r="N1606" s="1"/>
    </row>
    <row r="1607" spans="14:14" x14ac:dyDescent="0.25">
      <c r="N1607" s="1"/>
    </row>
    <row r="1608" spans="14:14" x14ac:dyDescent="0.25">
      <c r="N1608" s="1"/>
    </row>
    <row r="1609" spans="14:14" x14ac:dyDescent="0.25">
      <c r="N1609" s="1"/>
    </row>
    <row r="1610" spans="14:14" x14ac:dyDescent="0.25">
      <c r="N1610" s="1"/>
    </row>
    <row r="1611" spans="14:14" x14ac:dyDescent="0.25">
      <c r="N1611" s="1"/>
    </row>
    <row r="1612" spans="14:14" x14ac:dyDescent="0.25">
      <c r="N1612" s="1"/>
    </row>
    <row r="1613" spans="14:14" x14ac:dyDescent="0.25">
      <c r="N1613" s="1"/>
    </row>
    <row r="1614" spans="14:14" x14ac:dyDescent="0.25">
      <c r="N1614" s="1"/>
    </row>
    <row r="1615" spans="14:14" x14ac:dyDescent="0.25">
      <c r="N1615" s="1"/>
    </row>
    <row r="1616" spans="14:14" x14ac:dyDescent="0.25">
      <c r="N1616" s="1"/>
    </row>
    <row r="1617" spans="14:14" x14ac:dyDescent="0.25">
      <c r="N1617" s="1"/>
    </row>
    <row r="1618" spans="14:14" x14ac:dyDescent="0.25">
      <c r="N1618" s="1"/>
    </row>
    <row r="1619" spans="14:14" x14ac:dyDescent="0.25">
      <c r="N1619" s="1"/>
    </row>
    <row r="1620" spans="14:14" x14ac:dyDescent="0.25">
      <c r="N1620" s="1"/>
    </row>
    <row r="1621" spans="14:14" x14ac:dyDescent="0.25">
      <c r="N1621" s="1"/>
    </row>
    <row r="1622" spans="14:14" x14ac:dyDescent="0.25">
      <c r="N1622" s="1"/>
    </row>
    <row r="1623" spans="14:14" x14ac:dyDescent="0.25">
      <c r="N1623" s="1"/>
    </row>
    <row r="1624" spans="14:14" x14ac:dyDescent="0.25">
      <c r="N1624" s="1"/>
    </row>
    <row r="1625" spans="14:14" x14ac:dyDescent="0.25">
      <c r="N1625" s="1"/>
    </row>
    <row r="1626" spans="14:14" x14ac:dyDescent="0.25">
      <c r="N1626" s="1"/>
    </row>
    <row r="1627" spans="14:14" x14ac:dyDescent="0.25">
      <c r="N1627" s="1"/>
    </row>
    <row r="1628" spans="14:14" x14ac:dyDescent="0.25">
      <c r="N1628" s="1"/>
    </row>
    <row r="1629" spans="14:14" x14ac:dyDescent="0.25">
      <c r="N1629" s="1"/>
    </row>
    <row r="1630" spans="14:14" x14ac:dyDescent="0.25">
      <c r="N1630" s="1"/>
    </row>
    <row r="1631" spans="14:14" x14ac:dyDescent="0.25">
      <c r="N1631" s="1"/>
    </row>
    <row r="1632" spans="14:14" x14ac:dyDescent="0.25">
      <c r="N1632" s="1"/>
    </row>
    <row r="1633" spans="14:14" x14ac:dyDescent="0.25">
      <c r="N1633" s="1"/>
    </row>
    <row r="1634" spans="14:14" x14ac:dyDescent="0.25">
      <c r="N1634" s="1"/>
    </row>
    <row r="1635" spans="14:14" x14ac:dyDescent="0.25">
      <c r="N1635" s="1"/>
    </row>
    <row r="1636" spans="14:14" x14ac:dyDescent="0.25">
      <c r="N1636" s="1"/>
    </row>
    <row r="1637" spans="14:14" x14ac:dyDescent="0.25">
      <c r="N1637" s="1"/>
    </row>
    <row r="1638" spans="14:14" x14ac:dyDescent="0.25">
      <c r="N1638" s="1"/>
    </row>
    <row r="1639" spans="14:14" x14ac:dyDescent="0.25">
      <c r="N1639" s="1"/>
    </row>
    <row r="1640" spans="14:14" x14ac:dyDescent="0.25">
      <c r="N1640" s="1"/>
    </row>
    <row r="1641" spans="14:14" x14ac:dyDescent="0.25">
      <c r="N1641" s="1"/>
    </row>
    <row r="1642" spans="14:14" x14ac:dyDescent="0.25">
      <c r="N1642" s="1"/>
    </row>
    <row r="1643" spans="14:14" x14ac:dyDescent="0.25">
      <c r="N1643" s="1"/>
    </row>
    <row r="1644" spans="14:14" x14ac:dyDescent="0.25">
      <c r="N1644" s="1"/>
    </row>
    <row r="1645" spans="14:14" x14ac:dyDescent="0.25">
      <c r="N1645" s="1"/>
    </row>
    <row r="1646" spans="14:14" x14ac:dyDescent="0.25">
      <c r="N1646" s="1"/>
    </row>
    <row r="1647" spans="14:14" x14ac:dyDescent="0.25">
      <c r="N1647" s="1"/>
    </row>
    <row r="1648" spans="14:14" x14ac:dyDescent="0.25">
      <c r="N1648" s="1"/>
    </row>
    <row r="1649" spans="14:14" x14ac:dyDescent="0.25">
      <c r="N1649" s="1"/>
    </row>
    <row r="1650" spans="14:14" x14ac:dyDescent="0.25">
      <c r="N1650" s="1"/>
    </row>
    <row r="1651" spans="14:14" x14ac:dyDescent="0.25">
      <c r="N1651" s="1"/>
    </row>
    <row r="1652" spans="14:14" x14ac:dyDescent="0.25">
      <c r="N1652" s="1"/>
    </row>
    <row r="1653" spans="14:14" x14ac:dyDescent="0.25">
      <c r="N1653" s="1"/>
    </row>
    <row r="1654" spans="14:14" x14ac:dyDescent="0.25">
      <c r="N1654" s="1"/>
    </row>
    <row r="1655" spans="14:14" x14ac:dyDescent="0.25">
      <c r="N1655" s="1"/>
    </row>
    <row r="1656" spans="14:14" x14ac:dyDescent="0.25">
      <c r="N1656" s="1"/>
    </row>
    <row r="1657" spans="14:14" x14ac:dyDescent="0.25">
      <c r="N1657" s="1"/>
    </row>
    <row r="1658" spans="14:14" x14ac:dyDescent="0.25">
      <c r="N1658" s="1"/>
    </row>
    <row r="1659" spans="14:14" x14ac:dyDescent="0.25">
      <c r="N1659" s="1"/>
    </row>
    <row r="1660" spans="14:14" x14ac:dyDescent="0.25">
      <c r="N1660" s="1"/>
    </row>
    <row r="1661" spans="14:14" x14ac:dyDescent="0.25">
      <c r="N1661" s="1"/>
    </row>
    <row r="1662" spans="14:14" x14ac:dyDescent="0.25">
      <c r="N1662" s="1"/>
    </row>
    <row r="1663" spans="14:14" x14ac:dyDescent="0.25">
      <c r="N1663" s="1"/>
    </row>
    <row r="1664" spans="14:14" x14ac:dyDescent="0.25">
      <c r="N1664" s="1"/>
    </row>
    <row r="1665" spans="14:14" x14ac:dyDescent="0.25">
      <c r="N1665" s="1"/>
    </row>
    <row r="1666" spans="14:14" x14ac:dyDescent="0.25">
      <c r="N1666" s="1"/>
    </row>
    <row r="1667" spans="14:14" x14ac:dyDescent="0.25">
      <c r="N1667" s="1"/>
    </row>
    <row r="1668" spans="14:14" x14ac:dyDescent="0.25">
      <c r="N1668" s="1"/>
    </row>
    <row r="1669" spans="14:14" x14ac:dyDescent="0.25">
      <c r="N1669" s="1"/>
    </row>
    <row r="1670" spans="14:14" x14ac:dyDescent="0.25">
      <c r="N1670" s="1"/>
    </row>
    <row r="1671" spans="14:14" x14ac:dyDescent="0.25">
      <c r="N1671" s="1"/>
    </row>
    <row r="1672" spans="14:14" x14ac:dyDescent="0.25">
      <c r="N1672" s="1"/>
    </row>
    <row r="1673" spans="14:14" x14ac:dyDescent="0.25">
      <c r="N1673" s="1"/>
    </row>
    <row r="1674" spans="14:14" x14ac:dyDescent="0.25">
      <c r="N1674" s="1"/>
    </row>
    <row r="1675" spans="14:14" x14ac:dyDescent="0.25">
      <c r="N1675" s="1"/>
    </row>
    <row r="1676" spans="14:14" x14ac:dyDescent="0.25">
      <c r="N1676" s="1"/>
    </row>
    <row r="1677" spans="14:14" x14ac:dyDescent="0.25">
      <c r="N1677" s="1"/>
    </row>
    <row r="1678" spans="14:14" x14ac:dyDescent="0.25">
      <c r="N1678" s="1"/>
    </row>
    <row r="1679" spans="14:14" x14ac:dyDescent="0.25">
      <c r="N1679" s="1"/>
    </row>
    <row r="1680" spans="14:14" x14ac:dyDescent="0.25">
      <c r="N1680" s="1"/>
    </row>
    <row r="1681" spans="14:14" x14ac:dyDescent="0.25">
      <c r="N1681" s="1"/>
    </row>
    <row r="1682" spans="14:14" x14ac:dyDescent="0.25">
      <c r="N1682" s="1"/>
    </row>
    <row r="1683" spans="14:14" x14ac:dyDescent="0.25">
      <c r="N1683" s="1"/>
    </row>
    <row r="1684" spans="14:14" x14ac:dyDescent="0.25">
      <c r="N1684" s="1"/>
    </row>
    <row r="1685" spans="14:14" x14ac:dyDescent="0.25">
      <c r="N1685" s="1"/>
    </row>
    <row r="1686" spans="14:14" x14ac:dyDescent="0.25">
      <c r="N1686" s="1"/>
    </row>
    <row r="1687" spans="14:14" x14ac:dyDescent="0.25">
      <c r="N1687" s="1"/>
    </row>
    <row r="1688" spans="14:14" x14ac:dyDescent="0.25">
      <c r="N1688" s="1"/>
    </row>
    <row r="1689" spans="14:14" x14ac:dyDescent="0.25">
      <c r="N1689" s="1"/>
    </row>
    <row r="1690" spans="14:14" x14ac:dyDescent="0.25">
      <c r="N1690" s="1"/>
    </row>
    <row r="1691" spans="14:14" x14ac:dyDescent="0.25">
      <c r="N1691" s="1"/>
    </row>
    <row r="1692" spans="14:14" x14ac:dyDescent="0.25">
      <c r="N1692" s="1"/>
    </row>
    <row r="1693" spans="14:14" x14ac:dyDescent="0.25">
      <c r="N1693" s="1"/>
    </row>
    <row r="1694" spans="14:14" x14ac:dyDescent="0.25">
      <c r="N1694" s="1"/>
    </row>
    <row r="1695" spans="14:14" x14ac:dyDescent="0.25">
      <c r="N1695" s="1"/>
    </row>
    <row r="1696" spans="14:14" x14ac:dyDescent="0.25">
      <c r="N1696" s="1"/>
    </row>
    <row r="1697" spans="14:14" x14ac:dyDescent="0.25">
      <c r="N1697" s="1"/>
    </row>
    <row r="1698" spans="14:14" x14ac:dyDescent="0.25">
      <c r="N1698" s="1"/>
    </row>
    <row r="1699" spans="14:14" x14ac:dyDescent="0.25">
      <c r="N1699" s="1"/>
    </row>
    <row r="1700" spans="14:14" x14ac:dyDescent="0.25">
      <c r="N1700" s="1"/>
    </row>
    <row r="1701" spans="14:14" x14ac:dyDescent="0.25">
      <c r="N1701" s="1"/>
    </row>
    <row r="1702" spans="14:14" x14ac:dyDescent="0.25">
      <c r="N1702" s="1"/>
    </row>
    <row r="1703" spans="14:14" x14ac:dyDescent="0.25">
      <c r="N1703" s="1"/>
    </row>
    <row r="1704" spans="14:14" x14ac:dyDescent="0.25">
      <c r="N1704" s="1"/>
    </row>
    <row r="1705" spans="14:14" x14ac:dyDescent="0.25">
      <c r="N1705" s="1"/>
    </row>
    <row r="1706" spans="14:14" x14ac:dyDescent="0.25">
      <c r="N1706" s="1"/>
    </row>
    <row r="1707" spans="14:14" x14ac:dyDescent="0.25">
      <c r="N1707" s="1"/>
    </row>
    <row r="1708" spans="14:14" x14ac:dyDescent="0.25">
      <c r="N1708" s="1"/>
    </row>
    <row r="1709" spans="14:14" x14ac:dyDescent="0.25">
      <c r="N1709" s="1"/>
    </row>
    <row r="1710" spans="14:14" x14ac:dyDescent="0.25">
      <c r="N1710" s="1"/>
    </row>
    <row r="1711" spans="14:14" x14ac:dyDescent="0.25">
      <c r="N1711" s="1"/>
    </row>
    <row r="1712" spans="14:14" x14ac:dyDescent="0.25">
      <c r="N1712" s="1"/>
    </row>
    <row r="1713" spans="14:14" x14ac:dyDescent="0.25">
      <c r="N1713" s="1"/>
    </row>
    <row r="1714" spans="14:14" x14ac:dyDescent="0.25">
      <c r="N1714" s="1"/>
    </row>
    <row r="1715" spans="14:14" x14ac:dyDescent="0.25">
      <c r="N1715" s="1"/>
    </row>
    <row r="1716" spans="14:14" x14ac:dyDescent="0.25">
      <c r="N1716" s="1"/>
    </row>
    <row r="1717" spans="14:14" x14ac:dyDescent="0.25">
      <c r="N1717" s="1"/>
    </row>
    <row r="1718" spans="14:14" x14ac:dyDescent="0.25">
      <c r="N1718" s="1"/>
    </row>
    <row r="1719" spans="14:14" x14ac:dyDescent="0.25">
      <c r="N1719" s="1"/>
    </row>
    <row r="1720" spans="14:14" x14ac:dyDescent="0.25">
      <c r="N1720" s="1"/>
    </row>
    <row r="1721" spans="14:14" x14ac:dyDescent="0.25">
      <c r="N1721" s="1"/>
    </row>
    <row r="1722" spans="14:14" x14ac:dyDescent="0.25">
      <c r="N1722" s="1"/>
    </row>
    <row r="1723" spans="14:14" x14ac:dyDescent="0.25">
      <c r="N1723" s="1"/>
    </row>
    <row r="1724" spans="14:14" x14ac:dyDescent="0.25">
      <c r="N1724" s="1"/>
    </row>
    <row r="1725" spans="14:14" x14ac:dyDescent="0.25">
      <c r="N1725" s="1"/>
    </row>
    <row r="1726" spans="14:14" x14ac:dyDescent="0.25">
      <c r="N1726" s="1"/>
    </row>
    <row r="1727" spans="14:14" x14ac:dyDescent="0.25">
      <c r="N1727" s="1"/>
    </row>
    <row r="1728" spans="14:14" x14ac:dyDescent="0.25">
      <c r="N1728" s="1"/>
    </row>
    <row r="1729" spans="14:14" x14ac:dyDescent="0.25">
      <c r="N1729" s="1"/>
    </row>
    <row r="1730" spans="14:14" x14ac:dyDescent="0.25">
      <c r="N1730" s="1"/>
    </row>
    <row r="1731" spans="14:14" x14ac:dyDescent="0.25">
      <c r="N1731" s="1"/>
    </row>
    <row r="1732" spans="14:14" x14ac:dyDescent="0.25">
      <c r="N1732" s="1"/>
    </row>
    <row r="1733" spans="14:14" x14ac:dyDescent="0.25">
      <c r="N1733" s="1"/>
    </row>
    <row r="1734" spans="14:14" x14ac:dyDescent="0.25">
      <c r="N1734" s="1"/>
    </row>
    <row r="1735" spans="14:14" x14ac:dyDescent="0.25">
      <c r="N1735" s="1"/>
    </row>
    <row r="1736" spans="14:14" x14ac:dyDescent="0.25">
      <c r="N1736" s="1"/>
    </row>
    <row r="1737" spans="14:14" x14ac:dyDescent="0.25">
      <c r="N1737" s="1"/>
    </row>
    <row r="1738" spans="14:14" x14ac:dyDescent="0.25">
      <c r="N1738" s="1"/>
    </row>
    <row r="1739" spans="14:14" x14ac:dyDescent="0.25">
      <c r="N1739" s="1"/>
    </row>
    <row r="1740" spans="14:14" x14ac:dyDescent="0.25">
      <c r="N1740" s="1"/>
    </row>
    <row r="1741" spans="14:14" x14ac:dyDescent="0.25">
      <c r="N1741" s="1"/>
    </row>
    <row r="1742" spans="14:14" x14ac:dyDescent="0.25">
      <c r="N1742" s="1"/>
    </row>
    <row r="1743" spans="14:14" x14ac:dyDescent="0.25">
      <c r="N1743" s="1"/>
    </row>
    <row r="1744" spans="14:14" x14ac:dyDescent="0.25">
      <c r="N1744" s="1"/>
    </row>
    <row r="1745" spans="14:14" x14ac:dyDescent="0.25">
      <c r="N1745" s="1"/>
    </row>
    <row r="1746" spans="14:14" x14ac:dyDescent="0.25">
      <c r="N1746" s="1"/>
    </row>
    <row r="1747" spans="14:14" x14ac:dyDescent="0.25">
      <c r="N1747" s="1"/>
    </row>
    <row r="1748" spans="14:14" x14ac:dyDescent="0.25">
      <c r="N1748" s="1"/>
    </row>
    <row r="1749" spans="14:14" x14ac:dyDescent="0.25">
      <c r="N1749" s="1"/>
    </row>
    <row r="1750" spans="14:14" x14ac:dyDescent="0.25">
      <c r="N1750" s="1"/>
    </row>
    <row r="1751" spans="14:14" x14ac:dyDescent="0.25">
      <c r="N1751" s="1"/>
    </row>
    <row r="1752" spans="14:14" x14ac:dyDescent="0.25">
      <c r="N1752" s="1"/>
    </row>
    <row r="1753" spans="14:14" x14ac:dyDescent="0.25">
      <c r="N1753" s="1"/>
    </row>
    <row r="1754" spans="14:14" x14ac:dyDescent="0.25">
      <c r="N1754" s="1"/>
    </row>
    <row r="1755" spans="14:14" x14ac:dyDescent="0.25">
      <c r="N1755" s="1"/>
    </row>
    <row r="1756" spans="14:14" x14ac:dyDescent="0.25">
      <c r="N1756" s="1"/>
    </row>
    <row r="1757" spans="14:14" x14ac:dyDescent="0.25">
      <c r="N1757" s="1"/>
    </row>
    <row r="1758" spans="14:14" x14ac:dyDescent="0.25">
      <c r="N1758" s="1"/>
    </row>
    <row r="1759" spans="14:14" x14ac:dyDescent="0.25">
      <c r="N1759" s="1"/>
    </row>
    <row r="1760" spans="14:14" x14ac:dyDescent="0.25">
      <c r="N1760" s="1"/>
    </row>
    <row r="1761" spans="14:14" x14ac:dyDescent="0.25">
      <c r="N1761" s="1"/>
    </row>
    <row r="1762" spans="14:14" x14ac:dyDescent="0.25">
      <c r="N1762" s="1"/>
    </row>
    <row r="1763" spans="14:14" x14ac:dyDescent="0.25">
      <c r="N1763" s="1"/>
    </row>
    <row r="1764" spans="14:14" x14ac:dyDescent="0.25">
      <c r="N1764" s="1"/>
    </row>
    <row r="1765" spans="14:14" x14ac:dyDescent="0.25">
      <c r="N1765" s="1"/>
    </row>
    <row r="1766" spans="14:14" x14ac:dyDescent="0.25">
      <c r="N1766" s="1"/>
    </row>
    <row r="1767" spans="14:14" x14ac:dyDescent="0.25">
      <c r="N1767" s="1"/>
    </row>
    <row r="1768" spans="14:14" x14ac:dyDescent="0.25">
      <c r="N1768" s="1"/>
    </row>
    <row r="1769" spans="14:14" x14ac:dyDescent="0.25">
      <c r="N1769" s="1"/>
    </row>
    <row r="1770" spans="14:14" x14ac:dyDescent="0.25">
      <c r="N1770" s="1"/>
    </row>
    <row r="1771" spans="14:14" x14ac:dyDescent="0.25">
      <c r="N1771" s="1"/>
    </row>
    <row r="1772" spans="14:14" x14ac:dyDescent="0.25">
      <c r="N1772" s="1"/>
    </row>
    <row r="1773" spans="14:14" x14ac:dyDescent="0.25">
      <c r="N1773" s="1"/>
    </row>
    <row r="1774" spans="14:14" x14ac:dyDescent="0.25">
      <c r="N1774" s="1"/>
    </row>
    <row r="1775" spans="14:14" x14ac:dyDescent="0.25">
      <c r="N1775" s="1"/>
    </row>
    <row r="1776" spans="14:14" x14ac:dyDescent="0.25">
      <c r="N1776" s="1"/>
    </row>
    <row r="1777" spans="14:14" x14ac:dyDescent="0.25">
      <c r="N1777" s="1"/>
    </row>
    <row r="1778" spans="14:14" x14ac:dyDescent="0.25">
      <c r="N1778" s="1"/>
    </row>
    <row r="1779" spans="14:14" x14ac:dyDescent="0.25">
      <c r="N1779" s="1"/>
    </row>
    <row r="1780" spans="14:14" x14ac:dyDescent="0.25">
      <c r="N1780" s="1"/>
    </row>
    <row r="1781" spans="14:14" x14ac:dyDescent="0.25">
      <c r="N1781" s="1"/>
    </row>
    <row r="1782" spans="14:14" x14ac:dyDescent="0.25">
      <c r="N1782" s="1"/>
    </row>
    <row r="1783" spans="14:14" x14ac:dyDescent="0.25">
      <c r="N1783" s="1"/>
    </row>
    <row r="1784" spans="14:14" x14ac:dyDescent="0.25">
      <c r="N1784" s="1"/>
    </row>
    <row r="1785" spans="14:14" x14ac:dyDescent="0.25">
      <c r="N1785" s="1"/>
    </row>
    <row r="1786" spans="14:14" x14ac:dyDescent="0.25">
      <c r="N1786" s="1"/>
    </row>
    <row r="1787" spans="14:14" x14ac:dyDescent="0.25">
      <c r="N1787" s="1"/>
    </row>
    <row r="1788" spans="14:14" x14ac:dyDescent="0.25">
      <c r="N1788" s="1"/>
    </row>
    <row r="1789" spans="14:14" x14ac:dyDescent="0.25">
      <c r="N1789" s="1"/>
    </row>
    <row r="1790" spans="14:14" x14ac:dyDescent="0.25">
      <c r="N1790" s="1"/>
    </row>
    <row r="1791" spans="14:14" x14ac:dyDescent="0.25">
      <c r="N1791" s="1"/>
    </row>
    <row r="1792" spans="14:14" x14ac:dyDescent="0.25">
      <c r="N1792" s="1"/>
    </row>
    <row r="1793" spans="14:14" x14ac:dyDescent="0.25">
      <c r="N1793" s="1"/>
    </row>
    <row r="1794" spans="14:14" x14ac:dyDescent="0.25">
      <c r="N1794" s="1"/>
    </row>
    <row r="1795" spans="14:14" x14ac:dyDescent="0.25">
      <c r="N1795" s="1"/>
    </row>
    <row r="1796" spans="14:14" x14ac:dyDescent="0.25">
      <c r="N1796" s="1"/>
    </row>
    <row r="1797" spans="14:14" x14ac:dyDescent="0.25">
      <c r="N1797" s="1"/>
    </row>
    <row r="1798" spans="14:14" x14ac:dyDescent="0.25">
      <c r="N1798" s="1"/>
    </row>
    <row r="1799" spans="14:14" x14ac:dyDescent="0.25">
      <c r="N1799" s="1"/>
    </row>
    <row r="1800" spans="14:14" x14ac:dyDescent="0.25">
      <c r="N1800" s="1"/>
    </row>
    <row r="1801" spans="14:14" x14ac:dyDescent="0.25">
      <c r="N1801" s="1"/>
    </row>
    <row r="1802" spans="14:14" x14ac:dyDescent="0.25">
      <c r="N1802" s="1"/>
    </row>
    <row r="1803" spans="14:14" x14ac:dyDescent="0.25">
      <c r="N1803" s="1"/>
    </row>
    <row r="1804" spans="14:14" x14ac:dyDescent="0.25">
      <c r="N1804" s="1"/>
    </row>
    <row r="1805" spans="14:14" x14ac:dyDescent="0.25">
      <c r="N1805" s="1"/>
    </row>
    <row r="1806" spans="14:14" x14ac:dyDescent="0.25">
      <c r="N1806" s="1"/>
    </row>
    <row r="1807" spans="14:14" x14ac:dyDescent="0.25">
      <c r="N1807" s="1"/>
    </row>
    <row r="1808" spans="14:14" x14ac:dyDescent="0.25">
      <c r="N1808" s="1"/>
    </row>
    <row r="1809" spans="14:14" x14ac:dyDescent="0.25">
      <c r="N1809" s="1"/>
    </row>
    <row r="1810" spans="14:14" x14ac:dyDescent="0.25">
      <c r="N1810" s="1"/>
    </row>
    <row r="1811" spans="14:14" x14ac:dyDescent="0.25">
      <c r="N1811" s="1"/>
    </row>
    <row r="1812" spans="14:14" x14ac:dyDescent="0.25">
      <c r="N1812" s="1"/>
    </row>
    <row r="1813" spans="14:14" x14ac:dyDescent="0.25">
      <c r="N1813" s="1"/>
    </row>
    <row r="1814" spans="14:14" x14ac:dyDescent="0.25">
      <c r="N1814" s="1"/>
    </row>
    <row r="1815" spans="14:14" x14ac:dyDescent="0.25">
      <c r="N1815" s="1"/>
    </row>
    <row r="1816" spans="14:14" x14ac:dyDescent="0.25">
      <c r="N1816" s="1"/>
    </row>
    <row r="1817" spans="14:14" x14ac:dyDescent="0.25">
      <c r="N1817" s="1"/>
    </row>
    <row r="1818" spans="14:14" x14ac:dyDescent="0.25">
      <c r="N1818" s="1"/>
    </row>
    <row r="1819" spans="14:14" x14ac:dyDescent="0.25">
      <c r="N1819" s="1"/>
    </row>
    <row r="1820" spans="14:14" x14ac:dyDescent="0.25">
      <c r="N1820" s="1"/>
    </row>
    <row r="1821" spans="14:14" x14ac:dyDescent="0.25">
      <c r="N1821" s="1"/>
    </row>
    <row r="1822" spans="14:14" x14ac:dyDescent="0.25">
      <c r="N1822" s="1"/>
    </row>
    <row r="1823" spans="14:14" x14ac:dyDescent="0.25">
      <c r="N1823" s="1"/>
    </row>
    <row r="1824" spans="14:14" x14ac:dyDescent="0.25">
      <c r="N1824" s="1"/>
    </row>
    <row r="1825" spans="14:14" x14ac:dyDescent="0.25">
      <c r="N1825" s="1"/>
    </row>
    <row r="1826" spans="14:14" x14ac:dyDescent="0.25">
      <c r="N1826" s="1"/>
    </row>
    <row r="1827" spans="14:14" x14ac:dyDescent="0.25">
      <c r="N1827" s="1"/>
    </row>
    <row r="1828" spans="14:14" x14ac:dyDescent="0.25">
      <c r="N1828" s="1"/>
    </row>
    <row r="1829" spans="14:14" x14ac:dyDescent="0.25">
      <c r="N1829" s="1"/>
    </row>
    <row r="1830" spans="14:14" x14ac:dyDescent="0.25">
      <c r="N1830" s="1"/>
    </row>
    <row r="1831" spans="14:14" x14ac:dyDescent="0.25">
      <c r="N1831" s="1"/>
    </row>
    <row r="1832" spans="14:14" x14ac:dyDescent="0.25">
      <c r="N1832" s="1"/>
    </row>
    <row r="1833" spans="14:14" x14ac:dyDescent="0.25">
      <c r="N1833" s="1"/>
    </row>
    <row r="1834" spans="14:14" x14ac:dyDescent="0.25">
      <c r="N1834" s="1"/>
    </row>
    <row r="1835" spans="14:14" x14ac:dyDescent="0.25">
      <c r="N1835" s="1"/>
    </row>
    <row r="1836" spans="14:14" x14ac:dyDescent="0.25">
      <c r="N1836" s="1"/>
    </row>
    <row r="1837" spans="14:14" x14ac:dyDescent="0.25">
      <c r="N1837" s="1"/>
    </row>
    <row r="1838" spans="14:14" x14ac:dyDescent="0.25">
      <c r="N1838" s="1"/>
    </row>
    <row r="1839" spans="14:14" x14ac:dyDescent="0.25">
      <c r="N1839" s="1"/>
    </row>
    <row r="1840" spans="14:14" x14ac:dyDescent="0.25">
      <c r="N1840" s="1"/>
    </row>
    <row r="1841" spans="14:14" x14ac:dyDescent="0.25">
      <c r="N1841" s="1"/>
    </row>
    <row r="1842" spans="14:14" x14ac:dyDescent="0.25">
      <c r="N1842" s="1"/>
    </row>
    <row r="1843" spans="14:14" x14ac:dyDescent="0.25">
      <c r="N1843" s="1"/>
    </row>
    <row r="1844" spans="14:14" x14ac:dyDescent="0.25">
      <c r="N1844" s="1"/>
    </row>
    <row r="1845" spans="14:14" x14ac:dyDescent="0.25">
      <c r="N1845" s="1"/>
    </row>
    <row r="1846" spans="14:14" x14ac:dyDescent="0.25">
      <c r="N1846" s="1"/>
    </row>
    <row r="1847" spans="14:14" x14ac:dyDescent="0.25">
      <c r="N1847" s="1"/>
    </row>
    <row r="1848" spans="14:14" x14ac:dyDescent="0.25">
      <c r="N1848" s="1"/>
    </row>
    <row r="1849" spans="14:14" x14ac:dyDescent="0.25">
      <c r="N1849" s="1"/>
    </row>
    <row r="1850" spans="14:14" x14ac:dyDescent="0.25">
      <c r="N1850" s="1"/>
    </row>
    <row r="1851" spans="14:14" x14ac:dyDescent="0.25">
      <c r="N1851" s="1"/>
    </row>
    <row r="1852" spans="14:14" x14ac:dyDescent="0.25">
      <c r="N1852" s="1"/>
    </row>
    <row r="1853" spans="14:14" x14ac:dyDescent="0.25">
      <c r="N1853" s="1"/>
    </row>
    <row r="1854" spans="14:14" x14ac:dyDescent="0.25">
      <c r="N1854" s="1"/>
    </row>
    <row r="1855" spans="14:14" x14ac:dyDescent="0.25">
      <c r="N1855" s="1"/>
    </row>
    <row r="1856" spans="14:14" x14ac:dyDescent="0.25">
      <c r="N1856" s="1"/>
    </row>
    <row r="1857" spans="14:14" x14ac:dyDescent="0.25">
      <c r="N1857" s="1"/>
    </row>
    <row r="1858" spans="14:14" x14ac:dyDescent="0.25">
      <c r="N1858" s="1"/>
    </row>
    <row r="1859" spans="14:14" x14ac:dyDescent="0.25">
      <c r="N1859" s="1"/>
    </row>
    <row r="1860" spans="14:14" x14ac:dyDescent="0.25">
      <c r="N1860" s="1"/>
    </row>
    <row r="1861" spans="14:14" x14ac:dyDescent="0.25">
      <c r="N1861" s="1"/>
    </row>
    <row r="1862" spans="14:14" x14ac:dyDescent="0.25">
      <c r="N1862" s="1"/>
    </row>
    <row r="1863" spans="14:14" x14ac:dyDescent="0.25">
      <c r="N1863" s="1"/>
    </row>
    <row r="1864" spans="14:14" x14ac:dyDescent="0.25">
      <c r="N1864" s="1"/>
    </row>
    <row r="1865" spans="14:14" x14ac:dyDescent="0.25">
      <c r="N1865" s="1"/>
    </row>
    <row r="1866" spans="14:14" x14ac:dyDescent="0.25">
      <c r="N1866" s="1"/>
    </row>
    <row r="1867" spans="14:14" x14ac:dyDescent="0.25">
      <c r="N1867" s="1"/>
    </row>
    <row r="1868" spans="14:14" x14ac:dyDescent="0.25">
      <c r="N1868" s="1"/>
    </row>
    <row r="1869" spans="14:14" x14ac:dyDescent="0.25">
      <c r="N1869" s="1"/>
    </row>
    <row r="1870" spans="14:14" x14ac:dyDescent="0.25">
      <c r="N1870" s="1"/>
    </row>
    <row r="1871" spans="14:14" x14ac:dyDescent="0.25">
      <c r="N1871" s="1"/>
    </row>
    <row r="1872" spans="14:14" x14ac:dyDescent="0.25">
      <c r="N1872" s="1"/>
    </row>
    <row r="1873" spans="14:14" x14ac:dyDescent="0.25">
      <c r="N1873" s="1"/>
    </row>
    <row r="1874" spans="14:14" x14ac:dyDescent="0.25">
      <c r="N1874" s="1"/>
    </row>
    <row r="1875" spans="14:14" x14ac:dyDescent="0.25">
      <c r="N1875" s="1"/>
    </row>
    <row r="1876" spans="14:14" x14ac:dyDescent="0.25">
      <c r="N1876" s="1"/>
    </row>
    <row r="1877" spans="14:14" x14ac:dyDescent="0.25">
      <c r="N1877" s="1"/>
    </row>
    <row r="1878" spans="14:14" x14ac:dyDescent="0.25">
      <c r="N1878" s="1"/>
    </row>
    <row r="1879" spans="14:14" x14ac:dyDescent="0.25">
      <c r="N1879" s="1"/>
    </row>
    <row r="1880" spans="14:14" x14ac:dyDescent="0.25">
      <c r="N1880" s="1"/>
    </row>
    <row r="1881" spans="14:14" x14ac:dyDescent="0.25">
      <c r="N1881" s="1"/>
    </row>
    <row r="1882" spans="14:14" x14ac:dyDescent="0.25">
      <c r="N1882" s="1"/>
    </row>
    <row r="1883" spans="14:14" x14ac:dyDescent="0.25">
      <c r="N1883" s="1"/>
    </row>
    <row r="1884" spans="14:14" x14ac:dyDescent="0.25">
      <c r="N1884" s="1"/>
    </row>
    <row r="1885" spans="14:14" x14ac:dyDescent="0.25">
      <c r="N1885" s="1"/>
    </row>
    <row r="1886" spans="14:14" x14ac:dyDescent="0.25">
      <c r="N1886" s="1"/>
    </row>
    <row r="1887" spans="14:14" x14ac:dyDescent="0.25">
      <c r="N1887" s="1"/>
    </row>
    <row r="1888" spans="14:14" x14ac:dyDescent="0.25">
      <c r="N1888" s="1"/>
    </row>
    <row r="1889" spans="14:14" x14ac:dyDescent="0.25">
      <c r="N1889" s="1"/>
    </row>
    <row r="1890" spans="14:14" x14ac:dyDescent="0.25">
      <c r="N1890" s="1"/>
    </row>
    <row r="1891" spans="14:14" x14ac:dyDescent="0.25">
      <c r="N1891" s="1"/>
    </row>
    <row r="1892" spans="14:14" x14ac:dyDescent="0.25">
      <c r="N1892" s="1"/>
    </row>
    <row r="1893" spans="14:14" x14ac:dyDescent="0.25">
      <c r="N1893" s="1"/>
    </row>
    <row r="1894" spans="14:14" x14ac:dyDescent="0.25">
      <c r="N1894" s="1"/>
    </row>
    <row r="1895" spans="14:14" x14ac:dyDescent="0.25">
      <c r="N1895" s="1"/>
    </row>
    <row r="1896" spans="14:14" x14ac:dyDescent="0.25">
      <c r="N1896" s="1"/>
    </row>
    <row r="1897" spans="14:14" x14ac:dyDescent="0.25">
      <c r="N1897" s="1"/>
    </row>
    <row r="1898" spans="14:14" x14ac:dyDescent="0.25">
      <c r="N1898" s="1"/>
    </row>
    <row r="1899" spans="14:14" x14ac:dyDescent="0.25">
      <c r="N1899" s="1"/>
    </row>
    <row r="1900" spans="14:14" x14ac:dyDescent="0.25">
      <c r="N1900" s="1"/>
    </row>
    <row r="1901" spans="14:14" x14ac:dyDescent="0.25">
      <c r="N1901" s="1"/>
    </row>
    <row r="1902" spans="14:14" x14ac:dyDescent="0.25">
      <c r="N1902" s="1"/>
    </row>
    <row r="1903" spans="14:14" x14ac:dyDescent="0.25">
      <c r="N1903" s="1"/>
    </row>
    <row r="1904" spans="14:14" x14ac:dyDescent="0.25">
      <c r="N1904" s="1"/>
    </row>
    <row r="1905" spans="14:14" x14ac:dyDescent="0.25">
      <c r="N1905" s="1"/>
    </row>
    <row r="1906" spans="14:14" x14ac:dyDescent="0.25">
      <c r="N1906" s="1"/>
    </row>
    <row r="1907" spans="14:14" x14ac:dyDescent="0.25">
      <c r="N1907" s="1"/>
    </row>
    <row r="1908" spans="14:14" x14ac:dyDescent="0.25">
      <c r="N1908" s="1"/>
    </row>
    <row r="1909" spans="14:14" x14ac:dyDescent="0.25">
      <c r="N1909" s="1"/>
    </row>
    <row r="1910" spans="14:14" x14ac:dyDescent="0.25">
      <c r="N1910" s="1"/>
    </row>
    <row r="1911" spans="14:14" x14ac:dyDescent="0.25">
      <c r="N1911" s="1"/>
    </row>
    <row r="1912" spans="14:14" x14ac:dyDescent="0.25">
      <c r="N1912" s="1"/>
    </row>
    <row r="1913" spans="14:14" x14ac:dyDescent="0.25">
      <c r="N1913" s="1"/>
    </row>
    <row r="1914" spans="14:14" x14ac:dyDescent="0.25">
      <c r="N1914" s="1"/>
    </row>
    <row r="1915" spans="14:14" x14ac:dyDescent="0.25">
      <c r="N1915" s="1"/>
    </row>
    <row r="1916" spans="14:14" x14ac:dyDescent="0.25">
      <c r="N1916" s="1"/>
    </row>
    <row r="1917" spans="14:14" x14ac:dyDescent="0.25">
      <c r="N1917" s="1"/>
    </row>
    <row r="1918" spans="14:14" x14ac:dyDescent="0.25">
      <c r="N1918" s="1"/>
    </row>
    <row r="1919" spans="14:14" x14ac:dyDescent="0.25">
      <c r="N1919" s="1"/>
    </row>
    <row r="1920" spans="14:14" x14ac:dyDescent="0.25">
      <c r="N1920" s="1"/>
    </row>
    <row r="1921" spans="14:14" x14ac:dyDescent="0.25">
      <c r="N1921" s="1"/>
    </row>
    <row r="1922" spans="14:14" x14ac:dyDescent="0.25">
      <c r="N1922" s="1"/>
    </row>
    <row r="1923" spans="14:14" x14ac:dyDescent="0.25">
      <c r="N1923" s="1"/>
    </row>
    <row r="1924" spans="14:14" x14ac:dyDescent="0.25">
      <c r="N1924" s="1"/>
    </row>
    <row r="1925" spans="14:14" x14ac:dyDescent="0.25">
      <c r="N1925" s="1"/>
    </row>
    <row r="1926" spans="14:14" x14ac:dyDescent="0.25">
      <c r="N1926" s="1"/>
    </row>
    <row r="1927" spans="14:14" x14ac:dyDescent="0.25">
      <c r="N1927" s="1"/>
    </row>
    <row r="1928" spans="14:14" x14ac:dyDescent="0.25">
      <c r="N1928" s="1"/>
    </row>
    <row r="1929" spans="14:14" x14ac:dyDescent="0.25">
      <c r="N1929" s="1"/>
    </row>
    <row r="1930" spans="14:14" x14ac:dyDescent="0.25">
      <c r="N1930" s="1"/>
    </row>
    <row r="1931" spans="14:14" x14ac:dyDescent="0.25">
      <c r="N1931" s="1"/>
    </row>
    <row r="1932" spans="14:14" x14ac:dyDescent="0.25">
      <c r="N1932" s="1"/>
    </row>
    <row r="1933" spans="14:14" x14ac:dyDescent="0.25">
      <c r="N1933" s="1"/>
    </row>
    <row r="1934" spans="14:14" x14ac:dyDescent="0.25">
      <c r="N1934" s="1"/>
    </row>
    <row r="1935" spans="14:14" x14ac:dyDescent="0.25">
      <c r="N1935" s="1"/>
    </row>
    <row r="1936" spans="14:14" x14ac:dyDescent="0.25">
      <c r="N1936" s="1"/>
    </row>
    <row r="1937" spans="14:14" x14ac:dyDescent="0.25">
      <c r="N1937" s="1"/>
    </row>
    <row r="1938" spans="14:14" x14ac:dyDescent="0.25">
      <c r="N1938" s="1"/>
    </row>
    <row r="1939" spans="14:14" x14ac:dyDescent="0.25">
      <c r="N1939" s="1"/>
    </row>
    <row r="1940" spans="14:14" x14ac:dyDescent="0.25">
      <c r="N1940" s="1"/>
    </row>
    <row r="1941" spans="14:14" x14ac:dyDescent="0.25">
      <c r="N1941" s="1"/>
    </row>
    <row r="1942" spans="14:14" x14ac:dyDescent="0.25">
      <c r="N1942" s="1"/>
    </row>
    <row r="1943" spans="14:14" x14ac:dyDescent="0.25">
      <c r="N1943" s="1"/>
    </row>
    <row r="1944" spans="14:14" x14ac:dyDescent="0.25">
      <c r="N1944" s="1"/>
    </row>
    <row r="1945" spans="14:14" x14ac:dyDescent="0.25">
      <c r="N1945" s="1"/>
    </row>
    <row r="1946" spans="14:14" x14ac:dyDescent="0.25">
      <c r="N1946" s="1"/>
    </row>
    <row r="1947" spans="14:14" x14ac:dyDescent="0.25">
      <c r="N1947" s="1"/>
    </row>
    <row r="1948" spans="14:14" x14ac:dyDescent="0.25">
      <c r="N1948" s="1"/>
    </row>
    <row r="1949" spans="14:14" x14ac:dyDescent="0.25">
      <c r="N1949" s="1"/>
    </row>
    <row r="1950" spans="14:14" x14ac:dyDescent="0.25">
      <c r="N1950" s="1"/>
    </row>
    <row r="1951" spans="14:14" x14ac:dyDescent="0.25">
      <c r="N1951" s="1"/>
    </row>
    <row r="1952" spans="14:14" x14ac:dyDescent="0.25">
      <c r="N1952" s="1"/>
    </row>
    <row r="1953" spans="14:14" x14ac:dyDescent="0.25">
      <c r="N1953" s="1"/>
    </row>
    <row r="1954" spans="14:14" x14ac:dyDescent="0.25">
      <c r="N1954" s="1"/>
    </row>
    <row r="1955" spans="14:14" x14ac:dyDescent="0.25">
      <c r="N1955" s="1"/>
    </row>
    <row r="1956" spans="14:14" x14ac:dyDescent="0.25">
      <c r="N1956" s="1"/>
    </row>
    <row r="1957" spans="14:14" x14ac:dyDescent="0.25">
      <c r="N1957" s="1"/>
    </row>
    <row r="1958" spans="14:14" x14ac:dyDescent="0.25">
      <c r="N1958" s="1"/>
    </row>
    <row r="1959" spans="14:14" x14ac:dyDescent="0.25">
      <c r="N1959" s="1"/>
    </row>
    <row r="1960" spans="14:14" x14ac:dyDescent="0.25">
      <c r="N1960" s="1"/>
    </row>
    <row r="1961" spans="14:14" x14ac:dyDescent="0.25">
      <c r="N1961" s="1"/>
    </row>
    <row r="1962" spans="14:14" x14ac:dyDescent="0.25">
      <c r="N1962" s="1"/>
    </row>
    <row r="1963" spans="14:14" x14ac:dyDescent="0.25">
      <c r="N1963" s="1"/>
    </row>
    <row r="1964" spans="14:14" x14ac:dyDescent="0.25">
      <c r="N1964" s="1"/>
    </row>
    <row r="1965" spans="14:14" x14ac:dyDescent="0.25">
      <c r="N1965" s="1"/>
    </row>
    <row r="1966" spans="14:14" x14ac:dyDescent="0.25">
      <c r="N1966" s="1"/>
    </row>
    <row r="1967" spans="14:14" x14ac:dyDescent="0.25">
      <c r="N1967" s="1"/>
    </row>
    <row r="1968" spans="14:14" x14ac:dyDescent="0.25">
      <c r="N1968" s="1"/>
    </row>
    <row r="1969" spans="14:14" x14ac:dyDescent="0.25">
      <c r="N1969" s="1"/>
    </row>
    <row r="1970" spans="14:14" x14ac:dyDescent="0.25">
      <c r="N1970" s="1"/>
    </row>
    <row r="1971" spans="14:14" x14ac:dyDescent="0.25">
      <c r="N1971" s="1"/>
    </row>
    <row r="1972" spans="14:14" x14ac:dyDescent="0.25">
      <c r="N1972" s="1"/>
    </row>
    <row r="1973" spans="14:14" x14ac:dyDescent="0.25">
      <c r="N1973" s="1"/>
    </row>
    <row r="1974" spans="14:14" x14ac:dyDescent="0.25">
      <c r="N1974" s="1"/>
    </row>
    <row r="1975" spans="14:14" x14ac:dyDescent="0.25">
      <c r="N1975" s="1"/>
    </row>
    <row r="1976" spans="14:14" x14ac:dyDescent="0.25">
      <c r="N1976" s="1"/>
    </row>
    <row r="1977" spans="14:14" x14ac:dyDescent="0.25">
      <c r="N1977" s="1"/>
    </row>
    <row r="1978" spans="14:14" x14ac:dyDescent="0.25">
      <c r="N1978" s="1"/>
    </row>
    <row r="1979" spans="14:14" x14ac:dyDescent="0.25">
      <c r="N1979" s="1"/>
    </row>
    <row r="1980" spans="14:14" x14ac:dyDescent="0.25">
      <c r="N1980" s="1"/>
    </row>
    <row r="1981" spans="14:14" x14ac:dyDescent="0.25">
      <c r="N1981" s="1"/>
    </row>
    <row r="1982" spans="14:14" x14ac:dyDescent="0.25">
      <c r="N1982" s="1"/>
    </row>
    <row r="1983" spans="14:14" x14ac:dyDescent="0.25">
      <c r="N1983" s="1"/>
    </row>
    <row r="1984" spans="14:14" x14ac:dyDescent="0.25">
      <c r="N1984" s="1"/>
    </row>
    <row r="1985" spans="14:14" x14ac:dyDescent="0.25">
      <c r="N1985" s="1"/>
    </row>
    <row r="1986" spans="14:14" x14ac:dyDescent="0.25">
      <c r="N1986" s="1"/>
    </row>
    <row r="1987" spans="14:14" x14ac:dyDescent="0.25">
      <c r="N1987" s="1"/>
    </row>
    <row r="1988" spans="14:14" x14ac:dyDescent="0.25">
      <c r="N1988" s="1"/>
    </row>
    <row r="1989" spans="14:14" x14ac:dyDescent="0.25">
      <c r="N1989" s="1"/>
    </row>
    <row r="1990" spans="14:14" x14ac:dyDescent="0.25">
      <c r="N1990" s="1"/>
    </row>
    <row r="1991" spans="14:14" x14ac:dyDescent="0.25">
      <c r="N1991" s="1"/>
    </row>
    <row r="1992" spans="14:14" x14ac:dyDescent="0.25">
      <c r="N1992" s="1"/>
    </row>
    <row r="1993" spans="14:14" x14ac:dyDescent="0.25">
      <c r="N1993" s="1"/>
    </row>
    <row r="1994" spans="14:14" x14ac:dyDescent="0.25">
      <c r="N1994" s="1"/>
    </row>
    <row r="1995" spans="14:14" x14ac:dyDescent="0.25">
      <c r="N1995" s="1"/>
    </row>
    <row r="1996" spans="14:14" x14ac:dyDescent="0.25">
      <c r="N1996" s="1"/>
    </row>
    <row r="1997" spans="14:14" x14ac:dyDescent="0.25">
      <c r="N1997" s="1"/>
    </row>
    <row r="1998" spans="14:14" x14ac:dyDescent="0.25">
      <c r="N1998" s="1"/>
    </row>
    <row r="1999" spans="14:14" x14ac:dyDescent="0.25">
      <c r="N1999" s="1"/>
    </row>
    <row r="2000" spans="14:14" x14ac:dyDescent="0.25">
      <c r="N2000" s="1"/>
    </row>
    <row r="2001" spans="14:14" x14ac:dyDescent="0.25">
      <c r="N2001" s="1"/>
    </row>
    <row r="2002" spans="14:14" x14ac:dyDescent="0.25">
      <c r="N2002" s="1"/>
    </row>
    <row r="2003" spans="14:14" x14ac:dyDescent="0.25">
      <c r="N2003" s="1"/>
    </row>
    <row r="2004" spans="14:14" x14ac:dyDescent="0.25">
      <c r="N2004" s="1"/>
    </row>
    <row r="2005" spans="14:14" x14ac:dyDescent="0.25">
      <c r="N2005" s="1"/>
    </row>
    <row r="2006" spans="14:14" x14ac:dyDescent="0.25">
      <c r="N2006" s="1"/>
    </row>
    <row r="2007" spans="14:14" x14ac:dyDescent="0.25">
      <c r="N2007" s="1"/>
    </row>
    <row r="2008" spans="14:14" x14ac:dyDescent="0.25">
      <c r="N2008" s="1"/>
    </row>
    <row r="2009" spans="14:14" x14ac:dyDescent="0.25">
      <c r="N2009" s="1"/>
    </row>
    <row r="2010" spans="14:14" x14ac:dyDescent="0.25">
      <c r="N2010" s="1"/>
    </row>
    <row r="2011" spans="14:14" x14ac:dyDescent="0.25">
      <c r="N2011" s="1"/>
    </row>
    <row r="2012" spans="14:14" x14ac:dyDescent="0.25">
      <c r="N2012" s="1"/>
    </row>
    <row r="2013" spans="14:14" x14ac:dyDescent="0.25">
      <c r="N2013" s="1"/>
    </row>
    <row r="2014" spans="14:14" x14ac:dyDescent="0.25">
      <c r="N2014" s="1"/>
    </row>
    <row r="2015" spans="14:14" x14ac:dyDescent="0.25">
      <c r="N2015" s="1"/>
    </row>
    <row r="2016" spans="14:14" x14ac:dyDescent="0.25">
      <c r="N2016" s="1"/>
    </row>
    <row r="2017" spans="14:14" x14ac:dyDescent="0.25">
      <c r="N2017" s="1"/>
    </row>
    <row r="2018" spans="14:14" x14ac:dyDescent="0.25">
      <c r="N2018" s="1"/>
    </row>
    <row r="2019" spans="14:14" x14ac:dyDescent="0.25">
      <c r="N2019" s="1"/>
    </row>
    <row r="2020" spans="14:14" x14ac:dyDescent="0.25">
      <c r="N2020" s="1"/>
    </row>
    <row r="2021" spans="14:14" x14ac:dyDescent="0.25">
      <c r="N2021" s="1"/>
    </row>
    <row r="2022" spans="14:14" x14ac:dyDescent="0.25">
      <c r="N2022" s="1"/>
    </row>
    <row r="2023" spans="14:14" x14ac:dyDescent="0.25">
      <c r="N2023" s="1"/>
    </row>
    <row r="2024" spans="14:14" x14ac:dyDescent="0.25">
      <c r="N2024" s="1"/>
    </row>
    <row r="2025" spans="14:14" x14ac:dyDescent="0.25">
      <c r="N2025" s="1"/>
    </row>
    <row r="2026" spans="14:14" x14ac:dyDescent="0.25">
      <c r="N2026" s="1"/>
    </row>
    <row r="2027" spans="14:14" x14ac:dyDescent="0.25">
      <c r="N2027" s="1"/>
    </row>
    <row r="2028" spans="14:14" x14ac:dyDescent="0.25">
      <c r="N2028" s="1"/>
    </row>
    <row r="2029" spans="14:14" x14ac:dyDescent="0.25">
      <c r="N2029" s="1"/>
    </row>
    <row r="2030" spans="14:14" x14ac:dyDescent="0.25">
      <c r="N2030" s="1"/>
    </row>
    <row r="2031" spans="14:14" x14ac:dyDescent="0.25">
      <c r="N2031" s="1"/>
    </row>
    <row r="2032" spans="14:14" x14ac:dyDescent="0.25">
      <c r="N2032" s="1"/>
    </row>
    <row r="2033" spans="14:14" x14ac:dyDescent="0.25">
      <c r="N2033" s="1"/>
    </row>
    <row r="2034" spans="14:14" x14ac:dyDescent="0.25">
      <c r="N2034" s="1"/>
    </row>
    <row r="2035" spans="14:14" x14ac:dyDescent="0.25">
      <c r="N2035" s="1"/>
    </row>
    <row r="2036" spans="14:14" x14ac:dyDescent="0.25">
      <c r="N2036" s="1"/>
    </row>
    <row r="2037" spans="14:14" x14ac:dyDescent="0.25">
      <c r="N2037" s="1"/>
    </row>
    <row r="2038" spans="14:14" x14ac:dyDescent="0.25">
      <c r="N2038" s="1"/>
    </row>
    <row r="2039" spans="14:14" x14ac:dyDescent="0.25">
      <c r="N2039" s="1"/>
    </row>
    <row r="2040" spans="14:14" x14ac:dyDescent="0.25">
      <c r="N2040" s="1"/>
    </row>
    <row r="2041" spans="14:14" x14ac:dyDescent="0.25">
      <c r="N2041" s="1"/>
    </row>
    <row r="2042" spans="14:14" x14ac:dyDescent="0.25">
      <c r="N2042" s="1"/>
    </row>
    <row r="2043" spans="14:14" x14ac:dyDescent="0.25">
      <c r="N2043" s="1"/>
    </row>
    <row r="2044" spans="14:14" x14ac:dyDescent="0.25">
      <c r="N2044" s="1"/>
    </row>
    <row r="2045" spans="14:14" x14ac:dyDescent="0.25">
      <c r="N2045" s="1"/>
    </row>
    <row r="2046" spans="14:14" x14ac:dyDescent="0.25">
      <c r="N2046" s="1"/>
    </row>
    <row r="2047" spans="14:14" x14ac:dyDescent="0.25">
      <c r="N2047" s="1"/>
    </row>
    <row r="2048" spans="14:14" x14ac:dyDescent="0.25">
      <c r="N2048" s="1"/>
    </row>
    <row r="2049" spans="14:14" x14ac:dyDescent="0.25">
      <c r="N2049" s="1"/>
    </row>
    <row r="2050" spans="14:14" x14ac:dyDescent="0.25">
      <c r="N2050" s="1"/>
    </row>
    <row r="2051" spans="14:14" x14ac:dyDescent="0.25">
      <c r="N2051" s="1"/>
    </row>
    <row r="2052" spans="14:14" x14ac:dyDescent="0.25">
      <c r="N2052" s="1"/>
    </row>
    <row r="2053" spans="14:14" x14ac:dyDescent="0.25">
      <c r="N2053" s="1"/>
    </row>
    <row r="2054" spans="14:14" x14ac:dyDescent="0.25">
      <c r="N2054" s="1"/>
    </row>
    <row r="2055" spans="14:14" x14ac:dyDescent="0.25">
      <c r="N2055" s="1"/>
    </row>
    <row r="2056" spans="14:14" x14ac:dyDescent="0.25">
      <c r="N2056" s="1"/>
    </row>
    <row r="2057" spans="14:14" x14ac:dyDescent="0.25">
      <c r="N2057" s="1"/>
    </row>
    <row r="2058" spans="14:14" x14ac:dyDescent="0.25">
      <c r="N2058" s="1"/>
    </row>
    <row r="2059" spans="14:14" x14ac:dyDescent="0.25">
      <c r="N2059" s="1"/>
    </row>
    <row r="2060" spans="14:14" x14ac:dyDescent="0.25">
      <c r="N2060" s="1"/>
    </row>
    <row r="2061" spans="14:14" x14ac:dyDescent="0.25">
      <c r="N2061" s="1"/>
    </row>
    <row r="2062" spans="14:14" x14ac:dyDescent="0.25">
      <c r="N2062" s="1"/>
    </row>
    <row r="2063" spans="14:14" x14ac:dyDescent="0.25">
      <c r="N2063" s="1"/>
    </row>
    <row r="2064" spans="14:14" x14ac:dyDescent="0.25">
      <c r="N2064" s="1"/>
    </row>
    <row r="2065" spans="14:14" x14ac:dyDescent="0.25">
      <c r="N2065" s="1"/>
    </row>
    <row r="2066" spans="14:14" x14ac:dyDescent="0.25">
      <c r="N2066" s="1"/>
    </row>
    <row r="2067" spans="14:14" x14ac:dyDescent="0.25">
      <c r="N2067" s="1"/>
    </row>
    <row r="2068" spans="14:14" x14ac:dyDescent="0.25">
      <c r="N2068" s="1"/>
    </row>
    <row r="2069" spans="14:14" x14ac:dyDescent="0.25">
      <c r="N2069" s="1"/>
    </row>
    <row r="2070" spans="14:14" x14ac:dyDescent="0.25">
      <c r="N2070" s="1"/>
    </row>
    <row r="2071" spans="14:14" x14ac:dyDescent="0.25">
      <c r="N2071" s="1"/>
    </row>
    <row r="2072" spans="14:14" x14ac:dyDescent="0.25">
      <c r="N2072" s="1"/>
    </row>
    <row r="2073" spans="14:14" x14ac:dyDescent="0.25">
      <c r="N2073" s="1"/>
    </row>
    <row r="2074" spans="14:14" x14ac:dyDescent="0.25">
      <c r="N2074" s="1"/>
    </row>
    <row r="2075" spans="14:14" x14ac:dyDescent="0.25">
      <c r="N2075" s="1"/>
    </row>
    <row r="2076" spans="14:14" x14ac:dyDescent="0.25">
      <c r="N2076" s="1"/>
    </row>
    <row r="2077" spans="14:14" x14ac:dyDescent="0.25">
      <c r="N2077" s="1"/>
    </row>
    <row r="2078" spans="14:14" x14ac:dyDescent="0.25">
      <c r="N2078" s="1"/>
    </row>
    <row r="2079" spans="14:14" x14ac:dyDescent="0.25">
      <c r="N2079" s="1"/>
    </row>
    <row r="2080" spans="14:14" x14ac:dyDescent="0.25">
      <c r="N2080" s="1"/>
    </row>
    <row r="2081" spans="14:14" x14ac:dyDescent="0.25">
      <c r="N2081" s="1"/>
    </row>
    <row r="2082" spans="14:14" x14ac:dyDescent="0.25">
      <c r="N2082" s="1"/>
    </row>
    <row r="2083" spans="14:14" x14ac:dyDescent="0.25">
      <c r="N2083" s="1"/>
    </row>
    <row r="2084" spans="14:14" x14ac:dyDescent="0.25">
      <c r="N2084" s="1"/>
    </row>
    <row r="2085" spans="14:14" x14ac:dyDescent="0.25">
      <c r="N2085" s="1"/>
    </row>
    <row r="2086" spans="14:14" x14ac:dyDescent="0.25">
      <c r="N2086" s="1"/>
    </row>
    <row r="2087" spans="14:14" x14ac:dyDescent="0.25">
      <c r="N2087" s="1"/>
    </row>
    <row r="2088" spans="14:14" x14ac:dyDescent="0.25">
      <c r="N2088" s="1"/>
    </row>
    <row r="2089" spans="14:14" x14ac:dyDescent="0.25">
      <c r="N2089" s="1"/>
    </row>
    <row r="2090" spans="14:14" x14ac:dyDescent="0.25">
      <c r="N2090" s="1"/>
    </row>
    <row r="2091" spans="14:14" x14ac:dyDescent="0.25">
      <c r="N2091" s="1"/>
    </row>
    <row r="2092" spans="14:14" x14ac:dyDescent="0.25">
      <c r="N2092" s="1"/>
    </row>
    <row r="2093" spans="14:14" x14ac:dyDescent="0.25">
      <c r="N2093" s="1"/>
    </row>
    <row r="2094" spans="14:14" x14ac:dyDescent="0.25">
      <c r="N2094" s="1"/>
    </row>
    <row r="2095" spans="14:14" x14ac:dyDescent="0.25">
      <c r="N2095" s="1"/>
    </row>
    <row r="2096" spans="14:14" x14ac:dyDescent="0.25">
      <c r="N2096" s="1"/>
    </row>
    <row r="2097" spans="14:14" x14ac:dyDescent="0.25">
      <c r="N2097" s="1"/>
    </row>
    <row r="2098" spans="14:14" x14ac:dyDescent="0.25">
      <c r="N2098" s="1"/>
    </row>
    <row r="2099" spans="14:14" x14ac:dyDescent="0.25">
      <c r="N2099" s="1"/>
    </row>
    <row r="2100" spans="14:14" x14ac:dyDescent="0.25">
      <c r="N2100" s="1"/>
    </row>
    <row r="2101" spans="14:14" x14ac:dyDescent="0.25">
      <c r="N2101" s="1"/>
    </row>
    <row r="2102" spans="14:14" x14ac:dyDescent="0.25">
      <c r="N2102" s="1"/>
    </row>
    <row r="2103" spans="14:14" x14ac:dyDescent="0.25">
      <c r="N2103" s="1"/>
    </row>
    <row r="2104" spans="14:14" x14ac:dyDescent="0.25">
      <c r="N2104" s="1"/>
    </row>
    <row r="2105" spans="14:14" x14ac:dyDescent="0.25">
      <c r="N2105" s="1"/>
    </row>
    <row r="2106" spans="14:14" x14ac:dyDescent="0.25">
      <c r="N2106" s="1"/>
    </row>
    <row r="2107" spans="14:14" x14ac:dyDescent="0.25">
      <c r="N2107" s="1"/>
    </row>
    <row r="2108" spans="14:14" x14ac:dyDescent="0.25">
      <c r="N2108" s="1"/>
    </row>
    <row r="2109" spans="14:14" x14ac:dyDescent="0.25">
      <c r="N2109" s="1"/>
    </row>
    <row r="2110" spans="14:14" x14ac:dyDescent="0.25">
      <c r="N2110" s="1"/>
    </row>
    <row r="2111" spans="14:14" x14ac:dyDescent="0.25">
      <c r="N2111" s="1"/>
    </row>
    <row r="2112" spans="14:14" x14ac:dyDescent="0.25">
      <c r="N2112" s="1"/>
    </row>
    <row r="2113" spans="14:14" x14ac:dyDescent="0.25">
      <c r="N2113" s="1"/>
    </row>
    <row r="2114" spans="14:14" x14ac:dyDescent="0.25">
      <c r="N2114" s="1"/>
    </row>
    <row r="2115" spans="14:14" x14ac:dyDescent="0.25">
      <c r="N2115" s="1"/>
    </row>
    <row r="2116" spans="14:14" x14ac:dyDescent="0.25">
      <c r="N2116" s="1"/>
    </row>
    <row r="2117" spans="14:14" x14ac:dyDescent="0.25">
      <c r="N2117" s="1"/>
    </row>
    <row r="2118" spans="14:14" x14ac:dyDescent="0.25">
      <c r="N2118" s="1"/>
    </row>
    <row r="2119" spans="14:14" x14ac:dyDescent="0.25">
      <c r="N2119" s="1"/>
    </row>
    <row r="2120" spans="14:14" x14ac:dyDescent="0.25">
      <c r="N2120" s="1"/>
    </row>
    <row r="2121" spans="14:14" x14ac:dyDescent="0.25">
      <c r="N2121" s="1"/>
    </row>
    <row r="2122" spans="14:14" x14ac:dyDescent="0.25">
      <c r="N2122" s="1"/>
    </row>
    <row r="2123" spans="14:14" x14ac:dyDescent="0.25">
      <c r="N2123" s="1"/>
    </row>
    <row r="2124" spans="14:14" x14ac:dyDescent="0.25">
      <c r="N2124" s="1"/>
    </row>
    <row r="2125" spans="14:14" x14ac:dyDescent="0.25">
      <c r="N2125" s="1"/>
    </row>
    <row r="2126" spans="14:14" x14ac:dyDescent="0.25">
      <c r="N2126" s="1"/>
    </row>
    <row r="2127" spans="14:14" x14ac:dyDescent="0.25">
      <c r="N2127" s="1"/>
    </row>
    <row r="2128" spans="14:14" x14ac:dyDescent="0.25">
      <c r="N2128" s="1"/>
    </row>
    <row r="2129" spans="14:14" x14ac:dyDescent="0.25">
      <c r="N2129" s="1"/>
    </row>
    <row r="2130" spans="14:14" x14ac:dyDescent="0.25">
      <c r="N2130" s="1"/>
    </row>
    <row r="2131" spans="14:14" x14ac:dyDescent="0.25">
      <c r="N2131" s="1"/>
    </row>
    <row r="2132" spans="14:14" x14ac:dyDescent="0.25">
      <c r="N2132" s="1"/>
    </row>
    <row r="2133" spans="14:14" x14ac:dyDescent="0.25">
      <c r="N2133" s="1"/>
    </row>
    <row r="2134" spans="14:14" x14ac:dyDescent="0.25">
      <c r="N2134" s="1"/>
    </row>
    <row r="2135" spans="14:14" x14ac:dyDescent="0.25">
      <c r="N2135" s="1"/>
    </row>
    <row r="2136" spans="14:14" x14ac:dyDescent="0.25">
      <c r="N2136" s="1"/>
    </row>
    <row r="2137" spans="14:14" x14ac:dyDescent="0.25">
      <c r="N2137" s="1"/>
    </row>
    <row r="2138" spans="14:14" x14ac:dyDescent="0.25">
      <c r="N2138" s="1"/>
    </row>
    <row r="2139" spans="14:14" x14ac:dyDescent="0.25">
      <c r="N2139" s="1"/>
    </row>
    <row r="2140" spans="14:14" x14ac:dyDescent="0.25">
      <c r="N2140" s="1"/>
    </row>
    <row r="2141" spans="14:14" x14ac:dyDescent="0.25">
      <c r="N2141" s="1"/>
    </row>
    <row r="2142" spans="14:14" x14ac:dyDescent="0.25">
      <c r="N2142" s="1"/>
    </row>
    <row r="2143" spans="14:14" x14ac:dyDescent="0.25">
      <c r="N2143" s="1"/>
    </row>
    <row r="2144" spans="14:14" x14ac:dyDescent="0.25">
      <c r="N2144" s="1"/>
    </row>
    <row r="2145" spans="14:14" x14ac:dyDescent="0.25">
      <c r="N2145" s="1"/>
    </row>
    <row r="2146" spans="14:14" x14ac:dyDescent="0.25">
      <c r="N2146" s="1"/>
    </row>
    <row r="2147" spans="14:14" x14ac:dyDescent="0.25">
      <c r="N2147" s="1"/>
    </row>
    <row r="2148" spans="14:14" x14ac:dyDescent="0.25">
      <c r="N2148" s="1"/>
    </row>
    <row r="2149" spans="14:14" x14ac:dyDescent="0.25">
      <c r="N2149" s="1"/>
    </row>
    <row r="2150" spans="14:14" x14ac:dyDescent="0.25">
      <c r="N2150" s="1"/>
    </row>
    <row r="2151" spans="14:14" x14ac:dyDescent="0.25">
      <c r="N2151" s="1"/>
    </row>
    <row r="2152" spans="14:14" x14ac:dyDescent="0.25">
      <c r="N2152" s="1"/>
    </row>
    <row r="2153" spans="14:14" x14ac:dyDescent="0.25">
      <c r="N2153" s="1"/>
    </row>
    <row r="2154" spans="14:14" x14ac:dyDescent="0.25">
      <c r="N2154" s="1"/>
    </row>
    <row r="2155" spans="14:14" x14ac:dyDescent="0.25">
      <c r="N2155" s="1"/>
    </row>
    <row r="2156" spans="14:14" x14ac:dyDescent="0.25">
      <c r="N2156" s="1"/>
    </row>
    <row r="2157" spans="14:14" x14ac:dyDescent="0.25">
      <c r="N2157" s="1"/>
    </row>
    <row r="2158" spans="14:14" x14ac:dyDescent="0.25">
      <c r="N2158" s="1"/>
    </row>
    <row r="2159" spans="14:14" x14ac:dyDescent="0.25">
      <c r="N2159" s="1"/>
    </row>
    <row r="2160" spans="14:14" x14ac:dyDescent="0.25">
      <c r="N2160" s="1"/>
    </row>
    <row r="2161" spans="14:14" x14ac:dyDescent="0.25">
      <c r="N2161" s="1"/>
    </row>
    <row r="2162" spans="14:14" x14ac:dyDescent="0.25">
      <c r="N2162" s="1"/>
    </row>
    <row r="2163" spans="14:14" x14ac:dyDescent="0.25">
      <c r="N2163" s="1"/>
    </row>
    <row r="2164" spans="14:14" x14ac:dyDescent="0.25">
      <c r="N2164" s="1"/>
    </row>
    <row r="2165" spans="14:14" x14ac:dyDescent="0.25">
      <c r="N2165" s="1"/>
    </row>
    <row r="2166" spans="14:14" x14ac:dyDescent="0.25">
      <c r="N2166" s="1"/>
    </row>
    <row r="2167" spans="14:14" x14ac:dyDescent="0.25">
      <c r="N2167" s="1"/>
    </row>
    <row r="2168" spans="14:14" x14ac:dyDescent="0.25">
      <c r="N2168" s="1"/>
    </row>
    <row r="2169" spans="14:14" x14ac:dyDescent="0.25">
      <c r="N2169" s="1"/>
    </row>
    <row r="2170" spans="14:14" x14ac:dyDescent="0.25">
      <c r="N2170" s="1"/>
    </row>
    <row r="2171" spans="14:14" x14ac:dyDescent="0.25">
      <c r="N2171" s="1"/>
    </row>
    <row r="2172" spans="14:14" x14ac:dyDescent="0.25">
      <c r="N2172" s="1"/>
    </row>
    <row r="2173" spans="14:14" x14ac:dyDescent="0.25">
      <c r="N2173" s="1"/>
    </row>
    <row r="2174" spans="14:14" x14ac:dyDescent="0.25">
      <c r="N2174" s="1"/>
    </row>
    <row r="2175" spans="14:14" x14ac:dyDescent="0.25">
      <c r="N2175" s="1"/>
    </row>
    <row r="2176" spans="14:14" x14ac:dyDescent="0.25">
      <c r="N2176" s="1"/>
    </row>
    <row r="2177" spans="14:14" x14ac:dyDescent="0.25">
      <c r="N2177" s="1"/>
    </row>
    <row r="2178" spans="14:14" x14ac:dyDescent="0.25">
      <c r="N2178" s="1"/>
    </row>
    <row r="2179" spans="14:14" x14ac:dyDescent="0.25">
      <c r="N2179" s="1"/>
    </row>
    <row r="2180" spans="14:14" x14ac:dyDescent="0.25">
      <c r="N2180" s="1"/>
    </row>
    <row r="2181" spans="14:14" x14ac:dyDescent="0.25">
      <c r="N2181" s="1"/>
    </row>
    <row r="2182" spans="14:14" x14ac:dyDescent="0.25">
      <c r="N2182" s="1"/>
    </row>
    <row r="2183" spans="14:14" x14ac:dyDescent="0.25">
      <c r="N2183" s="1"/>
    </row>
    <row r="2184" spans="14:14" x14ac:dyDescent="0.25">
      <c r="N2184" s="1"/>
    </row>
    <row r="2185" spans="14:14" x14ac:dyDescent="0.25">
      <c r="N2185" s="1"/>
    </row>
    <row r="2186" spans="14:14" x14ac:dyDescent="0.25">
      <c r="N2186" s="1"/>
    </row>
    <row r="2187" spans="14:14" x14ac:dyDescent="0.25">
      <c r="N2187" s="1"/>
    </row>
    <row r="2188" spans="14:14" x14ac:dyDescent="0.25">
      <c r="N2188" s="1"/>
    </row>
    <row r="2189" spans="14:14" x14ac:dyDescent="0.25">
      <c r="N2189" s="1"/>
    </row>
    <row r="2190" spans="14:14" x14ac:dyDescent="0.25">
      <c r="N2190" s="1"/>
    </row>
    <row r="2191" spans="14:14" x14ac:dyDescent="0.25">
      <c r="N2191" s="1"/>
    </row>
    <row r="2192" spans="14:14" x14ac:dyDescent="0.25">
      <c r="N2192" s="1"/>
    </row>
    <row r="2193" spans="14:14" x14ac:dyDescent="0.25">
      <c r="N2193" s="1"/>
    </row>
    <row r="2194" spans="14:14" x14ac:dyDescent="0.25">
      <c r="N2194" s="1"/>
    </row>
    <row r="2195" spans="14:14" x14ac:dyDescent="0.25">
      <c r="N2195" s="1"/>
    </row>
    <row r="2196" spans="14:14" x14ac:dyDescent="0.25">
      <c r="N2196" s="1"/>
    </row>
    <row r="2197" spans="14:14" x14ac:dyDescent="0.25">
      <c r="N2197" s="1"/>
    </row>
    <row r="2198" spans="14:14" x14ac:dyDescent="0.25">
      <c r="N2198" s="1"/>
    </row>
    <row r="2199" spans="14:14" x14ac:dyDescent="0.25">
      <c r="N2199" s="1"/>
    </row>
    <row r="2200" spans="14:14" x14ac:dyDescent="0.25">
      <c r="N2200" s="1"/>
    </row>
    <row r="2201" spans="14:14" x14ac:dyDescent="0.25">
      <c r="N2201" s="1"/>
    </row>
    <row r="2202" spans="14:14" x14ac:dyDescent="0.25">
      <c r="N2202" s="1"/>
    </row>
    <row r="2203" spans="14:14" x14ac:dyDescent="0.25">
      <c r="N2203" s="1"/>
    </row>
    <row r="2204" spans="14:14" x14ac:dyDescent="0.25">
      <c r="N2204" s="1"/>
    </row>
    <row r="2205" spans="14:14" x14ac:dyDescent="0.25">
      <c r="N2205" s="1"/>
    </row>
    <row r="2206" spans="14:14" x14ac:dyDescent="0.25">
      <c r="N2206" s="1"/>
    </row>
    <row r="2207" spans="14:14" x14ac:dyDescent="0.25">
      <c r="N2207" s="1"/>
    </row>
    <row r="2208" spans="14:14" x14ac:dyDescent="0.25">
      <c r="N2208" s="1"/>
    </row>
    <row r="2209" spans="14:14" x14ac:dyDescent="0.25">
      <c r="N2209" s="1"/>
    </row>
    <row r="2210" spans="14:14" x14ac:dyDescent="0.25">
      <c r="N2210" s="1"/>
    </row>
    <row r="2211" spans="14:14" x14ac:dyDescent="0.25">
      <c r="N2211" s="1"/>
    </row>
    <row r="2212" spans="14:14" x14ac:dyDescent="0.25">
      <c r="N2212" s="1"/>
    </row>
    <row r="2213" spans="14:14" x14ac:dyDescent="0.25">
      <c r="N2213" s="1"/>
    </row>
    <row r="2214" spans="14:14" x14ac:dyDescent="0.25">
      <c r="N2214" s="1"/>
    </row>
    <row r="2215" spans="14:14" x14ac:dyDescent="0.25">
      <c r="N2215" s="1"/>
    </row>
    <row r="2216" spans="14:14" x14ac:dyDescent="0.25">
      <c r="N2216" s="1"/>
    </row>
    <row r="2217" spans="14:14" x14ac:dyDescent="0.25">
      <c r="N2217" s="1"/>
    </row>
    <row r="2218" spans="14:14" x14ac:dyDescent="0.25">
      <c r="N2218" s="1"/>
    </row>
    <row r="2219" spans="14:14" x14ac:dyDescent="0.25">
      <c r="N2219" s="1"/>
    </row>
    <row r="2220" spans="14:14" x14ac:dyDescent="0.25">
      <c r="N2220" s="1"/>
    </row>
    <row r="2221" spans="14:14" x14ac:dyDescent="0.25">
      <c r="N2221" s="1"/>
    </row>
    <row r="2222" spans="14:14" x14ac:dyDescent="0.25">
      <c r="N2222" s="1"/>
    </row>
    <row r="2223" spans="14:14" x14ac:dyDescent="0.25">
      <c r="N2223" s="1"/>
    </row>
    <row r="2224" spans="14:14" x14ac:dyDescent="0.25">
      <c r="N2224" s="1"/>
    </row>
    <row r="2225" spans="14:14" x14ac:dyDescent="0.25">
      <c r="N2225" s="1"/>
    </row>
    <row r="2226" spans="14:14" x14ac:dyDescent="0.25">
      <c r="N2226" s="1"/>
    </row>
    <row r="2227" spans="14:14" x14ac:dyDescent="0.25">
      <c r="N2227" s="1"/>
    </row>
    <row r="2228" spans="14:14" x14ac:dyDescent="0.25">
      <c r="N2228" s="1"/>
    </row>
    <row r="2229" spans="14:14" x14ac:dyDescent="0.25">
      <c r="N2229" s="1"/>
    </row>
    <row r="2230" spans="14:14" x14ac:dyDescent="0.25">
      <c r="N2230" s="1"/>
    </row>
    <row r="2231" spans="14:14" x14ac:dyDescent="0.25">
      <c r="N2231" s="1"/>
    </row>
    <row r="2232" spans="14:14" x14ac:dyDescent="0.25">
      <c r="N2232" s="1"/>
    </row>
    <row r="2233" spans="14:14" x14ac:dyDescent="0.25">
      <c r="N2233" s="1"/>
    </row>
    <row r="2234" spans="14:14" x14ac:dyDescent="0.25">
      <c r="N2234" s="1"/>
    </row>
    <row r="2235" spans="14:14" x14ac:dyDescent="0.25">
      <c r="N2235" s="1"/>
    </row>
    <row r="2236" spans="14:14" x14ac:dyDescent="0.25">
      <c r="N2236" s="1"/>
    </row>
    <row r="2237" spans="14:14" x14ac:dyDescent="0.25">
      <c r="N2237" s="1"/>
    </row>
    <row r="2238" spans="14:14" x14ac:dyDescent="0.25">
      <c r="N2238" s="1"/>
    </row>
    <row r="2239" spans="14:14" x14ac:dyDescent="0.25">
      <c r="N2239" s="1"/>
    </row>
    <row r="2240" spans="14:14" x14ac:dyDescent="0.25">
      <c r="N2240" s="1"/>
    </row>
    <row r="2241" spans="14:14" x14ac:dyDescent="0.25">
      <c r="N2241" s="1"/>
    </row>
    <row r="2242" spans="14:14" x14ac:dyDescent="0.25">
      <c r="N2242" s="1"/>
    </row>
    <row r="2243" spans="14:14" x14ac:dyDescent="0.25">
      <c r="N2243" s="1"/>
    </row>
    <row r="2244" spans="14:14" x14ac:dyDescent="0.25">
      <c r="N2244" s="1"/>
    </row>
    <row r="2245" spans="14:14" x14ac:dyDescent="0.25">
      <c r="N2245" s="1"/>
    </row>
    <row r="2246" spans="14:14" x14ac:dyDescent="0.25">
      <c r="N2246" s="1"/>
    </row>
    <row r="2247" spans="14:14" x14ac:dyDescent="0.25">
      <c r="N2247" s="1"/>
    </row>
    <row r="2248" spans="14:14" x14ac:dyDescent="0.25">
      <c r="N2248" s="1"/>
    </row>
    <row r="2249" spans="14:14" x14ac:dyDescent="0.25">
      <c r="N2249" s="1"/>
    </row>
    <row r="2250" spans="14:14" x14ac:dyDescent="0.25">
      <c r="N2250" s="1"/>
    </row>
    <row r="2251" spans="14:14" x14ac:dyDescent="0.25">
      <c r="N2251" s="1"/>
    </row>
    <row r="2252" spans="14:14" x14ac:dyDescent="0.25">
      <c r="N2252" s="1"/>
    </row>
    <row r="2253" spans="14:14" x14ac:dyDescent="0.25">
      <c r="N2253" s="1"/>
    </row>
    <row r="2254" spans="14:14" x14ac:dyDescent="0.25">
      <c r="N2254" s="1"/>
    </row>
    <row r="2255" spans="14:14" x14ac:dyDescent="0.25">
      <c r="N2255" s="1"/>
    </row>
    <row r="2256" spans="14:14" x14ac:dyDescent="0.25">
      <c r="N2256" s="1"/>
    </row>
    <row r="2257" spans="14:14" x14ac:dyDescent="0.25">
      <c r="N2257" s="1"/>
    </row>
    <row r="2258" spans="14:14" x14ac:dyDescent="0.25">
      <c r="N2258" s="1"/>
    </row>
    <row r="2259" spans="14:14" x14ac:dyDescent="0.25">
      <c r="N2259" s="1"/>
    </row>
    <row r="2260" spans="14:14" x14ac:dyDescent="0.25">
      <c r="N2260" s="1"/>
    </row>
    <row r="2261" spans="14:14" x14ac:dyDescent="0.25">
      <c r="N2261" s="1"/>
    </row>
    <row r="2262" spans="14:14" x14ac:dyDescent="0.25">
      <c r="N2262" s="1"/>
    </row>
    <row r="2263" spans="14:14" x14ac:dyDescent="0.25">
      <c r="N2263" s="1"/>
    </row>
    <row r="2264" spans="14:14" x14ac:dyDescent="0.25">
      <c r="N2264" s="1"/>
    </row>
    <row r="2265" spans="14:14" x14ac:dyDescent="0.25">
      <c r="N2265" s="1"/>
    </row>
    <row r="2266" spans="14:14" x14ac:dyDescent="0.25">
      <c r="N2266" s="1"/>
    </row>
    <row r="2267" spans="14:14" x14ac:dyDescent="0.25">
      <c r="N2267" s="1"/>
    </row>
    <row r="2268" spans="14:14" x14ac:dyDescent="0.25">
      <c r="N2268" s="1"/>
    </row>
    <row r="2269" spans="14:14" x14ac:dyDescent="0.25">
      <c r="N2269" s="1"/>
    </row>
    <row r="2270" spans="14:14" x14ac:dyDescent="0.25">
      <c r="N2270" s="1"/>
    </row>
    <row r="2271" spans="14:14" x14ac:dyDescent="0.25">
      <c r="N2271" s="1"/>
    </row>
    <row r="2272" spans="14:14" x14ac:dyDescent="0.25">
      <c r="N2272" s="1"/>
    </row>
    <row r="2273" spans="14:14" x14ac:dyDescent="0.25">
      <c r="N2273" s="1"/>
    </row>
    <row r="2274" spans="14:14" x14ac:dyDescent="0.25">
      <c r="N2274" s="1"/>
    </row>
    <row r="2275" spans="14:14" x14ac:dyDescent="0.25">
      <c r="N2275" s="1"/>
    </row>
    <row r="2276" spans="14:14" x14ac:dyDescent="0.25">
      <c r="N2276" s="1"/>
    </row>
    <row r="2277" spans="14:14" x14ac:dyDescent="0.25">
      <c r="N2277" s="1"/>
    </row>
    <row r="2278" spans="14:14" x14ac:dyDescent="0.25">
      <c r="N2278" s="1"/>
    </row>
  </sheetData>
  <mergeCells count="2">
    <mergeCell ref="G3:G7"/>
    <mergeCell ref="G8:G15"/>
  </mergeCells>
  <hyperlinks>
    <hyperlink ref="S1" location="'Table of Content'!A1" display="Table of Content" xr:uid="{8F485672-7AD9-4985-BD0C-59C3348AD634}"/>
  </hyperlinks>
  <pageMargins left="0.7" right="0.7" top="0.75" bottom="0.75" header="0.3" footer="0.3"/>
  <pageSetup paperSize="9" scale="24" orientation="portrait" r:id="rId1"/>
  <tableParts count="4">
    <tablePart r:id="rId2"/>
    <tablePart r:id="rId3"/>
    <tablePart r:id="rId4"/>
    <tablePart r:id="rId5"/>
  </tablePart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F5E455-BD43-4312-95A3-789C4EC2078F}">
  <dimension ref="A1:AK295"/>
  <sheetViews>
    <sheetView zoomScaleNormal="100" workbookViewId="0">
      <selection activeCell="I9" sqref="I9"/>
    </sheetView>
  </sheetViews>
  <sheetFormatPr defaultColWidth="8.81640625" defaultRowHeight="12.5" x14ac:dyDescent="0.25"/>
  <cols>
    <col min="1" max="1" width="32.54296875" style="32" customWidth="1"/>
    <col min="2" max="2" width="13.54296875" style="32" bestFit="1" customWidth="1"/>
    <col min="3" max="3" width="11.54296875" style="32" customWidth="1"/>
    <col min="4" max="4" width="15.90625" style="32" customWidth="1"/>
    <col min="5" max="5" width="11.7265625" style="32" customWidth="1"/>
    <col min="6" max="6" width="11.54296875" style="32" customWidth="1"/>
    <col min="7" max="7" width="13.1796875" style="32" customWidth="1"/>
    <col min="8" max="8" width="14" style="32" bestFit="1" customWidth="1"/>
    <col min="9" max="9" width="13.81640625" style="32" bestFit="1" customWidth="1"/>
    <col min="10" max="10" width="11" style="32" bestFit="1" customWidth="1"/>
    <col min="11" max="11" width="11.1796875" style="32" bestFit="1" customWidth="1"/>
    <col min="12" max="14" width="8.81640625" style="32"/>
    <col min="15" max="16" width="9.1796875" style="32" bestFit="1" customWidth="1"/>
    <col min="17" max="17" width="8.81640625" style="32"/>
    <col min="18" max="18" width="16.36328125" style="27" bestFit="1" customWidth="1"/>
    <col min="19" max="19" width="16.36328125" style="27" customWidth="1"/>
    <col min="20" max="20" width="12.1796875" style="32" customWidth="1"/>
    <col min="21" max="21" width="8.81640625" style="32"/>
    <col min="22" max="22" width="14.81640625" style="27" bestFit="1" customWidth="1"/>
    <col min="23" max="23" width="14.81640625" style="27" customWidth="1"/>
    <col min="24" max="24" width="8.81640625" style="32"/>
    <col min="25" max="25" width="9.1796875" style="27" bestFit="1" customWidth="1"/>
    <col min="26" max="26" width="8.90625" style="27" bestFit="1" customWidth="1"/>
    <col min="27" max="30" width="8.81640625" style="32"/>
    <col min="31" max="31" width="9.1796875" style="32" bestFit="1" customWidth="1"/>
    <col min="32" max="32" width="8.81640625" style="32"/>
    <col min="33" max="33" width="9.1796875" style="32" bestFit="1" customWidth="1"/>
    <col min="34" max="36" width="8.81640625" style="32"/>
    <col min="37" max="37" width="14.81640625" style="27" bestFit="1" customWidth="1"/>
    <col min="38" max="16384" width="8.81640625" style="32"/>
  </cols>
  <sheetData>
    <row r="1" spans="1:31" ht="13" x14ac:dyDescent="0.3">
      <c r="A1" s="614" t="s">
        <v>1227</v>
      </c>
      <c r="B1" s="614"/>
      <c r="C1" s="614"/>
      <c r="D1" s="614"/>
      <c r="E1" s="614"/>
      <c r="F1" s="614"/>
      <c r="G1" s="614"/>
      <c r="H1" s="614"/>
      <c r="I1" s="614"/>
      <c r="J1" s="614"/>
      <c r="M1" s="137" t="s">
        <v>260</v>
      </c>
      <c r="Q1" s="27"/>
      <c r="U1" s="27"/>
      <c r="AD1" s="27"/>
      <c r="AE1" s="27"/>
    </row>
    <row r="2" spans="1:31" ht="14.5" customHeight="1" x14ac:dyDescent="0.3">
      <c r="A2" s="564" t="s">
        <v>1226</v>
      </c>
      <c r="B2" s="565"/>
      <c r="C2" s="565"/>
      <c r="D2" s="565"/>
      <c r="E2" s="565"/>
      <c r="F2" s="565"/>
      <c r="G2" s="565"/>
      <c r="H2" s="565"/>
      <c r="I2" s="565"/>
      <c r="J2" s="565"/>
      <c r="K2" s="566"/>
      <c r="AB2" s="27"/>
      <c r="AD2" s="27"/>
      <c r="AE2" s="27"/>
    </row>
    <row r="3" spans="1:31" ht="13" x14ac:dyDescent="0.3">
      <c r="A3" s="41" t="s">
        <v>1225</v>
      </c>
      <c r="B3" s="41" t="s">
        <v>1224</v>
      </c>
      <c r="C3" s="41" t="s">
        <v>1223</v>
      </c>
      <c r="D3" s="41" t="s">
        <v>1222</v>
      </c>
      <c r="E3" s="41" t="s">
        <v>1221</v>
      </c>
      <c r="F3" s="41" t="s">
        <v>1220</v>
      </c>
      <c r="G3" s="41" t="s">
        <v>1219</v>
      </c>
      <c r="H3" s="437" t="s">
        <v>1218</v>
      </c>
      <c r="I3" s="41">
        <v>2023</v>
      </c>
      <c r="J3" s="41">
        <v>2024</v>
      </c>
      <c r="K3" s="41" t="s">
        <v>218</v>
      </c>
      <c r="AB3" s="27"/>
      <c r="AD3" s="27"/>
      <c r="AE3" s="27"/>
    </row>
    <row r="4" spans="1:31" x14ac:dyDescent="0.25">
      <c r="A4" s="436" t="s">
        <v>1217</v>
      </c>
      <c r="B4" s="436">
        <v>28051.813540310002</v>
      </c>
      <c r="C4" s="436">
        <v>28134.657778230001</v>
      </c>
      <c r="D4" s="436">
        <v>29739.904570590101</v>
      </c>
      <c r="E4" s="436">
        <v>31461.102510700002</v>
      </c>
      <c r="F4" s="436">
        <v>28244.177027599999</v>
      </c>
      <c r="G4" s="436">
        <v>32311.747591310002</v>
      </c>
      <c r="H4" s="436">
        <v>49499.313921929701</v>
      </c>
      <c r="I4" s="436">
        <v>56672.706995728702</v>
      </c>
      <c r="J4" s="436">
        <v>59011.616498840303</v>
      </c>
      <c r="K4" s="436">
        <f>SUM(B4:J4)</f>
        <v>343127.04043523886</v>
      </c>
      <c r="L4" s="434"/>
      <c r="AB4" s="27"/>
      <c r="AD4" s="27"/>
      <c r="AE4" s="27"/>
    </row>
    <row r="5" spans="1:31" x14ac:dyDescent="0.25">
      <c r="A5" s="435" t="s">
        <v>1216</v>
      </c>
      <c r="B5" s="435">
        <v>67181.825363459095</v>
      </c>
      <c r="C5" s="435">
        <v>58893.447253988197</v>
      </c>
      <c r="D5" s="435">
        <v>70363.226578303103</v>
      </c>
      <c r="E5" s="435">
        <v>73110.255866157895</v>
      </c>
      <c r="F5" s="435">
        <v>71891.0438443202</v>
      </c>
      <c r="G5" s="435">
        <v>82273.669192381189</v>
      </c>
      <c r="H5" s="435">
        <v>56072.507004950101</v>
      </c>
      <c r="I5" s="435">
        <v>57046.943175501605</v>
      </c>
      <c r="J5" s="435">
        <v>71684.037512112205</v>
      </c>
      <c r="K5" s="435">
        <f>SUM(B5:J5)</f>
        <v>608516.95579117362</v>
      </c>
      <c r="L5" s="434"/>
      <c r="AB5" s="27"/>
      <c r="AD5" s="27"/>
      <c r="AE5" s="27"/>
    </row>
    <row r="6" spans="1:31" x14ac:dyDescent="0.25">
      <c r="A6" s="402" t="s">
        <v>1215</v>
      </c>
      <c r="B6" s="402">
        <f t="shared" ref="B6:J6" si="0">B4-B5</f>
        <v>-39130.011823149092</v>
      </c>
      <c r="C6" s="402">
        <f t="shared" si="0"/>
        <v>-30758.789475758196</v>
      </c>
      <c r="D6" s="402">
        <f t="shared" si="0"/>
        <v>-40623.322007713003</v>
      </c>
      <c r="E6" s="402">
        <f t="shared" si="0"/>
        <v>-41649.153355457893</v>
      </c>
      <c r="F6" s="402">
        <f t="shared" si="0"/>
        <v>-43646.866816720198</v>
      </c>
      <c r="G6" s="402">
        <f t="shared" si="0"/>
        <v>-49961.921601071183</v>
      </c>
      <c r="H6" s="402">
        <f t="shared" si="0"/>
        <v>-6573.1930830204001</v>
      </c>
      <c r="I6" s="402">
        <f t="shared" si="0"/>
        <v>-374.23617977290269</v>
      </c>
      <c r="J6" s="402">
        <f t="shared" si="0"/>
        <v>-12672.421013271902</v>
      </c>
      <c r="K6" s="402"/>
      <c r="AB6" s="27"/>
      <c r="AD6" s="27"/>
      <c r="AE6" s="27"/>
    </row>
    <row r="7" spans="1:31" x14ac:dyDescent="0.25">
      <c r="A7" s="433"/>
      <c r="B7" s="433"/>
      <c r="C7" s="433"/>
      <c r="D7" s="433"/>
      <c r="E7" s="433"/>
      <c r="F7" s="433"/>
      <c r="G7" s="433"/>
      <c r="H7" s="433"/>
      <c r="AB7" s="27"/>
      <c r="AD7" s="27"/>
      <c r="AE7" s="27"/>
    </row>
    <row r="8" spans="1:31" x14ac:dyDescent="0.25">
      <c r="AB8" s="27"/>
      <c r="AD8" s="27"/>
      <c r="AE8" s="27"/>
    </row>
    <row r="9" spans="1:31" ht="14.5" customHeight="1" x14ac:dyDescent="0.25">
      <c r="A9" s="570" t="s">
        <v>1214</v>
      </c>
      <c r="B9" s="619"/>
      <c r="C9" s="619"/>
      <c r="D9" s="619"/>
      <c r="E9" s="619"/>
      <c r="F9" s="612"/>
      <c r="AB9" s="27"/>
      <c r="AD9" s="27"/>
      <c r="AE9" s="27"/>
    </row>
    <row r="10" spans="1:31" ht="13" x14ac:dyDescent="0.3">
      <c r="A10" s="41" t="s">
        <v>266</v>
      </c>
      <c r="B10" s="41" t="s">
        <v>380</v>
      </c>
      <c r="C10" s="41" t="s">
        <v>246</v>
      </c>
      <c r="D10" s="41" t="s">
        <v>1213</v>
      </c>
      <c r="E10" s="41" t="s">
        <v>379</v>
      </c>
      <c r="F10" s="41" t="s">
        <v>246</v>
      </c>
      <c r="AB10" s="27"/>
      <c r="AD10" s="27"/>
      <c r="AE10" s="27"/>
    </row>
    <row r="11" spans="1:31" x14ac:dyDescent="0.25">
      <c r="A11" s="76" t="s">
        <v>247</v>
      </c>
      <c r="B11" s="27">
        <v>2502.23016194</v>
      </c>
      <c r="C11" s="427">
        <f>(B11/$B$48)*100</f>
        <v>57.045006271594353</v>
      </c>
      <c r="D11" s="121" t="s">
        <v>247</v>
      </c>
      <c r="E11" s="27">
        <v>5309.1722881600199</v>
      </c>
      <c r="F11" s="424">
        <f t="shared" ref="F11:F47" si="1">(E11/$E$48)*100</f>
        <v>84.260455408872573</v>
      </c>
      <c r="J11" s="27"/>
      <c r="AB11" s="27"/>
      <c r="AD11" s="27"/>
      <c r="AE11" s="27"/>
    </row>
    <row r="12" spans="1:31" x14ac:dyDescent="0.25">
      <c r="A12" s="76" t="s">
        <v>269</v>
      </c>
      <c r="B12" s="27">
        <v>1085.1281222999999</v>
      </c>
      <c r="C12" s="425">
        <f t="shared" ref="C12:C37" si="2">(B12/$B$48)*100</f>
        <v>24.738387972309638</v>
      </c>
      <c r="D12" s="121" t="s">
        <v>269</v>
      </c>
      <c r="E12" s="27">
        <v>487.41668972000002</v>
      </c>
      <c r="F12" s="424">
        <f t="shared" si="1"/>
        <v>7.7356601030413721</v>
      </c>
      <c r="J12" s="27"/>
      <c r="AB12" s="27"/>
      <c r="AD12" s="27"/>
      <c r="AE12" s="27"/>
    </row>
    <row r="13" spans="1:31" x14ac:dyDescent="0.25">
      <c r="A13" s="76" t="s">
        <v>267</v>
      </c>
      <c r="B13" s="27">
        <v>498.27110722000003</v>
      </c>
      <c r="C13" s="425">
        <f t="shared" si="2"/>
        <v>11.359418037820266</v>
      </c>
      <c r="D13" s="121" t="s">
        <v>271</v>
      </c>
      <c r="E13" s="27">
        <v>346.16070948999999</v>
      </c>
      <c r="F13" s="424">
        <f t="shared" si="1"/>
        <v>5.4938241675322166</v>
      </c>
      <c r="J13" s="27"/>
      <c r="AB13" s="27"/>
      <c r="AD13" s="27"/>
      <c r="AE13" s="27"/>
    </row>
    <row r="14" spans="1:31" x14ac:dyDescent="0.25">
      <c r="A14" s="76" t="s">
        <v>271</v>
      </c>
      <c r="B14" s="27">
        <v>97.932485020000001</v>
      </c>
      <c r="C14" s="425">
        <f t="shared" si="2"/>
        <v>2.2326320364659877</v>
      </c>
      <c r="D14" s="121" t="s">
        <v>1272</v>
      </c>
      <c r="E14" s="27">
        <v>55.12598783</v>
      </c>
      <c r="F14" s="424">
        <f t="shared" si="1"/>
        <v>0.87488982977223118</v>
      </c>
      <c r="J14" s="27"/>
      <c r="AB14" s="27"/>
      <c r="AD14" s="27"/>
      <c r="AE14" s="27"/>
    </row>
    <row r="15" spans="1:31" x14ac:dyDescent="0.25">
      <c r="A15" s="76" t="s">
        <v>279</v>
      </c>
      <c r="B15" s="27">
        <v>87.627802849999995</v>
      </c>
      <c r="C15" s="425">
        <f t="shared" si="2"/>
        <v>1.9977093391235947</v>
      </c>
      <c r="D15" s="121" t="s">
        <v>267</v>
      </c>
      <c r="E15" s="27">
        <v>40.509712990000097</v>
      </c>
      <c r="F15" s="424">
        <f t="shared" si="1"/>
        <v>0.64291883550893147</v>
      </c>
      <c r="J15" s="27"/>
      <c r="AB15" s="27"/>
      <c r="AD15" s="27"/>
      <c r="AE15" s="27"/>
    </row>
    <row r="16" spans="1:31" x14ac:dyDescent="0.25">
      <c r="A16" s="76" t="s">
        <v>280</v>
      </c>
      <c r="B16" s="27">
        <v>48.451309440000102</v>
      </c>
      <c r="C16" s="425">
        <f t="shared" si="2"/>
        <v>1.1045767463409064</v>
      </c>
      <c r="D16" s="121" t="s">
        <v>280</v>
      </c>
      <c r="E16" s="27">
        <v>20.37963732</v>
      </c>
      <c r="F16" s="424">
        <f t="shared" si="1"/>
        <v>0.32343978090151188</v>
      </c>
      <c r="J16" s="27"/>
      <c r="AB16" s="27"/>
      <c r="AD16" s="27"/>
      <c r="AE16" s="27"/>
    </row>
    <row r="17" spans="1:31" x14ac:dyDescent="0.25">
      <c r="A17" s="76" t="s">
        <v>285</v>
      </c>
      <c r="B17" s="27">
        <v>26.357834140000001</v>
      </c>
      <c r="C17" s="425">
        <f t="shared" si="2"/>
        <v>0.60089708640399553</v>
      </c>
      <c r="D17" s="121" t="s">
        <v>252</v>
      </c>
      <c r="E17" s="27">
        <v>16.465202470000001</v>
      </c>
      <c r="F17" s="424">
        <f t="shared" si="1"/>
        <v>0.26131483086647156</v>
      </c>
      <c r="J17" s="27"/>
      <c r="AB17" s="27"/>
      <c r="AD17" s="27"/>
      <c r="AE17" s="27"/>
    </row>
    <row r="18" spans="1:31" x14ac:dyDescent="0.25">
      <c r="A18" s="76" t="s">
        <v>322</v>
      </c>
      <c r="B18" s="27">
        <v>18.880926579999997</v>
      </c>
      <c r="C18" s="425">
        <f t="shared" si="2"/>
        <v>0.43044104877009265</v>
      </c>
      <c r="D18" s="121" t="s">
        <v>311</v>
      </c>
      <c r="E18" s="27">
        <v>5.1528674699999995</v>
      </c>
      <c r="F18" s="424">
        <f t="shared" si="1"/>
        <v>8.1779783385827573E-2</v>
      </c>
      <c r="J18" s="27"/>
      <c r="AB18" s="27"/>
      <c r="AD18" s="27"/>
      <c r="AE18" s="27"/>
    </row>
    <row r="19" spans="1:31" x14ac:dyDescent="0.25">
      <c r="A19" s="76" t="s">
        <v>303</v>
      </c>
      <c r="B19" s="27">
        <v>7.8939511100000006</v>
      </c>
      <c r="C19" s="425">
        <f t="shared" si="2"/>
        <v>0.17996365699168126</v>
      </c>
      <c r="D19" s="121" t="s">
        <v>255</v>
      </c>
      <c r="E19" s="27">
        <v>3.9099201400000001</v>
      </c>
      <c r="F19" s="424">
        <f t="shared" si="1"/>
        <v>6.2053298278421404E-2</v>
      </c>
      <c r="J19" s="27"/>
      <c r="AB19" s="27"/>
      <c r="AD19" s="27"/>
      <c r="AE19" s="27"/>
    </row>
    <row r="20" spans="1:31" x14ac:dyDescent="0.25">
      <c r="A20" s="76" t="s">
        <v>329</v>
      </c>
      <c r="B20" s="27">
        <v>3.1521210499999999</v>
      </c>
      <c r="C20" s="425">
        <f t="shared" si="2"/>
        <v>7.1861001358349955E-2</v>
      </c>
      <c r="D20" s="121" t="s">
        <v>279</v>
      </c>
      <c r="E20" s="27">
        <v>3.4156776200000003</v>
      </c>
      <c r="F20" s="424">
        <f t="shared" si="1"/>
        <v>5.4209307246052475E-2</v>
      </c>
      <c r="J20" s="27"/>
      <c r="AB20" s="27"/>
      <c r="AD20" s="27"/>
      <c r="AE20" s="27"/>
    </row>
    <row r="21" spans="1:31" x14ac:dyDescent="0.25">
      <c r="A21" s="76" t="s">
        <v>483</v>
      </c>
      <c r="B21" s="27">
        <v>2.7904492900000002</v>
      </c>
      <c r="C21" s="425">
        <f t="shared" si="2"/>
        <v>6.3615729547917166E-2</v>
      </c>
      <c r="D21" s="121" t="s">
        <v>308</v>
      </c>
      <c r="E21" s="27">
        <v>2.9814526200000002</v>
      </c>
      <c r="F21" s="424">
        <f t="shared" si="1"/>
        <v>4.7317838244092886E-2</v>
      </c>
      <c r="J21" s="27"/>
      <c r="AB21" s="27"/>
      <c r="AD21" s="27"/>
      <c r="AE21" s="27"/>
    </row>
    <row r="22" spans="1:31" x14ac:dyDescent="0.25">
      <c r="A22" s="76" t="s">
        <v>320</v>
      </c>
      <c r="B22" s="27">
        <v>2.2807760299999997</v>
      </c>
      <c r="C22" s="425">
        <f t="shared" si="2"/>
        <v>5.1996369044875992E-2</v>
      </c>
      <c r="D22" s="121" t="s">
        <v>297</v>
      </c>
      <c r="E22" s="27">
        <v>2.7279407899999999</v>
      </c>
      <c r="F22" s="424">
        <f t="shared" si="1"/>
        <v>4.3294419698235199E-2</v>
      </c>
      <c r="J22" s="27"/>
      <c r="AB22" s="27"/>
      <c r="AD22" s="27"/>
      <c r="AE22" s="27"/>
    </row>
    <row r="23" spans="1:31" x14ac:dyDescent="0.25">
      <c r="A23" s="76" t="s">
        <v>250</v>
      </c>
      <c r="B23" s="27">
        <v>1.3848549099999998</v>
      </c>
      <c r="C23" s="425">
        <f t="shared" si="2"/>
        <v>3.1571459023957089E-2</v>
      </c>
      <c r="D23" s="121" t="s">
        <v>323</v>
      </c>
      <c r="E23" s="27">
        <v>2.1487917799999998</v>
      </c>
      <c r="F23" s="424">
        <f t="shared" si="1"/>
        <v>3.4102900439946085E-2</v>
      </c>
      <c r="J23" s="27"/>
      <c r="AB23" s="27"/>
      <c r="AD23" s="27"/>
      <c r="AE23" s="27"/>
    </row>
    <row r="24" spans="1:31" x14ac:dyDescent="0.25">
      <c r="A24" s="76" t="s">
        <v>437</v>
      </c>
      <c r="B24" s="27">
        <v>1.1278196</v>
      </c>
      <c r="C24" s="425">
        <f t="shared" si="2"/>
        <v>2.5711654001223626E-2</v>
      </c>
      <c r="D24" s="121" t="s">
        <v>309</v>
      </c>
      <c r="E24" s="27">
        <v>1.7548481599999999</v>
      </c>
      <c r="F24" s="424">
        <f t="shared" si="1"/>
        <v>2.7850726461594422E-2</v>
      </c>
      <c r="J24" s="27"/>
      <c r="AB24" s="27"/>
      <c r="AD24" s="27"/>
      <c r="AE24" s="27"/>
    </row>
    <row r="25" spans="1:31" x14ac:dyDescent="0.25">
      <c r="A25" s="76" t="s">
        <v>391</v>
      </c>
      <c r="B25" s="27">
        <v>0.94059031000000004</v>
      </c>
      <c r="C25" s="425">
        <f t="shared" si="2"/>
        <v>2.1443263273331719E-2</v>
      </c>
      <c r="D25" s="121" t="s">
        <v>322</v>
      </c>
      <c r="E25" s="27">
        <v>0.68845705000000001</v>
      </c>
      <c r="F25" s="424">
        <f t="shared" si="1"/>
        <v>1.0926317967080544E-2</v>
      </c>
      <c r="J25" s="27"/>
      <c r="AB25" s="27"/>
      <c r="AD25" s="27"/>
      <c r="AE25" s="27"/>
    </row>
    <row r="26" spans="1:31" x14ac:dyDescent="0.25">
      <c r="A26" s="76" t="s">
        <v>309</v>
      </c>
      <c r="B26" s="27">
        <v>0.73445606999999991</v>
      </c>
      <c r="C26" s="425">
        <f t="shared" si="2"/>
        <v>1.6743883818776048E-2</v>
      </c>
      <c r="D26" s="121" t="s">
        <v>285</v>
      </c>
      <c r="E26" s="27">
        <v>0.67865208000000099</v>
      </c>
      <c r="F26" s="424">
        <f t="shared" si="1"/>
        <v>1.0770705906927082E-2</v>
      </c>
      <c r="J26" s="27"/>
      <c r="AB26" s="27"/>
      <c r="AD26" s="27"/>
      <c r="AE26" s="27"/>
    </row>
    <row r="27" spans="1:31" x14ac:dyDescent="0.25">
      <c r="A27" s="76" t="s">
        <v>323</v>
      </c>
      <c r="B27" s="27">
        <v>0.38500000000000001</v>
      </c>
      <c r="C27" s="425">
        <f t="shared" si="2"/>
        <v>8.7771012229891157E-3</v>
      </c>
      <c r="D27" s="121" t="s">
        <v>303</v>
      </c>
      <c r="E27" s="27">
        <v>0.61173726000000006</v>
      </c>
      <c r="F27" s="424">
        <f t="shared" si="1"/>
        <v>9.7087186703522371E-3</v>
      </c>
      <c r="J27" s="27"/>
      <c r="AB27" s="27"/>
      <c r="AD27" s="27"/>
      <c r="AE27" s="27"/>
    </row>
    <row r="28" spans="1:31" x14ac:dyDescent="0.25">
      <c r="A28" s="76" t="s">
        <v>843</v>
      </c>
      <c r="B28" s="27">
        <v>0.21767945000000002</v>
      </c>
      <c r="C28" s="425">
        <f t="shared" si="2"/>
        <v>4.9625832904275271E-3</v>
      </c>
      <c r="D28" s="121" t="s">
        <v>336</v>
      </c>
      <c r="E28" s="27">
        <v>0.36974448999999998</v>
      </c>
      <c r="F28" s="424">
        <f t="shared" si="1"/>
        <v>5.868116049237977E-3</v>
      </c>
      <c r="J28" s="27"/>
      <c r="O28" s="27"/>
      <c r="AB28" s="27"/>
      <c r="AD28" s="27"/>
      <c r="AE28" s="27"/>
    </row>
    <row r="29" spans="1:31" x14ac:dyDescent="0.25">
      <c r="A29" s="76" t="s">
        <v>311</v>
      </c>
      <c r="B29" s="27">
        <v>0.19965258999999999</v>
      </c>
      <c r="C29" s="425">
        <f t="shared" si="2"/>
        <v>4.5516129658751802E-3</v>
      </c>
      <c r="D29" s="121" t="s">
        <v>250</v>
      </c>
      <c r="E29" s="27">
        <v>0.31587539000000003</v>
      </c>
      <c r="F29" s="424">
        <f t="shared" si="1"/>
        <v>5.0131739505254172E-3</v>
      </c>
      <c r="J29" s="27"/>
      <c r="AB29" s="27"/>
      <c r="AD29" s="27"/>
      <c r="AE29" s="27"/>
    </row>
    <row r="30" spans="1:31" x14ac:dyDescent="0.25">
      <c r="A30" s="76" t="s">
        <v>297</v>
      </c>
      <c r="B30" s="27">
        <v>0.19205539999999999</v>
      </c>
      <c r="C30" s="425">
        <f t="shared" si="2"/>
        <v>4.378414769406919E-3</v>
      </c>
      <c r="D30" s="121" t="s">
        <v>343</v>
      </c>
      <c r="E30" s="27">
        <v>0.22402563</v>
      </c>
      <c r="F30" s="424">
        <f t="shared" si="1"/>
        <v>3.5554509408474181E-3</v>
      </c>
      <c r="J30" s="27"/>
      <c r="AB30" s="27"/>
      <c r="AD30" s="27"/>
      <c r="AE30" s="27"/>
    </row>
    <row r="31" spans="1:31" x14ac:dyDescent="0.25">
      <c r="A31" s="76" t="s">
        <v>344</v>
      </c>
      <c r="B31" s="27">
        <v>0.11703121000000001</v>
      </c>
      <c r="C31" s="425">
        <f t="shared" si="2"/>
        <v>2.6680383803088211E-3</v>
      </c>
      <c r="D31" s="121" t="s">
        <v>391</v>
      </c>
      <c r="E31" s="27">
        <v>0.13989652999999999</v>
      </c>
      <c r="F31" s="424">
        <f t="shared" si="1"/>
        <v>2.220260463991504E-3</v>
      </c>
      <c r="J31" s="27"/>
      <c r="AB31" s="27"/>
      <c r="AD31" s="27"/>
      <c r="AE31" s="27"/>
    </row>
    <row r="32" spans="1:31" x14ac:dyDescent="0.25">
      <c r="A32" s="76" t="s">
        <v>424</v>
      </c>
      <c r="B32" s="27">
        <v>6.933389999999999E-2</v>
      </c>
      <c r="C32" s="425">
        <f t="shared" si="2"/>
        <v>1.5806510609989739E-3</v>
      </c>
      <c r="D32" s="121" t="s">
        <v>359</v>
      </c>
      <c r="E32" s="27">
        <v>0.13032702000000002</v>
      </c>
      <c r="F32" s="424">
        <f t="shared" si="1"/>
        <v>2.068385326611247E-3</v>
      </c>
      <c r="J32" s="27"/>
      <c r="AB32" s="27"/>
      <c r="AD32" s="27"/>
      <c r="AE32" s="27"/>
    </row>
    <row r="33" spans="1:31" x14ac:dyDescent="0.25">
      <c r="A33" s="76" t="s">
        <v>300</v>
      </c>
      <c r="B33" s="27">
        <v>2.6006999999999999E-2</v>
      </c>
      <c r="C33" s="425">
        <f t="shared" si="2"/>
        <v>5.9289888702929324E-4</v>
      </c>
      <c r="D33" s="121" t="s">
        <v>300</v>
      </c>
      <c r="E33" s="27">
        <v>0.12850163000000001</v>
      </c>
      <c r="F33" s="424">
        <f t="shared" si="1"/>
        <v>2.0394150494473643E-3</v>
      </c>
      <c r="J33" s="27"/>
      <c r="AB33" s="27"/>
      <c r="AD33" s="27"/>
      <c r="AE33" s="27"/>
    </row>
    <row r="34" spans="1:31" x14ac:dyDescent="0.25">
      <c r="A34" s="76" t="s">
        <v>844</v>
      </c>
      <c r="B34" s="27">
        <v>1.14106E-2</v>
      </c>
      <c r="C34" s="425">
        <f t="shared" si="2"/>
        <v>2.6013504211698594E-4</v>
      </c>
      <c r="D34" s="121" t="s">
        <v>324</v>
      </c>
      <c r="E34" s="27">
        <v>6.4397099999999999E-2</v>
      </c>
      <c r="F34" s="424">
        <f t="shared" si="1"/>
        <v>1.0220291748888077E-3</v>
      </c>
      <c r="J34" s="27"/>
      <c r="AB34" s="27"/>
      <c r="AD34" s="27"/>
      <c r="AE34" s="27"/>
    </row>
    <row r="35" spans="1:31" x14ac:dyDescent="0.25">
      <c r="A35" s="76" t="s">
        <v>325</v>
      </c>
      <c r="B35" s="27">
        <v>1.0198E-2</v>
      </c>
      <c r="C35" s="425">
        <f t="shared" si="2"/>
        <v>2.3249059291439742E-4</v>
      </c>
      <c r="D35" s="121" t="s">
        <v>344</v>
      </c>
      <c r="E35" s="27">
        <v>5.2290000000000003E-2</v>
      </c>
      <c r="F35" s="424">
        <f t="shared" si="1"/>
        <v>8.2988062435941602E-4</v>
      </c>
      <c r="J35" s="27"/>
      <c r="AB35" s="27"/>
      <c r="AD35" s="27"/>
      <c r="AE35" s="27"/>
    </row>
    <row r="36" spans="1:31" x14ac:dyDescent="0.25">
      <c r="A36" s="76" t="s">
        <v>324</v>
      </c>
      <c r="B36" s="27">
        <v>8.9999999999999998E-4</v>
      </c>
      <c r="C36" s="425">
        <f t="shared" si="2"/>
        <v>2.0517898962831696E-5</v>
      </c>
      <c r="D36" s="121" t="s">
        <v>358</v>
      </c>
      <c r="E36" s="27">
        <v>4.3382050000000005E-2</v>
      </c>
      <c r="F36" s="424">
        <f t="shared" si="1"/>
        <v>6.8850492904936711E-4</v>
      </c>
      <c r="J36" s="27"/>
      <c r="AB36" s="27"/>
      <c r="AD36" s="27"/>
      <c r="AE36" s="27"/>
    </row>
    <row r="37" spans="1:31" x14ac:dyDescent="0.25">
      <c r="A37" s="33"/>
      <c r="B37" s="208"/>
      <c r="C37" s="425">
        <f t="shared" si="2"/>
        <v>0</v>
      </c>
      <c r="D37" s="121" t="s">
        <v>320</v>
      </c>
      <c r="E37" s="27">
        <v>3.0495000000000001E-2</v>
      </c>
      <c r="F37" s="424">
        <f t="shared" si="1"/>
        <v>4.8397800037942992E-4</v>
      </c>
      <c r="J37" s="27"/>
      <c r="AB37" s="27"/>
      <c r="AD37" s="27"/>
      <c r="AE37" s="27"/>
    </row>
    <row r="38" spans="1:31" x14ac:dyDescent="0.25">
      <c r="A38" s="33"/>
      <c r="B38" s="431"/>
      <c r="C38" s="425"/>
      <c r="D38" s="121" t="s">
        <v>329</v>
      </c>
      <c r="E38" s="27">
        <v>2.4375319999999999E-2</v>
      </c>
      <c r="F38" s="424">
        <f t="shared" si="1"/>
        <v>3.8685419354676917E-4</v>
      </c>
      <c r="J38" s="27"/>
      <c r="AB38" s="27"/>
      <c r="AD38" s="27"/>
      <c r="AE38" s="27"/>
    </row>
    <row r="39" spans="1:31" x14ac:dyDescent="0.25">
      <c r="A39" s="210"/>
      <c r="B39" s="432"/>
      <c r="C39" s="425"/>
      <c r="D39" s="121" t="s">
        <v>490</v>
      </c>
      <c r="E39" s="27">
        <v>2.296784E-2</v>
      </c>
      <c r="F39" s="424">
        <f t="shared" si="1"/>
        <v>3.6451645437726466E-4</v>
      </c>
      <c r="J39" s="27"/>
      <c r="AB39" s="27"/>
      <c r="AD39" s="27"/>
      <c r="AE39" s="27"/>
    </row>
    <row r="40" spans="1:31" x14ac:dyDescent="0.25">
      <c r="A40" s="33"/>
      <c r="B40" s="431"/>
      <c r="C40" s="425"/>
      <c r="D40" s="121" t="s">
        <v>424</v>
      </c>
      <c r="E40" s="27">
        <v>1.6256010000000001E-2</v>
      </c>
      <c r="F40" s="424">
        <f t="shared" si="1"/>
        <v>2.5799479304633601E-4</v>
      </c>
      <c r="J40" s="27"/>
      <c r="AB40" s="27"/>
      <c r="AD40" s="27"/>
      <c r="AE40" s="27"/>
    </row>
    <row r="41" spans="1:31" x14ac:dyDescent="0.25">
      <c r="A41" s="210"/>
      <c r="B41" s="432"/>
      <c r="C41" s="425"/>
      <c r="D41" s="121" t="s">
        <v>356</v>
      </c>
      <c r="E41" s="27">
        <v>1.4210840000000001E-2</v>
      </c>
      <c r="F41" s="424">
        <f t="shared" si="1"/>
        <v>2.2553644620141065E-4</v>
      </c>
      <c r="J41" s="27"/>
      <c r="O41" s="79"/>
      <c r="AB41" s="27"/>
      <c r="AD41" s="27"/>
      <c r="AE41" s="27"/>
    </row>
    <row r="42" spans="1:31" x14ac:dyDescent="0.25">
      <c r="A42" s="33"/>
      <c r="B42" s="431"/>
      <c r="C42" s="425"/>
      <c r="D42" s="121" t="s">
        <v>849</v>
      </c>
      <c r="E42" s="27">
        <v>1.0753840000000001E-2</v>
      </c>
      <c r="F42" s="424">
        <f t="shared" si="1"/>
        <v>1.7067132249878108E-4</v>
      </c>
      <c r="J42" s="27"/>
      <c r="AB42" s="27"/>
      <c r="AD42" s="27"/>
      <c r="AE42" s="27"/>
    </row>
    <row r="43" spans="1:31" x14ac:dyDescent="0.25">
      <c r="A43" s="33"/>
      <c r="B43" s="431"/>
      <c r="C43" s="425"/>
      <c r="D43" s="121" t="s">
        <v>351</v>
      </c>
      <c r="E43" s="27">
        <v>8.7701499999999991E-3</v>
      </c>
      <c r="F43" s="424">
        <f t="shared" si="1"/>
        <v>1.3918870831374511E-4</v>
      </c>
      <c r="J43" s="27"/>
      <c r="AB43" s="27"/>
      <c r="AD43" s="27"/>
      <c r="AE43" s="27"/>
    </row>
    <row r="44" spans="1:31" x14ac:dyDescent="0.25">
      <c r="A44" s="33"/>
      <c r="B44" s="431"/>
      <c r="C44" s="425"/>
      <c r="D44" s="121" t="s">
        <v>802</v>
      </c>
      <c r="E44" s="27">
        <v>4.3748500000000004E-3</v>
      </c>
      <c r="F44" s="424">
        <f t="shared" si="1"/>
        <v>6.9432075912770911E-5</v>
      </c>
      <c r="J44" s="27"/>
    </row>
    <row r="45" spans="1:31" x14ac:dyDescent="0.25">
      <c r="A45" s="33"/>
      <c r="B45" s="431"/>
      <c r="C45" s="425"/>
      <c r="D45" s="121" t="s">
        <v>445</v>
      </c>
      <c r="E45" s="27">
        <v>2.0193699999999999E-3</v>
      </c>
      <c r="F45" s="424">
        <f t="shared" si="1"/>
        <v>3.2048881935602865E-5</v>
      </c>
      <c r="J45" s="27"/>
    </row>
    <row r="46" spans="1:31" x14ac:dyDescent="0.25">
      <c r="A46" s="33"/>
      <c r="B46" s="431"/>
      <c r="C46" s="425"/>
      <c r="D46" s="121" t="s">
        <v>377</v>
      </c>
      <c r="E46" s="27">
        <v>1.9755799999999998E-3</v>
      </c>
      <c r="F46" s="424">
        <f t="shared" si="1"/>
        <v>3.1353902541058995E-5</v>
      </c>
      <c r="J46" s="27"/>
    </row>
    <row r="47" spans="1:31" x14ac:dyDescent="0.25">
      <c r="A47" s="162"/>
      <c r="B47" s="431"/>
      <c r="C47" s="425"/>
      <c r="D47" s="122" t="s">
        <v>489</v>
      </c>
      <c r="E47" s="27">
        <v>1.02301E-3</v>
      </c>
      <c r="F47" s="424">
        <f t="shared" si="1"/>
        <v>1.6235918483953454E-5</v>
      </c>
      <c r="J47" s="27"/>
    </row>
    <row r="48" spans="1:31" ht="13" x14ac:dyDescent="0.3">
      <c r="A48" s="430" t="s">
        <v>218</v>
      </c>
      <c r="B48" s="428">
        <f>SUM(B11:B47)</f>
        <v>4386.4140360100009</v>
      </c>
      <c r="C48" s="428">
        <f>SUM(C11:C47)</f>
        <v>99.999999999999929</v>
      </c>
      <c r="D48" s="429"/>
      <c r="E48" s="428">
        <f>SUM(E11:E47)</f>
        <v>6300.9062346000183</v>
      </c>
      <c r="F48" s="428">
        <f>SUM(F11:F47)</f>
        <v>100.00000000000004</v>
      </c>
      <c r="H48" s="79"/>
      <c r="I48" s="79"/>
      <c r="J48" s="27"/>
      <c r="S48" s="32"/>
      <c r="W48" s="32"/>
      <c r="Z48" s="32"/>
    </row>
    <row r="49" spans="1:26" x14ac:dyDescent="0.25">
      <c r="J49" s="27"/>
      <c r="S49" s="32"/>
      <c r="W49" s="32"/>
      <c r="Z49" s="32"/>
    </row>
    <row r="50" spans="1:26" ht="13" x14ac:dyDescent="0.25">
      <c r="A50" s="570" t="s">
        <v>1212</v>
      </c>
      <c r="B50" s="619"/>
      <c r="C50" s="619"/>
      <c r="D50" s="619"/>
      <c r="E50" s="619"/>
      <c r="F50" s="612"/>
      <c r="J50" s="27"/>
      <c r="S50" s="32"/>
      <c r="W50" s="32"/>
      <c r="Z50" s="32"/>
    </row>
    <row r="51" spans="1:26" ht="13" x14ac:dyDescent="0.3">
      <c r="A51" s="41" t="s">
        <v>1211</v>
      </c>
      <c r="B51" s="41" t="s">
        <v>380</v>
      </c>
      <c r="C51" s="41" t="s">
        <v>246</v>
      </c>
      <c r="D51" s="41" t="s">
        <v>1211</v>
      </c>
      <c r="E51" s="41" t="s">
        <v>379</v>
      </c>
      <c r="F51" s="41" t="s">
        <v>246</v>
      </c>
      <c r="I51" s="27"/>
      <c r="J51" s="27"/>
      <c r="S51" s="32"/>
      <c r="W51" s="32"/>
      <c r="Z51" s="32"/>
    </row>
    <row r="52" spans="1:26" x14ac:dyDescent="0.25">
      <c r="A52" s="76" t="s">
        <v>217</v>
      </c>
      <c r="B52" s="27">
        <v>1619.16748824</v>
      </c>
      <c r="C52" s="427">
        <f t="shared" ref="C52:C115" si="3">(B52/$B$295)*100</f>
        <v>36.91323880845593</v>
      </c>
      <c r="D52" s="32" t="s">
        <v>52</v>
      </c>
      <c r="E52" s="27">
        <v>430.53840672000001</v>
      </c>
      <c r="F52" s="424">
        <f t="shared" ref="F52:F115" si="4">(E52/$E$295)*100</f>
        <v>6.8329600646300017</v>
      </c>
      <c r="S52" s="32"/>
      <c r="W52" s="32"/>
      <c r="Z52" s="32"/>
    </row>
    <row r="53" spans="1:26" x14ac:dyDescent="0.25">
      <c r="A53" s="76" t="s">
        <v>8</v>
      </c>
      <c r="B53" s="27">
        <v>556.05922723000003</v>
      </c>
      <c r="C53" s="425">
        <f t="shared" si="3"/>
        <v>12.676852268506028</v>
      </c>
      <c r="D53" s="32" t="s">
        <v>180</v>
      </c>
      <c r="E53" s="27">
        <v>384.49180152999998</v>
      </c>
      <c r="F53" s="424">
        <f t="shared" si="4"/>
        <v>6.1021666918109378</v>
      </c>
      <c r="S53" s="32"/>
      <c r="W53" s="32"/>
      <c r="Z53" s="32"/>
    </row>
    <row r="54" spans="1:26" x14ac:dyDescent="0.25">
      <c r="A54" s="76" t="s">
        <v>62</v>
      </c>
      <c r="B54" s="27">
        <v>402.94496864999996</v>
      </c>
      <c r="C54" s="425">
        <f t="shared" si="3"/>
        <v>9.1862046159356598</v>
      </c>
      <c r="D54" s="32" t="s">
        <v>54</v>
      </c>
      <c r="E54" s="27">
        <v>346.16070948999999</v>
      </c>
      <c r="F54" s="424">
        <f t="shared" si="4"/>
        <v>5.4938241675322317</v>
      </c>
      <c r="S54" s="32"/>
      <c r="W54" s="32"/>
      <c r="Z54" s="32"/>
    </row>
    <row r="55" spans="1:26" x14ac:dyDescent="0.25">
      <c r="A55" s="76" t="s">
        <v>85</v>
      </c>
      <c r="B55" s="27">
        <v>215.43930730000002</v>
      </c>
      <c r="C55" s="425">
        <f t="shared" si="3"/>
        <v>4.9115132664487273</v>
      </c>
      <c r="D55" s="32" t="s">
        <v>21</v>
      </c>
      <c r="E55" s="27">
        <v>178.28865458000001</v>
      </c>
      <c r="F55" s="424">
        <f t="shared" si="4"/>
        <v>2.8295716194119538</v>
      </c>
      <c r="S55" s="32"/>
      <c r="W55" s="32"/>
      <c r="Z55" s="32"/>
    </row>
    <row r="56" spans="1:26" x14ac:dyDescent="0.25">
      <c r="A56" s="76" t="s">
        <v>54</v>
      </c>
      <c r="B56" s="27">
        <v>210.24740912999999</v>
      </c>
      <c r="C56" s="425">
        <f t="shared" si="3"/>
        <v>4.7931501085849808</v>
      </c>
      <c r="D56" s="32" t="s">
        <v>30</v>
      </c>
      <c r="E56" s="27">
        <v>176.11242784999999</v>
      </c>
      <c r="F56" s="424">
        <f t="shared" si="4"/>
        <v>2.7950333062078982</v>
      </c>
      <c r="S56" s="32"/>
      <c r="W56" s="32"/>
      <c r="Z56" s="32"/>
    </row>
    <row r="57" spans="1:26" x14ac:dyDescent="0.25">
      <c r="A57" s="76" t="s">
        <v>0</v>
      </c>
      <c r="B57" s="27">
        <v>122.44759051000001</v>
      </c>
      <c r="C57" s="425">
        <f t="shared" si="3"/>
        <v>2.791519211473747</v>
      </c>
      <c r="D57" s="32" t="s">
        <v>151</v>
      </c>
      <c r="E57" s="27">
        <v>140.36592330000002</v>
      </c>
      <c r="F57" s="424">
        <f t="shared" si="4"/>
        <v>2.2277100796900027</v>
      </c>
      <c r="S57" s="32"/>
      <c r="W57" s="32"/>
      <c r="Z57" s="32"/>
    </row>
    <row r="58" spans="1:26" x14ac:dyDescent="0.25">
      <c r="A58" s="76" t="s">
        <v>46</v>
      </c>
      <c r="B58" s="27">
        <v>113.71163256999999</v>
      </c>
      <c r="C58" s="425">
        <f t="shared" si="3"/>
        <v>2.5923597644110048</v>
      </c>
      <c r="D58" s="32" t="s">
        <v>884</v>
      </c>
      <c r="E58" s="27">
        <v>132.08434062000001</v>
      </c>
      <c r="F58" s="424">
        <f t="shared" si="4"/>
        <v>2.0962752928251613</v>
      </c>
      <c r="S58" s="32"/>
      <c r="W58" s="32"/>
      <c r="Z58" s="32"/>
    </row>
    <row r="59" spans="1:26" x14ac:dyDescent="0.25">
      <c r="A59" s="76" t="s">
        <v>180</v>
      </c>
      <c r="B59" s="27">
        <v>91.865065529999995</v>
      </c>
      <c r="C59" s="425">
        <f t="shared" si="3"/>
        <v>2.094309036398283</v>
      </c>
      <c r="D59" s="32" t="s">
        <v>209</v>
      </c>
      <c r="E59" s="27">
        <v>123.81356336</v>
      </c>
      <c r="F59" s="424">
        <f t="shared" si="4"/>
        <v>1.9650119958952228</v>
      </c>
      <c r="S59" s="32"/>
      <c r="W59" s="32"/>
      <c r="Z59" s="32"/>
    </row>
    <row r="60" spans="1:26" x14ac:dyDescent="0.25">
      <c r="A60" s="76" t="s">
        <v>121</v>
      </c>
      <c r="B60" s="27">
        <v>82.623537430000013</v>
      </c>
      <c r="C60" s="425">
        <f t="shared" si="3"/>
        <v>1.883623769933872</v>
      </c>
      <c r="D60" s="32" t="s">
        <v>28</v>
      </c>
      <c r="E60" s="27">
        <v>120.71094892000001</v>
      </c>
      <c r="F60" s="424">
        <f t="shared" si="4"/>
        <v>1.9157712307658721</v>
      </c>
      <c r="S60" s="32"/>
      <c r="W60" s="32"/>
      <c r="Z60" s="32"/>
    </row>
    <row r="61" spans="1:26" x14ac:dyDescent="0.25">
      <c r="A61" s="76" t="s">
        <v>30</v>
      </c>
      <c r="B61" s="27">
        <v>80.627094080000106</v>
      </c>
      <c r="C61" s="425">
        <f t="shared" si="3"/>
        <v>1.8381095222224106</v>
      </c>
      <c r="D61" s="32" t="s">
        <v>84</v>
      </c>
      <c r="E61" s="27">
        <v>116.31352954</v>
      </c>
      <c r="F61" s="424">
        <f t="shared" si="4"/>
        <v>1.8459809622509629</v>
      </c>
      <c r="S61" s="32"/>
      <c r="W61" s="32"/>
      <c r="Z61" s="32"/>
    </row>
    <row r="62" spans="1:26" x14ac:dyDescent="0.25">
      <c r="A62" s="76" t="s">
        <v>884</v>
      </c>
      <c r="B62" s="27">
        <v>79.040335569999996</v>
      </c>
      <c r="C62" s="425">
        <f t="shared" si="3"/>
        <v>1.8019351324595267</v>
      </c>
      <c r="D62" s="32" t="s">
        <v>83</v>
      </c>
      <c r="E62" s="27">
        <v>107.00572638</v>
      </c>
      <c r="F62" s="424">
        <f t="shared" si="4"/>
        <v>1.6982593042315446</v>
      </c>
      <c r="S62" s="32"/>
      <c r="W62" s="32"/>
      <c r="Z62" s="32"/>
    </row>
    <row r="63" spans="1:26" x14ac:dyDescent="0.25">
      <c r="A63" s="76" t="s">
        <v>48</v>
      </c>
      <c r="B63" s="27">
        <v>60.859991790000002</v>
      </c>
      <c r="C63" s="425">
        <f t="shared" si="3"/>
        <v>1.3874657360288756</v>
      </c>
      <c r="D63" s="32" t="s">
        <v>27</v>
      </c>
      <c r="E63" s="27">
        <v>105.90762679000001</v>
      </c>
      <c r="F63" s="424">
        <f t="shared" si="4"/>
        <v>1.6808316589196686</v>
      </c>
      <c r="S63" s="32"/>
      <c r="W63" s="32"/>
      <c r="Z63" s="32"/>
    </row>
    <row r="64" spans="1:26" x14ac:dyDescent="0.25">
      <c r="A64" s="76" t="s">
        <v>101</v>
      </c>
      <c r="B64" s="27">
        <v>50.760132679999998</v>
      </c>
      <c r="C64" s="425">
        <f t="shared" si="3"/>
        <v>1.1572125262979693</v>
      </c>
      <c r="D64" s="32" t="s">
        <v>15</v>
      </c>
      <c r="E64" s="27">
        <v>89.892261420000111</v>
      </c>
      <c r="F64" s="424">
        <f t="shared" si="4"/>
        <v>1.4266560725245694</v>
      </c>
      <c r="S64" s="32"/>
      <c r="W64" s="32"/>
      <c r="Z64" s="32"/>
    </row>
    <row r="65" spans="1:26" x14ac:dyDescent="0.25">
      <c r="A65" s="76" t="s">
        <v>125</v>
      </c>
      <c r="B65" s="27">
        <v>49.658629689999998</v>
      </c>
      <c r="C65" s="425">
        <f t="shared" si="3"/>
        <v>1.1321008295689949</v>
      </c>
      <c r="D65" s="32" t="s">
        <v>81</v>
      </c>
      <c r="E65" s="27">
        <v>89.11979740999999</v>
      </c>
      <c r="F65" s="424">
        <f t="shared" si="4"/>
        <v>1.4143965025319498</v>
      </c>
      <c r="S65" s="32"/>
      <c r="W65" s="32"/>
      <c r="Z65" s="32"/>
    </row>
    <row r="66" spans="1:26" x14ac:dyDescent="0.25">
      <c r="A66" s="76" t="s">
        <v>16</v>
      </c>
      <c r="B66" s="27">
        <v>42.364784390000004</v>
      </c>
      <c r="C66" s="425">
        <f t="shared" si="3"/>
        <v>0.96581818410685605</v>
      </c>
      <c r="D66" s="32" t="s">
        <v>106</v>
      </c>
      <c r="E66" s="27">
        <v>85.824485789999798</v>
      </c>
      <c r="F66" s="424">
        <f t="shared" si="4"/>
        <v>1.3620974919244799</v>
      </c>
      <c r="S66" s="32"/>
      <c r="W66" s="32"/>
      <c r="Z66" s="32"/>
    </row>
    <row r="67" spans="1:26" x14ac:dyDescent="0.25">
      <c r="A67" s="76" t="s">
        <v>2</v>
      </c>
      <c r="B67" s="27">
        <v>42.329847880000003</v>
      </c>
      <c r="C67" s="425">
        <f t="shared" si="3"/>
        <v>0.96502171323764063</v>
      </c>
      <c r="D67" s="32" t="s">
        <v>62</v>
      </c>
      <c r="E67" s="27">
        <v>85.655365100000097</v>
      </c>
      <c r="F67" s="424">
        <f t="shared" si="4"/>
        <v>1.3594134226223371</v>
      </c>
      <c r="S67" s="32"/>
      <c r="W67" s="32"/>
      <c r="Z67" s="32"/>
    </row>
    <row r="68" spans="1:26" x14ac:dyDescent="0.25">
      <c r="A68" s="76" t="s">
        <v>28</v>
      </c>
      <c r="B68" s="27">
        <v>40.361003520000004</v>
      </c>
      <c r="C68" s="425">
        <f t="shared" si="3"/>
        <v>0.92013665806872824</v>
      </c>
      <c r="D68" s="32" t="s">
        <v>105</v>
      </c>
      <c r="E68" s="27">
        <v>84.8553291099999</v>
      </c>
      <c r="F68" s="424">
        <f t="shared" si="4"/>
        <v>1.3467162650990749</v>
      </c>
      <c r="S68" s="32"/>
      <c r="W68" s="32"/>
      <c r="Z68" s="32"/>
    </row>
    <row r="69" spans="1:26" x14ac:dyDescent="0.25">
      <c r="A69" s="76" t="s">
        <v>96</v>
      </c>
      <c r="B69" s="27">
        <v>38.884073780000001</v>
      </c>
      <c r="C69" s="425">
        <f t="shared" si="3"/>
        <v>0.88646610786814894</v>
      </c>
      <c r="D69" s="32" t="s">
        <v>145</v>
      </c>
      <c r="E69" s="27">
        <v>82.638168650000011</v>
      </c>
      <c r="F69" s="424">
        <f t="shared" si="4"/>
        <v>1.3115283035987935</v>
      </c>
      <c r="S69" s="32"/>
      <c r="W69" s="32"/>
      <c r="Z69" s="32"/>
    </row>
    <row r="70" spans="1:26" x14ac:dyDescent="0.25">
      <c r="A70" s="76" t="s">
        <v>177</v>
      </c>
      <c r="B70" s="27">
        <v>36.214216299999997</v>
      </c>
      <c r="C70" s="425">
        <f t="shared" si="3"/>
        <v>0.82559959006837047</v>
      </c>
      <c r="D70" s="32" t="s">
        <v>138</v>
      </c>
      <c r="E70" s="27">
        <v>81.644155769999998</v>
      </c>
      <c r="F70" s="424">
        <f t="shared" si="4"/>
        <v>1.2957525906617937</v>
      </c>
      <c r="S70" s="32"/>
      <c r="W70" s="32"/>
      <c r="Z70" s="32"/>
    </row>
    <row r="71" spans="1:26" x14ac:dyDescent="0.25">
      <c r="A71" s="76" t="s">
        <v>55</v>
      </c>
      <c r="B71" s="27">
        <v>28.881491399999998</v>
      </c>
      <c r="C71" s="425">
        <f t="shared" si="3"/>
        <v>0.6584305804901035</v>
      </c>
      <c r="D71" s="32" t="s">
        <v>190</v>
      </c>
      <c r="E71" s="27">
        <v>76.882091029999998</v>
      </c>
      <c r="F71" s="424">
        <f t="shared" si="4"/>
        <v>1.2201751330279982</v>
      </c>
      <c r="S71" s="32"/>
      <c r="W71" s="32"/>
      <c r="Z71" s="32"/>
    </row>
    <row r="72" spans="1:26" x14ac:dyDescent="0.25">
      <c r="A72" s="76" t="s">
        <v>36</v>
      </c>
      <c r="B72" s="27">
        <v>27.586487529999999</v>
      </c>
      <c r="C72" s="425">
        <f t="shared" si="3"/>
        <v>0.6289075154221746</v>
      </c>
      <c r="D72" s="32" t="s">
        <v>66</v>
      </c>
      <c r="E72" s="27">
        <v>69.539814800000002</v>
      </c>
      <c r="F72" s="424">
        <f t="shared" si="4"/>
        <v>1.1036478279606485</v>
      </c>
      <c r="S72" s="32"/>
      <c r="W72" s="32"/>
      <c r="Z72" s="32"/>
    </row>
    <row r="73" spans="1:26" x14ac:dyDescent="0.25">
      <c r="A73" s="76" t="s">
        <v>84</v>
      </c>
      <c r="B73" s="27">
        <v>27.207169960000002</v>
      </c>
      <c r="C73" s="425">
        <f t="shared" si="3"/>
        <v>0.62025996033763375</v>
      </c>
      <c r="D73" s="32" t="s">
        <v>181</v>
      </c>
      <c r="E73" s="27">
        <v>67.199250499999891</v>
      </c>
      <c r="F73" s="424">
        <f t="shared" si="4"/>
        <v>1.0665013570744857</v>
      </c>
      <c r="S73" s="32"/>
      <c r="W73" s="32"/>
      <c r="Z73" s="32"/>
    </row>
    <row r="74" spans="1:26" x14ac:dyDescent="0.25">
      <c r="A74" s="76" t="s">
        <v>115</v>
      </c>
      <c r="B74" s="27">
        <v>26.874739530000003</v>
      </c>
      <c r="C74" s="425">
        <f t="shared" si="3"/>
        <v>0.612681322587733</v>
      </c>
      <c r="D74" s="32" t="s">
        <v>29</v>
      </c>
      <c r="E74" s="27">
        <v>65.062093780000097</v>
      </c>
      <c r="F74" s="424">
        <f t="shared" si="4"/>
        <v>1.0325831135643049</v>
      </c>
      <c r="S74" s="32"/>
      <c r="W74" s="32"/>
      <c r="Z74" s="32"/>
    </row>
    <row r="75" spans="1:26" x14ac:dyDescent="0.25">
      <c r="A75" s="76" t="s">
        <v>15</v>
      </c>
      <c r="B75" s="27">
        <v>26.478105149999998</v>
      </c>
      <c r="C75" s="425">
        <f t="shared" si="3"/>
        <v>0.60363898466103794</v>
      </c>
      <c r="D75" s="32" t="s">
        <v>125</v>
      </c>
      <c r="E75" s="27">
        <v>64.427043830000002</v>
      </c>
      <c r="F75" s="424">
        <f t="shared" si="4"/>
        <v>1.0225044054173265</v>
      </c>
      <c r="S75" s="32"/>
      <c r="W75" s="32"/>
      <c r="Z75" s="32"/>
    </row>
    <row r="76" spans="1:26" x14ac:dyDescent="0.25">
      <c r="A76" s="76" t="s">
        <v>146</v>
      </c>
      <c r="B76" s="27">
        <v>25.490779230000001</v>
      </c>
      <c r="C76" s="425">
        <f t="shared" si="3"/>
        <v>0.58113025858332157</v>
      </c>
      <c r="D76" s="32" t="s">
        <v>174</v>
      </c>
      <c r="E76" s="27">
        <v>64.199572810000106</v>
      </c>
      <c r="F76" s="424">
        <f t="shared" si="4"/>
        <v>1.0188942736119875</v>
      </c>
      <c r="S76" s="32"/>
      <c r="W76" s="32"/>
      <c r="Z76" s="32"/>
    </row>
    <row r="77" spans="1:26" x14ac:dyDescent="0.25">
      <c r="A77" s="76" t="s">
        <v>138</v>
      </c>
      <c r="B77" s="27">
        <v>23.268509519999999</v>
      </c>
      <c r="C77" s="425">
        <f t="shared" si="3"/>
        <v>0.53046769705227559</v>
      </c>
      <c r="D77" s="32" t="s">
        <v>96</v>
      </c>
      <c r="E77" s="27">
        <v>62.735642079999998</v>
      </c>
      <c r="F77" s="424">
        <f t="shared" si="4"/>
        <v>0.99566061998354172</v>
      </c>
      <c r="S77" s="32"/>
      <c r="W77" s="32"/>
      <c r="Z77" s="32"/>
    </row>
    <row r="78" spans="1:26" x14ac:dyDescent="0.25">
      <c r="A78" s="76" t="s">
        <v>97</v>
      </c>
      <c r="B78" s="27">
        <v>18.70286991</v>
      </c>
      <c r="C78" s="425">
        <f t="shared" si="3"/>
        <v>0.42638177236485064</v>
      </c>
      <c r="D78" s="32" t="s">
        <v>12</v>
      </c>
      <c r="E78" s="27">
        <v>59.396869469999999</v>
      </c>
      <c r="F78" s="424">
        <f t="shared" si="4"/>
        <v>0.94267185161136868</v>
      </c>
      <c r="S78" s="32"/>
      <c r="W78" s="32"/>
      <c r="Z78" s="32"/>
    </row>
    <row r="79" spans="1:26" x14ac:dyDescent="0.25">
      <c r="A79" s="76" t="s">
        <v>151</v>
      </c>
      <c r="B79" s="27">
        <v>14.55766077</v>
      </c>
      <c r="C79" s="425">
        <f t="shared" si="3"/>
        <v>0.3318806809044878</v>
      </c>
      <c r="D79" s="32" t="s">
        <v>127</v>
      </c>
      <c r="E79" s="27">
        <v>55.720917100000101</v>
      </c>
      <c r="F79" s="424">
        <f t="shared" si="4"/>
        <v>0.88433179332238421</v>
      </c>
      <c r="S79" s="32"/>
      <c r="W79" s="32"/>
      <c r="Z79" s="32"/>
    </row>
    <row r="80" spans="1:26" x14ac:dyDescent="0.25">
      <c r="A80" s="76" t="s">
        <v>209</v>
      </c>
      <c r="B80" s="27">
        <v>13.46126115</v>
      </c>
      <c r="C80" s="425">
        <f t="shared" si="3"/>
        <v>0.30688532909776878</v>
      </c>
      <c r="D80" s="32" t="s">
        <v>173</v>
      </c>
      <c r="E80" s="27">
        <v>55.33069734</v>
      </c>
      <c r="F80" s="424">
        <f t="shared" si="4"/>
        <v>0.87813871973152036</v>
      </c>
      <c r="S80" s="32"/>
      <c r="W80" s="32"/>
      <c r="Z80" s="32"/>
    </row>
    <row r="81" spans="1:26" x14ac:dyDescent="0.25">
      <c r="A81" s="76" t="s">
        <v>181</v>
      </c>
      <c r="B81" s="27">
        <v>12.92514731</v>
      </c>
      <c r="C81" s="425">
        <f t="shared" si="3"/>
        <v>0.29466318509588463</v>
      </c>
      <c r="D81" s="32" t="s">
        <v>178</v>
      </c>
      <c r="E81" s="27">
        <v>52.762578150000103</v>
      </c>
      <c r="F81" s="424">
        <f t="shared" si="4"/>
        <v>0.83738078596165022</v>
      </c>
      <c r="S81" s="32"/>
      <c r="W81" s="32"/>
      <c r="Z81" s="32"/>
    </row>
    <row r="82" spans="1:26" x14ac:dyDescent="0.25">
      <c r="A82" s="76" t="s">
        <v>140</v>
      </c>
      <c r="B82" s="27">
        <v>11.307530470000001</v>
      </c>
      <c r="C82" s="425">
        <f t="shared" si="3"/>
        <v>0.25778529744733458</v>
      </c>
      <c r="D82" s="32" t="s">
        <v>196</v>
      </c>
      <c r="E82" s="27">
        <v>51.349218969999903</v>
      </c>
      <c r="F82" s="424">
        <f t="shared" si="4"/>
        <v>0.81494973989657682</v>
      </c>
      <c r="S82" s="32"/>
      <c r="W82" s="32"/>
      <c r="Z82" s="32"/>
    </row>
    <row r="83" spans="1:26" x14ac:dyDescent="0.25">
      <c r="A83" s="76" t="s">
        <v>88</v>
      </c>
      <c r="B83" s="27">
        <v>9.1806759099999997</v>
      </c>
      <c r="C83" s="425">
        <f t="shared" si="3"/>
        <v>0.20929797859098126</v>
      </c>
      <c r="D83" s="32" t="s">
        <v>176</v>
      </c>
      <c r="E83" s="27">
        <v>49.7300228900001</v>
      </c>
      <c r="F83" s="424">
        <f t="shared" si="4"/>
        <v>0.78925191136663686</v>
      </c>
      <c r="S83" s="32"/>
      <c r="W83" s="32"/>
      <c r="Z83" s="32"/>
    </row>
    <row r="84" spans="1:26" x14ac:dyDescent="0.25">
      <c r="A84" s="76" t="s">
        <v>27</v>
      </c>
      <c r="B84" s="27">
        <v>9.176846470000001</v>
      </c>
      <c r="C84" s="425">
        <f t="shared" si="3"/>
        <v>0.20921067629875437</v>
      </c>
      <c r="D84" s="32" t="s">
        <v>113</v>
      </c>
      <c r="E84" s="27">
        <v>49.284194360000001</v>
      </c>
      <c r="F84" s="424">
        <f t="shared" si="4"/>
        <v>0.78217628583912258</v>
      </c>
      <c r="S84" s="32"/>
      <c r="W84" s="32"/>
      <c r="Z84" s="32"/>
    </row>
    <row r="85" spans="1:26" x14ac:dyDescent="0.25">
      <c r="A85" s="76" t="s">
        <v>1</v>
      </c>
      <c r="B85" s="27">
        <v>8.4955370000000006</v>
      </c>
      <c r="C85" s="425">
        <f t="shared" si="3"/>
        <v>0.19367841088999835</v>
      </c>
      <c r="D85" s="32" t="s">
        <v>119</v>
      </c>
      <c r="E85" s="27">
        <v>48.638956149999999</v>
      </c>
      <c r="F85" s="424">
        <f t="shared" si="4"/>
        <v>0.77193588253877155</v>
      </c>
      <c r="S85" s="32"/>
      <c r="W85" s="32"/>
      <c r="Z85" s="32"/>
    </row>
    <row r="86" spans="1:26" x14ac:dyDescent="0.25">
      <c r="A86" s="76" t="s">
        <v>4</v>
      </c>
      <c r="B86" s="27">
        <v>7.5538482999999994</v>
      </c>
      <c r="C86" s="425">
        <f t="shared" si="3"/>
        <v>0.17221010688884239</v>
      </c>
      <c r="D86" s="32" t="s">
        <v>183</v>
      </c>
      <c r="E86" s="27">
        <v>47.134667200000003</v>
      </c>
      <c r="F86" s="424">
        <f t="shared" si="4"/>
        <v>0.74806171437960212</v>
      </c>
      <c r="S86" s="32"/>
      <c r="W86" s="32"/>
      <c r="Z86" s="32"/>
    </row>
    <row r="87" spans="1:26" x14ac:dyDescent="0.25">
      <c r="A87" s="76" t="s">
        <v>117</v>
      </c>
      <c r="B87" s="27">
        <v>7.2751190499999998</v>
      </c>
      <c r="C87" s="425">
        <f t="shared" si="3"/>
        <v>0.16585573067830253</v>
      </c>
      <c r="D87" s="32" t="s">
        <v>85</v>
      </c>
      <c r="E87" s="27">
        <v>46.877223640000004</v>
      </c>
      <c r="F87" s="424">
        <f t="shared" si="4"/>
        <v>0.74397589639700301</v>
      </c>
      <c r="S87" s="32"/>
      <c r="W87" s="32"/>
      <c r="Z87" s="32"/>
    </row>
    <row r="88" spans="1:26" x14ac:dyDescent="0.25">
      <c r="A88" s="76" t="s">
        <v>80</v>
      </c>
      <c r="B88" s="27">
        <v>7.1865577300000005</v>
      </c>
      <c r="C88" s="425">
        <f t="shared" si="3"/>
        <v>0.16383673932744142</v>
      </c>
      <c r="D88" s="32" t="s">
        <v>22</v>
      </c>
      <c r="E88" s="27">
        <v>44.736978949999902</v>
      </c>
      <c r="F88" s="424">
        <f t="shared" si="4"/>
        <v>0.71000864453968382</v>
      </c>
      <c r="S88" s="32"/>
      <c r="W88" s="32"/>
      <c r="Z88" s="32"/>
    </row>
    <row r="89" spans="1:26" x14ac:dyDescent="0.25">
      <c r="A89" s="76" t="s">
        <v>45</v>
      </c>
      <c r="B89" s="27">
        <v>6.3902329299999998</v>
      </c>
      <c r="C89" s="425">
        <f t="shared" si="3"/>
        <v>0.14568239289633342</v>
      </c>
      <c r="D89" s="32" t="s">
        <v>158</v>
      </c>
      <c r="E89" s="27">
        <v>44.432598350000099</v>
      </c>
      <c r="F89" s="424">
        <f t="shared" si="4"/>
        <v>0.70517790133121705</v>
      </c>
      <c r="S89" s="32"/>
      <c r="W89" s="32"/>
      <c r="Z89" s="32"/>
    </row>
    <row r="90" spans="1:26" x14ac:dyDescent="0.25">
      <c r="A90" s="76" t="s">
        <v>104</v>
      </c>
      <c r="B90" s="27">
        <v>6.2958052100000002</v>
      </c>
      <c r="C90" s="425">
        <f t="shared" si="3"/>
        <v>0.14352966132049949</v>
      </c>
      <c r="D90" s="32" t="s">
        <v>157</v>
      </c>
      <c r="E90" s="27">
        <v>43.777224329999996</v>
      </c>
      <c r="F90" s="424">
        <f t="shared" si="4"/>
        <v>0.69477663529743183</v>
      </c>
      <c r="S90" s="32"/>
      <c r="W90" s="32"/>
      <c r="Z90" s="32"/>
    </row>
    <row r="91" spans="1:26" x14ac:dyDescent="0.25">
      <c r="A91" s="76" t="s">
        <v>133</v>
      </c>
      <c r="B91" s="27">
        <v>6.2588545199999999</v>
      </c>
      <c r="C91" s="425">
        <f t="shared" si="3"/>
        <v>0.14268727184935845</v>
      </c>
      <c r="D91" s="32" t="s">
        <v>18</v>
      </c>
      <c r="E91" s="27">
        <v>43.178547910000098</v>
      </c>
      <c r="F91" s="424">
        <f t="shared" si="4"/>
        <v>0.68527520173042533</v>
      </c>
      <c r="S91" s="32"/>
      <c r="W91" s="32"/>
      <c r="Z91" s="32"/>
    </row>
    <row r="92" spans="1:26" x14ac:dyDescent="0.25">
      <c r="A92" s="76" t="s">
        <v>143</v>
      </c>
      <c r="B92" s="27">
        <v>5.91712712</v>
      </c>
      <c r="C92" s="425">
        <f t="shared" si="3"/>
        <v>0.1348966848871016</v>
      </c>
      <c r="D92" s="32" t="s">
        <v>208</v>
      </c>
      <c r="E92" s="27">
        <v>40.591585809999899</v>
      </c>
      <c r="F92" s="424">
        <f t="shared" si="4"/>
        <v>0.64421821716851435</v>
      </c>
      <c r="S92" s="32"/>
      <c r="W92" s="32"/>
      <c r="Z92" s="32"/>
    </row>
    <row r="93" spans="1:26" x14ac:dyDescent="0.25">
      <c r="A93" s="76" t="s">
        <v>201</v>
      </c>
      <c r="B93" s="27">
        <v>5.7543111100000006</v>
      </c>
      <c r="C93" s="425">
        <f t="shared" si="3"/>
        <v>0.1311848599507556</v>
      </c>
      <c r="D93" s="32" t="s">
        <v>17</v>
      </c>
      <c r="E93" s="27">
        <v>40.131296979999995</v>
      </c>
      <c r="F93" s="424">
        <f t="shared" si="4"/>
        <v>0.63691309608176772</v>
      </c>
      <c r="S93" s="32"/>
      <c r="W93" s="32"/>
      <c r="Z93" s="32"/>
    </row>
    <row r="94" spans="1:26" x14ac:dyDescent="0.25">
      <c r="A94" s="76" t="s">
        <v>10</v>
      </c>
      <c r="B94" s="27">
        <v>5.2881715700000003</v>
      </c>
      <c r="C94" s="425">
        <f t="shared" si="3"/>
        <v>0.12055796663486577</v>
      </c>
      <c r="D94" s="32" t="s">
        <v>5</v>
      </c>
      <c r="E94" s="27">
        <v>39.584763299999999</v>
      </c>
      <c r="F94" s="424">
        <f t="shared" si="4"/>
        <v>0.62823920601498928</v>
      </c>
      <c r="S94" s="32"/>
      <c r="W94" s="32"/>
      <c r="Z94" s="32"/>
    </row>
    <row r="95" spans="1:26" x14ac:dyDescent="0.25">
      <c r="A95" s="76" t="s">
        <v>113</v>
      </c>
      <c r="B95" s="27">
        <v>5.0765677599999908</v>
      </c>
      <c r="C95" s="425">
        <f t="shared" si="3"/>
        <v>0.11573389375294306</v>
      </c>
      <c r="D95" s="32" t="s">
        <v>131</v>
      </c>
      <c r="E95" s="27">
        <v>39.093315930000003</v>
      </c>
      <c r="F95" s="424">
        <f t="shared" si="4"/>
        <v>0.62043957606174016</v>
      </c>
      <c r="S95" s="32"/>
      <c r="W95" s="32"/>
      <c r="Z95" s="32"/>
    </row>
    <row r="96" spans="1:26" x14ac:dyDescent="0.25">
      <c r="A96" s="76" t="s">
        <v>18</v>
      </c>
      <c r="B96" s="27">
        <v>4.7447503499999995</v>
      </c>
      <c r="C96" s="425">
        <f t="shared" si="3"/>
        <v>0.10816923142795602</v>
      </c>
      <c r="D96" s="32" t="s">
        <v>80</v>
      </c>
      <c r="E96" s="27">
        <v>38.760748579999998</v>
      </c>
      <c r="F96" s="424">
        <f t="shared" si="4"/>
        <v>0.61516148847215202</v>
      </c>
      <c r="S96" s="32"/>
      <c r="W96" s="32"/>
      <c r="Z96" s="32"/>
    </row>
    <row r="97" spans="1:26" x14ac:dyDescent="0.25">
      <c r="A97" s="76" t="s">
        <v>174</v>
      </c>
      <c r="B97" s="27">
        <v>4.4272403000000002</v>
      </c>
      <c r="C97" s="425">
        <f t="shared" si="3"/>
        <v>0.10093074351064089</v>
      </c>
      <c r="D97" s="32" t="s">
        <v>20</v>
      </c>
      <c r="E97" s="27">
        <v>37.815354329999998</v>
      </c>
      <c r="F97" s="424">
        <f t="shared" si="4"/>
        <v>0.60015738882679348</v>
      </c>
      <c r="S97" s="32"/>
      <c r="W97" s="32"/>
      <c r="Z97" s="32"/>
    </row>
    <row r="98" spans="1:26" x14ac:dyDescent="0.25">
      <c r="A98" s="76" t="s">
        <v>178</v>
      </c>
      <c r="B98" s="27">
        <v>4.1074350199999996</v>
      </c>
      <c r="C98" s="425">
        <f t="shared" si="3"/>
        <v>9.3639929707507411E-2</v>
      </c>
      <c r="D98" s="32" t="s">
        <v>102</v>
      </c>
      <c r="E98" s="27">
        <v>37.325686060000002</v>
      </c>
      <c r="F98" s="424">
        <f t="shared" si="4"/>
        <v>0.59238599449448148</v>
      </c>
      <c r="S98" s="32"/>
      <c r="W98" s="32"/>
      <c r="Z98" s="32"/>
    </row>
    <row r="99" spans="1:26" x14ac:dyDescent="0.25">
      <c r="A99" s="76" t="s">
        <v>157</v>
      </c>
      <c r="B99" s="27">
        <v>3.9270027999999999</v>
      </c>
      <c r="C99" s="425">
        <f t="shared" si="3"/>
        <v>8.9526496307952508E-2</v>
      </c>
      <c r="D99" s="32" t="s">
        <v>168</v>
      </c>
      <c r="E99" s="27">
        <v>37.325107920000001</v>
      </c>
      <c r="F99" s="424">
        <f t="shared" si="4"/>
        <v>0.59237681898895145</v>
      </c>
      <c r="S99" s="32"/>
      <c r="W99" s="32"/>
      <c r="Z99" s="32"/>
    </row>
    <row r="100" spans="1:26" x14ac:dyDescent="0.25">
      <c r="A100" s="76" t="s">
        <v>163</v>
      </c>
      <c r="B100" s="27">
        <v>3.9041560799999999</v>
      </c>
      <c r="C100" s="425">
        <f t="shared" si="3"/>
        <v>8.9005644427294611E-2</v>
      </c>
      <c r="D100" s="32" t="s">
        <v>146</v>
      </c>
      <c r="E100" s="27">
        <v>37.308939939999995</v>
      </c>
      <c r="F100" s="424">
        <f t="shared" si="4"/>
        <v>0.59212022129652386</v>
      </c>
      <c r="S100" s="32"/>
      <c r="W100" s="32"/>
      <c r="Z100" s="32"/>
    </row>
    <row r="101" spans="1:26" x14ac:dyDescent="0.25">
      <c r="A101" s="76" t="s">
        <v>131</v>
      </c>
      <c r="B101" s="27">
        <v>3.8822478199999999</v>
      </c>
      <c r="C101" s="425">
        <f t="shared" si="3"/>
        <v>8.8506187243815218E-2</v>
      </c>
      <c r="D101" s="32" t="s">
        <v>89</v>
      </c>
      <c r="E101" s="27">
        <v>34.462883320000003</v>
      </c>
      <c r="F101" s="424">
        <f t="shared" si="4"/>
        <v>0.54695121680679637</v>
      </c>
      <c r="S101" s="32"/>
      <c r="W101" s="32"/>
      <c r="Z101" s="32"/>
    </row>
    <row r="102" spans="1:26" x14ac:dyDescent="0.25">
      <c r="A102" s="76" t="s">
        <v>190</v>
      </c>
      <c r="B102" s="27">
        <v>3.7046051800000002</v>
      </c>
      <c r="C102" s="425">
        <f t="shared" si="3"/>
        <v>8.4456349756025575E-2</v>
      </c>
      <c r="D102" s="32" t="s">
        <v>215</v>
      </c>
      <c r="E102" s="27">
        <v>34.3471943300001</v>
      </c>
      <c r="F102" s="424">
        <f t="shared" si="4"/>
        <v>0.54511514774478398</v>
      </c>
      <c r="S102" s="32"/>
      <c r="W102" s="32"/>
      <c r="Z102" s="32"/>
    </row>
    <row r="103" spans="1:26" x14ac:dyDescent="0.25">
      <c r="A103" s="76" t="s">
        <v>38</v>
      </c>
      <c r="B103" s="27">
        <v>3.2988608999999998</v>
      </c>
      <c r="C103" s="425">
        <f t="shared" si="3"/>
        <v>7.5206327376262344E-2</v>
      </c>
      <c r="D103" s="32" t="s">
        <v>199</v>
      </c>
      <c r="E103" s="27">
        <v>33.887263520000005</v>
      </c>
      <c r="F103" s="424">
        <f t="shared" si="4"/>
        <v>0.53781570869783402</v>
      </c>
      <c r="S103" s="32"/>
      <c r="W103" s="32"/>
      <c r="Z103" s="32"/>
    </row>
    <row r="104" spans="1:26" x14ac:dyDescent="0.25">
      <c r="A104" s="76" t="s">
        <v>159</v>
      </c>
      <c r="B104" s="27">
        <v>3.01050357</v>
      </c>
      <c r="C104" s="425">
        <f t="shared" si="3"/>
        <v>6.8632453418337985E-2</v>
      </c>
      <c r="D104" s="32" t="s">
        <v>16</v>
      </c>
      <c r="E104" s="27">
        <v>32.656630990000203</v>
      </c>
      <c r="F104" s="424">
        <f t="shared" si="4"/>
        <v>0.51828466849218779</v>
      </c>
      <c r="S104" s="32"/>
      <c r="W104" s="32"/>
      <c r="Z104" s="32"/>
    </row>
    <row r="105" spans="1:26" x14ac:dyDescent="0.25">
      <c r="A105" s="76" t="s">
        <v>9</v>
      </c>
      <c r="B105" s="27">
        <v>2.93414507</v>
      </c>
      <c r="C105" s="425">
        <f t="shared" si="3"/>
        <v>6.6891657876167562E-2</v>
      </c>
      <c r="D105" s="32" t="s">
        <v>31</v>
      </c>
      <c r="E105" s="27">
        <v>32.395238190000001</v>
      </c>
      <c r="F105" s="424">
        <f t="shared" si="4"/>
        <v>0.51413617317631033</v>
      </c>
      <c r="S105" s="32"/>
      <c r="W105" s="32"/>
      <c r="Z105" s="32"/>
    </row>
    <row r="106" spans="1:26" x14ac:dyDescent="0.25">
      <c r="A106" s="76" t="s">
        <v>68</v>
      </c>
      <c r="B106" s="27">
        <v>2.9187384399999998</v>
      </c>
      <c r="C106" s="425">
        <f t="shared" si="3"/>
        <v>6.6540422678725633E-2</v>
      </c>
      <c r="D106" s="32" t="s">
        <v>76</v>
      </c>
      <c r="E106" s="27">
        <v>32.366209019999999</v>
      </c>
      <c r="F106" s="424">
        <f t="shared" si="4"/>
        <v>0.51367545897236633</v>
      </c>
      <c r="S106" s="32"/>
      <c r="W106" s="32"/>
      <c r="Z106" s="32"/>
    </row>
    <row r="107" spans="1:26" x14ac:dyDescent="0.25">
      <c r="A107" s="76" t="s">
        <v>63</v>
      </c>
      <c r="B107" s="27">
        <v>2.63171205</v>
      </c>
      <c r="C107" s="425">
        <f t="shared" si="3"/>
        <v>5.9996891045740824E-2</v>
      </c>
      <c r="D107" s="32" t="s">
        <v>101</v>
      </c>
      <c r="E107" s="27">
        <v>32.160973920000004</v>
      </c>
      <c r="F107" s="424">
        <f t="shared" si="4"/>
        <v>0.51041822751456434</v>
      </c>
      <c r="S107" s="32"/>
      <c r="W107" s="32"/>
      <c r="Z107" s="32"/>
    </row>
    <row r="108" spans="1:26" x14ac:dyDescent="0.25">
      <c r="A108" s="76" t="s">
        <v>103</v>
      </c>
      <c r="B108" s="27">
        <v>2.5861757400000003</v>
      </c>
      <c r="C108" s="425">
        <f t="shared" si="3"/>
        <v>5.895876948160729E-2</v>
      </c>
      <c r="D108" s="32" t="s">
        <v>171</v>
      </c>
      <c r="E108" s="27">
        <v>31.99529793</v>
      </c>
      <c r="F108" s="424">
        <f t="shared" si="4"/>
        <v>0.50778882812610449</v>
      </c>
      <c r="S108" s="32"/>
      <c r="W108" s="32"/>
      <c r="Z108" s="32"/>
    </row>
    <row r="109" spans="1:26" x14ac:dyDescent="0.25">
      <c r="A109" s="76" t="s">
        <v>58</v>
      </c>
      <c r="B109" s="27">
        <v>2.4931586800000001</v>
      </c>
      <c r="C109" s="425">
        <f t="shared" si="3"/>
        <v>5.6838197660607666E-2</v>
      </c>
      <c r="D109" s="32" t="s">
        <v>165</v>
      </c>
      <c r="E109" s="27">
        <v>30.6890608</v>
      </c>
      <c r="F109" s="424">
        <f t="shared" si="4"/>
        <v>0.48705788750637119</v>
      </c>
      <c r="S109" s="32"/>
      <c r="W109" s="32"/>
      <c r="Z109" s="32"/>
    </row>
    <row r="110" spans="1:26" x14ac:dyDescent="0.25">
      <c r="A110" s="76" t="s">
        <v>87</v>
      </c>
      <c r="B110" s="27">
        <v>2.24249652</v>
      </c>
      <c r="C110" s="425">
        <f t="shared" si="3"/>
        <v>5.1123685579846374E-2</v>
      </c>
      <c r="D110" s="32" t="s">
        <v>79</v>
      </c>
      <c r="E110" s="27">
        <v>30.383107070000001</v>
      </c>
      <c r="F110" s="424">
        <f t="shared" si="4"/>
        <v>0.48220217757182365</v>
      </c>
      <c r="S110" s="32"/>
      <c r="W110" s="32"/>
      <c r="Z110" s="32"/>
    </row>
    <row r="111" spans="1:26" x14ac:dyDescent="0.25">
      <c r="A111" s="76" t="s">
        <v>33</v>
      </c>
      <c r="B111" s="27">
        <v>2.1680000000000001</v>
      </c>
      <c r="C111" s="425">
        <f t="shared" si="3"/>
        <v>4.9425338834910182E-2</v>
      </c>
      <c r="D111" s="32" t="s">
        <v>879</v>
      </c>
      <c r="E111" s="27">
        <v>30.209747199999999</v>
      </c>
      <c r="F111" s="424">
        <f t="shared" si="4"/>
        <v>0.47945082937609845</v>
      </c>
      <c r="S111" s="32"/>
      <c r="W111" s="32"/>
      <c r="Z111" s="32"/>
    </row>
    <row r="112" spans="1:26" x14ac:dyDescent="0.25">
      <c r="A112" s="76" t="s">
        <v>135</v>
      </c>
      <c r="B112" s="27">
        <v>2.1670196699999997</v>
      </c>
      <c r="C112" s="425">
        <f t="shared" si="3"/>
        <v>4.9402989599476588E-2</v>
      </c>
      <c r="D112" s="32" t="s">
        <v>24</v>
      </c>
      <c r="E112" s="27">
        <v>29.943477940000001</v>
      </c>
      <c r="F112" s="424">
        <f t="shared" si="4"/>
        <v>0.47522494106597191</v>
      </c>
      <c r="S112" s="32"/>
      <c r="W112" s="32"/>
      <c r="Z112" s="32"/>
    </row>
    <row r="113" spans="1:26" x14ac:dyDescent="0.25">
      <c r="A113" s="76" t="s">
        <v>40</v>
      </c>
      <c r="B113" s="27">
        <v>2.1458430000000002</v>
      </c>
      <c r="C113" s="425">
        <f t="shared" si="3"/>
        <v>4.8920210960110788E-2</v>
      </c>
      <c r="D113" s="32" t="s">
        <v>162</v>
      </c>
      <c r="E113" s="27">
        <v>29.935962670000002</v>
      </c>
      <c r="F113" s="424">
        <f t="shared" si="4"/>
        <v>0.47510566822298411</v>
      </c>
      <c r="S113" s="32"/>
      <c r="W113" s="32"/>
      <c r="Z113" s="32"/>
    </row>
    <row r="114" spans="1:26" x14ac:dyDescent="0.25">
      <c r="A114" s="76" t="s">
        <v>50</v>
      </c>
      <c r="B114" s="27">
        <v>2.1122762700000002</v>
      </c>
      <c r="C114" s="425">
        <f t="shared" si="3"/>
        <v>4.8154967877163397E-2</v>
      </c>
      <c r="D114" s="32" t="s">
        <v>133</v>
      </c>
      <c r="E114" s="27">
        <v>29.8684087</v>
      </c>
      <c r="F114" s="424">
        <f t="shared" si="4"/>
        <v>0.47403353720746377</v>
      </c>
      <c r="S114" s="32"/>
      <c r="W114" s="32"/>
      <c r="Z114" s="32"/>
    </row>
    <row r="115" spans="1:26" x14ac:dyDescent="0.25">
      <c r="A115" s="76" t="s">
        <v>106</v>
      </c>
      <c r="B115" s="27">
        <v>1.9961083100000001</v>
      </c>
      <c r="C115" s="425">
        <f t="shared" si="3"/>
        <v>4.550660958160975E-2</v>
      </c>
      <c r="D115" s="32" t="s">
        <v>82</v>
      </c>
      <c r="E115" s="27">
        <v>29.282774839999998</v>
      </c>
      <c r="F115" s="424">
        <f t="shared" si="4"/>
        <v>0.46473909862680174</v>
      </c>
      <c r="S115" s="32"/>
      <c r="W115" s="32"/>
      <c r="Z115" s="32"/>
    </row>
    <row r="116" spans="1:26" x14ac:dyDescent="0.25">
      <c r="A116" s="76" t="s">
        <v>171</v>
      </c>
      <c r="B116" s="27">
        <v>1.9363795500000001</v>
      </c>
      <c r="C116" s="425">
        <f t="shared" ref="C116:C179" si="5">(B116/$B$295)*100</f>
        <v>4.414493328954839E-2</v>
      </c>
      <c r="D116" s="32" t="s">
        <v>124</v>
      </c>
      <c r="E116" s="27">
        <v>29.217018960000001</v>
      </c>
      <c r="F116" s="424">
        <f t="shared" ref="F116:F179" si="6">(E116/$E$295)*100</f>
        <v>0.46369550461743664</v>
      </c>
      <c r="S116" s="32"/>
      <c r="W116" s="32"/>
      <c r="Z116" s="32"/>
    </row>
    <row r="117" spans="1:26" x14ac:dyDescent="0.25">
      <c r="A117" s="76" t="s">
        <v>166</v>
      </c>
      <c r="B117" s="27">
        <v>1.74196</v>
      </c>
      <c r="C117" s="425">
        <f t="shared" si="5"/>
        <v>3.9712621419215929E-2</v>
      </c>
      <c r="D117" s="32" t="s">
        <v>192</v>
      </c>
      <c r="E117" s="27">
        <v>29.011895670000001</v>
      </c>
      <c r="F117" s="424">
        <f t="shared" si="6"/>
        <v>0.46044004766628238</v>
      </c>
      <c r="S117" s="32"/>
      <c r="W117" s="32"/>
      <c r="Z117" s="32"/>
    </row>
    <row r="118" spans="1:26" x14ac:dyDescent="0.25">
      <c r="A118" s="76" t="s">
        <v>145</v>
      </c>
      <c r="B118" s="27">
        <v>1.7112177900000001</v>
      </c>
      <c r="C118" s="425">
        <f t="shared" si="5"/>
        <v>3.9011770798466877E-2</v>
      </c>
      <c r="D118" s="32" t="s">
        <v>156</v>
      </c>
      <c r="E118" s="27">
        <v>28.842476190000003</v>
      </c>
      <c r="F118" s="424">
        <f t="shared" si="6"/>
        <v>0.45775123634784581</v>
      </c>
      <c r="S118" s="32"/>
      <c r="W118" s="32"/>
      <c r="Z118" s="32"/>
    </row>
    <row r="119" spans="1:26" x14ac:dyDescent="0.25">
      <c r="A119" s="76" t="s">
        <v>176</v>
      </c>
      <c r="B119" s="27">
        <v>1.6665762099999999</v>
      </c>
      <c r="C119" s="425">
        <f t="shared" si="5"/>
        <v>3.7994046989598906E-2</v>
      </c>
      <c r="D119" s="32" t="s">
        <v>103</v>
      </c>
      <c r="E119" s="27">
        <v>28.679891010000002</v>
      </c>
      <c r="F119" s="424">
        <f t="shared" si="6"/>
        <v>0.45517089037940084</v>
      </c>
      <c r="S119" s="32"/>
      <c r="W119" s="32"/>
      <c r="Z119" s="32"/>
    </row>
    <row r="120" spans="1:26" x14ac:dyDescent="0.25">
      <c r="A120" s="76" t="s">
        <v>105</v>
      </c>
      <c r="B120" s="27">
        <v>1.66374361</v>
      </c>
      <c r="C120" s="425">
        <f t="shared" si="5"/>
        <v>3.7929470322263223E-2</v>
      </c>
      <c r="D120" s="32" t="s">
        <v>193</v>
      </c>
      <c r="E120" s="27">
        <v>27.835082159999899</v>
      </c>
      <c r="F120" s="424">
        <f t="shared" si="6"/>
        <v>0.44176315475303923</v>
      </c>
      <c r="S120" s="32"/>
      <c r="W120" s="32"/>
      <c r="Z120" s="32"/>
    </row>
    <row r="121" spans="1:26" x14ac:dyDescent="0.25">
      <c r="A121" s="76" t="s">
        <v>11</v>
      </c>
      <c r="B121" s="27">
        <v>1.58970916</v>
      </c>
      <c r="C121" s="425">
        <f t="shared" si="5"/>
        <v>3.6241657694631203E-2</v>
      </c>
      <c r="D121" s="32" t="s">
        <v>134</v>
      </c>
      <c r="E121" s="27">
        <v>26.970532350000099</v>
      </c>
      <c r="F121" s="424">
        <f t="shared" si="6"/>
        <v>0.42804211562294836</v>
      </c>
      <c r="S121" s="32"/>
      <c r="W121" s="32"/>
      <c r="Z121" s="32"/>
    </row>
    <row r="122" spans="1:26" x14ac:dyDescent="0.25">
      <c r="A122" s="76" t="s">
        <v>74</v>
      </c>
      <c r="B122" s="27">
        <v>1.45096124</v>
      </c>
      <c r="C122" s="425">
        <f t="shared" si="5"/>
        <v>3.3078529023672254E-2</v>
      </c>
      <c r="D122" s="32" t="s">
        <v>23</v>
      </c>
      <c r="E122" s="27">
        <v>26.749550969999998</v>
      </c>
      <c r="F122" s="424">
        <f t="shared" si="6"/>
        <v>0.42453497916078947</v>
      </c>
      <c r="S122" s="32"/>
      <c r="W122" s="32"/>
      <c r="Z122" s="32"/>
    </row>
    <row r="123" spans="1:26" x14ac:dyDescent="0.25">
      <c r="A123" s="76" t="s">
        <v>20</v>
      </c>
      <c r="B123" s="27">
        <v>1.3477601399999999</v>
      </c>
      <c r="C123" s="425">
        <f t="shared" si="5"/>
        <v>3.0725784865168811E-2</v>
      </c>
      <c r="D123" s="32" t="s">
        <v>38</v>
      </c>
      <c r="E123" s="27">
        <v>26.47825447</v>
      </c>
      <c r="F123" s="424">
        <f t="shared" si="6"/>
        <v>0.42022930486730076</v>
      </c>
      <c r="S123" s="32"/>
      <c r="W123" s="32"/>
      <c r="Z123" s="32"/>
    </row>
    <row r="124" spans="1:26" x14ac:dyDescent="0.25">
      <c r="A124" s="76" t="s">
        <v>81</v>
      </c>
      <c r="B124" s="27">
        <v>1.2447054</v>
      </c>
      <c r="C124" s="425">
        <f t="shared" si="5"/>
        <v>2.8376377372990043E-2</v>
      </c>
      <c r="D124" s="32" t="s">
        <v>58</v>
      </c>
      <c r="E124" s="27">
        <v>26.38814489</v>
      </c>
      <c r="F124" s="424">
        <f t="shared" si="6"/>
        <v>0.41879919978963459</v>
      </c>
      <c r="S124" s="32"/>
      <c r="W124" s="32"/>
      <c r="Z124" s="32"/>
    </row>
    <row r="125" spans="1:26" x14ac:dyDescent="0.25">
      <c r="A125" s="76" t="s">
        <v>44</v>
      </c>
      <c r="B125" s="27">
        <v>1.212126</v>
      </c>
      <c r="C125" s="425">
        <f t="shared" si="5"/>
        <v>2.7633643109134846E-2</v>
      </c>
      <c r="D125" s="32" t="s">
        <v>905</v>
      </c>
      <c r="E125" s="27">
        <v>26.354836550000002</v>
      </c>
      <c r="F125" s="424">
        <f t="shared" si="6"/>
        <v>0.41827057202150353</v>
      </c>
      <c r="S125" s="32"/>
      <c r="W125" s="32"/>
      <c r="Z125" s="32"/>
    </row>
    <row r="126" spans="1:26" x14ac:dyDescent="0.25">
      <c r="A126" s="76" t="s">
        <v>216</v>
      </c>
      <c r="B126" s="27">
        <v>1.16868178</v>
      </c>
      <c r="C126" s="425">
        <f t="shared" si="5"/>
        <v>2.6643216313047034E-2</v>
      </c>
      <c r="D126" s="32" t="s">
        <v>116</v>
      </c>
      <c r="E126" s="27">
        <v>25.48691736</v>
      </c>
      <c r="F126" s="424">
        <f t="shared" si="6"/>
        <v>0.40449605836132524</v>
      </c>
      <c r="S126" s="32"/>
      <c r="W126" s="32"/>
      <c r="Z126" s="32"/>
    </row>
    <row r="127" spans="1:26" x14ac:dyDescent="0.25">
      <c r="A127" s="76" t="s">
        <v>39</v>
      </c>
      <c r="B127" s="27">
        <v>1.06520349</v>
      </c>
      <c r="C127" s="425">
        <f t="shared" si="5"/>
        <v>2.4284152869639697E-2</v>
      </c>
      <c r="D127" s="32" t="s">
        <v>142</v>
      </c>
      <c r="E127" s="27">
        <v>25.40623742</v>
      </c>
      <c r="F127" s="424">
        <f t="shared" si="6"/>
        <v>0.40321560858162586</v>
      </c>
      <c r="S127" s="32"/>
      <c r="W127" s="32"/>
      <c r="Z127" s="32"/>
    </row>
    <row r="128" spans="1:26" x14ac:dyDescent="0.25">
      <c r="A128" s="76" t="s">
        <v>203</v>
      </c>
      <c r="B128" s="27">
        <v>0.87426714999999999</v>
      </c>
      <c r="C128" s="425">
        <f t="shared" si="5"/>
        <v>1.9931250055803158E-2</v>
      </c>
      <c r="D128" s="32" t="s">
        <v>39</v>
      </c>
      <c r="E128" s="27">
        <v>25.301608870000003</v>
      </c>
      <c r="F128" s="424">
        <f t="shared" si="6"/>
        <v>0.40155507680882385</v>
      </c>
      <c r="S128" s="32"/>
      <c r="W128" s="32"/>
      <c r="Z128" s="32"/>
    </row>
    <row r="129" spans="1:26" x14ac:dyDescent="0.25">
      <c r="A129" s="76" t="s">
        <v>173</v>
      </c>
      <c r="B129" s="27">
        <v>0.84885029000000001</v>
      </c>
      <c r="C129" s="425">
        <f t="shared" si="5"/>
        <v>1.9351804983100448E-2</v>
      </c>
      <c r="D129" s="32" t="s">
        <v>26</v>
      </c>
      <c r="E129" s="27">
        <v>24.902520080000098</v>
      </c>
      <c r="F129" s="424">
        <f t="shared" si="6"/>
        <v>0.39522124521157831</v>
      </c>
      <c r="S129" s="32"/>
      <c r="W129" s="32"/>
      <c r="Z129" s="32"/>
    </row>
    <row r="130" spans="1:26" x14ac:dyDescent="0.25">
      <c r="A130" s="76" t="s">
        <v>187</v>
      </c>
      <c r="B130" s="27">
        <v>0.77757799999999999</v>
      </c>
      <c r="C130" s="425">
        <f t="shared" si="5"/>
        <v>1.7726963155245291E-2</v>
      </c>
      <c r="D130" s="32" t="s">
        <v>90</v>
      </c>
      <c r="E130" s="27">
        <v>24.777800750000001</v>
      </c>
      <c r="F130" s="424">
        <f t="shared" si="6"/>
        <v>0.39324185803525075</v>
      </c>
      <c r="S130" s="32"/>
      <c r="W130" s="32"/>
      <c r="Z130" s="32"/>
    </row>
    <row r="131" spans="1:26" x14ac:dyDescent="0.25">
      <c r="A131" s="76" t="s">
        <v>1266</v>
      </c>
      <c r="B131" s="27">
        <v>0.75548905</v>
      </c>
      <c r="C131" s="425">
        <f t="shared" si="5"/>
        <v>1.7223386661584135E-2</v>
      </c>
      <c r="D131" s="32" t="s">
        <v>201</v>
      </c>
      <c r="E131" s="27">
        <v>24.726424480000002</v>
      </c>
      <c r="F131" s="424">
        <f t="shared" si="6"/>
        <v>0.39242647897568195</v>
      </c>
      <c r="S131" s="32"/>
      <c r="W131" s="32"/>
      <c r="Z131" s="32"/>
    </row>
    <row r="132" spans="1:26" x14ac:dyDescent="0.25">
      <c r="A132" s="76" t="s">
        <v>118</v>
      </c>
      <c r="B132" s="27">
        <v>0.73017414000000003</v>
      </c>
      <c r="C132" s="425">
        <f t="shared" si="5"/>
        <v>1.6646265810880603E-2</v>
      </c>
      <c r="D132" s="32" t="s">
        <v>914</v>
      </c>
      <c r="E132" s="27">
        <v>24.029400930000001</v>
      </c>
      <c r="F132" s="424">
        <f t="shared" si="6"/>
        <v>0.38136420437504664</v>
      </c>
      <c r="S132" s="32"/>
      <c r="W132" s="32"/>
      <c r="Z132" s="32"/>
    </row>
    <row r="133" spans="1:26" x14ac:dyDescent="0.25">
      <c r="A133" s="76" t="s">
        <v>158</v>
      </c>
      <c r="B133" s="27">
        <v>0.69707293000000004</v>
      </c>
      <c r="C133" s="425">
        <f t="shared" si="5"/>
        <v>1.589163549718341E-2</v>
      </c>
      <c r="D133" s="32" t="s">
        <v>194</v>
      </c>
      <c r="E133" s="27">
        <v>24.007767690000001</v>
      </c>
      <c r="F133" s="424">
        <f t="shared" si="6"/>
        <v>0.38102086900082366</v>
      </c>
      <c r="S133" s="32"/>
      <c r="W133" s="32"/>
      <c r="Z133" s="32"/>
    </row>
    <row r="134" spans="1:26" x14ac:dyDescent="0.25">
      <c r="A134" s="76" t="s">
        <v>21</v>
      </c>
      <c r="B134" s="27">
        <v>0.68831940000000003</v>
      </c>
      <c r="C134" s="425">
        <f t="shared" si="5"/>
        <v>1.569207544817439E-2</v>
      </c>
      <c r="D134" s="32" t="s">
        <v>135</v>
      </c>
      <c r="E134" s="27">
        <v>23.180188649999998</v>
      </c>
      <c r="F134" s="424">
        <f t="shared" si="6"/>
        <v>0.36788658308722699</v>
      </c>
      <c r="S134" s="32"/>
      <c r="W134" s="32"/>
      <c r="Z134" s="32"/>
    </row>
    <row r="135" spans="1:26" x14ac:dyDescent="0.25">
      <c r="A135" s="76" t="s">
        <v>57</v>
      </c>
      <c r="B135" s="27">
        <v>0.68795012</v>
      </c>
      <c r="C135" s="425">
        <f t="shared" si="5"/>
        <v>1.5683656726253287E-2</v>
      </c>
      <c r="D135" s="32" t="s">
        <v>74</v>
      </c>
      <c r="E135" s="27">
        <v>21.825343069999999</v>
      </c>
      <c r="F135" s="424">
        <f t="shared" si="6"/>
        <v>0.346384190739914</v>
      </c>
      <c r="S135" s="32"/>
      <c r="W135" s="32"/>
      <c r="Z135" s="32"/>
    </row>
    <row r="136" spans="1:26" x14ac:dyDescent="0.25">
      <c r="A136" s="76" t="s">
        <v>175</v>
      </c>
      <c r="B136" s="27">
        <v>0.66021450000000004</v>
      </c>
      <c r="C136" s="425">
        <f t="shared" si="5"/>
        <v>1.5051349338662735E-2</v>
      </c>
      <c r="D136" s="32" t="s">
        <v>159</v>
      </c>
      <c r="E136" s="27">
        <v>20.556029510000002</v>
      </c>
      <c r="F136" s="424">
        <f t="shared" si="6"/>
        <v>0.32623925423808431</v>
      </c>
      <c r="S136" s="32"/>
      <c r="W136" s="32"/>
      <c r="Z136" s="32"/>
    </row>
    <row r="137" spans="1:26" x14ac:dyDescent="0.25">
      <c r="A137" s="76" t="s">
        <v>7</v>
      </c>
      <c r="B137" s="27">
        <v>0.6552</v>
      </c>
      <c r="C137" s="425">
        <f t="shared" si="5"/>
        <v>1.493703044494149E-2</v>
      </c>
      <c r="D137" s="32" t="s">
        <v>4</v>
      </c>
      <c r="E137" s="27">
        <v>20.1865609</v>
      </c>
      <c r="F137" s="424">
        <f t="shared" si="6"/>
        <v>0.3203755166066441</v>
      </c>
      <c r="S137" s="32"/>
      <c r="W137" s="32"/>
      <c r="Z137" s="32"/>
    </row>
    <row r="138" spans="1:26" x14ac:dyDescent="0.25">
      <c r="A138" s="76" t="s">
        <v>83</v>
      </c>
      <c r="B138" s="27">
        <v>0.65506344999999999</v>
      </c>
      <c r="C138" s="425">
        <f t="shared" si="5"/>
        <v>1.4933917423715519E-2</v>
      </c>
      <c r="D138" s="32" t="s">
        <v>19</v>
      </c>
      <c r="E138" s="27">
        <v>20.16834699</v>
      </c>
      <c r="F138" s="424">
        <f t="shared" si="6"/>
        <v>0.32008644850561468</v>
      </c>
      <c r="S138" s="32"/>
      <c r="W138" s="32"/>
      <c r="Z138" s="32"/>
    </row>
    <row r="139" spans="1:26" x14ac:dyDescent="0.25">
      <c r="A139" s="76" t="s">
        <v>134</v>
      </c>
      <c r="B139" s="27">
        <v>0.59332477000000006</v>
      </c>
      <c r="C139" s="425">
        <f t="shared" si="5"/>
        <v>1.3526419647783743E-2</v>
      </c>
      <c r="D139" s="32" t="s">
        <v>137</v>
      </c>
      <c r="E139" s="27">
        <v>19.879811030000003</v>
      </c>
      <c r="F139" s="424">
        <f t="shared" si="6"/>
        <v>0.31550717134679002</v>
      </c>
      <c r="S139" s="32"/>
      <c r="W139" s="32"/>
      <c r="Z139" s="32"/>
    </row>
    <row r="140" spans="1:26" x14ac:dyDescent="0.25">
      <c r="A140" s="76" t="s">
        <v>215</v>
      </c>
      <c r="B140" s="27">
        <v>0.58888552999999999</v>
      </c>
      <c r="C140" s="425">
        <f t="shared" si="5"/>
        <v>1.342521533912623E-2</v>
      </c>
      <c r="D140" s="32" t="s">
        <v>172</v>
      </c>
      <c r="E140" s="27">
        <v>19.7814011</v>
      </c>
      <c r="F140" s="424">
        <f t="shared" si="6"/>
        <v>0.31394533363113569</v>
      </c>
      <c r="S140" s="32"/>
      <c r="W140" s="32"/>
      <c r="Z140" s="32"/>
    </row>
    <row r="141" spans="1:26" x14ac:dyDescent="0.25">
      <c r="A141" s="76" t="s">
        <v>132</v>
      </c>
      <c r="B141" s="27">
        <v>0.56216104</v>
      </c>
      <c r="C141" s="425">
        <f t="shared" si="5"/>
        <v>1.2815959355067113E-2</v>
      </c>
      <c r="D141" s="32" t="s">
        <v>117</v>
      </c>
      <c r="E141" s="27">
        <v>19.51783103</v>
      </c>
      <c r="F141" s="424">
        <f t="shared" si="6"/>
        <v>0.309762283444598</v>
      </c>
      <c r="S141" s="32"/>
      <c r="W141" s="32"/>
      <c r="Z141" s="32"/>
    </row>
    <row r="142" spans="1:26" x14ac:dyDescent="0.25">
      <c r="A142" s="76" t="s">
        <v>6</v>
      </c>
      <c r="B142" s="27">
        <v>0.55849604000000008</v>
      </c>
      <c r="C142" s="425">
        <f t="shared" si="5"/>
        <v>1.273240591095736E-2</v>
      </c>
      <c r="D142" s="32" t="s">
        <v>94</v>
      </c>
      <c r="E142" s="27">
        <v>19.491831899999998</v>
      </c>
      <c r="F142" s="424">
        <f t="shared" si="6"/>
        <v>0.30934965819622917</v>
      </c>
      <c r="S142" s="32"/>
      <c r="W142" s="32"/>
      <c r="Z142" s="32"/>
    </row>
    <row r="143" spans="1:26" x14ac:dyDescent="0.25">
      <c r="A143" s="76" t="s">
        <v>185</v>
      </c>
      <c r="B143" s="27">
        <v>0.53379500000000002</v>
      </c>
      <c r="C143" s="425">
        <f t="shared" si="5"/>
        <v>1.2169279863183065E-2</v>
      </c>
      <c r="D143" s="32" t="s">
        <v>92</v>
      </c>
      <c r="E143" s="27">
        <v>19.438067350000001</v>
      </c>
      <c r="F143" s="424">
        <f t="shared" si="6"/>
        <v>0.30849637538264341</v>
      </c>
      <c r="S143" s="32"/>
      <c r="W143" s="32"/>
      <c r="Z143" s="32"/>
    </row>
    <row r="144" spans="1:26" x14ac:dyDescent="0.25">
      <c r="A144" s="76" t="s">
        <v>883</v>
      </c>
      <c r="B144" s="27">
        <v>0.51881719999999998</v>
      </c>
      <c r="C144" s="425">
        <f t="shared" si="5"/>
        <v>1.1827820988643618E-2</v>
      </c>
      <c r="D144" s="32" t="s">
        <v>104</v>
      </c>
      <c r="E144" s="27">
        <v>18.821144570000001</v>
      </c>
      <c r="F144" s="424">
        <f t="shared" si="6"/>
        <v>0.29870535870932258</v>
      </c>
      <c r="S144" s="32"/>
      <c r="W144" s="32"/>
      <c r="Z144" s="32"/>
    </row>
    <row r="145" spans="1:26" x14ac:dyDescent="0.25">
      <c r="A145" s="76" t="s">
        <v>60</v>
      </c>
      <c r="B145" s="27">
        <v>0.49421504999999999</v>
      </c>
      <c r="C145" s="425">
        <f t="shared" si="5"/>
        <v>1.126694940201203E-2</v>
      </c>
      <c r="D145" s="32" t="s">
        <v>63</v>
      </c>
      <c r="E145" s="27">
        <v>18.686402730000001</v>
      </c>
      <c r="F145" s="424">
        <f t="shared" si="6"/>
        <v>0.29656690695360372</v>
      </c>
      <c r="S145" s="32"/>
      <c r="W145" s="32"/>
      <c r="Z145" s="32"/>
    </row>
    <row r="146" spans="1:26" x14ac:dyDescent="0.25">
      <c r="A146" s="76" t="s">
        <v>79</v>
      </c>
      <c r="B146" s="27">
        <v>0.46787684000000002</v>
      </c>
      <c r="C146" s="425">
        <f t="shared" si="5"/>
        <v>1.066649970018776E-2</v>
      </c>
      <c r="D146" s="32" t="s">
        <v>100</v>
      </c>
      <c r="E146" s="27">
        <v>18.444967819999999</v>
      </c>
      <c r="F146" s="424">
        <f t="shared" si="6"/>
        <v>0.29273515797955585</v>
      </c>
      <c r="S146" s="32"/>
      <c r="W146" s="32"/>
      <c r="Z146" s="32"/>
    </row>
    <row r="147" spans="1:26" x14ac:dyDescent="0.25">
      <c r="A147" s="76" t="s">
        <v>65</v>
      </c>
      <c r="B147" s="27">
        <v>0.46095585</v>
      </c>
      <c r="C147" s="425">
        <f t="shared" si="5"/>
        <v>1.0508717285140237E-2</v>
      </c>
      <c r="D147" s="32" t="s">
        <v>203</v>
      </c>
      <c r="E147" s="27">
        <v>17.5696628</v>
      </c>
      <c r="F147" s="424">
        <f t="shared" si="6"/>
        <v>0.27884342578405896</v>
      </c>
      <c r="S147" s="32"/>
      <c r="W147" s="32"/>
      <c r="Z147" s="32"/>
    </row>
    <row r="148" spans="1:26" x14ac:dyDescent="0.25">
      <c r="A148" s="76" t="s">
        <v>5</v>
      </c>
      <c r="B148" s="27">
        <v>0.44802556999999998</v>
      </c>
      <c r="C148" s="425">
        <f t="shared" si="5"/>
        <v>1.0213937086694543E-2</v>
      </c>
      <c r="D148" s="32" t="s">
        <v>75</v>
      </c>
      <c r="E148" s="27">
        <v>17.387569410000001</v>
      </c>
      <c r="F148" s="424">
        <f t="shared" si="6"/>
        <v>0.27595347022496697</v>
      </c>
      <c r="S148" s="32"/>
      <c r="W148" s="32"/>
      <c r="Z148" s="32"/>
    </row>
    <row r="149" spans="1:26" x14ac:dyDescent="0.25">
      <c r="A149" s="76" t="s">
        <v>142</v>
      </c>
      <c r="B149" s="27">
        <v>0.43776026000000001</v>
      </c>
      <c r="C149" s="425">
        <f t="shared" si="5"/>
        <v>9.9799119829143829E-3</v>
      </c>
      <c r="D149" s="32" t="s">
        <v>195</v>
      </c>
      <c r="E149" s="27">
        <v>17.127740320000001</v>
      </c>
      <c r="F149" s="424">
        <f t="shared" si="6"/>
        <v>0.27182979213286634</v>
      </c>
      <c r="S149" s="32"/>
      <c r="W149" s="32"/>
      <c r="Z149" s="32"/>
    </row>
    <row r="150" spans="1:26" x14ac:dyDescent="0.25">
      <c r="A150" s="76" t="s">
        <v>160</v>
      </c>
      <c r="B150" s="27">
        <v>0.43403743</v>
      </c>
      <c r="C150" s="425">
        <f t="shared" si="5"/>
        <v>9.8950401498079394E-3</v>
      </c>
      <c r="D150" s="32" t="s">
        <v>163</v>
      </c>
      <c r="E150" s="27">
        <v>16.859718489999999</v>
      </c>
      <c r="F150" s="424">
        <f t="shared" si="6"/>
        <v>0.26757608925234705</v>
      </c>
      <c r="S150" s="32"/>
      <c r="W150" s="32"/>
      <c r="Z150" s="32"/>
    </row>
    <row r="151" spans="1:26" x14ac:dyDescent="0.25">
      <c r="A151" s="76" t="s">
        <v>119</v>
      </c>
      <c r="B151" s="27">
        <v>0.42940840000000002</v>
      </c>
      <c r="C151" s="425">
        <f t="shared" si="5"/>
        <v>9.7895090722124756E-3</v>
      </c>
      <c r="D151" s="32" t="s">
        <v>160</v>
      </c>
      <c r="E151" s="27">
        <v>15.30276115</v>
      </c>
      <c r="F151" s="424">
        <f t="shared" si="6"/>
        <v>0.24286603514218877</v>
      </c>
      <c r="S151" s="32"/>
      <c r="W151" s="32"/>
      <c r="Z151" s="32"/>
    </row>
    <row r="152" spans="1:26" x14ac:dyDescent="0.25">
      <c r="A152" s="76" t="s">
        <v>162</v>
      </c>
      <c r="B152" s="27">
        <v>0.39520874</v>
      </c>
      <c r="C152" s="425">
        <f t="shared" si="5"/>
        <v>9.0098366628311461E-3</v>
      </c>
      <c r="D152" s="32" t="s">
        <v>132</v>
      </c>
      <c r="E152" s="27">
        <v>14.888259189999999</v>
      </c>
      <c r="F152" s="424">
        <f t="shared" si="6"/>
        <v>0.23628758524042925</v>
      </c>
      <c r="S152" s="32"/>
      <c r="W152" s="32"/>
      <c r="Z152" s="32"/>
    </row>
    <row r="153" spans="1:26" x14ac:dyDescent="0.25">
      <c r="A153" s="76" t="s">
        <v>152</v>
      </c>
      <c r="B153" s="27">
        <v>0.389623</v>
      </c>
      <c r="C153" s="425">
        <f t="shared" si="5"/>
        <v>8.8824948306615373E-3</v>
      </c>
      <c r="D153" s="32" t="s">
        <v>112</v>
      </c>
      <c r="E153" s="27">
        <v>14.75460691</v>
      </c>
      <c r="F153" s="424">
        <f t="shared" si="6"/>
        <v>0.23416642560047021</v>
      </c>
      <c r="S153" s="32"/>
      <c r="W153" s="32"/>
      <c r="Z153" s="32"/>
    </row>
    <row r="154" spans="1:26" x14ac:dyDescent="0.25">
      <c r="A154" s="76" t="s">
        <v>19</v>
      </c>
      <c r="B154" s="27">
        <v>0.38389664000000001</v>
      </c>
      <c r="C154" s="425">
        <f t="shared" si="5"/>
        <v>8.7519471907673129E-3</v>
      </c>
      <c r="D154" s="32" t="s">
        <v>86</v>
      </c>
      <c r="E154" s="27">
        <v>14.576086810000001</v>
      </c>
      <c r="F154" s="424">
        <f t="shared" si="6"/>
        <v>0.231333180772612</v>
      </c>
      <c r="S154" s="32"/>
      <c r="W154" s="32"/>
      <c r="Z154" s="32"/>
    </row>
    <row r="155" spans="1:26" x14ac:dyDescent="0.25">
      <c r="A155" s="76" t="s">
        <v>127</v>
      </c>
      <c r="B155" s="27">
        <v>0.38219928000000003</v>
      </c>
      <c r="C155" s="425">
        <f t="shared" si="5"/>
        <v>8.7132513452300338E-3</v>
      </c>
      <c r="D155" s="32" t="s">
        <v>166</v>
      </c>
      <c r="E155" s="27">
        <v>14.188612970000001</v>
      </c>
      <c r="F155" s="424">
        <f t="shared" si="6"/>
        <v>0.2251836869446881</v>
      </c>
      <c r="S155" s="32"/>
      <c r="W155" s="32"/>
      <c r="Z155" s="32"/>
    </row>
    <row r="156" spans="1:26" x14ac:dyDescent="0.25">
      <c r="A156" s="76" t="s">
        <v>165</v>
      </c>
      <c r="B156" s="27">
        <v>0.35915216</v>
      </c>
      <c r="C156" s="425">
        <f t="shared" si="5"/>
        <v>8.1878308124030789E-3</v>
      </c>
      <c r="D156" s="32" t="s">
        <v>144</v>
      </c>
      <c r="E156" s="27">
        <v>14.180792210000002</v>
      </c>
      <c r="F156" s="424">
        <f t="shared" si="6"/>
        <v>0.2250595657515008</v>
      </c>
      <c r="S156" s="32"/>
      <c r="W156" s="32"/>
      <c r="Z156" s="32"/>
    </row>
    <row r="157" spans="1:26" x14ac:dyDescent="0.25">
      <c r="A157" s="76" t="s">
        <v>208</v>
      </c>
      <c r="B157" s="27">
        <v>0.3483851</v>
      </c>
      <c r="C157" s="425">
        <f t="shared" si="5"/>
        <v>7.9423669799511386E-3</v>
      </c>
      <c r="D157" s="32" t="s">
        <v>8</v>
      </c>
      <c r="E157" s="27">
        <v>14.149771470000001</v>
      </c>
      <c r="F157" s="424">
        <f t="shared" si="6"/>
        <v>0.22456724387199625</v>
      </c>
      <c r="S157" s="32"/>
      <c r="W157" s="32"/>
      <c r="Z157" s="32"/>
    </row>
    <row r="158" spans="1:26" x14ac:dyDescent="0.25">
      <c r="A158" s="76" t="s">
        <v>156</v>
      </c>
      <c r="B158" s="27">
        <v>0.34051397</v>
      </c>
      <c r="C158" s="425">
        <f t="shared" si="5"/>
        <v>7.7629235909919009E-3</v>
      </c>
      <c r="D158" s="32" t="s">
        <v>93</v>
      </c>
      <c r="E158" s="27">
        <v>14.001150800000001</v>
      </c>
      <c r="F158" s="424">
        <f t="shared" si="6"/>
        <v>0.22220852491211265</v>
      </c>
      <c r="S158" s="32"/>
      <c r="W158" s="32"/>
      <c r="Z158" s="32"/>
    </row>
    <row r="159" spans="1:26" x14ac:dyDescent="0.25">
      <c r="A159" s="76" t="s">
        <v>137</v>
      </c>
      <c r="B159" s="27">
        <v>0.32797853000000005</v>
      </c>
      <c r="C159" s="425">
        <f t="shared" si="5"/>
        <v>7.4771448227978583E-3</v>
      </c>
      <c r="D159" s="32" t="s">
        <v>882</v>
      </c>
      <c r="E159" s="27">
        <v>13.85987252</v>
      </c>
      <c r="F159" s="424">
        <f t="shared" si="6"/>
        <v>0.21996633506290963</v>
      </c>
      <c r="S159" s="32"/>
      <c r="W159" s="32"/>
      <c r="Z159" s="32"/>
    </row>
    <row r="160" spans="1:26" x14ac:dyDescent="0.25">
      <c r="A160" s="76" t="s">
        <v>189</v>
      </c>
      <c r="B160" s="27">
        <v>0.30002296000000001</v>
      </c>
      <c r="C160" s="425">
        <f t="shared" si="5"/>
        <v>6.8398230886774465E-3</v>
      </c>
      <c r="D160" s="32" t="s">
        <v>88</v>
      </c>
      <c r="E160" s="27">
        <v>13.675058779999999</v>
      </c>
      <c r="F160" s="424">
        <f t="shared" si="6"/>
        <v>0.21703320555552008</v>
      </c>
      <c r="S160" s="32"/>
      <c r="W160" s="32"/>
      <c r="Z160" s="32"/>
    </row>
    <row r="161" spans="1:26" x14ac:dyDescent="0.25">
      <c r="A161" s="76" t="s">
        <v>879</v>
      </c>
      <c r="B161" s="27">
        <v>0.29451618000000002</v>
      </c>
      <c r="C161" s="425">
        <f t="shared" si="5"/>
        <v>6.7142813601768448E-3</v>
      </c>
      <c r="D161" s="32" t="s">
        <v>118</v>
      </c>
      <c r="E161" s="27">
        <v>12.44573258</v>
      </c>
      <c r="F161" s="424">
        <f t="shared" si="6"/>
        <v>0.19752289776440529</v>
      </c>
      <c r="S161" s="32"/>
      <c r="W161" s="32"/>
      <c r="Z161" s="32"/>
    </row>
    <row r="162" spans="1:26" x14ac:dyDescent="0.25">
      <c r="A162" s="76" t="s">
        <v>168</v>
      </c>
      <c r="B162" s="27">
        <v>0.28320372999999999</v>
      </c>
      <c r="C162" s="425">
        <f t="shared" si="5"/>
        <v>6.4563839089300818E-3</v>
      </c>
      <c r="D162" s="32" t="s">
        <v>115</v>
      </c>
      <c r="E162" s="27">
        <v>12.44441694</v>
      </c>
      <c r="F162" s="424">
        <f t="shared" si="6"/>
        <v>0.19750201759334715</v>
      </c>
      <c r="S162" s="32"/>
      <c r="W162" s="32"/>
      <c r="Z162" s="32"/>
    </row>
    <row r="163" spans="1:26" x14ac:dyDescent="0.25">
      <c r="A163" s="76" t="s">
        <v>172</v>
      </c>
      <c r="B163" s="27">
        <v>0.27646462999999999</v>
      </c>
      <c r="C163" s="425">
        <f t="shared" si="5"/>
        <v>6.3027481612629504E-3</v>
      </c>
      <c r="D163" s="32" t="s">
        <v>126</v>
      </c>
      <c r="E163" s="27">
        <v>12.018958679999999</v>
      </c>
      <c r="F163" s="424">
        <f t="shared" si="6"/>
        <v>0.19074968318050198</v>
      </c>
      <c r="S163" s="32"/>
      <c r="W163" s="32"/>
      <c r="Z163" s="32"/>
    </row>
    <row r="164" spans="1:26" x14ac:dyDescent="0.25">
      <c r="A164" s="76" t="s">
        <v>112</v>
      </c>
      <c r="B164" s="27">
        <v>0.27579390000000004</v>
      </c>
      <c r="C164" s="425">
        <f t="shared" si="5"/>
        <v>6.2874570830725729E-3</v>
      </c>
      <c r="D164" s="32" t="s">
        <v>189</v>
      </c>
      <c r="E164" s="27">
        <v>11.972250710000001</v>
      </c>
      <c r="F164" s="424">
        <f t="shared" si="6"/>
        <v>0.1900083934634211</v>
      </c>
      <c r="S164" s="32"/>
      <c r="W164" s="32"/>
      <c r="Z164" s="32"/>
    </row>
    <row r="165" spans="1:26" x14ac:dyDescent="0.25">
      <c r="A165" s="76" t="s">
        <v>114</v>
      </c>
      <c r="B165" s="27">
        <v>0.27497375000000002</v>
      </c>
      <c r="C165" s="425">
        <f t="shared" si="5"/>
        <v>6.268759577701055E-3</v>
      </c>
      <c r="D165" s="32" t="s">
        <v>150</v>
      </c>
      <c r="E165" s="27">
        <v>11.356961910000001</v>
      </c>
      <c r="F165" s="424">
        <f t="shared" si="6"/>
        <v>0.18024330925027601</v>
      </c>
      <c r="S165" s="32"/>
      <c r="W165" s="32"/>
      <c r="Z165" s="32"/>
    </row>
    <row r="166" spans="1:26" x14ac:dyDescent="0.25">
      <c r="A166" s="76" t="s">
        <v>100</v>
      </c>
      <c r="B166" s="27">
        <v>0.25410337999999999</v>
      </c>
      <c r="C166" s="425">
        <f t="shared" si="5"/>
        <v>5.7929638632822607E-3</v>
      </c>
      <c r="D166" s="32" t="s">
        <v>140</v>
      </c>
      <c r="E166" s="27">
        <v>11.17617158</v>
      </c>
      <c r="F166" s="424">
        <f t="shared" si="6"/>
        <v>0.17737403420842199</v>
      </c>
      <c r="S166" s="32"/>
      <c r="W166" s="32"/>
      <c r="Z166" s="32"/>
    </row>
    <row r="167" spans="1:26" x14ac:dyDescent="0.25">
      <c r="A167" s="76" t="s">
        <v>147</v>
      </c>
      <c r="B167" s="27">
        <v>0.23984063</v>
      </c>
      <c r="C167" s="425">
        <f t="shared" si="5"/>
        <v>5.4678064594687846E-3</v>
      </c>
      <c r="D167" s="32" t="s">
        <v>11</v>
      </c>
      <c r="E167" s="27">
        <v>11.02781766</v>
      </c>
      <c r="F167" s="424">
        <f t="shared" si="6"/>
        <v>0.17501954876654463</v>
      </c>
      <c r="S167" s="32"/>
      <c r="W167" s="32"/>
      <c r="Z167" s="32"/>
    </row>
    <row r="168" spans="1:26" x14ac:dyDescent="0.25">
      <c r="A168" s="76" t="s">
        <v>24</v>
      </c>
      <c r="B168" s="27">
        <v>0.23116210999999998</v>
      </c>
      <c r="C168" s="425">
        <f t="shared" si="5"/>
        <v>5.2699564633499904E-3</v>
      </c>
      <c r="D168" s="32" t="s">
        <v>198</v>
      </c>
      <c r="E168" s="27">
        <v>10.751907429999999</v>
      </c>
      <c r="F168" s="424">
        <f t="shared" si="6"/>
        <v>0.17064065119646335</v>
      </c>
      <c r="S168" s="32"/>
      <c r="W168" s="32"/>
      <c r="Z168" s="32"/>
    </row>
    <row r="169" spans="1:26" x14ac:dyDescent="0.25">
      <c r="A169" s="76" t="s">
        <v>102</v>
      </c>
      <c r="B169" s="27">
        <v>0.22053919</v>
      </c>
      <c r="C169" s="425">
        <f t="shared" si="5"/>
        <v>5.0277786864052747E-3</v>
      </c>
      <c r="D169" s="32" t="s">
        <v>211</v>
      </c>
      <c r="E169" s="27">
        <v>10.32955357</v>
      </c>
      <c r="F169" s="424">
        <f t="shared" si="6"/>
        <v>0.16393758588689342</v>
      </c>
      <c r="S169" s="32"/>
      <c r="W169" s="32"/>
      <c r="Z169" s="32"/>
    </row>
    <row r="170" spans="1:26" x14ac:dyDescent="0.25">
      <c r="A170" s="76" t="s">
        <v>76</v>
      </c>
      <c r="B170" s="27">
        <v>0.19974304000000001</v>
      </c>
      <c r="C170" s="425">
        <f t="shared" si="5"/>
        <v>4.5536750147209502E-3</v>
      </c>
      <c r="D170" s="32" t="s">
        <v>1266</v>
      </c>
      <c r="E170" s="27">
        <v>9.7390271499999894</v>
      </c>
      <c r="F170" s="424">
        <f t="shared" si="6"/>
        <v>0.15456549879317877</v>
      </c>
      <c r="S170" s="32"/>
      <c r="W170" s="32"/>
      <c r="Z170" s="32"/>
    </row>
    <row r="171" spans="1:26" x14ac:dyDescent="0.25">
      <c r="A171" s="76" t="s">
        <v>167</v>
      </c>
      <c r="B171" s="27">
        <v>0.194436</v>
      </c>
      <c r="C171" s="425">
        <f t="shared" si="5"/>
        <v>4.4326868919301642E-3</v>
      </c>
      <c r="D171" s="32" t="s">
        <v>123</v>
      </c>
      <c r="E171" s="27">
        <v>9.5464260999999997</v>
      </c>
      <c r="F171" s="424">
        <f t="shared" si="6"/>
        <v>0.15150877896861822</v>
      </c>
      <c r="S171" s="32"/>
      <c r="W171" s="32"/>
      <c r="Z171" s="32"/>
    </row>
    <row r="172" spans="1:26" x14ac:dyDescent="0.25">
      <c r="A172" s="76" t="s">
        <v>144</v>
      </c>
      <c r="B172" s="27">
        <v>0.19407252</v>
      </c>
      <c r="C172" s="425">
        <f t="shared" si="5"/>
        <v>4.4244003964690427E-3</v>
      </c>
      <c r="D172" s="32" t="s">
        <v>64</v>
      </c>
      <c r="E172" s="27">
        <v>9.3664796599999995</v>
      </c>
      <c r="F172" s="424">
        <f t="shared" si="6"/>
        <v>0.14865289707956764</v>
      </c>
      <c r="S172" s="32"/>
      <c r="W172" s="32"/>
      <c r="Z172" s="32"/>
    </row>
    <row r="173" spans="1:26" x14ac:dyDescent="0.25">
      <c r="A173" s="76" t="s">
        <v>3</v>
      </c>
      <c r="B173" s="27">
        <v>0.190192</v>
      </c>
      <c r="C173" s="425">
        <f t="shared" si="5"/>
        <v>4.3359335994876558E-3</v>
      </c>
      <c r="D173" s="32" t="s">
        <v>95</v>
      </c>
      <c r="E173" s="27">
        <v>9.0668575100000091</v>
      </c>
      <c r="F173" s="424">
        <f t="shared" si="6"/>
        <v>0.14389767396015851</v>
      </c>
      <c r="S173" s="32"/>
      <c r="W173" s="32"/>
      <c r="Z173" s="32"/>
    </row>
    <row r="174" spans="1:26" x14ac:dyDescent="0.25">
      <c r="A174" s="76" t="s">
        <v>205</v>
      </c>
      <c r="B174" s="27">
        <v>0.18549672</v>
      </c>
      <c r="C174" s="425">
        <f t="shared" si="5"/>
        <v>4.2288921765518727E-3</v>
      </c>
      <c r="D174" s="32" t="s">
        <v>48</v>
      </c>
      <c r="E174" s="27">
        <v>9.0487895200000104</v>
      </c>
      <c r="F174" s="424">
        <f t="shared" si="6"/>
        <v>0.14361092171647677</v>
      </c>
      <c r="S174" s="32"/>
      <c r="W174" s="32"/>
      <c r="Z174" s="32"/>
    </row>
    <row r="175" spans="1:26" x14ac:dyDescent="0.25">
      <c r="A175" s="76" t="s">
        <v>183</v>
      </c>
      <c r="B175" s="27">
        <v>0.18100723999999999</v>
      </c>
      <c r="C175" s="425">
        <f t="shared" si="5"/>
        <v>4.1265425131789242E-3</v>
      </c>
      <c r="D175" s="32" t="s">
        <v>210</v>
      </c>
      <c r="E175" s="27">
        <v>8.9679340700000001</v>
      </c>
      <c r="F175" s="424">
        <f t="shared" si="6"/>
        <v>0.14232768646444252</v>
      </c>
      <c r="S175" s="32"/>
      <c r="W175" s="32"/>
      <c r="Z175" s="32"/>
    </row>
    <row r="176" spans="1:26" x14ac:dyDescent="0.25">
      <c r="A176" s="76" t="s">
        <v>32</v>
      </c>
      <c r="B176" s="27">
        <v>0.17823747000000001</v>
      </c>
      <c r="C176" s="425">
        <f t="shared" si="5"/>
        <v>4.0633982231674994E-3</v>
      </c>
      <c r="D176" s="32" t="s">
        <v>886</v>
      </c>
      <c r="E176" s="27">
        <v>8.3205170899999992</v>
      </c>
      <c r="F176" s="424">
        <f t="shared" si="6"/>
        <v>0.13205270448732853</v>
      </c>
      <c r="S176" s="32"/>
      <c r="W176" s="32"/>
      <c r="Z176" s="32"/>
    </row>
    <row r="177" spans="1:26" x14ac:dyDescent="0.25">
      <c r="A177" s="76" t="s">
        <v>199</v>
      </c>
      <c r="B177" s="27">
        <v>0.17706613000000002</v>
      </c>
      <c r="C177" s="425">
        <f t="shared" si="5"/>
        <v>4.0366944056440292E-3</v>
      </c>
      <c r="D177" s="32" t="s">
        <v>197</v>
      </c>
      <c r="E177" s="27">
        <v>8.1182460100000196</v>
      </c>
      <c r="F177" s="424">
        <f t="shared" si="6"/>
        <v>0.12884251419931483</v>
      </c>
      <c r="S177" s="32"/>
      <c r="W177" s="32"/>
      <c r="Z177" s="32"/>
    </row>
    <row r="178" spans="1:26" x14ac:dyDescent="0.25">
      <c r="A178" s="76" t="s">
        <v>210</v>
      </c>
      <c r="B178" s="27">
        <v>0.15639426000000001</v>
      </c>
      <c r="C178" s="425">
        <f t="shared" si="5"/>
        <v>3.5654240278298159E-3</v>
      </c>
      <c r="D178" s="32" t="s">
        <v>2</v>
      </c>
      <c r="E178" s="27">
        <v>7.5797957599999997</v>
      </c>
      <c r="F178" s="424">
        <f t="shared" si="6"/>
        <v>0.12029691409113925</v>
      </c>
      <c r="S178" s="32"/>
      <c r="W178" s="32"/>
      <c r="Z178" s="32"/>
    </row>
    <row r="179" spans="1:26" x14ac:dyDescent="0.25">
      <c r="A179" s="76" t="s">
        <v>31</v>
      </c>
      <c r="B179" s="27">
        <v>0.15555845000000001</v>
      </c>
      <c r="C179" s="425">
        <f t="shared" si="5"/>
        <v>3.5463695110163449E-3</v>
      </c>
      <c r="D179" s="32" t="s">
        <v>191</v>
      </c>
      <c r="E179" s="27">
        <v>7.4499192500000193</v>
      </c>
      <c r="F179" s="424">
        <f t="shared" si="6"/>
        <v>0.11823567868841586</v>
      </c>
      <c r="S179" s="32"/>
      <c r="W179" s="32"/>
      <c r="Z179" s="32"/>
    </row>
    <row r="180" spans="1:26" x14ac:dyDescent="0.25">
      <c r="A180" s="76" t="s">
        <v>182</v>
      </c>
      <c r="B180" s="27">
        <v>0.15268871000000001</v>
      </c>
      <c r="C180" s="425">
        <f t="shared" ref="C180:C243" si="7">(B180/$B$295)*100</f>
        <v>3.4809461383834592E-3</v>
      </c>
      <c r="D180" s="32" t="s">
        <v>205</v>
      </c>
      <c r="E180" s="27">
        <v>7.4461993700000004</v>
      </c>
      <c r="F180" s="424">
        <f t="shared" ref="F180:F243" si="8">(E180/$E$295)*100</f>
        <v>0.11817664146644305</v>
      </c>
      <c r="S180" s="32"/>
      <c r="W180" s="32"/>
      <c r="Z180" s="32"/>
    </row>
    <row r="181" spans="1:26" x14ac:dyDescent="0.25">
      <c r="A181" s="76" t="s">
        <v>194</v>
      </c>
      <c r="B181" s="27">
        <v>0.14761111999999998</v>
      </c>
      <c r="C181" s="425">
        <f t="shared" si="7"/>
        <v>3.3651889399449204E-3</v>
      </c>
      <c r="D181" s="32" t="s">
        <v>25</v>
      </c>
      <c r="E181" s="27">
        <v>7.1364960700000095</v>
      </c>
      <c r="F181" s="424">
        <f t="shared" si="8"/>
        <v>0.11326142310786275</v>
      </c>
      <c r="S181" s="32"/>
      <c r="W181" s="32"/>
      <c r="Z181" s="32"/>
    </row>
    <row r="182" spans="1:26" x14ac:dyDescent="0.25">
      <c r="A182" s="76" t="s">
        <v>164</v>
      </c>
      <c r="B182" s="27">
        <v>0.12395655999999999</v>
      </c>
      <c r="C182" s="425">
        <f t="shared" si="7"/>
        <v>2.8259201931779862E-3</v>
      </c>
      <c r="D182" s="32" t="s">
        <v>911</v>
      </c>
      <c r="E182" s="27">
        <v>7.1256120000000003</v>
      </c>
      <c r="F182" s="424">
        <f t="shared" si="8"/>
        <v>0.11308868493981571</v>
      </c>
      <c r="S182" s="32"/>
      <c r="W182" s="32"/>
      <c r="Z182" s="32"/>
    </row>
    <row r="183" spans="1:26" x14ac:dyDescent="0.25">
      <c r="A183" s="76" t="s">
        <v>107</v>
      </c>
      <c r="B183" s="27">
        <v>0.12392330999999999</v>
      </c>
      <c r="C183" s="425">
        <f t="shared" si="7"/>
        <v>2.825162170799637E-3</v>
      </c>
      <c r="D183" s="32" t="s">
        <v>129</v>
      </c>
      <c r="E183" s="27">
        <v>6.64142016</v>
      </c>
      <c r="F183" s="424">
        <f t="shared" si="8"/>
        <v>0.10540420556538588</v>
      </c>
      <c r="S183" s="32"/>
      <c r="W183" s="32"/>
      <c r="Z183" s="32"/>
    </row>
    <row r="184" spans="1:26" x14ac:dyDescent="0.25">
      <c r="A184" s="76" t="s">
        <v>66</v>
      </c>
      <c r="B184" s="27">
        <v>0.12349955</v>
      </c>
      <c r="C184" s="425">
        <f t="shared" si="7"/>
        <v>2.8155014320613157E-3</v>
      </c>
      <c r="D184" s="32" t="s">
        <v>202</v>
      </c>
      <c r="E184" s="27">
        <v>6.36389666</v>
      </c>
      <c r="F184" s="424">
        <f t="shared" si="8"/>
        <v>0.10099970421800758</v>
      </c>
      <c r="S184" s="32"/>
      <c r="W184" s="32"/>
      <c r="Z184" s="32"/>
    </row>
    <row r="185" spans="1:26" x14ac:dyDescent="0.25">
      <c r="A185" s="76" t="s">
        <v>92</v>
      </c>
      <c r="B185" s="27">
        <v>0.12294295</v>
      </c>
      <c r="C185" s="425">
        <f t="shared" si="7"/>
        <v>2.8028122514360799E-3</v>
      </c>
      <c r="D185" s="32" t="s">
        <v>164</v>
      </c>
      <c r="E185" s="27">
        <v>6.1215089300000001</v>
      </c>
      <c r="F185" s="424">
        <f t="shared" si="8"/>
        <v>9.7152833292219437E-2</v>
      </c>
      <c r="S185" s="32"/>
      <c r="W185" s="32"/>
      <c r="Z185" s="32"/>
    </row>
    <row r="186" spans="1:26" x14ac:dyDescent="0.25">
      <c r="A186" s="76" t="s">
        <v>82</v>
      </c>
      <c r="B186" s="27">
        <v>0.12110495</v>
      </c>
      <c r="C186" s="425">
        <f t="shared" si="7"/>
        <v>2.7609101422208749E-3</v>
      </c>
      <c r="D186" s="32" t="s">
        <v>182</v>
      </c>
      <c r="E186" s="27">
        <v>6.00192967</v>
      </c>
      <c r="F186" s="424">
        <f t="shared" si="8"/>
        <v>9.525502279405082E-2</v>
      </c>
      <c r="S186" s="32"/>
      <c r="W186" s="32"/>
      <c r="Z186" s="32"/>
    </row>
    <row r="187" spans="1:26" x14ac:dyDescent="0.25">
      <c r="A187" s="76" t="s">
        <v>161</v>
      </c>
      <c r="B187" s="27">
        <v>0.11893498</v>
      </c>
      <c r="C187" s="425">
        <f t="shared" si="7"/>
        <v>2.7114398919849013E-3</v>
      </c>
      <c r="D187" s="32" t="s">
        <v>898</v>
      </c>
      <c r="E187" s="27">
        <v>5.9181669499999998</v>
      </c>
      <c r="F187" s="424">
        <f t="shared" si="8"/>
        <v>9.3925647036321933E-2</v>
      </c>
      <c r="S187" s="32"/>
      <c r="W187" s="32"/>
      <c r="Z187" s="32"/>
    </row>
    <row r="188" spans="1:26" x14ac:dyDescent="0.25">
      <c r="A188" s="76" t="s">
        <v>197</v>
      </c>
      <c r="B188" s="27">
        <v>0.11571656</v>
      </c>
      <c r="C188" s="425">
        <f t="shared" si="7"/>
        <v>2.638067429340505E-3</v>
      </c>
      <c r="D188" s="32" t="s">
        <v>59</v>
      </c>
      <c r="E188" s="27">
        <v>5.9083932800000003</v>
      </c>
      <c r="F188" s="424">
        <f t="shared" si="8"/>
        <v>9.3770531730108839E-2</v>
      </c>
      <c r="S188" s="32"/>
      <c r="W188" s="32"/>
      <c r="Z188" s="32"/>
    </row>
    <row r="189" spans="1:26" x14ac:dyDescent="0.25">
      <c r="A189" s="76" t="s">
        <v>37</v>
      </c>
      <c r="B189" s="27">
        <v>0.112</v>
      </c>
      <c r="C189" s="425">
        <f t="shared" si="7"/>
        <v>2.553338537596836E-3</v>
      </c>
      <c r="D189" s="32" t="s">
        <v>894</v>
      </c>
      <c r="E189" s="27">
        <v>5.6994381500000006</v>
      </c>
      <c r="F189" s="424">
        <f t="shared" si="8"/>
        <v>9.0454260669724396E-2</v>
      </c>
      <c r="S189" s="32"/>
      <c r="W189" s="32"/>
      <c r="Z189" s="32"/>
    </row>
    <row r="190" spans="1:26" x14ac:dyDescent="0.25">
      <c r="A190" s="76" t="s">
        <v>71</v>
      </c>
      <c r="B190" s="27">
        <v>0.10762927999999999</v>
      </c>
      <c r="C190" s="425">
        <f t="shared" si="7"/>
        <v>2.4536963249803608E-3</v>
      </c>
      <c r="D190" s="32" t="s">
        <v>216</v>
      </c>
      <c r="E190" s="27">
        <v>5.5375930700000007</v>
      </c>
      <c r="F190" s="424">
        <f t="shared" si="8"/>
        <v>8.7885660630713097E-2</v>
      </c>
      <c r="S190" s="32"/>
      <c r="W190" s="32"/>
      <c r="Z190" s="32"/>
    </row>
    <row r="191" spans="1:26" x14ac:dyDescent="0.25">
      <c r="A191" s="76" t="s">
        <v>95</v>
      </c>
      <c r="B191" s="27">
        <v>0.10744869</v>
      </c>
      <c r="C191" s="425">
        <f t="shared" si="7"/>
        <v>2.4495792945651408E-3</v>
      </c>
      <c r="D191" s="32" t="s">
        <v>188</v>
      </c>
      <c r="E191" s="27">
        <v>5.4951090000000002</v>
      </c>
      <c r="F191" s="424">
        <f t="shared" si="8"/>
        <v>8.7211407302410754E-2</v>
      </c>
      <c r="S191" s="32"/>
      <c r="W191" s="32"/>
      <c r="Z191" s="32"/>
    </row>
    <row r="192" spans="1:26" x14ac:dyDescent="0.25">
      <c r="A192" s="76" t="s">
        <v>89</v>
      </c>
      <c r="B192" s="27">
        <v>0.1006522</v>
      </c>
      <c r="C192" s="425">
        <f t="shared" si="7"/>
        <v>2.2946351888741452E-3</v>
      </c>
      <c r="D192" s="32" t="s">
        <v>185</v>
      </c>
      <c r="E192" s="27">
        <v>5.3746492100000003</v>
      </c>
      <c r="F192" s="424">
        <f t="shared" si="8"/>
        <v>8.5299622147784554E-2</v>
      </c>
      <c r="S192" s="32"/>
      <c r="W192" s="32"/>
      <c r="Z192" s="32"/>
    </row>
    <row r="193" spans="1:26" x14ac:dyDescent="0.25">
      <c r="A193" s="76" t="s">
        <v>196</v>
      </c>
      <c r="B193" s="27">
        <v>9.9181979999999989E-2</v>
      </c>
      <c r="C193" s="425">
        <f t="shared" si="7"/>
        <v>2.2611176050817733E-3</v>
      </c>
      <c r="D193" s="32" t="s">
        <v>161</v>
      </c>
      <c r="E193" s="27">
        <v>4.9969690300000096</v>
      </c>
      <c r="F193" s="424">
        <f t="shared" si="8"/>
        <v>7.930556088202495E-2</v>
      </c>
      <c r="S193" s="32"/>
      <c r="W193" s="32"/>
      <c r="Z193" s="32"/>
    </row>
    <row r="194" spans="1:26" x14ac:dyDescent="0.25">
      <c r="A194" s="76" t="s">
        <v>882</v>
      </c>
      <c r="B194" s="27">
        <v>9.8375000000000004E-2</v>
      </c>
      <c r="C194" s="425">
        <f t="shared" si="7"/>
        <v>2.2427203449650783E-3</v>
      </c>
      <c r="D194" s="32" t="s">
        <v>143</v>
      </c>
      <c r="E194" s="27">
        <v>4.8491000199999998</v>
      </c>
      <c r="F194" s="424">
        <f t="shared" si="8"/>
        <v>7.6958771317247418E-2</v>
      </c>
      <c r="S194" s="32"/>
      <c r="W194" s="32"/>
      <c r="Z194" s="32"/>
    </row>
    <row r="195" spans="1:26" x14ac:dyDescent="0.25">
      <c r="A195" s="76" t="s">
        <v>75</v>
      </c>
      <c r="B195" s="27">
        <v>9.2041280000000003E-2</v>
      </c>
      <c r="C195" s="425">
        <f t="shared" si="7"/>
        <v>2.0983263149441152E-3</v>
      </c>
      <c r="D195" s="32" t="s">
        <v>213</v>
      </c>
      <c r="E195" s="27">
        <v>4.6000093399999997</v>
      </c>
      <c r="F195" s="424">
        <f t="shared" si="8"/>
        <v>7.3005519662236673E-2</v>
      </c>
      <c r="S195" s="32"/>
      <c r="W195" s="32"/>
      <c r="Z195" s="32"/>
    </row>
    <row r="196" spans="1:26" x14ac:dyDescent="0.25">
      <c r="A196" s="76" t="s">
        <v>123</v>
      </c>
      <c r="B196" s="27">
        <v>7.8388550000000001E-2</v>
      </c>
      <c r="C196" s="425">
        <f t="shared" si="7"/>
        <v>1.7870759430476471E-3</v>
      </c>
      <c r="D196" s="32" t="s">
        <v>147</v>
      </c>
      <c r="E196" s="27">
        <v>4.5284224999999996</v>
      </c>
      <c r="F196" s="424">
        <f t="shared" si="8"/>
        <v>7.1869384044047385E-2</v>
      </c>
      <c r="S196" s="32"/>
      <c r="W196" s="32"/>
      <c r="Z196" s="32"/>
    </row>
    <row r="197" spans="1:26" x14ac:dyDescent="0.25">
      <c r="A197" s="76" t="s">
        <v>93</v>
      </c>
      <c r="B197" s="27">
        <v>7.195944E-2</v>
      </c>
      <c r="C197" s="425">
        <f t="shared" si="7"/>
        <v>1.6405072437132792E-3</v>
      </c>
      <c r="D197" s="32" t="s">
        <v>6</v>
      </c>
      <c r="E197" s="27">
        <v>4.4934888499999994</v>
      </c>
      <c r="F197" s="424">
        <f t="shared" si="8"/>
        <v>7.131496141499491E-2</v>
      </c>
      <c r="S197" s="32"/>
      <c r="W197" s="32"/>
      <c r="Z197" s="32"/>
    </row>
    <row r="198" spans="1:26" x14ac:dyDescent="0.25">
      <c r="A198" s="76" t="s">
        <v>49</v>
      </c>
      <c r="B198" s="27">
        <v>6.9075999999999999E-2</v>
      </c>
      <c r="C198" s="425">
        <f t="shared" si="7"/>
        <v>1.5747715430628486E-3</v>
      </c>
      <c r="D198" s="32" t="s">
        <v>111</v>
      </c>
      <c r="E198" s="27">
        <v>4.4862808899999997</v>
      </c>
      <c r="F198" s="424">
        <f t="shared" si="8"/>
        <v>7.1200565806940647E-2</v>
      </c>
      <c r="S198" s="32"/>
      <c r="W198" s="32"/>
      <c r="Z198" s="32"/>
    </row>
    <row r="199" spans="1:26" x14ac:dyDescent="0.25">
      <c r="A199" s="76" t="s">
        <v>136</v>
      </c>
      <c r="B199" s="27">
        <v>6.2095070000000002E-2</v>
      </c>
      <c r="C199" s="425">
        <f t="shared" si="7"/>
        <v>1.4156226359444035E-3</v>
      </c>
      <c r="D199" s="32" t="s">
        <v>67</v>
      </c>
      <c r="E199" s="27">
        <v>4.0843557800000001</v>
      </c>
      <c r="F199" s="424">
        <f t="shared" si="8"/>
        <v>6.4821719732499491E-2</v>
      </c>
      <c r="S199" s="32"/>
      <c r="W199" s="32"/>
      <c r="Z199" s="32"/>
    </row>
    <row r="200" spans="1:26" x14ac:dyDescent="0.25">
      <c r="A200" s="76" t="s">
        <v>191</v>
      </c>
      <c r="B200" s="27">
        <v>6.1415029999999995E-2</v>
      </c>
      <c r="C200" s="425">
        <f t="shared" si="7"/>
        <v>1.4001193114880877E-3</v>
      </c>
      <c r="D200" s="32" t="s">
        <v>71</v>
      </c>
      <c r="E200" s="27">
        <v>4.0785427400000005</v>
      </c>
      <c r="F200" s="424">
        <f t="shared" si="8"/>
        <v>6.4729462527209278E-2</v>
      </c>
      <c r="S200" s="32"/>
      <c r="W200" s="32"/>
      <c r="Z200" s="32"/>
    </row>
    <row r="201" spans="1:26" x14ac:dyDescent="0.25">
      <c r="A201" s="76" t="s">
        <v>126</v>
      </c>
      <c r="B201" s="27">
        <v>5.9933470000000003E-2</v>
      </c>
      <c r="C201" s="425">
        <f t="shared" si="7"/>
        <v>1.3663432021687844E-3</v>
      </c>
      <c r="D201" s="32" t="s">
        <v>214</v>
      </c>
      <c r="E201" s="27">
        <v>4.0681435200000005</v>
      </c>
      <c r="F201" s="424">
        <f t="shared" si="8"/>
        <v>6.456441928401839E-2</v>
      </c>
      <c r="S201" s="32"/>
      <c r="W201" s="32"/>
      <c r="Z201" s="32"/>
    </row>
    <row r="202" spans="1:26" x14ac:dyDescent="0.25">
      <c r="A202" s="76" t="s">
        <v>188</v>
      </c>
      <c r="B202" s="27">
        <v>5.2369930000000002E-2</v>
      </c>
      <c r="C202" s="425">
        <f t="shared" si="7"/>
        <v>1.1939121471450777E-3</v>
      </c>
      <c r="D202" s="32" t="s">
        <v>136</v>
      </c>
      <c r="E202" s="27">
        <v>3.9755937000000099</v>
      </c>
      <c r="F202" s="424">
        <f t="shared" si="8"/>
        <v>6.3095585809052945E-2</v>
      </c>
      <c r="S202" s="32"/>
      <c r="W202" s="32"/>
      <c r="Z202" s="32"/>
    </row>
    <row r="203" spans="1:26" x14ac:dyDescent="0.25">
      <c r="A203" s="76" t="s">
        <v>94</v>
      </c>
      <c r="B203" s="27">
        <v>5.032172E-2</v>
      </c>
      <c r="C203" s="425">
        <f t="shared" si="7"/>
        <v>1.1472177406621202E-3</v>
      </c>
      <c r="D203" s="32" t="s">
        <v>114</v>
      </c>
      <c r="E203" s="27">
        <v>3.9062463599999999</v>
      </c>
      <c r="F203" s="424">
        <f t="shared" si="8"/>
        <v>6.1994992697236656E-2</v>
      </c>
      <c r="S203" s="32"/>
      <c r="W203" s="32"/>
      <c r="Z203" s="32"/>
    </row>
    <row r="204" spans="1:26" x14ac:dyDescent="0.25">
      <c r="A204" s="76" t="s">
        <v>22</v>
      </c>
      <c r="B204" s="27">
        <v>4.865336E-2</v>
      </c>
      <c r="C204" s="425">
        <f t="shared" si="7"/>
        <v>1.1091830274247536E-3</v>
      </c>
      <c r="D204" s="32" t="s">
        <v>200</v>
      </c>
      <c r="E204" s="27">
        <v>3.9055467300000002</v>
      </c>
      <c r="F204" s="424">
        <f t="shared" si="8"/>
        <v>6.1983889056364205E-2</v>
      </c>
      <c r="S204" s="32"/>
      <c r="W204" s="32"/>
      <c r="Z204" s="32"/>
    </row>
    <row r="205" spans="1:26" x14ac:dyDescent="0.25">
      <c r="A205" s="76" t="s">
        <v>212</v>
      </c>
      <c r="B205" s="27">
        <v>4.6983269999999994E-2</v>
      </c>
      <c r="C205" s="425">
        <f t="shared" si="7"/>
        <v>1.0711088742260473E-3</v>
      </c>
      <c r="D205" s="32" t="s">
        <v>910</v>
      </c>
      <c r="E205" s="27">
        <v>3.8100620299999997</v>
      </c>
      <c r="F205" s="424">
        <f t="shared" si="8"/>
        <v>6.0468476884767877E-2</v>
      </c>
      <c r="S205" s="32"/>
      <c r="W205" s="32"/>
      <c r="Z205" s="32"/>
    </row>
    <row r="206" spans="1:26" x14ac:dyDescent="0.25">
      <c r="A206" s="76" t="s">
        <v>90</v>
      </c>
      <c r="B206" s="27">
        <v>4.6049130000000001E-2</v>
      </c>
      <c r="C206" s="425">
        <f t="shared" si="7"/>
        <v>1.0498126629625588E-3</v>
      </c>
      <c r="D206" s="32" t="s">
        <v>45</v>
      </c>
      <c r="E206" s="27">
        <v>3.6428756200000003</v>
      </c>
      <c r="F206" s="424">
        <f t="shared" si="8"/>
        <v>5.7815106023891817E-2</v>
      </c>
      <c r="S206" s="32"/>
      <c r="W206" s="32"/>
      <c r="Z206" s="32"/>
    </row>
    <row r="207" spans="1:26" x14ac:dyDescent="0.25">
      <c r="A207" s="76" t="s">
        <v>198</v>
      </c>
      <c r="B207" s="27">
        <v>4.2511389999999996E-2</v>
      </c>
      <c r="C207" s="425">
        <f t="shared" si="7"/>
        <v>9.6916044976614961E-4</v>
      </c>
      <c r="D207" s="32" t="s">
        <v>87</v>
      </c>
      <c r="E207" s="27">
        <v>3.29283671</v>
      </c>
      <c r="F207" s="424">
        <f t="shared" si="8"/>
        <v>5.2259731971857189E-2</v>
      </c>
      <c r="S207" s="32"/>
      <c r="W207" s="32"/>
      <c r="Z207" s="32"/>
    </row>
    <row r="208" spans="1:26" x14ac:dyDescent="0.25">
      <c r="A208" s="76" t="s">
        <v>211</v>
      </c>
      <c r="B208" s="27">
        <v>3.881304E-2</v>
      </c>
      <c r="C208" s="425">
        <f t="shared" si="7"/>
        <v>8.8484670351149548E-4</v>
      </c>
      <c r="D208" s="32" t="s">
        <v>212</v>
      </c>
      <c r="E208" s="27">
        <v>3.1998418100000001</v>
      </c>
      <c r="F208" s="424">
        <f t="shared" si="8"/>
        <v>5.0783834751083785E-2</v>
      </c>
      <c r="S208" s="32"/>
      <c r="W208" s="32"/>
      <c r="Z208" s="32"/>
    </row>
    <row r="209" spans="1:26" x14ac:dyDescent="0.25">
      <c r="A209" s="76" t="s">
        <v>155</v>
      </c>
      <c r="B209" s="27">
        <v>3.4457089999999996E-2</v>
      </c>
      <c r="C209" s="425">
        <f t="shared" si="7"/>
        <v>7.8554121241466567E-4</v>
      </c>
      <c r="D209" s="32" t="s">
        <v>0</v>
      </c>
      <c r="E209" s="27">
        <v>3.1220998600000001</v>
      </c>
      <c r="F209" s="424">
        <f t="shared" si="8"/>
        <v>4.9550013025994502E-2</v>
      </c>
      <c r="S209" s="32"/>
      <c r="W209" s="32"/>
      <c r="Z209" s="32"/>
    </row>
    <row r="210" spans="1:26" x14ac:dyDescent="0.25">
      <c r="A210" s="76" t="s">
        <v>14</v>
      </c>
      <c r="B210" s="27">
        <v>3.4246910000000005E-2</v>
      </c>
      <c r="C210" s="425">
        <f t="shared" si="7"/>
        <v>7.8074959907687932E-4</v>
      </c>
      <c r="D210" s="32" t="s">
        <v>175</v>
      </c>
      <c r="E210" s="27">
        <v>2.72912461</v>
      </c>
      <c r="F210" s="424">
        <f t="shared" si="8"/>
        <v>4.331320778928005E-2</v>
      </c>
      <c r="S210" s="32"/>
      <c r="W210" s="32"/>
      <c r="Z210" s="32"/>
    </row>
    <row r="211" spans="1:26" x14ac:dyDescent="0.25">
      <c r="A211" s="76" t="s">
        <v>169</v>
      </c>
      <c r="B211" s="27">
        <v>3.066E-2</v>
      </c>
      <c r="C211" s="425">
        <f t="shared" si="7"/>
        <v>6.9897642466713395E-4</v>
      </c>
      <c r="D211" s="32" t="s">
        <v>120</v>
      </c>
      <c r="E211" s="27">
        <v>2.6729495000000001</v>
      </c>
      <c r="F211" s="424">
        <f t="shared" si="8"/>
        <v>4.2421667621747851E-2</v>
      </c>
      <c r="S211" s="32"/>
      <c r="W211" s="32"/>
      <c r="Z211" s="32"/>
    </row>
    <row r="212" spans="1:26" x14ac:dyDescent="0.25">
      <c r="A212" s="76" t="s">
        <v>200</v>
      </c>
      <c r="B212" s="27">
        <v>2.7955000000000001E-2</v>
      </c>
      <c r="C212" s="425">
        <f t="shared" si="7"/>
        <v>6.3730873945106738E-4</v>
      </c>
      <c r="D212" s="32" t="s">
        <v>167</v>
      </c>
      <c r="E212" s="27">
        <v>2.4463469199999999</v>
      </c>
      <c r="F212" s="424">
        <f t="shared" si="8"/>
        <v>3.8825318595703574E-2</v>
      </c>
      <c r="S212" s="32"/>
      <c r="W212" s="32"/>
      <c r="Z212" s="32"/>
    </row>
    <row r="213" spans="1:26" x14ac:dyDescent="0.25">
      <c r="A213" s="76" t="s">
        <v>193</v>
      </c>
      <c r="B213" s="27">
        <v>2.7054999999999999E-2</v>
      </c>
      <c r="C213" s="425">
        <f t="shared" si="7"/>
        <v>6.1679084048823574E-4</v>
      </c>
      <c r="D213" s="32" t="s">
        <v>110</v>
      </c>
      <c r="E213" s="27">
        <v>2.3875225099999997</v>
      </c>
      <c r="F213" s="424">
        <f t="shared" si="8"/>
        <v>3.7891732095447793E-2</v>
      </c>
      <c r="S213" s="32"/>
      <c r="W213" s="32"/>
      <c r="Z213" s="32"/>
    </row>
    <row r="214" spans="1:26" x14ac:dyDescent="0.25">
      <c r="A214" s="76" t="s">
        <v>150</v>
      </c>
      <c r="B214" s="27">
        <v>2.6517369999999998E-2</v>
      </c>
      <c r="C214" s="425">
        <f t="shared" si="7"/>
        <v>6.045341315778054E-4</v>
      </c>
      <c r="D214" s="32" t="s">
        <v>877</v>
      </c>
      <c r="E214" s="27">
        <v>2.22250433</v>
      </c>
      <c r="F214" s="424">
        <f t="shared" si="8"/>
        <v>3.5272772633809728E-2</v>
      </c>
      <c r="S214" s="32"/>
      <c r="W214" s="32"/>
      <c r="Z214" s="32"/>
    </row>
    <row r="215" spans="1:26" x14ac:dyDescent="0.25">
      <c r="A215" s="76" t="s">
        <v>149</v>
      </c>
      <c r="B215" s="27">
        <v>2.4379339999999999E-2</v>
      </c>
      <c r="C215" s="425">
        <f t="shared" si="7"/>
        <v>5.5579203877835763E-4</v>
      </c>
      <c r="D215" s="32" t="s">
        <v>97</v>
      </c>
      <c r="E215" s="27">
        <v>2.20725456</v>
      </c>
      <c r="F215" s="424">
        <f t="shared" si="8"/>
        <v>3.5030747607056281E-2</v>
      </c>
      <c r="S215" s="32"/>
      <c r="W215" s="32"/>
      <c r="Z215" s="32"/>
    </row>
    <row r="216" spans="1:26" x14ac:dyDescent="0.25">
      <c r="A216" s="76" t="s">
        <v>192</v>
      </c>
      <c r="B216" s="27">
        <v>2.3803000000000001E-2</v>
      </c>
      <c r="C216" s="425">
        <f t="shared" si="7"/>
        <v>5.4265283223587041E-4</v>
      </c>
      <c r="D216" s="32" t="s">
        <v>155</v>
      </c>
      <c r="E216" s="27">
        <v>2.1009232599999996</v>
      </c>
      <c r="F216" s="424">
        <f t="shared" si="8"/>
        <v>3.3343191943775559E-2</v>
      </c>
      <c r="S216" s="32"/>
      <c r="W216" s="32"/>
      <c r="Z216" s="32"/>
    </row>
    <row r="217" spans="1:26" x14ac:dyDescent="0.25">
      <c r="A217" s="76" t="s">
        <v>214</v>
      </c>
      <c r="B217" s="27">
        <v>2.193734E-2</v>
      </c>
      <c r="C217" s="425">
        <f t="shared" si="7"/>
        <v>5.0012013959254082E-4</v>
      </c>
      <c r="D217" s="32" t="s">
        <v>109</v>
      </c>
      <c r="E217" s="27">
        <v>2.0948121200000003</v>
      </c>
      <c r="F217" s="424">
        <f t="shared" si="8"/>
        <v>3.3246203673002045E-2</v>
      </c>
      <c r="S217" s="32"/>
      <c r="W217" s="32"/>
      <c r="Z217" s="32"/>
    </row>
    <row r="218" spans="1:26" x14ac:dyDescent="0.25">
      <c r="A218" s="76" t="s">
        <v>141</v>
      </c>
      <c r="B218" s="27">
        <v>2.01245E-2</v>
      </c>
      <c r="C218" s="425">
        <f t="shared" si="7"/>
        <v>4.587916196416744E-4</v>
      </c>
      <c r="D218" s="32" t="s">
        <v>10</v>
      </c>
      <c r="E218" s="27">
        <v>1.8700450200000001</v>
      </c>
      <c r="F218" s="424">
        <f t="shared" si="8"/>
        <v>2.9678985059816806E-2</v>
      </c>
      <c r="S218" s="32"/>
      <c r="W218" s="32"/>
      <c r="Z218" s="32"/>
    </row>
    <row r="219" spans="1:26" x14ac:dyDescent="0.25">
      <c r="A219" s="76" t="s">
        <v>120</v>
      </c>
      <c r="B219" s="27">
        <v>1.9205340000000001E-2</v>
      </c>
      <c r="C219" s="425">
        <f t="shared" si="7"/>
        <v>4.3783691740758944E-4</v>
      </c>
      <c r="D219" s="32" t="s">
        <v>177</v>
      </c>
      <c r="E219" s="27">
        <v>1.8319367200000001</v>
      </c>
      <c r="F219" s="424">
        <f t="shared" si="8"/>
        <v>2.907417840850153E-2</v>
      </c>
      <c r="S219" s="32"/>
      <c r="W219" s="32"/>
      <c r="Z219" s="32"/>
    </row>
    <row r="220" spans="1:26" x14ac:dyDescent="0.25">
      <c r="A220" s="76" t="s">
        <v>110</v>
      </c>
      <c r="B220" s="27">
        <v>1.7408E-2</v>
      </c>
      <c r="C220" s="425">
        <f t="shared" si="7"/>
        <v>3.9686176127219392E-4</v>
      </c>
      <c r="D220" s="32" t="s">
        <v>152</v>
      </c>
      <c r="E220" s="27">
        <v>1.82331322</v>
      </c>
      <c r="F220" s="424">
        <f t="shared" si="8"/>
        <v>2.8937317143170424E-2</v>
      </c>
      <c r="S220" s="32"/>
      <c r="W220" s="32"/>
      <c r="Z220" s="32"/>
    </row>
    <row r="221" spans="1:26" x14ac:dyDescent="0.25">
      <c r="A221" s="76" t="s">
        <v>195</v>
      </c>
      <c r="B221" s="27">
        <v>1.7201999999999999E-2</v>
      </c>
      <c r="C221" s="425">
        <f t="shared" si="7"/>
        <v>3.9216544217625691E-4</v>
      </c>
      <c r="D221" s="32" t="s">
        <v>186</v>
      </c>
      <c r="E221" s="27">
        <v>1.7356092599999999</v>
      </c>
      <c r="F221" s="424">
        <f t="shared" si="8"/>
        <v>2.7545391018029983E-2</v>
      </c>
      <c r="S221" s="32"/>
      <c r="W221" s="32"/>
      <c r="Z221" s="32"/>
    </row>
    <row r="222" spans="1:26" x14ac:dyDescent="0.25">
      <c r="A222" s="76" t="s">
        <v>86</v>
      </c>
      <c r="B222" s="27">
        <v>1.538161E-2</v>
      </c>
      <c r="C222" s="425">
        <f t="shared" si="7"/>
        <v>3.5066479985075777E-4</v>
      </c>
      <c r="D222" s="32" t="s">
        <v>885</v>
      </c>
      <c r="E222" s="27">
        <v>1.6116038799999999</v>
      </c>
      <c r="F222" s="424">
        <f t="shared" si="8"/>
        <v>2.5577334751471812E-2</v>
      </c>
      <c r="S222" s="32"/>
      <c r="W222" s="32"/>
      <c r="Z222" s="32"/>
    </row>
    <row r="223" spans="1:26" x14ac:dyDescent="0.25">
      <c r="A223" s="76" t="s">
        <v>17</v>
      </c>
      <c r="B223" s="27">
        <v>1.505139E-2</v>
      </c>
      <c r="C223" s="425">
        <f t="shared" si="7"/>
        <v>3.4313655474463967E-4</v>
      </c>
      <c r="D223" s="32" t="s">
        <v>57</v>
      </c>
      <c r="E223" s="27">
        <v>1.5784561000000001</v>
      </c>
      <c r="F223" s="424">
        <f t="shared" si="8"/>
        <v>2.5051255188218251E-2</v>
      </c>
      <c r="S223" s="32"/>
      <c r="W223" s="32"/>
      <c r="Z223" s="32"/>
    </row>
    <row r="224" spans="1:26" x14ac:dyDescent="0.25">
      <c r="A224" s="76" t="s">
        <v>206</v>
      </c>
      <c r="B224" s="27">
        <v>1.3322000000000001E-2</v>
      </c>
      <c r="C224" s="425">
        <f t="shared" si="7"/>
        <v>3.0371049998093795E-4</v>
      </c>
      <c r="D224" s="32" t="s">
        <v>899</v>
      </c>
      <c r="E224" s="27">
        <v>1.5765038600000001</v>
      </c>
      <c r="F224" s="424">
        <f t="shared" si="8"/>
        <v>2.5020271708583536E-2</v>
      </c>
      <c r="S224" s="32"/>
      <c r="W224" s="32"/>
      <c r="Z224" s="32"/>
    </row>
    <row r="225" spans="1:26" x14ac:dyDescent="0.25">
      <c r="A225" s="76" t="s">
        <v>116</v>
      </c>
      <c r="B225" s="27">
        <v>1.3143999999999999E-2</v>
      </c>
      <c r="C225" s="425">
        <f t="shared" si="7"/>
        <v>2.9965251551940014E-4</v>
      </c>
      <c r="D225" s="32" t="s">
        <v>14</v>
      </c>
      <c r="E225" s="27">
        <v>1.5647004799999999</v>
      </c>
      <c r="F225" s="424">
        <f t="shared" si="8"/>
        <v>2.4832943417056445E-2</v>
      </c>
      <c r="S225" s="32"/>
      <c r="W225" s="32"/>
      <c r="Z225" s="32"/>
    </row>
    <row r="226" spans="1:26" x14ac:dyDescent="0.25">
      <c r="A226" s="76" t="s">
        <v>25</v>
      </c>
      <c r="B226" s="27">
        <v>1.167464E-2</v>
      </c>
      <c r="C226" s="425">
        <f t="shared" si="7"/>
        <v>2.6615453771937082E-4</v>
      </c>
      <c r="D226" s="32" t="s">
        <v>148</v>
      </c>
      <c r="E226" s="27">
        <v>1.5440263400000001</v>
      </c>
      <c r="F226" s="424">
        <f t="shared" si="8"/>
        <v>2.4504829662776579E-2</v>
      </c>
      <c r="S226" s="32"/>
      <c r="W226" s="32"/>
      <c r="Z226" s="32"/>
    </row>
    <row r="227" spans="1:26" x14ac:dyDescent="0.25">
      <c r="A227" s="76" t="s">
        <v>47</v>
      </c>
      <c r="B227" s="27">
        <v>9.8825000000000007E-3</v>
      </c>
      <c r="C227" s="425">
        <f t="shared" si="7"/>
        <v>2.2529792944464943E-4</v>
      </c>
      <c r="D227" s="32" t="s">
        <v>170</v>
      </c>
      <c r="E227" s="27">
        <v>1.2650005099999999</v>
      </c>
      <c r="F227" s="424">
        <f t="shared" si="8"/>
        <v>2.0076485237211367E-2</v>
      </c>
      <c r="S227" s="32"/>
      <c r="W227" s="32"/>
      <c r="Z227" s="32"/>
    </row>
    <row r="228" spans="1:26" x14ac:dyDescent="0.25">
      <c r="A228" s="76" t="s">
        <v>29</v>
      </c>
      <c r="B228" s="27">
        <v>9.0379099999999997E-3</v>
      </c>
      <c r="C228" s="425">
        <f t="shared" si="7"/>
        <v>2.0604324912796266E-4</v>
      </c>
      <c r="D228" s="32" t="s">
        <v>68</v>
      </c>
      <c r="E228" s="27">
        <v>1.18872567</v>
      </c>
      <c r="F228" s="424">
        <f t="shared" si="8"/>
        <v>1.8865947623095576E-2</v>
      </c>
      <c r="S228" s="32"/>
      <c r="W228" s="32"/>
      <c r="Z228" s="32"/>
    </row>
    <row r="229" spans="1:26" x14ac:dyDescent="0.25">
      <c r="A229" s="76" t="s">
        <v>877</v>
      </c>
      <c r="B229" s="27">
        <v>7.3043500000000003E-3</v>
      </c>
      <c r="C229" s="425">
        <f t="shared" si="7"/>
        <v>1.6652212809906651E-4</v>
      </c>
      <c r="D229" s="32" t="s">
        <v>91</v>
      </c>
      <c r="E229" s="27">
        <v>1.1733688999999998</v>
      </c>
      <c r="F229" s="424">
        <f t="shared" si="8"/>
        <v>1.8622224427919748E-2</v>
      </c>
      <c r="S229" s="32"/>
      <c r="W229" s="32"/>
      <c r="Z229" s="32"/>
    </row>
    <row r="230" spans="1:26" x14ac:dyDescent="0.25">
      <c r="A230" s="76" t="s">
        <v>23</v>
      </c>
      <c r="B230" s="27">
        <v>6.3550000000000004E-3</v>
      </c>
      <c r="C230" s="425">
        <f t="shared" si="7"/>
        <v>1.448791643431062E-4</v>
      </c>
      <c r="D230" s="32" t="s">
        <v>206</v>
      </c>
      <c r="E230" s="27">
        <v>1.17062132</v>
      </c>
      <c r="F230" s="424">
        <f t="shared" si="8"/>
        <v>1.8578618319564855E-2</v>
      </c>
      <c r="S230" s="32"/>
      <c r="W230" s="32"/>
      <c r="Z230" s="32"/>
    </row>
    <row r="231" spans="1:26" x14ac:dyDescent="0.25">
      <c r="A231" s="76" t="s">
        <v>885</v>
      </c>
      <c r="B231" s="27">
        <v>5.2059999999999997E-3</v>
      </c>
      <c r="C231" s="425">
        <f t="shared" si="7"/>
        <v>1.1868464666722437E-4</v>
      </c>
      <c r="D231" s="32" t="s">
        <v>908</v>
      </c>
      <c r="E231" s="27">
        <v>1.14006454</v>
      </c>
      <c r="F231" s="424">
        <f t="shared" si="8"/>
        <v>1.8093659825305662E-2</v>
      </c>
      <c r="S231" s="32"/>
      <c r="W231" s="32"/>
      <c r="Z231" s="32"/>
    </row>
    <row r="232" spans="1:26" x14ac:dyDescent="0.25">
      <c r="A232" s="76" t="s">
        <v>13</v>
      </c>
      <c r="B232" s="27">
        <v>4.5538900000000005E-3</v>
      </c>
      <c r="C232" s="425">
        <f t="shared" si="7"/>
        <v>1.0381806100872195E-4</v>
      </c>
      <c r="D232" s="32" t="s">
        <v>878</v>
      </c>
      <c r="E232" s="27">
        <v>1.11862442</v>
      </c>
      <c r="F232" s="424">
        <f t="shared" si="8"/>
        <v>1.7753389407024135E-2</v>
      </c>
      <c r="S232" s="32"/>
      <c r="W232" s="32"/>
      <c r="Z232" s="32"/>
    </row>
    <row r="233" spans="1:26" x14ac:dyDescent="0.25">
      <c r="A233" s="76" t="s">
        <v>26</v>
      </c>
      <c r="B233" s="27">
        <v>3.7755000000000002E-3</v>
      </c>
      <c r="C233" s="425">
        <f t="shared" si="7"/>
        <v>8.6072586149079061E-5</v>
      </c>
      <c r="D233" s="32" t="s">
        <v>70</v>
      </c>
      <c r="E233" s="27">
        <v>1.09375248</v>
      </c>
      <c r="F233" s="424">
        <f t="shared" si="8"/>
        <v>1.7358653490094897E-2</v>
      </c>
      <c r="S233" s="32"/>
      <c r="W233" s="32"/>
      <c r="Z233" s="32"/>
    </row>
    <row r="234" spans="1:26" x14ac:dyDescent="0.25">
      <c r="A234" s="76" t="s">
        <v>129</v>
      </c>
      <c r="B234" s="27">
        <v>3.5224399999999999E-3</v>
      </c>
      <c r="C234" s="425">
        <f t="shared" si="7"/>
        <v>8.0303408914041076E-5</v>
      </c>
      <c r="D234" s="32" t="s">
        <v>107</v>
      </c>
      <c r="E234" s="27">
        <v>1.0806351999999999</v>
      </c>
      <c r="F234" s="424">
        <f t="shared" si="8"/>
        <v>1.7150472642584905E-2</v>
      </c>
      <c r="S234" s="32"/>
      <c r="W234" s="32"/>
      <c r="Z234" s="32"/>
    </row>
    <row r="235" spans="1:26" x14ac:dyDescent="0.25">
      <c r="A235" s="76" t="s">
        <v>202</v>
      </c>
      <c r="B235" s="27">
        <v>3.1079200000000001E-3</v>
      </c>
      <c r="C235" s="425">
        <f t="shared" si="7"/>
        <v>7.0853320605071063E-5</v>
      </c>
      <c r="D235" s="32" t="s">
        <v>896</v>
      </c>
      <c r="E235" s="27">
        <v>1.0598428899999999</v>
      </c>
      <c r="F235" s="424">
        <f t="shared" si="8"/>
        <v>1.6820483443795949E-2</v>
      </c>
      <c r="S235" s="32"/>
      <c r="W235" s="32"/>
      <c r="Z235" s="32"/>
    </row>
    <row r="236" spans="1:26" x14ac:dyDescent="0.25">
      <c r="A236" s="76" t="s">
        <v>111</v>
      </c>
      <c r="B236" s="27">
        <v>3.0415999999999998E-3</v>
      </c>
      <c r="C236" s="425">
        <f t="shared" si="7"/>
        <v>6.9341379428165508E-5</v>
      </c>
      <c r="D236" s="32" t="s">
        <v>98</v>
      </c>
      <c r="E236" s="27">
        <v>1.04500671</v>
      </c>
      <c r="F236" s="424">
        <f t="shared" si="8"/>
        <v>1.6585022393470674E-2</v>
      </c>
      <c r="S236" s="32"/>
      <c r="W236" s="32"/>
      <c r="Z236" s="32"/>
    </row>
    <row r="237" spans="1:26" x14ac:dyDescent="0.25">
      <c r="A237" s="76" t="s">
        <v>124</v>
      </c>
      <c r="B237" s="27">
        <v>3.0000000000000001E-3</v>
      </c>
      <c r="C237" s="425">
        <f t="shared" si="7"/>
        <v>6.8392996542772393E-5</v>
      </c>
      <c r="D237" s="32" t="s">
        <v>72</v>
      </c>
      <c r="E237" s="27">
        <v>1.0300462800000001</v>
      </c>
      <c r="F237" s="424">
        <f t="shared" si="8"/>
        <v>1.6347589404580153E-2</v>
      </c>
      <c r="S237" s="32"/>
      <c r="W237" s="32"/>
      <c r="Z237" s="32"/>
    </row>
    <row r="238" spans="1:26" x14ac:dyDescent="0.25">
      <c r="A238" s="76" t="s">
        <v>51</v>
      </c>
      <c r="B238" s="27">
        <v>2.993E-3</v>
      </c>
      <c r="C238" s="425">
        <f t="shared" si="7"/>
        <v>6.8233412884172593E-5</v>
      </c>
      <c r="D238" s="32" t="s">
        <v>73</v>
      </c>
      <c r="E238" s="27">
        <v>0.98775767000000003</v>
      </c>
      <c r="F238" s="424">
        <f t="shared" si="8"/>
        <v>1.5676438169734255E-2</v>
      </c>
      <c r="S238" s="32"/>
      <c r="W238" s="32"/>
      <c r="Z238" s="32"/>
    </row>
    <row r="239" spans="1:26" x14ac:dyDescent="0.25">
      <c r="A239" s="76" t="s">
        <v>170</v>
      </c>
      <c r="B239" s="27">
        <v>2.8E-3</v>
      </c>
      <c r="C239" s="425">
        <f t="shared" si="7"/>
        <v>6.3833463439920903E-5</v>
      </c>
      <c r="D239" s="32" t="s">
        <v>33</v>
      </c>
      <c r="E239" s="27">
        <v>0.93268585999999998</v>
      </c>
      <c r="F239" s="424">
        <f t="shared" si="8"/>
        <v>1.480240818183211E-2</v>
      </c>
      <c r="S239" s="32"/>
      <c r="W239" s="32"/>
      <c r="Z239" s="32"/>
    </row>
    <row r="240" spans="1:26" x14ac:dyDescent="0.25">
      <c r="A240" s="76" t="s">
        <v>881</v>
      </c>
      <c r="B240" s="27">
        <v>2.232E-3</v>
      </c>
      <c r="C240" s="425">
        <f t="shared" si="7"/>
        <v>5.0884389427822661E-5</v>
      </c>
      <c r="D240" s="32" t="s">
        <v>36</v>
      </c>
      <c r="E240" s="27">
        <v>0.92864882999999998</v>
      </c>
      <c r="F240" s="424">
        <f t="shared" si="8"/>
        <v>1.4738337556914196E-2</v>
      </c>
      <c r="S240" s="32"/>
      <c r="W240" s="32"/>
      <c r="Z240" s="32"/>
    </row>
    <row r="241" spans="1:26" x14ac:dyDescent="0.25">
      <c r="A241" s="76" t="s">
        <v>876</v>
      </c>
      <c r="B241" s="27">
        <v>2.1735999999999999E-3</v>
      </c>
      <c r="C241" s="425">
        <f t="shared" si="7"/>
        <v>4.955300576179003E-5</v>
      </c>
      <c r="D241" s="32" t="s">
        <v>184</v>
      </c>
      <c r="E241" s="27">
        <v>0.92651287000000004</v>
      </c>
      <c r="F241" s="424">
        <f t="shared" si="8"/>
        <v>1.4704438306227511E-2</v>
      </c>
      <c r="S241" s="32"/>
      <c r="W241" s="32"/>
      <c r="Z241" s="32"/>
    </row>
    <row r="242" spans="1:26" x14ac:dyDescent="0.25">
      <c r="A242" s="76" t="s">
        <v>73</v>
      </c>
      <c r="B242" s="27">
        <v>2.0019999999999999E-3</v>
      </c>
      <c r="C242" s="425">
        <f t="shared" si="7"/>
        <v>4.5640926359543446E-5</v>
      </c>
      <c r="D242" s="32" t="s">
        <v>909</v>
      </c>
      <c r="E242" s="27">
        <v>0.91606409</v>
      </c>
      <c r="F242" s="424">
        <f t="shared" si="8"/>
        <v>1.4538608509513145E-2</v>
      </c>
      <c r="S242" s="32"/>
      <c r="W242" s="32"/>
      <c r="Z242" s="32"/>
    </row>
    <row r="243" spans="1:26" x14ac:dyDescent="0.25">
      <c r="A243" s="76" t="s">
        <v>130</v>
      </c>
      <c r="B243" s="27">
        <v>1.9E-3</v>
      </c>
      <c r="C243" s="425">
        <f t="shared" si="7"/>
        <v>4.3315564477089184E-5</v>
      </c>
      <c r="D243" s="32" t="s">
        <v>149</v>
      </c>
      <c r="E243" s="27">
        <v>0.87178296999999993</v>
      </c>
      <c r="F243" s="424">
        <f t="shared" si="8"/>
        <v>1.3835834680617861E-2</v>
      </c>
      <c r="S243" s="32"/>
      <c r="W243" s="32"/>
      <c r="Z243" s="32"/>
    </row>
    <row r="244" spans="1:26" x14ac:dyDescent="0.25">
      <c r="A244" s="76" t="s">
        <v>43</v>
      </c>
      <c r="B244" s="27">
        <v>1.7600000000000001E-3</v>
      </c>
      <c r="C244" s="425">
        <f t="shared" ref="C244:C279" si="9">(B244/$B$295)*100</f>
        <v>4.0123891305093142E-5</v>
      </c>
      <c r="D244" s="32" t="s">
        <v>883</v>
      </c>
      <c r="E244" s="27">
        <v>0.85216867000000007</v>
      </c>
      <c r="F244" s="424">
        <f t="shared" ref="F244:F294" si="10">(E244/$E$295)*100</f>
        <v>1.3524541363915378E-2</v>
      </c>
      <c r="S244" s="32"/>
      <c r="W244" s="32"/>
      <c r="Z244" s="32"/>
    </row>
    <row r="245" spans="1:26" x14ac:dyDescent="0.25">
      <c r="A245" s="76" t="s">
        <v>67</v>
      </c>
      <c r="B245" s="27">
        <v>8.3000000000000001E-4</v>
      </c>
      <c r="C245" s="425">
        <f t="shared" si="9"/>
        <v>1.8922062376833698E-5</v>
      </c>
      <c r="D245" s="32" t="s">
        <v>153</v>
      </c>
      <c r="E245" s="27">
        <v>0.83350387999999997</v>
      </c>
      <c r="F245" s="424">
        <f t="shared" si="10"/>
        <v>1.3228317466827264E-2</v>
      </c>
      <c r="S245" s="32"/>
      <c r="W245" s="32"/>
      <c r="Z245" s="32"/>
    </row>
    <row r="246" spans="1:26" x14ac:dyDescent="0.25">
      <c r="A246" s="76" t="s">
        <v>213</v>
      </c>
      <c r="B246" s="27">
        <v>8.1999999999999998E-4</v>
      </c>
      <c r="C246" s="425">
        <f t="shared" si="9"/>
        <v>1.8694085721691119E-5</v>
      </c>
      <c r="D246" s="32" t="s">
        <v>69</v>
      </c>
      <c r="E246" s="27">
        <v>0.77703232999999994</v>
      </c>
      <c r="F246" s="424">
        <f t="shared" si="10"/>
        <v>1.2332072579228408E-2</v>
      </c>
      <c r="S246" s="32"/>
      <c r="W246" s="32"/>
      <c r="Z246" s="32"/>
    </row>
    <row r="247" spans="1:26" x14ac:dyDescent="0.25">
      <c r="A247" s="76" t="s">
        <v>77</v>
      </c>
      <c r="B247" s="27">
        <v>7.1000000000000002E-4</v>
      </c>
      <c r="C247" s="425">
        <f t="shared" si="9"/>
        <v>1.6186342515122802E-5</v>
      </c>
      <c r="D247" s="32" t="s">
        <v>43</v>
      </c>
      <c r="E247" s="27">
        <v>0.72518507999999993</v>
      </c>
      <c r="F247" s="424">
        <f t="shared" si="10"/>
        <v>1.1509218721869089E-2</v>
      </c>
      <c r="S247" s="32"/>
      <c r="W247" s="32"/>
    </row>
    <row r="248" spans="1:26" x14ac:dyDescent="0.25">
      <c r="A248" s="76" t="s">
        <v>880</v>
      </c>
      <c r="B248" s="27">
        <v>1.5799999999999999E-4</v>
      </c>
      <c r="C248" s="425">
        <f t="shared" si="9"/>
        <v>3.6020311512526797E-6</v>
      </c>
      <c r="D248" s="32" t="s">
        <v>108</v>
      </c>
      <c r="E248" s="27">
        <v>0.70704567000000007</v>
      </c>
      <c r="F248" s="424">
        <f t="shared" si="10"/>
        <v>1.1221332990442211E-2</v>
      </c>
    </row>
    <row r="249" spans="1:26" x14ac:dyDescent="0.25">
      <c r="A249" s="76" t="s">
        <v>42</v>
      </c>
      <c r="B249" s="27">
        <v>1E-4</v>
      </c>
      <c r="C249" s="425">
        <f t="shared" si="9"/>
        <v>2.2797665514257468E-6</v>
      </c>
      <c r="D249" s="32" t="s">
        <v>913</v>
      </c>
      <c r="E249" s="27">
        <v>0.69622120999999992</v>
      </c>
      <c r="F249" s="424">
        <f t="shared" si="10"/>
        <v>1.1049540876784655E-2</v>
      </c>
    </row>
    <row r="250" spans="1:26" x14ac:dyDescent="0.25">
      <c r="A250" s="76" t="s">
        <v>878</v>
      </c>
      <c r="B250" s="27">
        <v>6.5099999999999995E-6</v>
      </c>
      <c r="C250" s="425">
        <f t="shared" si="9"/>
        <v>1.4841280249781608E-7</v>
      </c>
      <c r="D250" s="32" t="s">
        <v>60</v>
      </c>
      <c r="E250" s="27">
        <v>0.68004018000000011</v>
      </c>
      <c r="F250" s="424">
        <f t="shared" si="10"/>
        <v>1.0792736071292624E-2</v>
      </c>
    </row>
    <row r="251" spans="1:26" x14ac:dyDescent="0.25">
      <c r="A251" s="232"/>
      <c r="B251" s="121"/>
      <c r="C251" s="425">
        <f t="shared" si="9"/>
        <v>0</v>
      </c>
      <c r="D251" s="32" t="s">
        <v>154</v>
      </c>
      <c r="E251" s="27">
        <v>0.65495563000000001</v>
      </c>
      <c r="F251" s="424">
        <f t="shared" si="10"/>
        <v>1.0394625877837372E-2</v>
      </c>
    </row>
    <row r="252" spans="1:26" x14ac:dyDescent="0.25">
      <c r="A252" s="232"/>
      <c r="B252" s="121"/>
      <c r="C252" s="425">
        <f t="shared" si="9"/>
        <v>0</v>
      </c>
      <c r="D252" s="32" t="s">
        <v>78</v>
      </c>
      <c r="E252" s="27">
        <v>0.61975744999999993</v>
      </c>
      <c r="F252" s="424">
        <f t="shared" si="10"/>
        <v>9.8360049638057164E-3</v>
      </c>
    </row>
    <row r="253" spans="1:26" x14ac:dyDescent="0.25">
      <c r="A253" s="232"/>
      <c r="B253" s="121"/>
      <c r="C253" s="425">
        <f t="shared" si="9"/>
        <v>0</v>
      </c>
      <c r="D253" s="32" t="s">
        <v>204</v>
      </c>
      <c r="E253" s="27">
        <v>0.60804746999999992</v>
      </c>
      <c r="F253" s="424">
        <f t="shared" si="10"/>
        <v>9.6501589987333068E-3</v>
      </c>
    </row>
    <row r="254" spans="1:26" x14ac:dyDescent="0.25">
      <c r="A254" s="232"/>
      <c r="B254" s="121"/>
      <c r="C254" s="425">
        <f t="shared" si="9"/>
        <v>0</v>
      </c>
      <c r="D254" s="32" t="s">
        <v>121</v>
      </c>
      <c r="E254" s="27">
        <v>0.59932388999999997</v>
      </c>
      <c r="F254" s="424">
        <f t="shared" si="10"/>
        <v>9.5117093904516226E-3</v>
      </c>
    </row>
    <row r="255" spans="1:26" x14ac:dyDescent="0.25">
      <c r="A255" s="232"/>
      <c r="B255" s="121"/>
      <c r="C255" s="425">
        <f t="shared" si="9"/>
        <v>0</v>
      </c>
      <c r="D255" s="32" t="s">
        <v>44</v>
      </c>
      <c r="E255" s="27">
        <v>0.58651160000000002</v>
      </c>
      <c r="F255" s="424">
        <f t="shared" si="10"/>
        <v>9.3083689577747441E-3</v>
      </c>
    </row>
    <row r="256" spans="1:26" x14ac:dyDescent="0.25">
      <c r="A256" s="232"/>
      <c r="B256" s="121"/>
      <c r="C256" s="425">
        <f t="shared" si="9"/>
        <v>0</v>
      </c>
      <c r="D256" s="32" t="s">
        <v>3</v>
      </c>
      <c r="E256" s="27">
        <v>0.58631568000000001</v>
      </c>
      <c r="F256" s="424">
        <f t="shared" si="10"/>
        <v>9.3052595637811604E-3</v>
      </c>
    </row>
    <row r="257" spans="1:6" x14ac:dyDescent="0.25">
      <c r="A257" s="232"/>
      <c r="B257" s="121"/>
      <c r="C257" s="425">
        <f t="shared" si="9"/>
        <v>0</v>
      </c>
      <c r="D257" s="32" t="s">
        <v>207</v>
      </c>
      <c r="E257" s="27">
        <v>0.51867118000000001</v>
      </c>
      <c r="F257" s="424">
        <f t="shared" si="10"/>
        <v>8.2316917708096429E-3</v>
      </c>
    </row>
    <row r="258" spans="1:6" x14ac:dyDescent="0.25">
      <c r="A258" s="232"/>
      <c r="B258" s="121"/>
      <c r="C258" s="425">
        <f t="shared" si="9"/>
        <v>0</v>
      </c>
      <c r="D258" s="32" t="s">
        <v>9</v>
      </c>
      <c r="E258" s="27">
        <v>0.50877746999999995</v>
      </c>
      <c r="F258" s="424">
        <f t="shared" si="10"/>
        <v>8.0746713418168893E-3</v>
      </c>
    </row>
    <row r="259" spans="1:6" x14ac:dyDescent="0.25">
      <c r="A259" s="232"/>
      <c r="B259" s="121"/>
      <c r="C259" s="425">
        <f t="shared" si="9"/>
        <v>0</v>
      </c>
      <c r="D259" s="32" t="s">
        <v>187</v>
      </c>
      <c r="E259" s="27">
        <v>0.43473284000000001</v>
      </c>
      <c r="F259" s="424">
        <f t="shared" si="10"/>
        <v>6.8995287949654453E-3</v>
      </c>
    </row>
    <row r="260" spans="1:6" x14ac:dyDescent="0.25">
      <c r="A260" s="33"/>
      <c r="B260" s="426"/>
      <c r="C260" s="425">
        <f t="shared" si="9"/>
        <v>0</v>
      </c>
      <c r="D260" s="32" t="s">
        <v>901</v>
      </c>
      <c r="E260" s="27">
        <v>0.43103359000000002</v>
      </c>
      <c r="F260" s="424">
        <f t="shared" si="10"/>
        <v>6.8408189862130724E-3</v>
      </c>
    </row>
    <row r="261" spans="1:6" x14ac:dyDescent="0.25">
      <c r="A261" s="33"/>
      <c r="B261" s="426"/>
      <c r="C261" s="425">
        <f t="shared" si="9"/>
        <v>0</v>
      </c>
      <c r="D261" s="32" t="s">
        <v>55</v>
      </c>
      <c r="E261" s="27">
        <v>0.42747106000000001</v>
      </c>
      <c r="F261" s="424">
        <f t="shared" si="10"/>
        <v>6.7842790240654491E-3</v>
      </c>
    </row>
    <row r="262" spans="1:6" x14ac:dyDescent="0.25">
      <c r="A262" s="33"/>
      <c r="B262" s="426"/>
      <c r="C262" s="425">
        <f t="shared" si="9"/>
        <v>0</v>
      </c>
      <c r="D262" s="32" t="s">
        <v>169</v>
      </c>
      <c r="E262" s="27">
        <v>0.40274390999999998</v>
      </c>
      <c r="F262" s="424">
        <f t="shared" si="10"/>
        <v>6.3918410305556193E-3</v>
      </c>
    </row>
    <row r="263" spans="1:6" x14ac:dyDescent="0.25">
      <c r="A263" s="33"/>
      <c r="B263" s="426"/>
      <c r="C263" s="425">
        <f t="shared" si="9"/>
        <v>0</v>
      </c>
      <c r="D263" s="32" t="s">
        <v>876</v>
      </c>
      <c r="E263" s="27">
        <v>0.31739674000000001</v>
      </c>
      <c r="F263" s="424">
        <f t="shared" si="10"/>
        <v>5.037318890052476E-3</v>
      </c>
    </row>
    <row r="264" spans="1:6" x14ac:dyDescent="0.25">
      <c r="A264" s="33"/>
      <c r="B264" s="426"/>
      <c r="C264" s="425">
        <f t="shared" si="9"/>
        <v>0</v>
      </c>
      <c r="D264" s="32" t="s">
        <v>897</v>
      </c>
      <c r="E264" s="27">
        <v>0.30496404999999999</v>
      </c>
      <c r="F264" s="424">
        <f t="shared" si="10"/>
        <v>4.8400029875918316E-3</v>
      </c>
    </row>
    <row r="265" spans="1:6" x14ac:dyDescent="0.25">
      <c r="A265" s="33"/>
      <c r="B265" s="426"/>
      <c r="C265" s="425">
        <f t="shared" si="9"/>
        <v>0</v>
      </c>
      <c r="D265" s="32" t="s">
        <v>37</v>
      </c>
      <c r="E265" s="27">
        <v>0.27198672999999995</v>
      </c>
      <c r="F265" s="424">
        <f t="shared" si="10"/>
        <v>4.3166287494717246E-3</v>
      </c>
    </row>
    <row r="266" spans="1:6" x14ac:dyDescent="0.25">
      <c r="A266" s="33"/>
      <c r="B266" s="426"/>
      <c r="C266" s="425">
        <f t="shared" si="9"/>
        <v>0</v>
      </c>
      <c r="D266" s="32" t="s">
        <v>13</v>
      </c>
      <c r="E266" s="27">
        <v>0.24207675000000001</v>
      </c>
      <c r="F266" s="424">
        <f t="shared" si="10"/>
        <v>3.8419354452648466E-3</v>
      </c>
    </row>
    <row r="267" spans="1:6" x14ac:dyDescent="0.25">
      <c r="A267" s="33"/>
      <c r="B267" s="426"/>
      <c r="C267" s="425">
        <f t="shared" si="9"/>
        <v>0</v>
      </c>
      <c r="D267" s="32" t="s">
        <v>880</v>
      </c>
      <c r="E267" s="27">
        <v>0.19982519000000001</v>
      </c>
      <c r="F267" s="424">
        <f t="shared" si="10"/>
        <v>3.171372221073616E-3</v>
      </c>
    </row>
    <row r="268" spans="1:6" x14ac:dyDescent="0.25">
      <c r="A268" s="33"/>
      <c r="B268" s="426"/>
      <c r="C268" s="425">
        <f t="shared" si="9"/>
        <v>0</v>
      </c>
      <c r="D268" s="32" t="s">
        <v>35</v>
      </c>
      <c r="E268" s="27">
        <v>0.17892780999999999</v>
      </c>
      <c r="F268" s="424">
        <f t="shared" si="10"/>
        <v>2.8397154843768095E-3</v>
      </c>
    </row>
    <row r="269" spans="1:6" x14ac:dyDescent="0.25">
      <c r="A269" s="33"/>
      <c r="B269" s="426"/>
      <c r="C269" s="425">
        <f t="shared" si="9"/>
        <v>0</v>
      </c>
      <c r="D269" s="32" t="s">
        <v>7</v>
      </c>
      <c r="E269" s="27">
        <v>0.14315669</v>
      </c>
      <c r="F269" s="424">
        <f t="shared" si="10"/>
        <v>2.2720015926262706E-3</v>
      </c>
    </row>
    <row r="270" spans="1:6" x14ac:dyDescent="0.25">
      <c r="A270" s="33"/>
      <c r="B270" s="426"/>
      <c r="C270" s="425">
        <f t="shared" si="9"/>
        <v>0</v>
      </c>
      <c r="D270" s="32" t="s">
        <v>122</v>
      </c>
      <c r="E270" s="27">
        <v>0.13431530999999999</v>
      </c>
      <c r="F270" s="424">
        <f t="shared" si="10"/>
        <v>2.1316824120066707E-3</v>
      </c>
    </row>
    <row r="271" spans="1:6" x14ac:dyDescent="0.25">
      <c r="A271" s="33"/>
      <c r="B271" s="426"/>
      <c r="C271" s="425">
        <f t="shared" si="9"/>
        <v>0</v>
      </c>
      <c r="D271" s="32" t="s">
        <v>77</v>
      </c>
      <c r="E271" s="27">
        <v>0.13249802999999999</v>
      </c>
      <c r="F271" s="424">
        <f t="shared" si="10"/>
        <v>2.1028408464867643E-3</v>
      </c>
    </row>
    <row r="272" spans="1:6" x14ac:dyDescent="0.25">
      <c r="A272" s="33"/>
      <c r="B272" s="426"/>
      <c r="C272" s="425">
        <f t="shared" si="9"/>
        <v>0</v>
      </c>
      <c r="D272" s="32" t="s">
        <v>141</v>
      </c>
      <c r="E272" s="27">
        <v>0.10260498</v>
      </c>
      <c r="F272" s="424">
        <f t="shared" si="10"/>
        <v>1.6284162337882122E-3</v>
      </c>
    </row>
    <row r="273" spans="1:6" x14ac:dyDescent="0.25">
      <c r="A273" s="33"/>
      <c r="B273" s="426"/>
      <c r="C273" s="425">
        <f t="shared" si="9"/>
        <v>0</v>
      </c>
      <c r="D273" s="32" t="s">
        <v>50</v>
      </c>
      <c r="E273" s="27">
        <v>9.7501409999999997E-2</v>
      </c>
      <c r="F273" s="424">
        <f t="shared" si="10"/>
        <v>1.5474188373823603E-3</v>
      </c>
    </row>
    <row r="274" spans="1:6" x14ac:dyDescent="0.25">
      <c r="A274" s="33"/>
      <c r="B274" s="426"/>
      <c r="C274" s="425">
        <f t="shared" si="9"/>
        <v>0</v>
      </c>
      <c r="D274" s="32" t="s">
        <v>1</v>
      </c>
      <c r="E274" s="27">
        <v>8.2597240000000002E-2</v>
      </c>
      <c r="F274" s="424">
        <f t="shared" si="10"/>
        <v>1.3108787359258887E-3</v>
      </c>
    </row>
    <row r="275" spans="1:6" x14ac:dyDescent="0.25">
      <c r="A275" s="33"/>
      <c r="B275" s="426"/>
      <c r="C275" s="425">
        <f t="shared" si="9"/>
        <v>0</v>
      </c>
      <c r="D275" s="32" t="s">
        <v>42</v>
      </c>
      <c r="E275" s="27">
        <v>8.1062499999999996E-2</v>
      </c>
      <c r="F275" s="424">
        <f t="shared" si="10"/>
        <v>1.2865212872850515E-3</v>
      </c>
    </row>
    <row r="276" spans="1:6" x14ac:dyDescent="0.25">
      <c r="A276" s="33"/>
      <c r="B276" s="426"/>
      <c r="C276" s="425">
        <f t="shared" si="9"/>
        <v>0</v>
      </c>
      <c r="D276" s="32" t="s">
        <v>893</v>
      </c>
      <c r="E276" s="27">
        <v>8.0878729999999996E-2</v>
      </c>
      <c r="F276" s="424">
        <f t="shared" si="10"/>
        <v>1.2836047226964394E-3</v>
      </c>
    </row>
    <row r="277" spans="1:6" x14ac:dyDescent="0.25">
      <c r="A277" s="33"/>
      <c r="B277" s="426"/>
      <c r="C277" s="425">
        <f t="shared" si="9"/>
        <v>0</v>
      </c>
      <c r="D277" s="32" t="s">
        <v>892</v>
      </c>
      <c r="E277" s="27">
        <v>5.4863769999999999E-2</v>
      </c>
      <c r="F277" s="424">
        <f t="shared" si="10"/>
        <v>8.7072824062557879E-4</v>
      </c>
    </row>
    <row r="278" spans="1:6" x14ac:dyDescent="0.25">
      <c r="A278" s="33"/>
      <c r="B278" s="426"/>
      <c r="C278" s="425">
        <f t="shared" si="9"/>
        <v>0</v>
      </c>
      <c r="D278" s="32" t="s">
        <v>130</v>
      </c>
      <c r="E278" s="27">
        <v>5.4843580000000003E-2</v>
      </c>
      <c r="F278" s="424">
        <f t="shared" si="10"/>
        <v>8.7040781052793482E-4</v>
      </c>
    </row>
    <row r="279" spans="1:6" x14ac:dyDescent="0.25">
      <c r="A279" s="33"/>
      <c r="B279" s="426"/>
      <c r="C279" s="425">
        <f t="shared" si="9"/>
        <v>0</v>
      </c>
      <c r="D279" s="32" t="s">
        <v>41</v>
      </c>
      <c r="E279" s="27">
        <v>5.3325259999999999E-2</v>
      </c>
      <c r="F279" s="424">
        <f t="shared" si="10"/>
        <v>8.4631095932163533E-4</v>
      </c>
    </row>
    <row r="280" spans="1:6" x14ac:dyDescent="0.25">
      <c r="A280" s="33"/>
      <c r="B280" s="426"/>
      <c r="C280" s="425"/>
      <c r="D280" s="32" t="s">
        <v>139</v>
      </c>
      <c r="E280" s="27">
        <v>4.1465210000000002E-2</v>
      </c>
      <c r="F280" s="424">
        <f t="shared" si="10"/>
        <v>6.5808327335999985E-4</v>
      </c>
    </row>
    <row r="281" spans="1:6" x14ac:dyDescent="0.25">
      <c r="A281" s="33"/>
      <c r="B281" s="426"/>
      <c r="C281" s="425"/>
      <c r="D281" s="32" t="s">
        <v>906</v>
      </c>
      <c r="E281" s="27">
        <v>4.1368419999999996E-2</v>
      </c>
      <c r="F281" s="424">
        <f t="shared" si="10"/>
        <v>6.5654714512072365E-4</v>
      </c>
    </row>
    <row r="282" spans="1:6" x14ac:dyDescent="0.25">
      <c r="A282" s="33"/>
      <c r="B282" s="426"/>
      <c r="C282" s="425"/>
      <c r="D282" s="32" t="s">
        <v>34</v>
      </c>
      <c r="E282" s="27">
        <v>3.9808449999999995E-2</v>
      </c>
      <c r="F282" s="424">
        <f t="shared" si="10"/>
        <v>6.3178927788832813E-4</v>
      </c>
    </row>
    <row r="283" spans="1:6" x14ac:dyDescent="0.25">
      <c r="A283" s="33"/>
      <c r="B283" s="426"/>
      <c r="C283" s="425"/>
      <c r="D283" s="32" t="s">
        <v>32</v>
      </c>
      <c r="E283" s="27">
        <v>3.1137999999999999E-2</v>
      </c>
      <c r="F283" s="424">
        <f t="shared" si="10"/>
        <v>4.9418288164665447E-4</v>
      </c>
    </row>
    <row r="284" spans="1:6" x14ac:dyDescent="0.25">
      <c r="A284" s="33"/>
      <c r="B284" s="426"/>
      <c r="C284" s="425"/>
      <c r="D284" s="32" t="s">
        <v>46</v>
      </c>
      <c r="E284" s="27">
        <v>2.8771560000000002E-2</v>
      </c>
      <c r="F284" s="424">
        <f t="shared" si="10"/>
        <v>4.56625744436689E-4</v>
      </c>
    </row>
    <row r="285" spans="1:6" x14ac:dyDescent="0.25">
      <c r="A285" s="33"/>
      <c r="B285" s="426"/>
      <c r="C285" s="425"/>
      <c r="D285" s="32" t="s">
        <v>56</v>
      </c>
      <c r="E285" s="27">
        <v>2.3284679999999999E-2</v>
      </c>
      <c r="F285" s="424">
        <f t="shared" si="10"/>
        <v>3.6954493739547252E-4</v>
      </c>
    </row>
    <row r="286" spans="1:6" x14ac:dyDescent="0.25">
      <c r="A286" s="33"/>
      <c r="B286" s="426"/>
      <c r="C286" s="425"/>
      <c r="D286" s="32" t="s">
        <v>895</v>
      </c>
      <c r="E286" s="27">
        <v>1.9253950000000002E-2</v>
      </c>
      <c r="F286" s="424">
        <f t="shared" si="10"/>
        <v>3.0557429809495163E-4</v>
      </c>
    </row>
    <row r="287" spans="1:6" x14ac:dyDescent="0.25">
      <c r="A287" s="33"/>
      <c r="B287" s="426"/>
      <c r="C287" s="425"/>
      <c r="D287" s="32" t="s">
        <v>49</v>
      </c>
      <c r="E287" s="27">
        <v>8.2186700000000008E-3</v>
      </c>
      <c r="F287" s="424">
        <f t="shared" si="10"/>
        <v>1.3043631652331271E-4</v>
      </c>
    </row>
    <row r="288" spans="1:6" x14ac:dyDescent="0.25">
      <c r="A288" s="33"/>
      <c r="B288" s="426"/>
      <c r="C288" s="425"/>
      <c r="D288" s="32" t="s">
        <v>912</v>
      </c>
      <c r="E288" s="27">
        <v>7.76445E-3</v>
      </c>
      <c r="F288" s="424">
        <f t="shared" si="10"/>
        <v>1.2322751221662811E-4</v>
      </c>
    </row>
    <row r="289" spans="1:6" x14ac:dyDescent="0.25">
      <c r="A289" s="33"/>
      <c r="B289" s="426"/>
      <c r="C289" s="425"/>
      <c r="D289" s="32" t="s">
        <v>47</v>
      </c>
      <c r="E289" s="27">
        <v>5.7897900000000004E-3</v>
      </c>
      <c r="F289" s="424">
        <f t="shared" si="10"/>
        <v>9.1888210749854971E-5</v>
      </c>
    </row>
    <row r="290" spans="1:6" x14ac:dyDescent="0.25">
      <c r="A290" s="33"/>
      <c r="B290" s="426"/>
      <c r="C290" s="425"/>
      <c r="D290" s="32" t="s">
        <v>65</v>
      </c>
      <c r="E290" s="27">
        <v>2.1184799999999998E-3</v>
      </c>
      <c r="F290" s="424">
        <f t="shared" si="10"/>
        <v>3.3621830275252253E-5</v>
      </c>
    </row>
    <row r="291" spans="1:6" x14ac:dyDescent="0.25">
      <c r="A291" s="33"/>
      <c r="B291" s="426"/>
      <c r="C291" s="425"/>
      <c r="D291" s="32" t="s">
        <v>128</v>
      </c>
      <c r="E291" s="27">
        <v>1.8652300000000001E-3</v>
      </c>
      <c r="F291" s="424">
        <f t="shared" si="10"/>
        <v>2.9602567163394868E-5</v>
      </c>
    </row>
    <row r="292" spans="1:6" x14ac:dyDescent="0.25">
      <c r="A292" s="33"/>
      <c r="B292" s="426"/>
      <c r="C292" s="425"/>
      <c r="D292" s="32" t="s">
        <v>61</v>
      </c>
      <c r="E292" s="27">
        <v>6.7442000000000001E-4</v>
      </c>
      <c r="F292" s="424">
        <f t="shared" si="10"/>
        <v>1.0703539695553239E-5</v>
      </c>
    </row>
    <row r="293" spans="1:6" x14ac:dyDescent="0.25">
      <c r="A293" s="33"/>
      <c r="B293" s="426"/>
      <c r="C293" s="425"/>
      <c r="D293" s="32" t="s">
        <v>51</v>
      </c>
      <c r="E293" s="27">
        <v>4.7100000000000001E-4</v>
      </c>
      <c r="F293" s="424">
        <f t="shared" si="10"/>
        <v>7.4751152050733605E-6</v>
      </c>
    </row>
    <row r="294" spans="1:6" x14ac:dyDescent="0.25">
      <c r="A294" s="33"/>
      <c r="B294" s="426"/>
      <c r="C294" s="425"/>
      <c r="D294" s="32" t="s">
        <v>907</v>
      </c>
      <c r="E294" s="27">
        <v>1.0709999999999999E-4</v>
      </c>
      <c r="F294" s="424">
        <f t="shared" si="10"/>
        <v>1.6997554956759169E-6</v>
      </c>
    </row>
    <row r="295" spans="1:6" ht="13" x14ac:dyDescent="0.3">
      <c r="A295" s="423" t="s">
        <v>218</v>
      </c>
      <c r="B295" s="421">
        <f>SUBTOTAL(109,B52:B294)</f>
        <v>4386.4140360099964</v>
      </c>
      <c r="C295" s="422">
        <f>SUM(C52:C294)</f>
        <v>100.00000000000001</v>
      </c>
      <c r="D295" s="421"/>
      <c r="E295" s="420">
        <f>SUM(E52:E294)</f>
        <v>6300.906234600001</v>
      </c>
      <c r="F295" s="419">
        <f>SUM(F52:F294)</f>
        <v>100</v>
      </c>
    </row>
  </sheetData>
  <mergeCells count="4">
    <mergeCell ref="A50:F50"/>
    <mergeCell ref="A1:J1"/>
    <mergeCell ref="A2:K2"/>
    <mergeCell ref="A9:F9"/>
  </mergeCells>
  <hyperlinks>
    <hyperlink ref="M1" location="'Table of Content'!A1" display="Table of Content" xr:uid="{A7563662-0688-4A8E-A616-540484A780EB}"/>
  </hyperlinks>
  <pageMargins left="0.7" right="0.7" top="0.75" bottom="0.75" header="0.3" footer="0.3"/>
  <pageSetup scale="17" orientation="portrait" r:id="rId1"/>
  <tableParts count="2">
    <tablePart r:id="rId2"/>
    <tablePart r:id="rId3"/>
  </tablePart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4B35BB-6C2D-4600-9362-E5C5C3B7F518}">
  <dimension ref="A1:AM571"/>
  <sheetViews>
    <sheetView zoomScaleNormal="100" workbookViewId="0">
      <selection activeCell="F9" sqref="F9"/>
    </sheetView>
  </sheetViews>
  <sheetFormatPr defaultColWidth="8.7265625" defaultRowHeight="14.5" customHeight="1" x14ac:dyDescent="0.25"/>
  <cols>
    <col min="1" max="1" width="10.54296875" style="32" customWidth="1"/>
    <col min="2" max="2" width="14.81640625" style="32" customWidth="1"/>
    <col min="3" max="3" width="13.81640625" style="32" customWidth="1"/>
    <col min="4" max="4" width="14.1796875" style="32" customWidth="1"/>
    <col min="5" max="5" width="14.54296875" style="32" customWidth="1"/>
    <col min="6" max="6" width="8.7265625" style="32"/>
    <col min="7" max="7" width="59.6328125" style="32" customWidth="1"/>
    <col min="8" max="8" width="7.90625" style="32" bestFit="1" customWidth="1"/>
    <col min="9" max="10" width="6.6328125" style="32" bestFit="1" customWidth="1"/>
    <col min="11" max="12" width="5.36328125" style="32" bestFit="1" customWidth="1"/>
    <col min="13" max="20" width="6.6328125" style="32" bestFit="1" customWidth="1"/>
    <col min="21" max="21" width="11" style="32" bestFit="1" customWidth="1"/>
    <col min="22" max="22" width="9.90625" style="32" customWidth="1"/>
    <col min="23" max="23" width="16.36328125" style="32" bestFit="1" customWidth="1"/>
    <col min="24" max="38" width="8.7265625" style="32"/>
    <col min="39" max="39" width="14.81640625" style="27" bestFit="1" customWidth="1"/>
    <col min="40" max="16384" width="8.7265625" style="32"/>
  </cols>
  <sheetData>
    <row r="1" spans="1:39" ht="14.5" customHeight="1" x14ac:dyDescent="0.3">
      <c r="A1" s="13" t="s">
        <v>1255</v>
      </c>
      <c r="B1" s="13"/>
      <c r="C1" s="13"/>
      <c r="D1" s="13"/>
      <c r="W1" s="475" t="s">
        <v>260</v>
      </c>
    </row>
    <row r="3" spans="1:39" ht="14.5" customHeight="1" x14ac:dyDescent="0.3">
      <c r="A3" s="474"/>
      <c r="B3" s="474" t="s">
        <v>1254</v>
      </c>
      <c r="C3" s="474"/>
      <c r="D3" s="474"/>
      <c r="E3" s="473"/>
      <c r="G3" s="620" t="s">
        <v>1253</v>
      </c>
      <c r="H3" s="620"/>
      <c r="I3" s="620"/>
      <c r="J3" s="620"/>
      <c r="K3" s="620"/>
      <c r="L3" s="620"/>
      <c r="M3" s="620"/>
      <c r="N3" s="620"/>
      <c r="O3" s="620"/>
      <c r="P3" s="620"/>
      <c r="Q3" s="620"/>
      <c r="R3" s="620"/>
      <c r="S3" s="620"/>
      <c r="T3" s="620"/>
      <c r="U3" s="620"/>
    </row>
    <row r="4" spans="1:39" ht="14.5" customHeight="1" x14ac:dyDescent="0.3">
      <c r="A4" s="472" t="s">
        <v>1167</v>
      </c>
      <c r="B4" s="472" t="s">
        <v>1252</v>
      </c>
      <c r="C4" s="472" t="s">
        <v>264</v>
      </c>
      <c r="D4" s="472" t="s">
        <v>222</v>
      </c>
      <c r="E4" s="472" t="s">
        <v>223</v>
      </c>
      <c r="G4" s="621" t="s">
        <v>1205</v>
      </c>
      <c r="H4" s="564">
        <v>2024</v>
      </c>
      <c r="I4" s="565"/>
      <c r="J4" s="565"/>
      <c r="K4" s="565"/>
      <c r="L4" s="566"/>
      <c r="M4" s="564">
        <v>2025</v>
      </c>
      <c r="N4" s="565"/>
      <c r="O4" s="565"/>
      <c r="P4" s="565"/>
      <c r="Q4" s="565"/>
      <c r="R4" s="565"/>
      <c r="S4" s="565"/>
      <c r="T4" s="566"/>
      <c r="U4" s="460" t="s">
        <v>1251</v>
      </c>
    </row>
    <row r="5" spans="1:39" s="61" customFormat="1" ht="13" x14ac:dyDescent="0.3">
      <c r="A5" s="623" t="s">
        <v>1250</v>
      </c>
      <c r="B5" s="471" t="s">
        <v>232</v>
      </c>
      <c r="C5" s="467">
        <v>1669.8105467799999</v>
      </c>
      <c r="D5" s="466">
        <v>1449.8318454800001</v>
      </c>
      <c r="E5" s="466">
        <f t="shared" ref="E5:E16" si="0">C5-D5</f>
        <v>219.97870129999978</v>
      </c>
      <c r="G5" s="622"/>
      <c r="H5" s="41" t="s">
        <v>232</v>
      </c>
      <c r="I5" s="41" t="s">
        <v>233</v>
      </c>
      <c r="J5" s="41" t="s">
        <v>234</v>
      </c>
      <c r="K5" s="41" t="s">
        <v>235</v>
      </c>
      <c r="L5" s="41" t="s">
        <v>236</v>
      </c>
      <c r="M5" s="41" t="s">
        <v>225</v>
      </c>
      <c r="N5" s="41" t="s">
        <v>226</v>
      </c>
      <c r="O5" s="41" t="s">
        <v>227</v>
      </c>
      <c r="P5" s="41" t="s">
        <v>228</v>
      </c>
      <c r="Q5" s="41" t="s">
        <v>229</v>
      </c>
      <c r="R5" s="41" t="s">
        <v>230</v>
      </c>
      <c r="S5" s="41" t="s">
        <v>231</v>
      </c>
      <c r="T5" s="41" t="s">
        <v>232</v>
      </c>
      <c r="U5" s="459" t="s">
        <v>1246</v>
      </c>
      <c r="Y5" s="32"/>
      <c r="AM5" s="439"/>
    </row>
    <row r="6" spans="1:39" s="61" customFormat="1" ht="14.5" customHeight="1" x14ac:dyDescent="0.25">
      <c r="A6" s="624"/>
      <c r="B6" s="471" t="s">
        <v>233</v>
      </c>
      <c r="C6" s="470">
        <v>1493.8985432300001</v>
      </c>
      <c r="D6" s="469">
        <v>1672.95291834</v>
      </c>
      <c r="E6" s="469">
        <f t="shared" si="0"/>
        <v>-179.05437510999991</v>
      </c>
      <c r="G6" s="121" t="s">
        <v>1235</v>
      </c>
      <c r="H6" s="121">
        <v>1256.69098459</v>
      </c>
      <c r="I6" s="121">
        <v>1071.4217124900001</v>
      </c>
      <c r="J6" s="121">
        <v>1073.01519867</v>
      </c>
      <c r="K6" s="121">
        <v>651.66922205999992</v>
      </c>
      <c r="L6" s="121">
        <v>977.48743769000009</v>
      </c>
      <c r="M6" s="121">
        <v>1347.5830084900001</v>
      </c>
      <c r="N6" s="121">
        <v>1282.1117562300001</v>
      </c>
      <c r="O6" s="121">
        <v>1490.3349306</v>
      </c>
      <c r="P6" s="121">
        <v>1353.2292663399999</v>
      </c>
      <c r="Q6" s="121">
        <v>1278.07662781</v>
      </c>
      <c r="R6" s="121">
        <v>1498.6989753399998</v>
      </c>
      <c r="S6" s="121">
        <v>1674.8392650200001</v>
      </c>
      <c r="T6" s="121">
        <v>1445.62169266</v>
      </c>
      <c r="U6" s="461">
        <f>(Table41[[#This Row],[Column14]]/$T$24)*100</f>
        <v>76.613390115134152</v>
      </c>
      <c r="Y6" s="32"/>
      <c r="AM6" s="439"/>
    </row>
    <row r="7" spans="1:39" s="61" customFormat="1" ht="14.5" customHeight="1" x14ac:dyDescent="0.25">
      <c r="A7" s="624"/>
      <c r="B7" s="471" t="s">
        <v>234</v>
      </c>
      <c r="C7" s="467">
        <v>1459.5860926300002</v>
      </c>
      <c r="D7" s="466">
        <v>1671.3878557600201</v>
      </c>
      <c r="E7" s="466">
        <f t="shared" si="0"/>
        <v>-211.80176313001994</v>
      </c>
      <c r="G7" s="121" t="s">
        <v>1236</v>
      </c>
      <c r="H7" s="121">
        <v>213.62060690999999</v>
      </c>
      <c r="I7" s="121">
        <v>163.53994293</v>
      </c>
      <c r="J7" s="121">
        <v>168.95044108000002</v>
      </c>
      <c r="K7" s="121">
        <v>203.65645046</v>
      </c>
      <c r="L7" s="121">
        <v>135.72617156000001</v>
      </c>
      <c r="M7" s="121">
        <v>97.633935739999998</v>
      </c>
      <c r="N7" s="121">
        <v>147.05188102000002</v>
      </c>
      <c r="O7" s="121">
        <v>111.04392959</v>
      </c>
      <c r="P7" s="121">
        <v>230.02950662000001</v>
      </c>
      <c r="Q7" s="121">
        <v>222.59498265000002</v>
      </c>
      <c r="R7" s="121">
        <v>248.15000299000002</v>
      </c>
      <c r="S7" s="121">
        <v>357.77070886000001</v>
      </c>
      <c r="T7" s="121">
        <v>245.26666644999997</v>
      </c>
      <c r="U7" s="443">
        <f>(Table41[[#This Row],[Column14]]/$T$24)*100</f>
        <v>12.998359732964918</v>
      </c>
      <c r="Y7" s="32"/>
      <c r="AM7" s="439"/>
    </row>
    <row r="8" spans="1:39" s="61" customFormat="1" ht="12.5" customHeight="1" x14ac:dyDescent="0.25">
      <c r="A8" s="624"/>
      <c r="B8" s="471" t="s">
        <v>235</v>
      </c>
      <c r="C8" s="470">
        <v>1505.64881027</v>
      </c>
      <c r="D8" s="469">
        <v>1829.05614679</v>
      </c>
      <c r="E8" s="469">
        <f t="shared" si="0"/>
        <v>-323.40733651999994</v>
      </c>
      <c r="G8" s="121" t="s">
        <v>1241</v>
      </c>
      <c r="H8" s="121">
        <v>42.638554859999999</v>
      </c>
      <c r="I8" s="121">
        <v>43.137839390000003</v>
      </c>
      <c r="J8" s="121">
        <v>46.346996659999995</v>
      </c>
      <c r="K8" s="121">
        <v>66.854272710000004</v>
      </c>
      <c r="L8" s="121">
        <v>34.524327849999999</v>
      </c>
      <c r="M8" s="121">
        <v>36.37413875</v>
      </c>
      <c r="N8" s="121">
        <v>51.293316579999995</v>
      </c>
      <c r="O8" s="121">
        <v>48.849855740000002</v>
      </c>
      <c r="P8" s="121">
        <v>47.231950049999995</v>
      </c>
      <c r="Q8" s="121">
        <v>42.026557920000002</v>
      </c>
      <c r="R8" s="121">
        <v>47.577775219999999</v>
      </c>
      <c r="S8" s="121">
        <v>47.596600909999999</v>
      </c>
      <c r="T8" s="121">
        <v>57.103788810000005</v>
      </c>
      <c r="U8" s="446">
        <f>(Table41[[#This Row],[Column14]]/$T$24)*100</f>
        <v>3.0263206974313928</v>
      </c>
      <c r="Y8" s="32"/>
      <c r="AM8" s="439"/>
    </row>
    <row r="9" spans="1:39" s="61" customFormat="1" ht="12.5" customHeight="1" x14ac:dyDescent="0.25">
      <c r="A9" s="625"/>
      <c r="B9" s="471" t="s">
        <v>236</v>
      </c>
      <c r="C9" s="467">
        <v>2087.88115655</v>
      </c>
      <c r="D9" s="466">
        <v>1466.61990226998</v>
      </c>
      <c r="E9" s="466">
        <f t="shared" si="0"/>
        <v>621.26125428002001</v>
      </c>
      <c r="G9" s="121" t="s">
        <v>1231</v>
      </c>
      <c r="H9" s="121">
        <v>60.004536850000001</v>
      </c>
      <c r="I9" s="121">
        <v>77.555890410000003</v>
      </c>
      <c r="J9" s="121">
        <v>58.807295329999995</v>
      </c>
      <c r="K9" s="121">
        <v>24.813870899999998</v>
      </c>
      <c r="L9" s="121">
        <v>4.6766752300000007</v>
      </c>
      <c r="M9" s="121">
        <v>0.27271265</v>
      </c>
      <c r="N9" s="121">
        <v>1.539366</v>
      </c>
      <c r="O9" s="121">
        <v>1.3344708300000001</v>
      </c>
      <c r="P9" s="121">
        <v>2.78114968</v>
      </c>
      <c r="Q9" s="121">
        <v>15.537919550000002</v>
      </c>
      <c r="R9" s="121">
        <v>26.163858780000002</v>
      </c>
      <c r="S9" s="121">
        <v>44.707471920000003</v>
      </c>
      <c r="T9" s="121">
        <v>49.187676750000001</v>
      </c>
      <c r="U9" s="443">
        <f>(Table41[[#This Row],[Column14]]/$T$24)*100</f>
        <v>2.6067917262439511</v>
      </c>
      <c r="Y9" s="32"/>
      <c r="AM9" s="439"/>
    </row>
    <row r="10" spans="1:39" ht="14.5" customHeight="1" x14ac:dyDescent="0.25">
      <c r="A10" s="623">
        <v>2025</v>
      </c>
      <c r="B10" s="471" t="s">
        <v>225</v>
      </c>
      <c r="C10" s="470">
        <v>1733.45929905</v>
      </c>
      <c r="D10" s="469">
        <v>1503.53081220998</v>
      </c>
      <c r="E10" s="469">
        <f t="shared" si="0"/>
        <v>229.92848684002001</v>
      </c>
      <c r="G10" s="122" t="s">
        <v>1242</v>
      </c>
      <c r="H10" s="122">
        <v>12.519851150000001</v>
      </c>
      <c r="I10" s="122">
        <v>23.244950500000002</v>
      </c>
      <c r="J10" s="122">
        <v>14.07116332</v>
      </c>
      <c r="K10" s="122">
        <v>9.4494910900000004</v>
      </c>
      <c r="L10" s="122">
        <v>18.97720412</v>
      </c>
      <c r="M10" s="122">
        <v>12.272470910000001</v>
      </c>
      <c r="N10" s="122">
        <v>41.409460299999999</v>
      </c>
      <c r="O10" s="122">
        <v>10.09131131</v>
      </c>
      <c r="P10" s="122">
        <v>11.66042079</v>
      </c>
      <c r="Q10" s="122">
        <v>12.24948343</v>
      </c>
      <c r="R10" s="122">
        <v>17.498423980000002</v>
      </c>
      <c r="S10" s="122">
        <v>32.277501659999999</v>
      </c>
      <c r="T10" s="122">
        <v>25.170252120000001</v>
      </c>
      <c r="U10" s="549">
        <f>(Table41[[#This Row],[Column14]]/$T$24)*100</f>
        <v>1.3339439735561462</v>
      </c>
    </row>
    <row r="11" spans="1:39" ht="14.5" customHeight="1" x14ac:dyDescent="0.25">
      <c r="A11" s="624"/>
      <c r="B11" s="471" t="s">
        <v>226</v>
      </c>
      <c r="C11" s="467">
        <v>1608.3100656099998</v>
      </c>
      <c r="D11" s="466">
        <v>1487.6782857599899</v>
      </c>
      <c r="E11" s="466">
        <f t="shared" si="0"/>
        <v>120.63177985000993</v>
      </c>
      <c r="G11" s="121" t="s">
        <v>1233</v>
      </c>
      <c r="H11" s="121">
        <v>27.860478920000002</v>
      </c>
      <c r="I11" s="121">
        <v>34.132241919999998</v>
      </c>
      <c r="J11" s="121">
        <v>28.229133449999999</v>
      </c>
      <c r="K11" s="121">
        <v>499.72909750999997</v>
      </c>
      <c r="L11" s="121">
        <v>821.96257526999796</v>
      </c>
      <c r="M11" s="121">
        <v>199.29167630000001</v>
      </c>
      <c r="N11" s="121">
        <v>40.628601369999998</v>
      </c>
      <c r="O11" s="121">
        <v>51.97169117</v>
      </c>
      <c r="P11" s="121">
        <v>44.320350840000003</v>
      </c>
      <c r="Q11" s="121">
        <v>36.727194479999994</v>
      </c>
      <c r="R11" s="121">
        <v>25.306928379999999</v>
      </c>
      <c r="S11" s="121">
        <v>35.087458909999995</v>
      </c>
      <c r="T11" s="121">
        <v>19.482477969999998</v>
      </c>
      <c r="U11" s="525">
        <f>(Table41[[#This Row],[Column14]]/$T$24)*100</f>
        <v>1.0325098832590429</v>
      </c>
    </row>
    <row r="12" spans="1:39" ht="14.5" customHeight="1" x14ac:dyDescent="0.25">
      <c r="A12" s="624"/>
      <c r="B12" s="471" t="s">
        <v>227</v>
      </c>
      <c r="C12" s="470">
        <v>1765.6799966199999</v>
      </c>
      <c r="D12" s="469">
        <v>1430.6964128029999</v>
      </c>
      <c r="E12" s="469">
        <f t="shared" si="0"/>
        <v>334.98358381699995</v>
      </c>
      <c r="G12" s="121" t="s">
        <v>1237</v>
      </c>
      <c r="H12" s="121">
        <v>19.79384786</v>
      </c>
      <c r="I12" s="121">
        <v>50.255845319999999</v>
      </c>
      <c r="J12" s="121">
        <v>33.734970159999996</v>
      </c>
      <c r="K12" s="121">
        <v>23.412878280000001</v>
      </c>
      <c r="L12" s="121">
        <v>15.241569539999999</v>
      </c>
      <c r="M12" s="121">
        <v>11.625324839999999</v>
      </c>
      <c r="N12" s="121">
        <v>21.350871680000001</v>
      </c>
      <c r="O12" s="121">
        <v>17.275909559999999</v>
      </c>
      <c r="P12" s="121">
        <v>13.67720813</v>
      </c>
      <c r="Q12" s="121">
        <v>8.2449044199999992</v>
      </c>
      <c r="R12" s="121">
        <v>15.38067012</v>
      </c>
      <c r="S12" s="121">
        <v>8.9067034899999999</v>
      </c>
      <c r="T12" s="121">
        <v>11.34450698</v>
      </c>
      <c r="U12" s="446">
        <f>(Table41[[#This Row],[Column14]]/$T$24)*100</f>
        <v>0.60122308854078477</v>
      </c>
    </row>
    <row r="13" spans="1:39" ht="14.5" customHeight="1" x14ac:dyDescent="0.25">
      <c r="A13" s="624"/>
      <c r="B13" s="471" t="s">
        <v>228</v>
      </c>
      <c r="C13" s="467">
        <v>1721.84115761</v>
      </c>
      <c r="D13" s="466">
        <v>1208.35200226999</v>
      </c>
      <c r="E13" s="466">
        <f t="shared" si="0"/>
        <v>513.48915534001003</v>
      </c>
      <c r="G13" s="121" t="s">
        <v>1232</v>
      </c>
      <c r="H13" s="121">
        <v>16.960483570000001</v>
      </c>
      <c r="I13" s="121">
        <v>11.13418512</v>
      </c>
      <c r="J13" s="121">
        <v>15.98043539</v>
      </c>
      <c r="K13" s="121">
        <v>10.42387943</v>
      </c>
      <c r="L13" s="121">
        <v>12.15840367</v>
      </c>
      <c r="M13" s="121">
        <v>19.689693850000001</v>
      </c>
      <c r="N13" s="121">
        <v>6.3198654699999999</v>
      </c>
      <c r="O13" s="121">
        <v>20.559936399999998</v>
      </c>
      <c r="P13" s="121">
        <v>5.3717062000000002</v>
      </c>
      <c r="Q13" s="121">
        <v>28.13312294</v>
      </c>
      <c r="R13" s="121">
        <v>15.399115779999999</v>
      </c>
      <c r="S13" s="121">
        <v>20.524168960000001</v>
      </c>
      <c r="T13" s="121">
        <v>10.124521980000001</v>
      </c>
      <c r="U13" s="443">
        <f>(Table41[[#This Row],[Column14]]/$T$24)*100</f>
        <v>0.53656773146210901</v>
      </c>
    </row>
    <row r="14" spans="1:39" ht="14.5" customHeight="1" x14ac:dyDescent="0.25">
      <c r="A14" s="624"/>
      <c r="B14" s="471" t="s">
        <v>229</v>
      </c>
      <c r="C14" s="470">
        <v>1665.8377238800001</v>
      </c>
      <c r="D14" s="469">
        <v>1277.2389967199899</v>
      </c>
      <c r="E14" s="469">
        <f t="shared" si="0"/>
        <v>388.59872716001018</v>
      </c>
      <c r="G14" s="121" t="s">
        <v>1239</v>
      </c>
      <c r="H14" s="121">
        <v>1.3402228200000001</v>
      </c>
      <c r="I14" s="121">
        <v>3.1510924999999999</v>
      </c>
      <c r="J14" s="121">
        <v>4.2596846600000005</v>
      </c>
      <c r="K14" s="121">
        <v>4.2197310199999993</v>
      </c>
      <c r="L14" s="121">
        <v>0.44068601000000002</v>
      </c>
      <c r="M14" s="121">
        <v>0.21138857</v>
      </c>
      <c r="N14" s="121">
        <v>1.0888217099999999</v>
      </c>
      <c r="O14" s="121">
        <v>0.18652276999999998</v>
      </c>
      <c r="P14" s="121">
        <v>0.84132485999999995</v>
      </c>
      <c r="Q14" s="121">
        <v>8.1542259999999991E-2</v>
      </c>
      <c r="R14" s="121">
        <v>2.0543462400000001</v>
      </c>
      <c r="S14" s="121">
        <v>1.1761206100000001</v>
      </c>
      <c r="T14" s="121">
        <v>8.7945694799999998</v>
      </c>
      <c r="U14" s="446">
        <f>(Table41[[#This Row],[Column14]]/$T$24)*100</f>
        <v>0.46608444372891761</v>
      </c>
    </row>
    <row r="15" spans="1:39" ht="14.5" customHeight="1" x14ac:dyDescent="0.25">
      <c r="A15" s="624"/>
      <c r="B15" s="471" t="s">
        <v>230</v>
      </c>
      <c r="C15" s="467">
        <v>1922.46856007</v>
      </c>
      <c r="D15" s="466">
        <v>1303.92031476998</v>
      </c>
      <c r="E15" s="466">
        <f t="shared" si="0"/>
        <v>618.54824530001997</v>
      </c>
      <c r="G15" s="121" t="s">
        <v>1229</v>
      </c>
      <c r="H15" s="121">
        <v>11.950357439999999</v>
      </c>
      <c r="I15" s="121">
        <v>10.168333519999999</v>
      </c>
      <c r="J15" s="121">
        <v>11.083676460000001</v>
      </c>
      <c r="K15" s="121">
        <v>7.8078484800000005</v>
      </c>
      <c r="L15" s="121">
        <v>14.34063926</v>
      </c>
      <c r="M15" s="121">
        <v>5.4853235099999997</v>
      </c>
      <c r="N15" s="121">
        <v>9.3574512799999994</v>
      </c>
      <c r="O15" s="121">
        <v>4.1190215999999999</v>
      </c>
      <c r="P15" s="121">
        <v>8.6552807499999993</v>
      </c>
      <c r="Q15" s="121">
        <v>17.343544789999999</v>
      </c>
      <c r="R15" s="121">
        <v>18.93812428</v>
      </c>
      <c r="S15" s="121">
        <v>10.872769439999999</v>
      </c>
      <c r="T15" s="121">
        <v>5.7190020800000001</v>
      </c>
      <c r="U15" s="525">
        <f>(Table41[[#This Row],[Column14]]/$T$24)*100</f>
        <v>0.30308907209194313</v>
      </c>
    </row>
    <row r="16" spans="1:39" ht="14.5" customHeight="1" x14ac:dyDescent="0.25">
      <c r="A16" s="624"/>
      <c r="B16" s="471" t="s">
        <v>231</v>
      </c>
      <c r="C16" s="470">
        <v>2247.0429284499996</v>
      </c>
      <c r="D16" s="469">
        <v>1454.6638963800001</v>
      </c>
      <c r="E16" s="469">
        <f t="shared" si="0"/>
        <v>792.37903206999954</v>
      </c>
      <c r="G16" s="121" t="s">
        <v>1238</v>
      </c>
      <c r="H16" s="121">
        <v>1.62514238</v>
      </c>
      <c r="I16" s="121">
        <v>2.7145488900000001</v>
      </c>
      <c r="J16" s="121">
        <v>0.65720095000000001</v>
      </c>
      <c r="K16" s="121">
        <v>0.64934685999999997</v>
      </c>
      <c r="L16" s="121">
        <v>1.7722116799999998</v>
      </c>
      <c r="M16" s="121">
        <v>0.87842388999999999</v>
      </c>
      <c r="N16" s="121">
        <v>0.83868003000000002</v>
      </c>
      <c r="O16" s="121">
        <v>2.3927003099999999</v>
      </c>
      <c r="P16" s="121">
        <v>0.67698789000000004</v>
      </c>
      <c r="Q16" s="121">
        <v>1.08893174</v>
      </c>
      <c r="R16" s="121">
        <v>0.65734884999999998</v>
      </c>
      <c r="S16" s="121">
        <v>1.2164491100000001</v>
      </c>
      <c r="T16" s="121">
        <v>2.8327021700000001</v>
      </c>
      <c r="U16" s="446">
        <f>(Table41[[#This Row],[Column14]]/$T$24)*100</f>
        <v>0.15012428046155454</v>
      </c>
    </row>
    <row r="17" spans="1:39" ht="14.5" customHeight="1" x14ac:dyDescent="0.25">
      <c r="A17" s="625"/>
      <c r="B17" s="468" t="s">
        <v>232</v>
      </c>
      <c r="C17" s="467">
        <v>1886.9047440499999</v>
      </c>
      <c r="D17" s="466">
        <v>1397.97898017999</v>
      </c>
      <c r="E17" s="466">
        <f>C17-D17</f>
        <v>488.92576387000986</v>
      </c>
      <c r="G17" s="121" t="s">
        <v>1243</v>
      </c>
      <c r="H17" s="121">
        <v>2.68499329</v>
      </c>
      <c r="I17" s="121">
        <v>1.7238226699999999</v>
      </c>
      <c r="J17" s="121">
        <v>0.87789680000000003</v>
      </c>
      <c r="K17" s="121">
        <v>1.60776761</v>
      </c>
      <c r="L17" s="121">
        <v>3.3915340299999999</v>
      </c>
      <c r="M17" s="121">
        <v>0.59589097000000002</v>
      </c>
      <c r="N17" s="121">
        <v>2.2748884700000001</v>
      </c>
      <c r="O17" s="121">
        <v>2.9174157000000003</v>
      </c>
      <c r="P17" s="121">
        <v>2.7485979199999999</v>
      </c>
      <c r="Q17" s="121">
        <v>1.9969942199999999</v>
      </c>
      <c r="R17" s="121">
        <v>3.0315888100000001</v>
      </c>
      <c r="S17" s="121">
        <v>3.3559632400000003</v>
      </c>
      <c r="T17" s="121">
        <v>2.8093032599999996</v>
      </c>
      <c r="U17" s="443">
        <f>(Table41[[#This Row],[Column14]]/$T$24)*100</f>
        <v>0.14888421203341665</v>
      </c>
    </row>
    <row r="18" spans="1:39" ht="14.5" customHeight="1" x14ac:dyDescent="0.3">
      <c r="A18" s="465"/>
      <c r="B18" s="464" t="s">
        <v>1249</v>
      </c>
      <c r="C18" s="463">
        <f>AVERAGE(C5:C17)</f>
        <v>1751.4130480615383</v>
      </c>
      <c r="D18" s="463">
        <f>AVERAGE(D5:D17)</f>
        <v>1473.3775669025322</v>
      </c>
      <c r="E18" s="462">
        <f>AVERAGE(E5:E17)</f>
        <v>278.03548115900605</v>
      </c>
      <c r="G18" s="121" t="s">
        <v>1240</v>
      </c>
      <c r="H18" s="121">
        <v>0.81141684999999997</v>
      </c>
      <c r="I18" s="121">
        <v>0.49554946</v>
      </c>
      <c r="J18" s="121">
        <v>0.74747969999999997</v>
      </c>
      <c r="K18" s="121">
        <v>0.41659429999999997</v>
      </c>
      <c r="L18" s="121">
        <v>1.37255572</v>
      </c>
      <c r="M18" s="121">
        <v>0.62842930000000008</v>
      </c>
      <c r="N18" s="121">
        <v>1.0366524500000001</v>
      </c>
      <c r="O18" s="121">
        <v>0.39801544</v>
      </c>
      <c r="P18" s="121">
        <v>0.36774135999999996</v>
      </c>
      <c r="Q18" s="121">
        <v>1.16365571</v>
      </c>
      <c r="R18" s="121">
        <v>3.4073981</v>
      </c>
      <c r="S18" s="121">
        <v>3.692418</v>
      </c>
      <c r="T18" s="121">
        <v>1.7709266299999999</v>
      </c>
      <c r="U18" s="446">
        <f>(Table41[[#This Row],[Column14]]/$T$24)*100</f>
        <v>9.3853525758747738E-2</v>
      </c>
    </row>
    <row r="19" spans="1:39" ht="14.5" customHeight="1" x14ac:dyDescent="0.25">
      <c r="G19" s="121" t="s">
        <v>1230</v>
      </c>
      <c r="H19" s="121">
        <v>0.41407850000000002</v>
      </c>
      <c r="I19" s="121">
        <v>3.2261270000000002E-2</v>
      </c>
      <c r="J19" s="121">
        <v>6.8825479999999994E-2</v>
      </c>
      <c r="K19" s="121">
        <v>6.3501000000000002E-2</v>
      </c>
      <c r="L19" s="121">
        <v>0.85166460999999993</v>
      </c>
      <c r="M19" s="121">
        <v>0.30168429999999996</v>
      </c>
      <c r="N19" s="121">
        <v>0.47483280999999999</v>
      </c>
      <c r="O19" s="121">
        <v>0.41404296999999995</v>
      </c>
      <c r="P19" s="121">
        <v>6.486082E-2</v>
      </c>
      <c r="Q19" s="121">
        <v>4.5579000000000001E-2</v>
      </c>
      <c r="R19" s="121">
        <v>2.7323400000000001E-2</v>
      </c>
      <c r="S19" s="121">
        <v>0.97784165000000001</v>
      </c>
      <c r="T19" s="121">
        <v>0.83059700000000003</v>
      </c>
      <c r="U19" s="525">
        <f>(Table41[[#This Row],[Column14]]/$T$24)*100</f>
        <v>4.4019021236717526E-2</v>
      </c>
    </row>
    <row r="20" spans="1:39" ht="14.5" customHeight="1" x14ac:dyDescent="0.25">
      <c r="G20" s="121" t="s">
        <v>1245</v>
      </c>
      <c r="H20" s="121">
        <v>0.69702554000000005</v>
      </c>
      <c r="I20" s="121">
        <v>0.82246246000000001</v>
      </c>
      <c r="J20" s="121">
        <v>2.4371885400000002</v>
      </c>
      <c r="K20" s="121">
        <v>0.16201409999999999</v>
      </c>
      <c r="L20" s="121">
        <v>44.83237647</v>
      </c>
      <c r="M20" s="121">
        <v>7.8538399999999994E-2</v>
      </c>
      <c r="N20" s="121">
        <v>0.31728903000000003</v>
      </c>
      <c r="O20" s="121">
        <v>2.6129346200000003</v>
      </c>
      <c r="P20" s="121">
        <v>0.10448958999999999</v>
      </c>
      <c r="Q20" s="121">
        <v>0.33728390000000003</v>
      </c>
      <c r="R20" s="121">
        <v>7.0148880000000011E-2</v>
      </c>
      <c r="S20" s="121">
        <v>3.9928017400000004</v>
      </c>
      <c r="T20" s="121">
        <v>0.77296681999999994</v>
      </c>
      <c r="U20" s="446">
        <f>(Table41[[#This Row],[Column14]]/$T$24)*100</f>
        <v>4.0964803466492186E-2</v>
      </c>
    </row>
    <row r="21" spans="1:39" ht="14.5" customHeight="1" x14ac:dyDescent="0.25">
      <c r="G21" s="121" t="s">
        <v>1244</v>
      </c>
      <c r="H21" s="121">
        <v>3.9991079999999998E-2</v>
      </c>
      <c r="I21" s="121">
        <v>0.33939048999999999</v>
      </c>
      <c r="J21" s="121">
        <v>0.25080446000000001</v>
      </c>
      <c r="K21" s="121">
        <v>0.56458388000000004</v>
      </c>
      <c r="L21" s="121">
        <v>8.3847320000000003E-2</v>
      </c>
      <c r="M21" s="121">
        <v>0.38841900000000001</v>
      </c>
      <c r="N21" s="121">
        <v>1.1751741200000001</v>
      </c>
      <c r="O21" s="121">
        <v>1.17076666</v>
      </c>
      <c r="P21" s="121">
        <v>4.8122E-3</v>
      </c>
      <c r="Q21" s="121">
        <v>1.1967749999999999E-2</v>
      </c>
      <c r="R21" s="121">
        <v>1.94E-4</v>
      </c>
      <c r="S21" s="121">
        <v>4.651E-5</v>
      </c>
      <c r="T21" s="121">
        <v>5.0557999999999999E-2</v>
      </c>
      <c r="U21" s="443">
        <f>(Table41[[#This Row],[Column14]]/$T$24)*100</f>
        <v>2.6794145363948636E-3</v>
      </c>
    </row>
    <row r="22" spans="1:39" ht="14.5" customHeight="1" x14ac:dyDescent="0.25">
      <c r="B22" s="27"/>
      <c r="C22" s="27"/>
      <c r="G22" s="121" t="s">
        <v>1234</v>
      </c>
      <c r="H22" s="121">
        <v>0.12507416999999998</v>
      </c>
      <c r="I22" s="121">
        <v>2.4634240000000002E-2</v>
      </c>
      <c r="J22" s="121">
        <v>5.8609519999999998E-2</v>
      </c>
      <c r="K22" s="121">
        <v>0.14826057999999998</v>
      </c>
      <c r="L22" s="121">
        <v>3.6565879999999995E-2</v>
      </c>
      <c r="M22" s="121">
        <v>6.3738160000000002E-2</v>
      </c>
      <c r="N22" s="121">
        <v>4.0817289999999999E-2</v>
      </c>
      <c r="O22" s="121">
        <v>6.5413500000000005E-3</v>
      </c>
      <c r="P22" s="121">
        <v>6.6812289999999996E-2</v>
      </c>
      <c r="Q22" s="121">
        <v>0.10416729</v>
      </c>
      <c r="R22" s="121">
        <v>8.0508049999999998E-2</v>
      </c>
      <c r="S22" s="121">
        <v>5.9106499999999999E-3</v>
      </c>
      <c r="T22" s="121">
        <v>2.2534889999999998E-2</v>
      </c>
      <c r="U22" s="446">
        <f>(Table41[[#This Row],[Column14]]/$T$24)*100</f>
        <v>1.1942780933197365E-3</v>
      </c>
    </row>
    <row r="23" spans="1:39" ht="14.5" customHeight="1" x14ac:dyDescent="0.25">
      <c r="B23" s="27"/>
      <c r="C23" s="27"/>
      <c r="G23" s="203" t="s">
        <v>1228</v>
      </c>
      <c r="H23" s="121">
        <v>3.2899999999999999E-2</v>
      </c>
      <c r="I23" s="121">
        <v>3.83965E-3</v>
      </c>
      <c r="J23" s="121">
        <v>9.0919999999999994E-3</v>
      </c>
      <c r="K23" s="121">
        <v>0</v>
      </c>
      <c r="L23" s="121">
        <v>4.7106400000000003E-3</v>
      </c>
      <c r="M23" s="121">
        <v>8.4501419999999994E-2</v>
      </c>
      <c r="N23" s="121">
        <v>3.3976999999999998E-4</v>
      </c>
      <c r="O23" s="121">
        <v>0</v>
      </c>
      <c r="P23" s="121">
        <v>8.6912800000000009E-3</v>
      </c>
      <c r="Q23" s="121">
        <v>1.0469020000000001E-2</v>
      </c>
      <c r="R23" s="121">
        <v>2.582887E-2</v>
      </c>
      <c r="S23" s="121">
        <v>4.2727769999999998E-2</v>
      </c>
      <c r="T23" s="121">
        <v>0</v>
      </c>
      <c r="U23" s="525">
        <f>(Table41[[#This Row],[Column14]]/$T$24)*100</f>
        <v>0</v>
      </c>
    </row>
    <row r="24" spans="1:39" ht="14.5" customHeight="1" x14ac:dyDescent="0.35">
      <c r="A24" s="13"/>
      <c r="B24" s="27"/>
      <c r="C24" s="27"/>
      <c r="G24" s="522" t="s">
        <v>218</v>
      </c>
      <c r="H24" s="523">
        <f>SUM(H6:H23)</f>
        <v>1669.8105467799996</v>
      </c>
      <c r="I24" s="523">
        <f t="shared" ref="I24:T24" si="1">SUM(I6:I23)</f>
        <v>1493.8985432299999</v>
      </c>
      <c r="J24" s="523">
        <f t="shared" si="1"/>
        <v>1459.5860926300002</v>
      </c>
      <c r="K24" s="523">
        <f t="shared" si="1"/>
        <v>1505.6488102700002</v>
      </c>
      <c r="L24" s="523">
        <f t="shared" si="1"/>
        <v>2087.8811565499982</v>
      </c>
      <c r="M24" s="523">
        <f t="shared" si="1"/>
        <v>1733.4592990500003</v>
      </c>
      <c r="N24" s="523">
        <f t="shared" si="1"/>
        <v>1608.3100656100003</v>
      </c>
      <c r="O24" s="523">
        <f t="shared" si="1"/>
        <v>1765.6799966200003</v>
      </c>
      <c r="P24" s="523">
        <f t="shared" si="1"/>
        <v>1721.84115761</v>
      </c>
      <c r="Q24" s="523">
        <f t="shared" si="1"/>
        <v>1665.7749288800003</v>
      </c>
      <c r="R24" s="523">
        <f t="shared" si="1"/>
        <v>1922.46856007</v>
      </c>
      <c r="S24" s="523">
        <f t="shared" si="1"/>
        <v>2247.0429284500001</v>
      </c>
      <c r="T24" s="523">
        <f t="shared" si="1"/>
        <v>1886.9047440500001</v>
      </c>
      <c r="U24" s="524">
        <v>100</v>
      </c>
    </row>
    <row r="25" spans="1:39" ht="14.5" customHeight="1" x14ac:dyDescent="0.3">
      <c r="A25" s="13"/>
      <c r="B25" s="27"/>
      <c r="C25" s="27"/>
    </row>
    <row r="26" spans="1:39" ht="14.5" customHeight="1" x14ac:dyDescent="0.3">
      <c r="A26" s="13"/>
      <c r="B26" s="27"/>
      <c r="C26" s="27"/>
      <c r="G26" s="620" t="s">
        <v>1248</v>
      </c>
      <c r="H26" s="620"/>
      <c r="I26" s="620"/>
      <c r="J26" s="620"/>
      <c r="K26" s="620"/>
      <c r="L26" s="620"/>
      <c r="M26" s="620"/>
      <c r="N26" s="620"/>
      <c r="O26" s="620"/>
      <c r="P26" s="620"/>
      <c r="Q26" s="620"/>
      <c r="R26" s="620"/>
      <c r="S26" s="620"/>
      <c r="T26" s="620"/>
      <c r="U26" s="620"/>
    </row>
    <row r="27" spans="1:39" ht="14.5" customHeight="1" x14ac:dyDescent="0.3">
      <c r="B27" s="27"/>
      <c r="C27" s="27"/>
      <c r="G27" s="621" t="s">
        <v>1205</v>
      </c>
      <c r="H27" s="564">
        <v>2024</v>
      </c>
      <c r="I27" s="565"/>
      <c r="J27" s="565"/>
      <c r="K27" s="565"/>
      <c r="L27" s="566"/>
      <c r="M27" s="565">
        <v>2025</v>
      </c>
      <c r="N27" s="565"/>
      <c r="O27" s="565"/>
      <c r="P27" s="565"/>
      <c r="Q27" s="565"/>
      <c r="R27" s="565"/>
      <c r="S27" s="565"/>
      <c r="T27" s="566"/>
      <c r="U27" s="460" t="s">
        <v>1247</v>
      </c>
    </row>
    <row r="28" spans="1:39" s="13" customFormat="1" ht="14.5" customHeight="1" x14ac:dyDescent="0.3">
      <c r="A28" s="32"/>
      <c r="B28" s="27"/>
      <c r="C28" s="27"/>
      <c r="G28" s="622"/>
      <c r="H28" s="41" t="s">
        <v>232</v>
      </c>
      <c r="I28" s="41" t="s">
        <v>233</v>
      </c>
      <c r="J28" s="41" t="s">
        <v>234</v>
      </c>
      <c r="K28" s="41" t="s">
        <v>235</v>
      </c>
      <c r="L28" s="41" t="s">
        <v>236</v>
      </c>
      <c r="M28" s="41" t="s">
        <v>225</v>
      </c>
      <c r="N28" s="41" t="s">
        <v>226</v>
      </c>
      <c r="O28" s="41" t="s">
        <v>227</v>
      </c>
      <c r="P28" s="41" t="s">
        <v>228</v>
      </c>
      <c r="Q28" s="41" t="s">
        <v>229</v>
      </c>
      <c r="R28" s="41" t="s">
        <v>230</v>
      </c>
      <c r="S28" s="41" t="s">
        <v>231</v>
      </c>
      <c r="T28" s="41" t="s">
        <v>232</v>
      </c>
      <c r="U28" s="459" t="s">
        <v>1246</v>
      </c>
      <c r="AM28" s="318"/>
    </row>
    <row r="29" spans="1:39" ht="14.5" customHeight="1" x14ac:dyDescent="0.25">
      <c r="B29" s="27"/>
      <c r="C29" s="27"/>
      <c r="G29" s="458" t="s">
        <v>1245</v>
      </c>
      <c r="H29" s="457">
        <v>226.04721997999999</v>
      </c>
      <c r="I29" s="457">
        <v>269.5776664</v>
      </c>
      <c r="J29" s="457">
        <v>193.82709937000001</v>
      </c>
      <c r="K29" s="457">
        <v>182.38353213000102</v>
      </c>
      <c r="L29" s="457">
        <v>161.31501208</v>
      </c>
      <c r="M29" s="457">
        <v>191.48503453999999</v>
      </c>
      <c r="N29" s="457">
        <v>227.14521134999998</v>
      </c>
      <c r="O29" s="457">
        <v>160.19568812</v>
      </c>
      <c r="P29" s="457">
        <v>95.575929770000101</v>
      </c>
      <c r="Q29" s="457">
        <v>196.97136569999998</v>
      </c>
      <c r="R29" s="457">
        <v>208.16977058000001</v>
      </c>
      <c r="S29" s="457">
        <v>282.53517061000002</v>
      </c>
      <c r="T29" s="457">
        <v>220.16472005</v>
      </c>
      <c r="U29" s="456">
        <f t="shared" ref="U29:U46" si="2">(T29/$T$47)*100</f>
        <v>15.748786152825565</v>
      </c>
    </row>
    <row r="30" spans="1:39" ht="14.5" customHeight="1" x14ac:dyDescent="0.25">
      <c r="A30" s="61"/>
      <c r="B30" s="27"/>
      <c r="C30" s="27"/>
      <c r="G30" s="445" t="s">
        <v>1244</v>
      </c>
      <c r="H30" s="444">
        <v>256.27327616999997</v>
      </c>
      <c r="I30" s="444">
        <v>174.96799808</v>
      </c>
      <c r="J30" s="444">
        <v>352.37925195999998</v>
      </c>
      <c r="K30" s="444">
        <v>434.86010349000003</v>
      </c>
      <c r="L30" s="444">
        <v>223.91058762</v>
      </c>
      <c r="M30" s="444">
        <v>407.60065967000003</v>
      </c>
      <c r="N30" s="444">
        <v>333.12557143999999</v>
      </c>
      <c r="O30" s="444">
        <v>311.96039274999998</v>
      </c>
      <c r="P30" s="444">
        <v>229.81903697999999</v>
      </c>
      <c r="Q30" s="444">
        <v>85.8537135199999</v>
      </c>
      <c r="R30" s="444">
        <v>188.77191453999998</v>
      </c>
      <c r="S30" s="444">
        <v>124.30129982</v>
      </c>
      <c r="T30" s="444">
        <v>150.55732953</v>
      </c>
      <c r="U30" s="454">
        <f t="shared" si="2"/>
        <v>10.769641866189904</v>
      </c>
    </row>
    <row r="31" spans="1:39" s="61" customFormat="1" ht="14.5" customHeight="1" x14ac:dyDescent="0.25">
      <c r="B31" s="27"/>
      <c r="C31" s="27"/>
      <c r="G31" s="448" t="s">
        <v>1243</v>
      </c>
      <c r="H31" s="447">
        <v>109.38554359999999</v>
      </c>
      <c r="I31" s="447">
        <v>300.69943578999903</v>
      </c>
      <c r="J31" s="447">
        <v>144.49395286000001</v>
      </c>
      <c r="K31" s="447">
        <v>151.95580274</v>
      </c>
      <c r="L31" s="447">
        <v>126.47009632</v>
      </c>
      <c r="M31" s="447">
        <v>94.34252323000041</v>
      </c>
      <c r="N31" s="447">
        <v>106.19278759999999</v>
      </c>
      <c r="O31" s="447">
        <v>123.38013814</v>
      </c>
      <c r="P31" s="447">
        <v>101.66038090000001</v>
      </c>
      <c r="Q31" s="447">
        <v>107.97771751000001</v>
      </c>
      <c r="R31" s="447">
        <v>106.70739116</v>
      </c>
      <c r="S31" s="447">
        <v>122.26963692</v>
      </c>
      <c r="T31" s="447">
        <v>125.2743148</v>
      </c>
      <c r="U31" s="455">
        <f t="shared" si="2"/>
        <v>8.9611014597565664</v>
      </c>
      <c r="AM31" s="439"/>
    </row>
    <row r="32" spans="1:39" s="61" customFormat="1" ht="14.5" customHeight="1" x14ac:dyDescent="0.25">
      <c r="A32" s="32"/>
      <c r="B32" s="27"/>
      <c r="C32" s="27"/>
      <c r="G32" s="445" t="s">
        <v>1242</v>
      </c>
      <c r="H32" s="444">
        <v>116.27212445999999</v>
      </c>
      <c r="I32" s="444">
        <v>128.16667863000001</v>
      </c>
      <c r="J32" s="444">
        <v>131.60773535999999</v>
      </c>
      <c r="K32" s="444">
        <v>153.82025683000001</v>
      </c>
      <c r="L32" s="444">
        <v>121.78897128</v>
      </c>
      <c r="M32" s="444">
        <v>118.93569001</v>
      </c>
      <c r="N32" s="444">
        <v>115.66965939000001</v>
      </c>
      <c r="O32" s="444">
        <v>76.819359050000003</v>
      </c>
      <c r="P32" s="444">
        <v>78.946756890000003</v>
      </c>
      <c r="Q32" s="444">
        <v>96.2685812900001</v>
      </c>
      <c r="R32" s="444">
        <v>95.6126039399999</v>
      </c>
      <c r="S32" s="444">
        <v>111.50985206</v>
      </c>
      <c r="T32" s="444">
        <v>113.20920103</v>
      </c>
      <c r="U32" s="454">
        <f t="shared" si="2"/>
        <v>8.0980617473535581</v>
      </c>
      <c r="AM32" s="439"/>
    </row>
    <row r="33" spans="1:39" s="61" customFormat="1" ht="13.5" customHeight="1" x14ac:dyDescent="0.25">
      <c r="B33" s="27"/>
      <c r="C33" s="27"/>
      <c r="G33" s="453" t="s">
        <v>1241</v>
      </c>
      <c r="H33" s="452">
        <v>107.16762234999999</v>
      </c>
      <c r="I33" s="452">
        <v>108.12547121000101</v>
      </c>
      <c r="J33" s="452">
        <v>133.91752036000099</v>
      </c>
      <c r="K33" s="452">
        <v>122.58871892000001</v>
      </c>
      <c r="L33" s="452">
        <v>101.61938729000001</v>
      </c>
      <c r="M33" s="452">
        <v>81.6530384900001</v>
      </c>
      <c r="N33" s="452">
        <v>101.56805860999999</v>
      </c>
      <c r="O33" s="452">
        <v>105.30132243000001</v>
      </c>
      <c r="P33" s="452">
        <v>96.970918950000112</v>
      </c>
      <c r="Q33" s="452">
        <v>121.78603498999999</v>
      </c>
      <c r="R33" s="452">
        <v>103.01299601000001</v>
      </c>
      <c r="S33" s="452">
        <v>135.40307758</v>
      </c>
      <c r="T33" s="452">
        <v>111.45557069</v>
      </c>
      <c r="U33" s="451">
        <f t="shared" si="2"/>
        <v>7.9726213534089929</v>
      </c>
      <c r="AM33" s="439"/>
    </row>
    <row r="34" spans="1:39" s="61" customFormat="1" ht="12.5" x14ac:dyDescent="0.25">
      <c r="B34" s="27"/>
      <c r="C34" s="27"/>
      <c r="G34" s="450" t="s">
        <v>1240</v>
      </c>
      <c r="H34" s="327">
        <v>100.88704224999999</v>
      </c>
      <c r="I34" s="327">
        <v>90.4784654999997</v>
      </c>
      <c r="J34" s="327">
        <v>113.43769004000001</v>
      </c>
      <c r="K34" s="327">
        <v>131.58620255</v>
      </c>
      <c r="L34" s="327">
        <v>108.318883</v>
      </c>
      <c r="M34" s="327">
        <v>79.872581319999995</v>
      </c>
      <c r="N34" s="327">
        <v>82.556179529999994</v>
      </c>
      <c r="O34" s="327">
        <v>78.538797683000098</v>
      </c>
      <c r="P34" s="327">
        <v>86.609605950000102</v>
      </c>
      <c r="Q34" s="327">
        <v>105.21420439000001</v>
      </c>
      <c r="R34" s="327">
        <v>87.146322740000201</v>
      </c>
      <c r="S34" s="327">
        <v>99.929602730000411</v>
      </c>
      <c r="T34" s="327">
        <v>102.10857159</v>
      </c>
      <c r="U34" s="449">
        <f t="shared" si="2"/>
        <v>7.304013367701188</v>
      </c>
      <c r="AM34" s="439"/>
    </row>
    <row r="35" spans="1:39" ht="14.5" customHeight="1" x14ac:dyDescent="0.25">
      <c r="B35" s="27"/>
      <c r="C35" s="27"/>
      <c r="G35" s="448" t="s">
        <v>1239</v>
      </c>
      <c r="H35" s="447">
        <v>108.59609898000001</v>
      </c>
      <c r="I35" s="447">
        <v>94.331687319999901</v>
      </c>
      <c r="J35" s="447">
        <v>102.89464909</v>
      </c>
      <c r="K35" s="447">
        <v>94.874692109999998</v>
      </c>
      <c r="L35" s="447">
        <v>112.33492706999999</v>
      </c>
      <c r="M35" s="447">
        <v>101.35590679000001</v>
      </c>
      <c r="N35" s="447">
        <v>88.702537419999999</v>
      </c>
      <c r="O35" s="447">
        <v>93.816267680000095</v>
      </c>
      <c r="P35" s="447">
        <v>100.87154165000001</v>
      </c>
      <c r="Q35" s="447">
        <v>93.480804369999902</v>
      </c>
      <c r="R35" s="447">
        <v>87.778948329999992</v>
      </c>
      <c r="S35" s="447">
        <v>115.44120479</v>
      </c>
      <c r="T35" s="447">
        <v>99.862257899999904</v>
      </c>
      <c r="U35" s="446">
        <f t="shared" si="2"/>
        <v>7.1433304302716953</v>
      </c>
    </row>
    <row r="36" spans="1:39" ht="14.5" customHeight="1" x14ac:dyDescent="0.25">
      <c r="B36" s="27"/>
      <c r="C36" s="27"/>
      <c r="G36" s="445" t="s">
        <v>1238</v>
      </c>
      <c r="H36" s="444">
        <v>76.717442269999808</v>
      </c>
      <c r="I36" s="444">
        <v>88.726786939999997</v>
      </c>
      <c r="J36" s="444">
        <v>86.37819559000009</v>
      </c>
      <c r="K36" s="444">
        <v>116.71200963</v>
      </c>
      <c r="L36" s="444">
        <v>88.020770229999798</v>
      </c>
      <c r="M36" s="444">
        <v>85.967860810000005</v>
      </c>
      <c r="N36" s="444">
        <v>73.356287739999999</v>
      </c>
      <c r="O36" s="444">
        <v>75.427141860000106</v>
      </c>
      <c r="P36" s="444">
        <v>66.891837549999906</v>
      </c>
      <c r="Q36" s="444">
        <v>72.779813379999993</v>
      </c>
      <c r="R36" s="444">
        <v>72.585886119999898</v>
      </c>
      <c r="S36" s="444">
        <v>75.312927599999995</v>
      </c>
      <c r="T36" s="444">
        <v>84.004141609999891</v>
      </c>
      <c r="U36" s="443">
        <f t="shared" si="2"/>
        <v>6.008970292184487</v>
      </c>
    </row>
    <row r="37" spans="1:39" ht="14.5" customHeight="1" x14ac:dyDescent="0.25">
      <c r="G37" s="448" t="s">
        <v>1237</v>
      </c>
      <c r="H37" s="447">
        <v>44.389222350000004</v>
      </c>
      <c r="I37" s="447">
        <v>66.018989059999996</v>
      </c>
      <c r="J37" s="447">
        <v>54.032287200000006</v>
      </c>
      <c r="K37" s="447">
        <v>69.145298659999995</v>
      </c>
      <c r="L37" s="447">
        <v>45.428359439999994</v>
      </c>
      <c r="M37" s="447">
        <v>37.14285443</v>
      </c>
      <c r="N37" s="447">
        <v>49.600757000000002</v>
      </c>
      <c r="O37" s="447">
        <v>55.853806859999999</v>
      </c>
      <c r="P37" s="447">
        <v>36.54847367</v>
      </c>
      <c r="Q37" s="447">
        <v>50.554074799999995</v>
      </c>
      <c r="R37" s="447">
        <v>48.401121349999897</v>
      </c>
      <c r="S37" s="447">
        <v>46.32875233</v>
      </c>
      <c r="T37" s="447">
        <v>63.174532500000097</v>
      </c>
      <c r="U37" s="446">
        <f t="shared" si="2"/>
        <v>4.5189901561943291</v>
      </c>
    </row>
    <row r="38" spans="1:39" ht="14.5" customHeight="1" x14ac:dyDescent="0.25">
      <c r="G38" s="445" t="s">
        <v>1236</v>
      </c>
      <c r="H38" s="444">
        <v>56.457254689999999</v>
      </c>
      <c r="I38" s="444">
        <v>65.583176340000009</v>
      </c>
      <c r="J38" s="444">
        <v>81.502664210000091</v>
      </c>
      <c r="K38" s="444">
        <v>69.512635519999989</v>
      </c>
      <c r="L38" s="444">
        <v>96.416653640000007</v>
      </c>
      <c r="M38" s="444">
        <v>76.280139340000005</v>
      </c>
      <c r="N38" s="444">
        <v>48.591157289999998</v>
      </c>
      <c r="O38" s="444">
        <v>71.264217900000006</v>
      </c>
      <c r="P38" s="444">
        <v>58.867327840000002</v>
      </c>
      <c r="Q38" s="444">
        <v>75.661945160000002</v>
      </c>
      <c r="R38" s="444">
        <v>56.662260420000003</v>
      </c>
      <c r="S38" s="444">
        <v>71.047925370000002</v>
      </c>
      <c r="T38" s="444">
        <v>60.597579659999994</v>
      </c>
      <c r="U38" s="443">
        <f t="shared" si="2"/>
        <v>4.3346559940549021</v>
      </c>
    </row>
    <row r="39" spans="1:39" ht="14.5" customHeight="1" x14ac:dyDescent="0.25">
      <c r="G39" s="448" t="s">
        <v>1235</v>
      </c>
      <c r="H39" s="447">
        <v>17.511786219999998</v>
      </c>
      <c r="I39" s="447">
        <v>54.962239520000097</v>
      </c>
      <c r="J39" s="447">
        <v>38.03117546</v>
      </c>
      <c r="K39" s="447">
        <v>37.186544130000001</v>
      </c>
      <c r="L39" s="447">
        <v>25.221550300000001</v>
      </c>
      <c r="M39" s="447">
        <v>48.555269989999999</v>
      </c>
      <c r="N39" s="447">
        <v>38.026820360000002</v>
      </c>
      <c r="O39" s="447">
        <v>36.138869369999995</v>
      </c>
      <c r="P39" s="447">
        <v>42.554671290000002</v>
      </c>
      <c r="Q39" s="447">
        <v>50.692289270000003</v>
      </c>
      <c r="R39" s="447">
        <v>61.733041659999998</v>
      </c>
      <c r="S39" s="447">
        <v>46.725126530000004</v>
      </c>
      <c r="T39" s="447">
        <v>55.594489820000099</v>
      </c>
      <c r="U39" s="446">
        <f t="shared" si="2"/>
        <v>3.976775803370225</v>
      </c>
    </row>
    <row r="40" spans="1:39" ht="14.5" customHeight="1" x14ac:dyDescent="0.25">
      <c r="G40" s="445" t="s">
        <v>1234</v>
      </c>
      <c r="H40" s="444">
        <v>42.1964104199999</v>
      </c>
      <c r="I40" s="444">
        <v>49.91490246</v>
      </c>
      <c r="J40" s="444">
        <v>41.909034620000099</v>
      </c>
      <c r="K40" s="444">
        <v>49.962986500000099</v>
      </c>
      <c r="L40" s="444">
        <v>43.19155568</v>
      </c>
      <c r="M40" s="444">
        <v>35.989867429999904</v>
      </c>
      <c r="N40" s="444">
        <v>33.771069439999998</v>
      </c>
      <c r="O40" s="444">
        <v>45.989590820000004</v>
      </c>
      <c r="P40" s="444">
        <v>39.343978979999996</v>
      </c>
      <c r="Q40" s="444">
        <v>47.092006270000006</v>
      </c>
      <c r="R40" s="444">
        <v>39.082422719999997</v>
      </c>
      <c r="S40" s="444">
        <v>55.459984849999898</v>
      </c>
      <c r="T40" s="444">
        <v>55.076344030000001</v>
      </c>
      <c r="U40" s="443">
        <f t="shared" si="2"/>
        <v>3.9397118848602779</v>
      </c>
    </row>
    <row r="41" spans="1:39" ht="14.5" customHeight="1" x14ac:dyDescent="0.25">
      <c r="G41" s="448" t="s">
        <v>1233</v>
      </c>
      <c r="H41" s="447">
        <v>38.749047939999997</v>
      </c>
      <c r="I41" s="447">
        <v>41.174473340000304</v>
      </c>
      <c r="J41" s="447">
        <v>46.671142890000098</v>
      </c>
      <c r="K41" s="447">
        <v>46.932238979999994</v>
      </c>
      <c r="L41" s="447">
        <v>41.001526069999997</v>
      </c>
      <c r="M41" s="447">
        <v>38.5752922100001</v>
      </c>
      <c r="N41" s="447">
        <v>42.815446399999999</v>
      </c>
      <c r="O41" s="447">
        <v>40.792668850000204</v>
      </c>
      <c r="P41" s="447">
        <v>40.316741290000103</v>
      </c>
      <c r="Q41" s="447">
        <v>40.5036694900001</v>
      </c>
      <c r="R41" s="447">
        <v>35.855418100000001</v>
      </c>
      <c r="S41" s="447">
        <v>43.885959750000097</v>
      </c>
      <c r="T41" s="447">
        <v>44.625591330000304</v>
      </c>
      <c r="U41" s="446">
        <f t="shared" si="2"/>
        <v>3.1921503801333557</v>
      </c>
    </row>
    <row r="42" spans="1:39" ht="14.5" customHeight="1" x14ac:dyDescent="0.25">
      <c r="G42" s="445" t="s">
        <v>1232</v>
      </c>
      <c r="H42" s="444">
        <v>77.971873649999907</v>
      </c>
      <c r="I42" s="444">
        <v>63.020631979999997</v>
      </c>
      <c r="J42" s="444">
        <v>54.343560179999997</v>
      </c>
      <c r="K42" s="444">
        <v>88.1929485699998</v>
      </c>
      <c r="L42" s="444">
        <v>89.660652470000002</v>
      </c>
      <c r="M42" s="444">
        <v>27.920335269999999</v>
      </c>
      <c r="N42" s="444">
        <v>55.767664859999996</v>
      </c>
      <c r="O42" s="444">
        <v>63.016438639999897</v>
      </c>
      <c r="P42" s="444">
        <v>49.301546200000004</v>
      </c>
      <c r="Q42" s="444">
        <v>45.956522590000006</v>
      </c>
      <c r="R42" s="444">
        <v>40.471518359999997</v>
      </c>
      <c r="S42" s="444">
        <v>44.803766719999999</v>
      </c>
      <c r="T42" s="444">
        <v>39.246828130000004</v>
      </c>
      <c r="U42" s="443">
        <f t="shared" si="2"/>
        <v>2.8073975851158126</v>
      </c>
    </row>
    <row r="43" spans="1:39" ht="14.5" customHeight="1" x14ac:dyDescent="0.25">
      <c r="G43" s="448" t="s">
        <v>1231</v>
      </c>
      <c r="H43" s="447">
        <v>31.225073510000097</v>
      </c>
      <c r="I43" s="447">
        <v>33.72379961</v>
      </c>
      <c r="J43" s="447">
        <v>37.815320630000002</v>
      </c>
      <c r="K43" s="447">
        <v>28.102817680000101</v>
      </c>
      <c r="L43" s="447">
        <v>38.167303239999896</v>
      </c>
      <c r="M43" s="447">
        <v>44.4847658300001</v>
      </c>
      <c r="N43" s="447">
        <v>45.285500619999901</v>
      </c>
      <c r="O43" s="447">
        <v>51.45168065</v>
      </c>
      <c r="P43" s="447">
        <v>50.1307155900002</v>
      </c>
      <c r="Q43" s="447">
        <v>47.517697750000202</v>
      </c>
      <c r="R43" s="447">
        <v>27.622819460000102</v>
      </c>
      <c r="S43" s="447">
        <v>33.8310247900002</v>
      </c>
      <c r="T43" s="447">
        <v>32.8452616100002</v>
      </c>
      <c r="U43" s="446">
        <f t="shared" si="2"/>
        <v>2.3494817930503586</v>
      </c>
    </row>
    <row r="44" spans="1:39" ht="14.5" customHeight="1" x14ac:dyDescent="0.25">
      <c r="F44" s="27"/>
      <c r="G44" s="445" t="s">
        <v>1230</v>
      </c>
      <c r="H44" s="444">
        <v>29.680959999999999</v>
      </c>
      <c r="I44" s="444">
        <v>24.627181610000001</v>
      </c>
      <c r="J44" s="444">
        <v>40.948808219999904</v>
      </c>
      <c r="K44" s="444">
        <v>33.872702420000003</v>
      </c>
      <c r="L44" s="444">
        <v>28.101336460000002</v>
      </c>
      <c r="M44" s="444">
        <v>23.319978210000002</v>
      </c>
      <c r="N44" s="444">
        <v>26.516205120000002</v>
      </c>
      <c r="O44" s="444">
        <v>32.550548159999998</v>
      </c>
      <c r="P44" s="444">
        <v>26.422515920000002</v>
      </c>
      <c r="Q44" s="444">
        <v>28.366822600000003</v>
      </c>
      <c r="R44" s="444">
        <v>31.469473140000002</v>
      </c>
      <c r="S44" s="444">
        <v>34.095347240000002</v>
      </c>
      <c r="T44" s="444">
        <v>32.216702570000002</v>
      </c>
      <c r="U44" s="443">
        <f t="shared" si="2"/>
        <v>2.3045198122973098</v>
      </c>
    </row>
    <row r="45" spans="1:39" ht="14.5" customHeight="1" x14ac:dyDescent="0.25">
      <c r="F45" s="27"/>
      <c r="G45" s="448" t="s">
        <v>1229</v>
      </c>
      <c r="H45" s="447">
        <v>9.9395332200000013</v>
      </c>
      <c r="I45" s="447">
        <v>16.781067780000001</v>
      </c>
      <c r="J45" s="447">
        <v>14.697599720000001</v>
      </c>
      <c r="K45" s="447">
        <v>15.528762039999998</v>
      </c>
      <c r="L45" s="447">
        <v>15.14120447</v>
      </c>
      <c r="M45" s="447">
        <v>9.7637194000000012</v>
      </c>
      <c r="N45" s="447">
        <v>18.72284252</v>
      </c>
      <c r="O45" s="447">
        <v>6.76820311</v>
      </c>
      <c r="P45" s="447">
        <v>7.3331255400000002</v>
      </c>
      <c r="Q45" s="447">
        <v>8.4380970000000097</v>
      </c>
      <c r="R45" s="447">
        <v>12.7736924</v>
      </c>
      <c r="S45" s="447">
        <v>9.3171402100000016</v>
      </c>
      <c r="T45" s="447">
        <v>7.1783791300000104</v>
      </c>
      <c r="U45" s="446">
        <f t="shared" si="2"/>
        <v>0.51348262254098687</v>
      </c>
    </row>
    <row r="46" spans="1:39" ht="14.5" customHeight="1" x14ac:dyDescent="0.25">
      <c r="F46" s="27"/>
      <c r="G46" s="445" t="s">
        <v>1228</v>
      </c>
      <c r="H46" s="444">
        <v>0.36431342</v>
      </c>
      <c r="I46" s="444">
        <v>2.0722667700000001</v>
      </c>
      <c r="J46" s="444">
        <v>2.5001679999999999</v>
      </c>
      <c r="K46" s="444">
        <v>1.8378938899999999</v>
      </c>
      <c r="L46" s="444">
        <v>0.51112561000000001</v>
      </c>
      <c r="M46" s="444">
        <v>0.28529524000000001</v>
      </c>
      <c r="N46" s="444">
        <v>0.26452907000000003</v>
      </c>
      <c r="O46" s="444">
        <v>1.4312807299999999</v>
      </c>
      <c r="P46" s="444">
        <v>0.18689731000000001</v>
      </c>
      <c r="Q46" s="444">
        <v>2.1864316400000003</v>
      </c>
      <c r="R46" s="444">
        <v>6.2713740000000004E-2</v>
      </c>
      <c r="S46" s="444">
        <v>2.46609648</v>
      </c>
      <c r="T46" s="444">
        <v>0.78716419999999998</v>
      </c>
      <c r="U46" s="443">
        <f t="shared" si="2"/>
        <v>5.6307298690474336E-2</v>
      </c>
    </row>
    <row r="47" spans="1:39" ht="14.5" customHeight="1" x14ac:dyDescent="0.3">
      <c r="A47" s="61"/>
      <c r="B47" s="61"/>
      <c r="C47" s="61"/>
      <c r="D47" s="61"/>
      <c r="E47" s="61"/>
      <c r="F47" s="439"/>
      <c r="G47" s="442"/>
      <c r="H47" s="441">
        <f t="shared" ref="H47:U47" si="3">SUM(H29:H46)</f>
        <v>1449.8318454799994</v>
      </c>
      <c r="I47" s="441">
        <f t="shared" si="3"/>
        <v>1672.9529183399998</v>
      </c>
      <c r="J47" s="441">
        <f t="shared" si="3"/>
        <v>1671.3878557600012</v>
      </c>
      <c r="K47" s="441">
        <f t="shared" si="3"/>
        <v>1829.0561467900009</v>
      </c>
      <c r="L47" s="441">
        <f t="shared" si="3"/>
        <v>1466.6199022699996</v>
      </c>
      <c r="M47" s="441">
        <f t="shared" si="3"/>
        <v>1503.5308122100005</v>
      </c>
      <c r="N47" s="441">
        <f t="shared" si="3"/>
        <v>1487.6782857599999</v>
      </c>
      <c r="O47" s="441">
        <f t="shared" si="3"/>
        <v>1430.6964128030008</v>
      </c>
      <c r="P47" s="441">
        <f t="shared" si="3"/>
        <v>1208.3520022700009</v>
      </c>
      <c r="Q47" s="441">
        <f t="shared" si="3"/>
        <v>1277.3017917199998</v>
      </c>
      <c r="R47" s="441">
        <f t="shared" si="3"/>
        <v>1303.92031477</v>
      </c>
      <c r="S47" s="441">
        <f t="shared" si="3"/>
        <v>1454.6638963800003</v>
      </c>
      <c r="T47" s="441">
        <f>SUM(T29:T46)</f>
        <v>1397.9789801800007</v>
      </c>
      <c r="U47" s="440">
        <f t="shared" si="3"/>
        <v>99.999999999999986</v>
      </c>
    </row>
    <row r="48" spans="1:39" ht="14.5" customHeight="1" x14ac:dyDescent="0.25">
      <c r="A48" s="61"/>
      <c r="B48" s="61"/>
      <c r="C48" s="61"/>
      <c r="D48" s="61"/>
      <c r="E48" s="61"/>
      <c r="F48" s="439"/>
    </row>
    <row r="49" spans="1:21" ht="14.5" customHeight="1" x14ac:dyDescent="0.25">
      <c r="A49" s="61"/>
      <c r="B49" s="61"/>
      <c r="C49" s="61"/>
      <c r="D49" s="61"/>
      <c r="E49" s="61"/>
      <c r="F49" s="439"/>
      <c r="H49" s="27"/>
      <c r="I49" s="27"/>
      <c r="J49" s="27"/>
      <c r="K49" s="27"/>
      <c r="L49" s="27"/>
      <c r="M49" s="27"/>
      <c r="N49" s="27"/>
      <c r="O49" s="27"/>
      <c r="P49" s="27"/>
      <c r="Q49" s="27"/>
      <c r="R49" s="27"/>
      <c r="S49" s="27"/>
      <c r="T49" s="27"/>
    </row>
    <row r="50" spans="1:21" ht="14.5" customHeight="1" x14ac:dyDescent="0.25">
      <c r="A50" s="61"/>
      <c r="B50" s="61"/>
      <c r="C50" s="61"/>
      <c r="D50" s="61"/>
      <c r="E50" s="61"/>
      <c r="F50" s="439"/>
    </row>
    <row r="51" spans="1:21" ht="14.5" customHeight="1" x14ac:dyDescent="0.25">
      <c r="A51" s="61"/>
      <c r="B51" s="61"/>
      <c r="C51" s="61"/>
      <c r="D51" s="61"/>
      <c r="E51" s="61"/>
      <c r="F51" s="439"/>
    </row>
    <row r="52" spans="1:21" ht="14.5" customHeight="1" x14ac:dyDescent="0.25">
      <c r="A52" s="61"/>
      <c r="B52" s="61"/>
      <c r="C52" s="61"/>
      <c r="D52" s="61"/>
      <c r="E52" s="61"/>
      <c r="F52" s="439"/>
      <c r="G52" s="27"/>
      <c r="U52" s="27"/>
    </row>
    <row r="53" spans="1:21" ht="14.5" customHeight="1" x14ac:dyDescent="0.25">
      <c r="A53" s="61"/>
      <c r="B53" s="61"/>
      <c r="C53" s="61"/>
      <c r="D53" s="61"/>
      <c r="E53" s="61"/>
      <c r="F53" s="439"/>
      <c r="H53" s="438"/>
      <c r="I53" s="438"/>
      <c r="J53" s="438"/>
      <c r="K53" s="438"/>
      <c r="L53" s="438"/>
      <c r="M53" s="438"/>
      <c r="N53" s="438"/>
      <c r="O53" s="438"/>
      <c r="P53" s="438"/>
      <c r="Q53" s="438"/>
      <c r="R53" s="438"/>
      <c r="S53" s="438"/>
      <c r="T53" s="438"/>
      <c r="U53" s="27"/>
    </row>
    <row r="54" spans="1:21" ht="14.5" customHeight="1" x14ac:dyDescent="0.25">
      <c r="A54" s="61"/>
      <c r="B54" s="61"/>
      <c r="C54" s="61"/>
      <c r="D54" s="61"/>
      <c r="E54" s="61"/>
      <c r="F54" s="439"/>
    </row>
    <row r="55" spans="1:21" ht="14.5" customHeight="1" x14ac:dyDescent="0.25">
      <c r="F55" s="27"/>
    </row>
    <row r="56" spans="1:21" ht="14.5" customHeight="1" x14ac:dyDescent="0.25">
      <c r="F56" s="27"/>
    </row>
    <row r="57" spans="1:21" ht="14.5" customHeight="1" x14ac:dyDescent="0.25">
      <c r="F57" s="27"/>
    </row>
    <row r="58" spans="1:21" ht="14.5" customHeight="1" x14ac:dyDescent="0.25">
      <c r="F58" s="27"/>
    </row>
    <row r="59" spans="1:21" ht="14.5" customHeight="1" x14ac:dyDescent="0.25">
      <c r="F59" s="27"/>
    </row>
    <row r="60" spans="1:21" ht="14.5" customHeight="1" x14ac:dyDescent="0.25">
      <c r="F60" s="27"/>
    </row>
    <row r="61" spans="1:21" ht="14.5" customHeight="1" x14ac:dyDescent="0.25">
      <c r="F61" s="27"/>
    </row>
    <row r="62" spans="1:21" ht="14.5" customHeight="1" x14ac:dyDescent="0.25">
      <c r="F62" s="27"/>
    </row>
    <row r="63" spans="1:21" ht="14.5" customHeight="1" x14ac:dyDescent="0.25">
      <c r="F63" s="27"/>
    </row>
    <row r="64" spans="1:21" ht="14.5" customHeight="1" x14ac:dyDescent="0.25">
      <c r="F64" s="27"/>
    </row>
    <row r="65" spans="6:21" ht="14.5" customHeight="1" x14ac:dyDescent="0.25">
      <c r="F65" s="27"/>
    </row>
    <row r="66" spans="6:21" ht="14.5" customHeight="1" x14ac:dyDescent="0.25">
      <c r="F66" s="27"/>
    </row>
    <row r="67" spans="6:21" ht="14.5" customHeight="1" x14ac:dyDescent="0.25">
      <c r="F67" s="27"/>
    </row>
    <row r="68" spans="6:21" ht="14.5" customHeight="1" x14ac:dyDescent="0.25">
      <c r="F68" s="27"/>
    </row>
    <row r="69" spans="6:21" ht="14.5" customHeight="1" x14ac:dyDescent="0.25">
      <c r="F69" s="27"/>
    </row>
    <row r="70" spans="6:21" ht="14.5" customHeight="1" x14ac:dyDescent="0.25">
      <c r="F70" s="27"/>
    </row>
    <row r="71" spans="6:21" ht="14.5" customHeight="1" x14ac:dyDescent="0.25">
      <c r="F71" s="27"/>
    </row>
    <row r="72" spans="6:21" ht="14.5" customHeight="1" x14ac:dyDescent="0.25">
      <c r="F72" s="27"/>
      <c r="H72" s="112"/>
      <c r="I72" s="112"/>
      <c r="J72" s="112"/>
      <c r="K72" s="112"/>
      <c r="L72" s="112"/>
      <c r="M72" s="112"/>
      <c r="N72" s="112"/>
      <c r="O72" s="112"/>
      <c r="P72" s="112"/>
      <c r="Q72" s="112"/>
      <c r="R72" s="112"/>
      <c r="S72" s="112"/>
      <c r="T72" s="112"/>
      <c r="U72" s="112"/>
    </row>
    <row r="73" spans="6:21" ht="14.5" customHeight="1" x14ac:dyDescent="0.25">
      <c r="F73" s="27"/>
      <c r="H73" s="27"/>
      <c r="I73" s="27"/>
      <c r="J73" s="27"/>
      <c r="K73" s="27"/>
      <c r="L73" s="27"/>
      <c r="M73" s="27"/>
      <c r="N73" s="27"/>
      <c r="O73" s="27"/>
      <c r="P73" s="27"/>
      <c r="Q73" s="27"/>
      <c r="R73" s="27"/>
      <c r="S73" s="27"/>
      <c r="T73" s="27"/>
    </row>
    <row r="74" spans="6:21" ht="14.5" customHeight="1" x14ac:dyDescent="0.25">
      <c r="F74" s="27"/>
    </row>
    <row r="75" spans="6:21" ht="14.5" customHeight="1" x14ac:dyDescent="0.25">
      <c r="F75" s="27"/>
    </row>
    <row r="76" spans="6:21" ht="14.5" customHeight="1" x14ac:dyDescent="0.25">
      <c r="F76" s="27"/>
    </row>
    <row r="77" spans="6:21" ht="14.5" customHeight="1" x14ac:dyDescent="0.25">
      <c r="F77" s="27"/>
    </row>
    <row r="78" spans="6:21" ht="14.5" customHeight="1" x14ac:dyDescent="0.25">
      <c r="F78" s="27"/>
    </row>
    <row r="79" spans="6:21" ht="14.5" customHeight="1" x14ac:dyDescent="0.25">
      <c r="F79" s="27"/>
    </row>
    <row r="80" spans="6:21" ht="14.5" customHeight="1" x14ac:dyDescent="0.25">
      <c r="F80" s="27"/>
    </row>
    <row r="81" spans="6:6" ht="14.5" customHeight="1" x14ac:dyDescent="0.25">
      <c r="F81" s="27"/>
    </row>
    <row r="82" spans="6:6" ht="14.5" customHeight="1" x14ac:dyDescent="0.25">
      <c r="F82" s="27"/>
    </row>
    <row r="83" spans="6:6" ht="14.5" customHeight="1" x14ac:dyDescent="0.25">
      <c r="F83" s="27"/>
    </row>
    <row r="84" spans="6:6" ht="14.5" customHeight="1" x14ac:dyDescent="0.25">
      <c r="F84" s="27"/>
    </row>
    <row r="85" spans="6:6" ht="14.5" customHeight="1" x14ac:dyDescent="0.25">
      <c r="F85" s="27"/>
    </row>
    <row r="86" spans="6:6" ht="14.5" customHeight="1" x14ac:dyDescent="0.25">
      <c r="F86" s="27"/>
    </row>
    <row r="87" spans="6:6" ht="14.5" customHeight="1" x14ac:dyDescent="0.25">
      <c r="F87" s="27"/>
    </row>
    <row r="88" spans="6:6" ht="14.5" customHeight="1" x14ac:dyDescent="0.25">
      <c r="F88" s="27"/>
    </row>
    <row r="89" spans="6:6" ht="14.5" customHeight="1" x14ac:dyDescent="0.25">
      <c r="F89" s="27"/>
    </row>
    <row r="90" spans="6:6" ht="14.5" customHeight="1" x14ac:dyDescent="0.25">
      <c r="F90" s="27"/>
    </row>
    <row r="91" spans="6:6" ht="14.5" customHeight="1" x14ac:dyDescent="0.25">
      <c r="F91" s="27"/>
    </row>
    <row r="92" spans="6:6" ht="14.5" customHeight="1" x14ac:dyDescent="0.25">
      <c r="F92" s="27"/>
    </row>
    <row r="93" spans="6:6" ht="14.5" customHeight="1" x14ac:dyDescent="0.25">
      <c r="F93" s="27"/>
    </row>
    <row r="94" spans="6:6" ht="14.5" customHeight="1" x14ac:dyDescent="0.25">
      <c r="F94" s="27"/>
    </row>
    <row r="95" spans="6:6" ht="14.5" customHeight="1" x14ac:dyDescent="0.25">
      <c r="F95" s="27"/>
    </row>
    <row r="96" spans="6:6" ht="14.5" customHeight="1" x14ac:dyDescent="0.25">
      <c r="F96" s="27"/>
    </row>
    <row r="97" spans="6:6" ht="14.5" customHeight="1" x14ac:dyDescent="0.25">
      <c r="F97" s="27"/>
    </row>
    <row r="98" spans="6:6" ht="14.5" customHeight="1" x14ac:dyDescent="0.25">
      <c r="F98" s="27"/>
    </row>
    <row r="99" spans="6:6" ht="14.5" customHeight="1" x14ac:dyDescent="0.25">
      <c r="F99" s="27"/>
    </row>
    <row r="100" spans="6:6" ht="14.5" customHeight="1" x14ac:dyDescent="0.25">
      <c r="F100" s="27"/>
    </row>
    <row r="101" spans="6:6" ht="14.5" customHeight="1" x14ac:dyDescent="0.25">
      <c r="F101" s="27"/>
    </row>
    <row r="102" spans="6:6" ht="14.5" customHeight="1" x14ac:dyDescent="0.25">
      <c r="F102" s="27"/>
    </row>
    <row r="103" spans="6:6" ht="14.5" customHeight="1" x14ac:dyDescent="0.25">
      <c r="F103" s="27"/>
    </row>
    <row r="104" spans="6:6" ht="14.5" customHeight="1" x14ac:dyDescent="0.25">
      <c r="F104" s="27"/>
    </row>
    <row r="105" spans="6:6" ht="14.5" customHeight="1" x14ac:dyDescent="0.25">
      <c r="F105" s="27"/>
    </row>
    <row r="106" spans="6:6" ht="14.5" customHeight="1" x14ac:dyDescent="0.25">
      <c r="F106" s="27"/>
    </row>
    <row r="107" spans="6:6" ht="14.5" customHeight="1" x14ac:dyDescent="0.25">
      <c r="F107" s="27"/>
    </row>
    <row r="108" spans="6:6" ht="14.5" customHeight="1" x14ac:dyDescent="0.25">
      <c r="F108" s="27"/>
    </row>
    <row r="109" spans="6:6" ht="14.5" customHeight="1" x14ac:dyDescent="0.25">
      <c r="F109" s="27"/>
    </row>
    <row r="110" spans="6:6" ht="14.5" customHeight="1" x14ac:dyDescent="0.25">
      <c r="F110" s="27"/>
    </row>
    <row r="111" spans="6:6" ht="14.5" customHeight="1" x14ac:dyDescent="0.25">
      <c r="F111" s="27"/>
    </row>
    <row r="112" spans="6:6" ht="14.5" customHeight="1" x14ac:dyDescent="0.25">
      <c r="F112" s="27"/>
    </row>
    <row r="113" spans="6:6" ht="14.5" customHeight="1" x14ac:dyDescent="0.25">
      <c r="F113" s="27"/>
    </row>
    <row r="114" spans="6:6" ht="14.5" customHeight="1" x14ac:dyDescent="0.25">
      <c r="F114" s="27"/>
    </row>
    <row r="115" spans="6:6" ht="14.5" customHeight="1" x14ac:dyDescent="0.25">
      <c r="F115" s="27"/>
    </row>
    <row r="116" spans="6:6" ht="14.5" customHeight="1" x14ac:dyDescent="0.25">
      <c r="F116" s="27"/>
    </row>
    <row r="117" spans="6:6" ht="14.5" customHeight="1" x14ac:dyDescent="0.25">
      <c r="F117" s="27"/>
    </row>
    <row r="118" spans="6:6" ht="14.5" customHeight="1" x14ac:dyDescent="0.25">
      <c r="F118" s="27"/>
    </row>
    <row r="119" spans="6:6" ht="14.5" customHeight="1" x14ac:dyDescent="0.25">
      <c r="F119" s="27"/>
    </row>
    <row r="120" spans="6:6" ht="14.5" customHeight="1" x14ac:dyDescent="0.25">
      <c r="F120" s="27"/>
    </row>
    <row r="121" spans="6:6" ht="14.5" customHeight="1" x14ac:dyDescent="0.25">
      <c r="F121" s="27"/>
    </row>
    <row r="122" spans="6:6" ht="14.5" customHeight="1" x14ac:dyDescent="0.25">
      <c r="F122" s="27"/>
    </row>
    <row r="123" spans="6:6" ht="14.5" customHeight="1" x14ac:dyDescent="0.25">
      <c r="F123" s="27"/>
    </row>
    <row r="124" spans="6:6" ht="14.5" customHeight="1" x14ac:dyDescent="0.25">
      <c r="F124" s="27"/>
    </row>
    <row r="125" spans="6:6" ht="14.5" customHeight="1" x14ac:dyDescent="0.25">
      <c r="F125" s="27"/>
    </row>
    <row r="126" spans="6:6" ht="14.5" customHeight="1" x14ac:dyDescent="0.25">
      <c r="F126" s="27"/>
    </row>
    <row r="127" spans="6:6" ht="14.5" customHeight="1" x14ac:dyDescent="0.25">
      <c r="F127" s="27"/>
    </row>
    <row r="128" spans="6:6" ht="14.5" customHeight="1" x14ac:dyDescent="0.25">
      <c r="F128" s="27"/>
    </row>
    <row r="129" spans="6:6" ht="14.5" customHeight="1" x14ac:dyDescent="0.25">
      <c r="F129" s="27"/>
    </row>
    <row r="130" spans="6:6" ht="14.5" customHeight="1" x14ac:dyDescent="0.25">
      <c r="F130" s="27"/>
    </row>
    <row r="131" spans="6:6" ht="14.5" customHeight="1" x14ac:dyDescent="0.25">
      <c r="F131" s="27"/>
    </row>
    <row r="132" spans="6:6" ht="14.5" customHeight="1" x14ac:dyDescent="0.25">
      <c r="F132" s="27"/>
    </row>
    <row r="133" spans="6:6" ht="14.5" customHeight="1" x14ac:dyDescent="0.25">
      <c r="F133" s="27"/>
    </row>
    <row r="134" spans="6:6" ht="14.5" customHeight="1" x14ac:dyDescent="0.25">
      <c r="F134" s="27"/>
    </row>
    <row r="135" spans="6:6" ht="14.5" customHeight="1" x14ac:dyDescent="0.25">
      <c r="F135" s="27"/>
    </row>
    <row r="136" spans="6:6" ht="14.5" customHeight="1" x14ac:dyDescent="0.25">
      <c r="F136" s="27"/>
    </row>
    <row r="137" spans="6:6" ht="14.5" customHeight="1" x14ac:dyDescent="0.25">
      <c r="F137" s="27"/>
    </row>
    <row r="138" spans="6:6" ht="14.5" customHeight="1" x14ac:dyDescent="0.25">
      <c r="F138" s="27"/>
    </row>
    <row r="139" spans="6:6" ht="14.5" customHeight="1" x14ac:dyDescent="0.25">
      <c r="F139" s="27"/>
    </row>
    <row r="140" spans="6:6" ht="14.5" customHeight="1" x14ac:dyDescent="0.25">
      <c r="F140" s="27"/>
    </row>
    <row r="141" spans="6:6" ht="14.5" customHeight="1" x14ac:dyDescent="0.25">
      <c r="F141" s="27"/>
    </row>
    <row r="142" spans="6:6" ht="14.5" customHeight="1" x14ac:dyDescent="0.25">
      <c r="F142" s="27"/>
    </row>
    <row r="143" spans="6:6" ht="14.5" customHeight="1" x14ac:dyDescent="0.25">
      <c r="F143" s="27"/>
    </row>
    <row r="144" spans="6:6" ht="14.5" customHeight="1" x14ac:dyDescent="0.25">
      <c r="F144" s="27"/>
    </row>
    <row r="145" spans="6:6" ht="14.5" customHeight="1" x14ac:dyDescent="0.25">
      <c r="F145" s="27"/>
    </row>
    <row r="146" spans="6:6" ht="14.5" customHeight="1" x14ac:dyDescent="0.25">
      <c r="F146" s="27"/>
    </row>
    <row r="147" spans="6:6" ht="14.5" customHeight="1" x14ac:dyDescent="0.25">
      <c r="F147" s="27"/>
    </row>
    <row r="148" spans="6:6" ht="14.5" customHeight="1" x14ac:dyDescent="0.25">
      <c r="F148" s="27"/>
    </row>
    <row r="149" spans="6:6" ht="14.5" customHeight="1" x14ac:dyDescent="0.25">
      <c r="F149" s="27"/>
    </row>
    <row r="150" spans="6:6" ht="14.5" customHeight="1" x14ac:dyDescent="0.25">
      <c r="F150" s="27"/>
    </row>
    <row r="151" spans="6:6" ht="14.5" customHeight="1" x14ac:dyDescent="0.25">
      <c r="F151" s="27"/>
    </row>
    <row r="152" spans="6:6" ht="14.5" customHeight="1" x14ac:dyDescent="0.25">
      <c r="F152" s="27"/>
    </row>
    <row r="153" spans="6:6" ht="14.5" customHeight="1" x14ac:dyDescent="0.25">
      <c r="F153" s="27"/>
    </row>
    <row r="154" spans="6:6" ht="14.5" customHeight="1" x14ac:dyDescent="0.25">
      <c r="F154" s="27"/>
    </row>
    <row r="155" spans="6:6" ht="14.5" customHeight="1" x14ac:dyDescent="0.25">
      <c r="F155" s="27"/>
    </row>
    <row r="156" spans="6:6" ht="14.5" customHeight="1" x14ac:dyDescent="0.25">
      <c r="F156" s="27"/>
    </row>
    <row r="157" spans="6:6" ht="14.5" customHeight="1" x14ac:dyDescent="0.25">
      <c r="F157" s="27"/>
    </row>
    <row r="158" spans="6:6" ht="14.5" customHeight="1" x14ac:dyDescent="0.25">
      <c r="F158" s="27"/>
    </row>
    <row r="159" spans="6:6" ht="14.5" customHeight="1" x14ac:dyDescent="0.25">
      <c r="F159" s="27"/>
    </row>
    <row r="160" spans="6:6" ht="14.5" customHeight="1" x14ac:dyDescent="0.25">
      <c r="F160" s="27"/>
    </row>
    <row r="161" spans="6:6" ht="14.5" customHeight="1" x14ac:dyDescent="0.25">
      <c r="F161" s="27"/>
    </row>
    <row r="162" spans="6:6" ht="14.5" customHeight="1" x14ac:dyDescent="0.25">
      <c r="F162" s="27"/>
    </row>
    <row r="163" spans="6:6" ht="14.5" customHeight="1" x14ac:dyDescent="0.25">
      <c r="F163" s="27"/>
    </row>
    <row r="164" spans="6:6" ht="14.5" customHeight="1" x14ac:dyDescent="0.25">
      <c r="F164" s="27"/>
    </row>
    <row r="165" spans="6:6" ht="14.5" customHeight="1" x14ac:dyDescent="0.25">
      <c r="F165" s="27"/>
    </row>
    <row r="166" spans="6:6" ht="14.5" customHeight="1" x14ac:dyDescent="0.25">
      <c r="F166" s="27"/>
    </row>
    <row r="167" spans="6:6" ht="14.5" customHeight="1" x14ac:dyDescent="0.25">
      <c r="F167" s="27"/>
    </row>
    <row r="168" spans="6:6" ht="14.5" customHeight="1" x14ac:dyDescent="0.25">
      <c r="F168" s="27"/>
    </row>
    <row r="169" spans="6:6" ht="14.5" customHeight="1" x14ac:dyDescent="0.25">
      <c r="F169" s="27"/>
    </row>
    <row r="170" spans="6:6" ht="14.5" customHeight="1" x14ac:dyDescent="0.25">
      <c r="F170" s="27"/>
    </row>
    <row r="171" spans="6:6" ht="14.5" customHeight="1" x14ac:dyDescent="0.25">
      <c r="F171" s="27"/>
    </row>
    <row r="172" spans="6:6" ht="14.5" customHeight="1" x14ac:dyDescent="0.25">
      <c r="F172" s="27"/>
    </row>
    <row r="173" spans="6:6" ht="14.5" customHeight="1" x14ac:dyDescent="0.25">
      <c r="F173" s="27"/>
    </row>
    <row r="174" spans="6:6" ht="14.5" customHeight="1" x14ac:dyDescent="0.25">
      <c r="F174" s="27"/>
    </row>
    <row r="175" spans="6:6" ht="14.5" customHeight="1" x14ac:dyDescent="0.25">
      <c r="F175" s="27"/>
    </row>
    <row r="176" spans="6:6" ht="14.5" customHeight="1" x14ac:dyDescent="0.25">
      <c r="F176" s="27"/>
    </row>
    <row r="177" spans="6:6" ht="14.5" customHeight="1" x14ac:dyDescent="0.25">
      <c r="F177" s="27"/>
    </row>
    <row r="178" spans="6:6" ht="14.5" customHeight="1" x14ac:dyDescent="0.25">
      <c r="F178" s="27"/>
    </row>
    <row r="179" spans="6:6" ht="14.5" customHeight="1" x14ac:dyDescent="0.25">
      <c r="F179" s="27"/>
    </row>
    <row r="180" spans="6:6" ht="14.5" customHeight="1" x14ac:dyDescent="0.25">
      <c r="F180" s="27"/>
    </row>
    <row r="181" spans="6:6" ht="14.5" customHeight="1" x14ac:dyDescent="0.25">
      <c r="F181" s="27"/>
    </row>
    <row r="182" spans="6:6" ht="14.5" customHeight="1" x14ac:dyDescent="0.25">
      <c r="F182" s="27"/>
    </row>
    <row r="183" spans="6:6" ht="14.5" customHeight="1" x14ac:dyDescent="0.25">
      <c r="F183" s="27"/>
    </row>
    <row r="184" spans="6:6" ht="14.5" customHeight="1" x14ac:dyDescent="0.25">
      <c r="F184" s="27"/>
    </row>
    <row r="185" spans="6:6" ht="14.5" customHeight="1" x14ac:dyDescent="0.25">
      <c r="F185" s="27"/>
    </row>
    <row r="186" spans="6:6" ht="14.5" customHeight="1" x14ac:dyDescent="0.25">
      <c r="F186" s="27"/>
    </row>
    <row r="187" spans="6:6" ht="14.5" customHeight="1" x14ac:dyDescent="0.25">
      <c r="F187" s="27"/>
    </row>
    <row r="188" spans="6:6" ht="14.5" customHeight="1" x14ac:dyDescent="0.25">
      <c r="F188" s="27"/>
    </row>
    <row r="189" spans="6:6" ht="14.5" customHeight="1" x14ac:dyDescent="0.25">
      <c r="F189" s="27"/>
    </row>
    <row r="190" spans="6:6" ht="14.5" customHeight="1" x14ac:dyDescent="0.25">
      <c r="F190" s="27"/>
    </row>
    <row r="191" spans="6:6" ht="14.5" customHeight="1" x14ac:dyDescent="0.25">
      <c r="F191" s="27"/>
    </row>
    <row r="192" spans="6:6" ht="14.5" customHeight="1" x14ac:dyDescent="0.25">
      <c r="F192" s="27"/>
    </row>
    <row r="193" spans="6:6" ht="14.5" customHeight="1" x14ac:dyDescent="0.25">
      <c r="F193" s="27"/>
    </row>
    <row r="194" spans="6:6" ht="14.5" customHeight="1" x14ac:dyDescent="0.25">
      <c r="F194" s="27"/>
    </row>
    <row r="195" spans="6:6" ht="14.5" customHeight="1" x14ac:dyDescent="0.25">
      <c r="F195" s="27"/>
    </row>
    <row r="196" spans="6:6" ht="14.5" customHeight="1" x14ac:dyDescent="0.25">
      <c r="F196" s="27"/>
    </row>
    <row r="197" spans="6:6" ht="14.5" customHeight="1" x14ac:dyDescent="0.25">
      <c r="F197" s="27"/>
    </row>
    <row r="198" spans="6:6" ht="14.5" customHeight="1" x14ac:dyDescent="0.25">
      <c r="F198" s="27"/>
    </row>
    <row r="199" spans="6:6" ht="14.5" customHeight="1" x14ac:dyDescent="0.25">
      <c r="F199" s="27"/>
    </row>
    <row r="200" spans="6:6" ht="14.5" customHeight="1" x14ac:dyDescent="0.25">
      <c r="F200" s="27"/>
    </row>
    <row r="201" spans="6:6" ht="14.5" customHeight="1" x14ac:dyDescent="0.25">
      <c r="F201" s="27"/>
    </row>
    <row r="202" spans="6:6" ht="14.5" customHeight="1" x14ac:dyDescent="0.25">
      <c r="F202" s="27"/>
    </row>
    <row r="203" spans="6:6" ht="14.5" customHeight="1" x14ac:dyDescent="0.25">
      <c r="F203" s="27"/>
    </row>
    <row r="204" spans="6:6" ht="14.5" customHeight="1" x14ac:dyDescent="0.25">
      <c r="F204" s="27"/>
    </row>
    <row r="205" spans="6:6" ht="14.5" customHeight="1" x14ac:dyDescent="0.25">
      <c r="F205" s="27"/>
    </row>
    <row r="206" spans="6:6" ht="14.5" customHeight="1" x14ac:dyDescent="0.25">
      <c r="F206" s="27"/>
    </row>
    <row r="207" spans="6:6" ht="14.5" customHeight="1" x14ac:dyDescent="0.25">
      <c r="F207" s="27"/>
    </row>
    <row r="208" spans="6:6" ht="14.5" customHeight="1" x14ac:dyDescent="0.25">
      <c r="F208" s="27"/>
    </row>
    <row r="209" spans="6:6" ht="14.5" customHeight="1" x14ac:dyDescent="0.25">
      <c r="F209" s="27"/>
    </row>
    <row r="210" spans="6:6" ht="14.5" customHeight="1" x14ac:dyDescent="0.25">
      <c r="F210" s="27"/>
    </row>
    <row r="211" spans="6:6" ht="14.5" customHeight="1" x14ac:dyDescent="0.25">
      <c r="F211" s="27"/>
    </row>
    <row r="212" spans="6:6" ht="14.5" customHeight="1" x14ac:dyDescent="0.25">
      <c r="F212" s="27"/>
    </row>
    <row r="213" spans="6:6" ht="14.5" customHeight="1" x14ac:dyDescent="0.25">
      <c r="F213" s="27"/>
    </row>
    <row r="214" spans="6:6" ht="14.5" customHeight="1" x14ac:dyDescent="0.25">
      <c r="F214" s="27"/>
    </row>
    <row r="215" spans="6:6" ht="14.5" customHeight="1" x14ac:dyDescent="0.25">
      <c r="F215" s="27"/>
    </row>
    <row r="216" spans="6:6" ht="14.5" customHeight="1" x14ac:dyDescent="0.25">
      <c r="F216" s="27"/>
    </row>
    <row r="217" spans="6:6" ht="14.5" customHeight="1" x14ac:dyDescent="0.25">
      <c r="F217" s="27"/>
    </row>
    <row r="218" spans="6:6" ht="14.5" customHeight="1" x14ac:dyDescent="0.25">
      <c r="F218" s="27"/>
    </row>
    <row r="219" spans="6:6" ht="14.5" customHeight="1" x14ac:dyDescent="0.25">
      <c r="F219" s="27"/>
    </row>
    <row r="220" spans="6:6" ht="14.5" customHeight="1" x14ac:dyDescent="0.25">
      <c r="F220" s="27"/>
    </row>
    <row r="221" spans="6:6" ht="14.5" customHeight="1" x14ac:dyDescent="0.25">
      <c r="F221" s="27"/>
    </row>
    <row r="222" spans="6:6" ht="14.5" customHeight="1" x14ac:dyDescent="0.25">
      <c r="F222" s="27"/>
    </row>
    <row r="223" spans="6:6" ht="14.5" customHeight="1" x14ac:dyDescent="0.25">
      <c r="F223" s="27"/>
    </row>
    <row r="224" spans="6:6" ht="14.5" customHeight="1" x14ac:dyDescent="0.25">
      <c r="F224" s="27"/>
    </row>
    <row r="225" spans="6:6" ht="14.5" customHeight="1" x14ac:dyDescent="0.25">
      <c r="F225" s="27"/>
    </row>
    <row r="226" spans="6:6" ht="14.5" customHeight="1" x14ac:dyDescent="0.25">
      <c r="F226" s="27"/>
    </row>
    <row r="227" spans="6:6" ht="14.5" customHeight="1" x14ac:dyDescent="0.25">
      <c r="F227" s="27"/>
    </row>
    <row r="228" spans="6:6" ht="14.5" customHeight="1" x14ac:dyDescent="0.25">
      <c r="F228" s="27"/>
    </row>
    <row r="229" spans="6:6" ht="14.5" customHeight="1" x14ac:dyDescent="0.25">
      <c r="F229" s="27"/>
    </row>
    <row r="230" spans="6:6" ht="14.5" customHeight="1" x14ac:dyDescent="0.25">
      <c r="F230" s="27"/>
    </row>
    <row r="231" spans="6:6" ht="14.5" customHeight="1" x14ac:dyDescent="0.25">
      <c r="F231" s="27"/>
    </row>
    <row r="232" spans="6:6" ht="14.5" customHeight="1" x14ac:dyDescent="0.25">
      <c r="F232" s="27"/>
    </row>
    <row r="233" spans="6:6" ht="14.5" customHeight="1" x14ac:dyDescent="0.25">
      <c r="F233" s="27"/>
    </row>
    <row r="234" spans="6:6" ht="14.5" customHeight="1" x14ac:dyDescent="0.25">
      <c r="F234" s="27"/>
    </row>
    <row r="235" spans="6:6" ht="14.5" customHeight="1" x14ac:dyDescent="0.25">
      <c r="F235" s="27"/>
    </row>
    <row r="236" spans="6:6" ht="14.5" customHeight="1" x14ac:dyDescent="0.25">
      <c r="F236" s="27"/>
    </row>
    <row r="237" spans="6:6" ht="14.5" customHeight="1" x14ac:dyDescent="0.25">
      <c r="F237" s="27"/>
    </row>
    <row r="238" spans="6:6" ht="14.5" customHeight="1" x14ac:dyDescent="0.25">
      <c r="F238" s="27"/>
    </row>
    <row r="239" spans="6:6" ht="14.5" customHeight="1" x14ac:dyDescent="0.25">
      <c r="F239" s="27"/>
    </row>
    <row r="240" spans="6:6" ht="14.5" customHeight="1" x14ac:dyDescent="0.25">
      <c r="F240" s="27"/>
    </row>
    <row r="241" spans="6:6" ht="14.5" customHeight="1" x14ac:dyDescent="0.25">
      <c r="F241" s="27"/>
    </row>
    <row r="242" spans="6:6" ht="14.5" customHeight="1" x14ac:dyDescent="0.25">
      <c r="F242" s="27"/>
    </row>
    <row r="243" spans="6:6" ht="14.5" customHeight="1" x14ac:dyDescent="0.25">
      <c r="F243" s="27"/>
    </row>
    <row r="244" spans="6:6" ht="14.5" customHeight="1" x14ac:dyDescent="0.25">
      <c r="F244" s="27"/>
    </row>
    <row r="245" spans="6:6" ht="14.5" customHeight="1" x14ac:dyDescent="0.25">
      <c r="F245" s="27"/>
    </row>
    <row r="246" spans="6:6" ht="14.5" customHeight="1" x14ac:dyDescent="0.25">
      <c r="F246" s="27"/>
    </row>
    <row r="247" spans="6:6" ht="14.5" customHeight="1" x14ac:dyDescent="0.25">
      <c r="F247" s="27"/>
    </row>
    <row r="248" spans="6:6" ht="14.5" customHeight="1" x14ac:dyDescent="0.25">
      <c r="F248" s="27"/>
    </row>
    <row r="249" spans="6:6" ht="14.5" customHeight="1" x14ac:dyDescent="0.25">
      <c r="F249" s="27"/>
    </row>
    <row r="250" spans="6:6" ht="14.5" customHeight="1" x14ac:dyDescent="0.25">
      <c r="F250" s="27"/>
    </row>
    <row r="251" spans="6:6" ht="14.5" customHeight="1" x14ac:dyDescent="0.25">
      <c r="F251" s="27"/>
    </row>
    <row r="252" spans="6:6" ht="14.5" customHeight="1" x14ac:dyDescent="0.25">
      <c r="F252" s="27"/>
    </row>
    <row r="253" spans="6:6" ht="14.5" customHeight="1" x14ac:dyDescent="0.25">
      <c r="F253" s="27"/>
    </row>
    <row r="254" spans="6:6" ht="14.5" customHeight="1" x14ac:dyDescent="0.25">
      <c r="F254" s="27"/>
    </row>
    <row r="255" spans="6:6" ht="14.5" customHeight="1" x14ac:dyDescent="0.25">
      <c r="F255" s="27"/>
    </row>
    <row r="256" spans="6:6" ht="14.5" customHeight="1" x14ac:dyDescent="0.25">
      <c r="F256" s="27"/>
    </row>
    <row r="257" spans="6:6" ht="14.5" customHeight="1" x14ac:dyDescent="0.25">
      <c r="F257" s="27"/>
    </row>
    <row r="258" spans="6:6" ht="14.5" customHeight="1" x14ac:dyDescent="0.25">
      <c r="F258" s="27"/>
    </row>
    <row r="259" spans="6:6" ht="14.5" customHeight="1" x14ac:dyDescent="0.25">
      <c r="F259" s="27"/>
    </row>
    <row r="260" spans="6:6" ht="14.5" customHeight="1" x14ac:dyDescent="0.25">
      <c r="F260" s="27"/>
    </row>
    <row r="261" spans="6:6" ht="14.5" customHeight="1" x14ac:dyDescent="0.25">
      <c r="F261" s="27"/>
    </row>
    <row r="262" spans="6:6" ht="14.5" customHeight="1" x14ac:dyDescent="0.25">
      <c r="F262" s="27"/>
    </row>
    <row r="263" spans="6:6" ht="14.5" customHeight="1" x14ac:dyDescent="0.25">
      <c r="F263" s="27"/>
    </row>
    <row r="264" spans="6:6" ht="14.5" customHeight="1" x14ac:dyDescent="0.25">
      <c r="F264" s="27"/>
    </row>
    <row r="265" spans="6:6" ht="14.5" customHeight="1" x14ac:dyDescent="0.25">
      <c r="F265" s="27"/>
    </row>
    <row r="266" spans="6:6" ht="14.5" customHeight="1" x14ac:dyDescent="0.25">
      <c r="F266" s="27"/>
    </row>
    <row r="267" spans="6:6" ht="14.5" customHeight="1" x14ac:dyDescent="0.25">
      <c r="F267" s="27"/>
    </row>
    <row r="268" spans="6:6" ht="14.5" customHeight="1" x14ac:dyDescent="0.25">
      <c r="F268" s="27"/>
    </row>
    <row r="269" spans="6:6" ht="14.5" customHeight="1" x14ac:dyDescent="0.25">
      <c r="F269" s="27"/>
    </row>
    <row r="270" spans="6:6" ht="14.5" customHeight="1" x14ac:dyDescent="0.25">
      <c r="F270" s="27"/>
    </row>
    <row r="271" spans="6:6" ht="14.5" customHeight="1" x14ac:dyDescent="0.25">
      <c r="F271" s="27"/>
    </row>
    <row r="272" spans="6:6" ht="14.5" customHeight="1" x14ac:dyDescent="0.25">
      <c r="F272" s="27"/>
    </row>
    <row r="273" spans="6:6" ht="14.5" customHeight="1" x14ac:dyDescent="0.25">
      <c r="F273" s="27"/>
    </row>
    <row r="274" spans="6:6" ht="14.5" customHeight="1" x14ac:dyDescent="0.25">
      <c r="F274" s="27"/>
    </row>
    <row r="275" spans="6:6" ht="14.5" customHeight="1" x14ac:dyDescent="0.25">
      <c r="F275" s="27"/>
    </row>
    <row r="276" spans="6:6" ht="14.5" customHeight="1" x14ac:dyDescent="0.25">
      <c r="F276" s="27"/>
    </row>
    <row r="277" spans="6:6" ht="14.5" customHeight="1" x14ac:dyDescent="0.25">
      <c r="F277" s="27"/>
    </row>
    <row r="278" spans="6:6" ht="14.5" customHeight="1" x14ac:dyDescent="0.25">
      <c r="F278" s="27"/>
    </row>
    <row r="279" spans="6:6" ht="14.5" customHeight="1" x14ac:dyDescent="0.25">
      <c r="F279" s="27"/>
    </row>
    <row r="280" spans="6:6" ht="14.5" customHeight="1" x14ac:dyDescent="0.25">
      <c r="F280" s="27"/>
    </row>
    <row r="281" spans="6:6" ht="14.5" customHeight="1" x14ac:dyDescent="0.25">
      <c r="F281" s="27"/>
    </row>
    <row r="282" spans="6:6" ht="14.5" customHeight="1" x14ac:dyDescent="0.25">
      <c r="F282" s="27"/>
    </row>
    <row r="283" spans="6:6" ht="14.5" customHeight="1" x14ac:dyDescent="0.25">
      <c r="F283" s="27"/>
    </row>
    <row r="284" spans="6:6" ht="14.5" customHeight="1" x14ac:dyDescent="0.25">
      <c r="F284" s="27"/>
    </row>
    <row r="285" spans="6:6" ht="14.5" customHeight="1" x14ac:dyDescent="0.25">
      <c r="F285" s="27"/>
    </row>
    <row r="286" spans="6:6" ht="14.5" customHeight="1" x14ac:dyDescent="0.25">
      <c r="F286" s="27"/>
    </row>
    <row r="287" spans="6:6" ht="14.5" customHeight="1" x14ac:dyDescent="0.25">
      <c r="F287" s="27"/>
    </row>
    <row r="288" spans="6:6" ht="14.5" customHeight="1" x14ac:dyDescent="0.25">
      <c r="F288" s="27"/>
    </row>
    <row r="289" spans="6:6" ht="14.5" customHeight="1" x14ac:dyDescent="0.25">
      <c r="F289" s="27"/>
    </row>
    <row r="290" spans="6:6" ht="14.5" customHeight="1" x14ac:dyDescent="0.25">
      <c r="F290" s="27"/>
    </row>
    <row r="291" spans="6:6" ht="14.5" customHeight="1" x14ac:dyDescent="0.25">
      <c r="F291" s="27"/>
    </row>
    <row r="292" spans="6:6" ht="14.5" customHeight="1" x14ac:dyDescent="0.25">
      <c r="F292" s="27"/>
    </row>
    <row r="293" spans="6:6" ht="14.5" customHeight="1" x14ac:dyDescent="0.25">
      <c r="F293" s="27"/>
    </row>
    <row r="294" spans="6:6" ht="14.5" customHeight="1" x14ac:dyDescent="0.25">
      <c r="F294" s="27"/>
    </row>
    <row r="295" spans="6:6" ht="14.5" customHeight="1" x14ac:dyDescent="0.25">
      <c r="F295" s="27"/>
    </row>
    <row r="296" spans="6:6" ht="14.5" customHeight="1" x14ac:dyDescent="0.25">
      <c r="F296" s="27"/>
    </row>
    <row r="297" spans="6:6" ht="14.5" customHeight="1" x14ac:dyDescent="0.25">
      <c r="F297" s="27"/>
    </row>
    <row r="298" spans="6:6" ht="14.5" customHeight="1" x14ac:dyDescent="0.25">
      <c r="F298" s="27"/>
    </row>
    <row r="299" spans="6:6" ht="14.5" customHeight="1" x14ac:dyDescent="0.25">
      <c r="F299" s="27"/>
    </row>
    <row r="300" spans="6:6" ht="14.5" customHeight="1" x14ac:dyDescent="0.25">
      <c r="F300" s="27"/>
    </row>
    <row r="301" spans="6:6" ht="14.5" customHeight="1" x14ac:dyDescent="0.25">
      <c r="F301" s="27"/>
    </row>
    <row r="302" spans="6:6" ht="14.5" customHeight="1" x14ac:dyDescent="0.25">
      <c r="F302" s="27"/>
    </row>
    <row r="303" spans="6:6" ht="14.5" customHeight="1" x14ac:dyDescent="0.25">
      <c r="F303" s="27"/>
    </row>
    <row r="304" spans="6:6" ht="14.5" customHeight="1" x14ac:dyDescent="0.25">
      <c r="F304" s="27"/>
    </row>
    <row r="305" spans="6:6" ht="14.5" customHeight="1" x14ac:dyDescent="0.25">
      <c r="F305" s="27"/>
    </row>
    <row r="306" spans="6:6" ht="14.5" customHeight="1" x14ac:dyDescent="0.25">
      <c r="F306" s="27"/>
    </row>
    <row r="307" spans="6:6" ht="14.5" customHeight="1" x14ac:dyDescent="0.25">
      <c r="F307" s="27"/>
    </row>
    <row r="308" spans="6:6" ht="14.5" customHeight="1" x14ac:dyDescent="0.25">
      <c r="F308" s="27"/>
    </row>
    <row r="309" spans="6:6" ht="14.5" customHeight="1" x14ac:dyDescent="0.25">
      <c r="F309" s="27"/>
    </row>
    <row r="310" spans="6:6" ht="14.5" customHeight="1" x14ac:dyDescent="0.25">
      <c r="F310" s="27"/>
    </row>
    <row r="311" spans="6:6" ht="14.5" customHeight="1" x14ac:dyDescent="0.25">
      <c r="F311" s="27"/>
    </row>
    <row r="312" spans="6:6" ht="14.5" customHeight="1" x14ac:dyDescent="0.25">
      <c r="F312" s="27"/>
    </row>
    <row r="313" spans="6:6" ht="14.5" customHeight="1" x14ac:dyDescent="0.25">
      <c r="F313" s="27"/>
    </row>
    <row r="314" spans="6:6" ht="14.5" customHeight="1" x14ac:dyDescent="0.25">
      <c r="F314" s="27"/>
    </row>
    <row r="315" spans="6:6" ht="14.5" customHeight="1" x14ac:dyDescent="0.25">
      <c r="F315" s="27"/>
    </row>
    <row r="316" spans="6:6" ht="14.5" customHeight="1" x14ac:dyDescent="0.25">
      <c r="F316" s="27"/>
    </row>
    <row r="317" spans="6:6" ht="14.5" customHeight="1" x14ac:dyDescent="0.25">
      <c r="F317" s="27"/>
    </row>
    <row r="318" spans="6:6" ht="14.5" customHeight="1" x14ac:dyDescent="0.25">
      <c r="F318" s="27"/>
    </row>
    <row r="319" spans="6:6" ht="14.5" customHeight="1" x14ac:dyDescent="0.25">
      <c r="F319" s="27"/>
    </row>
    <row r="320" spans="6:6" ht="14.5" customHeight="1" x14ac:dyDescent="0.25">
      <c r="F320" s="27"/>
    </row>
    <row r="321" spans="6:6" ht="14.5" customHeight="1" x14ac:dyDescent="0.25">
      <c r="F321" s="27"/>
    </row>
    <row r="322" spans="6:6" ht="14.5" customHeight="1" x14ac:dyDescent="0.25">
      <c r="F322" s="27"/>
    </row>
    <row r="323" spans="6:6" ht="14.5" customHeight="1" x14ac:dyDescent="0.25">
      <c r="F323" s="27"/>
    </row>
    <row r="324" spans="6:6" ht="14.5" customHeight="1" x14ac:dyDescent="0.25">
      <c r="F324" s="27"/>
    </row>
    <row r="325" spans="6:6" ht="14.5" customHeight="1" x14ac:dyDescent="0.25">
      <c r="F325" s="27"/>
    </row>
    <row r="326" spans="6:6" ht="14.5" customHeight="1" x14ac:dyDescent="0.25">
      <c r="F326" s="27"/>
    </row>
    <row r="327" spans="6:6" ht="14.5" customHeight="1" x14ac:dyDescent="0.25">
      <c r="F327" s="27"/>
    </row>
    <row r="328" spans="6:6" ht="14.5" customHeight="1" x14ac:dyDescent="0.25">
      <c r="F328" s="27"/>
    </row>
    <row r="329" spans="6:6" ht="14.5" customHeight="1" x14ac:dyDescent="0.25">
      <c r="F329" s="27"/>
    </row>
    <row r="330" spans="6:6" ht="14.5" customHeight="1" x14ac:dyDescent="0.25">
      <c r="F330" s="27"/>
    </row>
    <row r="331" spans="6:6" ht="14.5" customHeight="1" x14ac:dyDescent="0.25">
      <c r="F331" s="27"/>
    </row>
    <row r="332" spans="6:6" ht="14.5" customHeight="1" x14ac:dyDescent="0.25">
      <c r="F332" s="27"/>
    </row>
    <row r="333" spans="6:6" ht="14.5" customHeight="1" x14ac:dyDescent="0.25">
      <c r="F333" s="27"/>
    </row>
    <row r="334" spans="6:6" ht="14.5" customHeight="1" x14ac:dyDescent="0.25">
      <c r="F334" s="27"/>
    </row>
    <row r="335" spans="6:6" ht="14.5" customHeight="1" x14ac:dyDescent="0.25">
      <c r="F335" s="27"/>
    </row>
    <row r="336" spans="6:6" ht="14.5" customHeight="1" x14ac:dyDescent="0.25">
      <c r="F336" s="27"/>
    </row>
    <row r="337" spans="6:6" ht="14.5" customHeight="1" x14ac:dyDescent="0.25">
      <c r="F337" s="27"/>
    </row>
    <row r="338" spans="6:6" ht="14.5" customHeight="1" x14ac:dyDescent="0.25">
      <c r="F338" s="27"/>
    </row>
    <row r="339" spans="6:6" ht="14.5" customHeight="1" x14ac:dyDescent="0.25">
      <c r="F339" s="27"/>
    </row>
    <row r="340" spans="6:6" ht="14.5" customHeight="1" x14ac:dyDescent="0.25">
      <c r="F340" s="27"/>
    </row>
    <row r="341" spans="6:6" ht="14.5" customHeight="1" x14ac:dyDescent="0.25">
      <c r="F341" s="27"/>
    </row>
    <row r="342" spans="6:6" ht="14.5" customHeight="1" x14ac:dyDescent="0.25">
      <c r="F342" s="27"/>
    </row>
    <row r="343" spans="6:6" ht="14.5" customHeight="1" x14ac:dyDescent="0.25">
      <c r="F343" s="27"/>
    </row>
    <row r="344" spans="6:6" ht="14.5" customHeight="1" x14ac:dyDescent="0.25">
      <c r="F344" s="27"/>
    </row>
    <row r="345" spans="6:6" ht="14.5" customHeight="1" x14ac:dyDescent="0.25">
      <c r="F345" s="27"/>
    </row>
    <row r="346" spans="6:6" ht="14.5" customHeight="1" x14ac:dyDescent="0.25">
      <c r="F346" s="27"/>
    </row>
    <row r="347" spans="6:6" ht="14.5" customHeight="1" x14ac:dyDescent="0.25">
      <c r="F347" s="27"/>
    </row>
    <row r="348" spans="6:6" ht="14.5" customHeight="1" x14ac:dyDescent="0.25">
      <c r="F348" s="27"/>
    </row>
    <row r="349" spans="6:6" ht="14.5" customHeight="1" x14ac:dyDescent="0.25">
      <c r="F349" s="27"/>
    </row>
    <row r="350" spans="6:6" ht="14.5" customHeight="1" x14ac:dyDescent="0.25">
      <c r="F350" s="27"/>
    </row>
    <row r="351" spans="6:6" ht="14.5" customHeight="1" x14ac:dyDescent="0.25">
      <c r="F351" s="27"/>
    </row>
    <row r="352" spans="6:6" ht="14.5" customHeight="1" x14ac:dyDescent="0.25">
      <c r="F352" s="27"/>
    </row>
    <row r="353" spans="6:6" ht="14.5" customHeight="1" x14ac:dyDescent="0.25">
      <c r="F353" s="27"/>
    </row>
    <row r="354" spans="6:6" ht="14.5" customHeight="1" x14ac:dyDescent="0.25">
      <c r="F354" s="27"/>
    </row>
    <row r="355" spans="6:6" ht="14.5" customHeight="1" x14ac:dyDescent="0.25">
      <c r="F355" s="27"/>
    </row>
    <row r="356" spans="6:6" ht="14.5" customHeight="1" x14ac:dyDescent="0.25">
      <c r="F356" s="27"/>
    </row>
    <row r="357" spans="6:6" ht="14.5" customHeight="1" x14ac:dyDescent="0.25">
      <c r="F357" s="27"/>
    </row>
    <row r="358" spans="6:6" ht="14.5" customHeight="1" x14ac:dyDescent="0.25">
      <c r="F358" s="27"/>
    </row>
    <row r="359" spans="6:6" ht="14.5" customHeight="1" x14ac:dyDescent="0.25">
      <c r="F359" s="27"/>
    </row>
    <row r="360" spans="6:6" ht="14.5" customHeight="1" x14ac:dyDescent="0.25">
      <c r="F360" s="27"/>
    </row>
    <row r="361" spans="6:6" ht="14.5" customHeight="1" x14ac:dyDescent="0.25">
      <c r="F361" s="27"/>
    </row>
    <row r="362" spans="6:6" ht="14.5" customHeight="1" x14ac:dyDescent="0.25">
      <c r="F362" s="27"/>
    </row>
    <row r="363" spans="6:6" ht="14.5" customHeight="1" x14ac:dyDescent="0.25">
      <c r="F363" s="27"/>
    </row>
    <row r="364" spans="6:6" ht="14.5" customHeight="1" x14ac:dyDescent="0.25">
      <c r="F364" s="27"/>
    </row>
    <row r="365" spans="6:6" ht="14.5" customHeight="1" x14ac:dyDescent="0.25">
      <c r="F365" s="27"/>
    </row>
    <row r="366" spans="6:6" ht="14.5" customHeight="1" x14ac:dyDescent="0.25">
      <c r="F366" s="27"/>
    </row>
    <row r="367" spans="6:6" ht="14.5" customHeight="1" x14ac:dyDescent="0.25">
      <c r="F367" s="27"/>
    </row>
    <row r="368" spans="6:6" ht="14.5" customHeight="1" x14ac:dyDescent="0.25">
      <c r="F368" s="27"/>
    </row>
    <row r="369" spans="6:6" ht="14.5" customHeight="1" x14ac:dyDescent="0.25">
      <c r="F369" s="27"/>
    </row>
    <row r="370" spans="6:6" ht="14.5" customHeight="1" x14ac:dyDescent="0.25">
      <c r="F370" s="27"/>
    </row>
    <row r="371" spans="6:6" ht="14.5" customHeight="1" x14ac:dyDescent="0.25">
      <c r="F371" s="27"/>
    </row>
    <row r="372" spans="6:6" ht="14.5" customHeight="1" x14ac:dyDescent="0.25">
      <c r="F372" s="27"/>
    </row>
    <row r="373" spans="6:6" ht="14.5" customHeight="1" x14ac:dyDescent="0.25">
      <c r="F373" s="27"/>
    </row>
    <row r="374" spans="6:6" ht="14.5" customHeight="1" x14ac:dyDescent="0.25">
      <c r="F374" s="27"/>
    </row>
    <row r="375" spans="6:6" ht="14.5" customHeight="1" x14ac:dyDescent="0.25">
      <c r="F375" s="27"/>
    </row>
    <row r="376" spans="6:6" ht="14.5" customHeight="1" x14ac:dyDescent="0.25">
      <c r="F376" s="27"/>
    </row>
    <row r="377" spans="6:6" ht="14.5" customHeight="1" x14ac:dyDescent="0.25">
      <c r="F377" s="27"/>
    </row>
    <row r="378" spans="6:6" ht="14.5" customHeight="1" x14ac:dyDescent="0.25">
      <c r="F378" s="27"/>
    </row>
    <row r="379" spans="6:6" ht="14.5" customHeight="1" x14ac:dyDescent="0.25">
      <c r="F379" s="27"/>
    </row>
    <row r="380" spans="6:6" ht="14.5" customHeight="1" x14ac:dyDescent="0.25">
      <c r="F380" s="27"/>
    </row>
    <row r="381" spans="6:6" ht="14.5" customHeight="1" x14ac:dyDescent="0.25">
      <c r="F381" s="27"/>
    </row>
    <row r="382" spans="6:6" ht="14.5" customHeight="1" x14ac:dyDescent="0.25">
      <c r="F382" s="27"/>
    </row>
    <row r="383" spans="6:6" ht="14.5" customHeight="1" x14ac:dyDescent="0.25">
      <c r="F383" s="27"/>
    </row>
    <row r="384" spans="6:6" ht="14.5" customHeight="1" x14ac:dyDescent="0.25">
      <c r="F384" s="27"/>
    </row>
    <row r="385" spans="6:6" ht="14.5" customHeight="1" x14ac:dyDescent="0.25">
      <c r="F385" s="27"/>
    </row>
    <row r="386" spans="6:6" ht="14.5" customHeight="1" x14ac:dyDescent="0.25">
      <c r="F386" s="27"/>
    </row>
    <row r="387" spans="6:6" ht="14.5" customHeight="1" x14ac:dyDescent="0.25">
      <c r="F387" s="27"/>
    </row>
    <row r="388" spans="6:6" ht="14.5" customHeight="1" x14ac:dyDescent="0.25">
      <c r="F388" s="27"/>
    </row>
    <row r="389" spans="6:6" ht="14.5" customHeight="1" x14ac:dyDescent="0.25">
      <c r="F389" s="27"/>
    </row>
    <row r="390" spans="6:6" ht="14.5" customHeight="1" x14ac:dyDescent="0.25">
      <c r="F390" s="27"/>
    </row>
    <row r="391" spans="6:6" ht="14.5" customHeight="1" x14ac:dyDescent="0.25">
      <c r="F391" s="27"/>
    </row>
    <row r="392" spans="6:6" ht="14.5" customHeight="1" x14ac:dyDescent="0.25">
      <c r="F392" s="27"/>
    </row>
    <row r="393" spans="6:6" ht="14.5" customHeight="1" x14ac:dyDescent="0.25">
      <c r="F393" s="27"/>
    </row>
    <row r="394" spans="6:6" ht="14.5" customHeight="1" x14ac:dyDescent="0.25">
      <c r="F394" s="27"/>
    </row>
    <row r="395" spans="6:6" ht="14.5" customHeight="1" x14ac:dyDescent="0.25">
      <c r="F395" s="27"/>
    </row>
    <row r="396" spans="6:6" ht="14.5" customHeight="1" x14ac:dyDescent="0.25">
      <c r="F396" s="27"/>
    </row>
    <row r="397" spans="6:6" ht="14.5" customHeight="1" x14ac:dyDescent="0.25">
      <c r="F397" s="27"/>
    </row>
    <row r="398" spans="6:6" ht="14.5" customHeight="1" x14ac:dyDescent="0.25">
      <c r="F398" s="27"/>
    </row>
    <row r="399" spans="6:6" ht="14.5" customHeight="1" x14ac:dyDescent="0.25">
      <c r="F399" s="27"/>
    </row>
    <row r="400" spans="6:6" ht="14.5" customHeight="1" x14ac:dyDescent="0.25">
      <c r="F400" s="27"/>
    </row>
    <row r="401" spans="6:6" ht="14.5" customHeight="1" x14ac:dyDescent="0.25">
      <c r="F401" s="27"/>
    </row>
    <row r="402" spans="6:6" ht="14.5" customHeight="1" x14ac:dyDescent="0.25">
      <c r="F402" s="27"/>
    </row>
    <row r="403" spans="6:6" ht="14.5" customHeight="1" x14ac:dyDescent="0.25">
      <c r="F403" s="27"/>
    </row>
    <row r="404" spans="6:6" ht="14.5" customHeight="1" x14ac:dyDescent="0.25">
      <c r="F404" s="27"/>
    </row>
    <row r="405" spans="6:6" ht="14.5" customHeight="1" x14ac:dyDescent="0.25">
      <c r="F405" s="27"/>
    </row>
    <row r="406" spans="6:6" ht="14.5" customHeight="1" x14ac:dyDescent="0.25">
      <c r="F406" s="27"/>
    </row>
    <row r="407" spans="6:6" ht="14.5" customHeight="1" x14ac:dyDescent="0.25">
      <c r="F407" s="27"/>
    </row>
    <row r="408" spans="6:6" ht="14.5" customHeight="1" x14ac:dyDescent="0.25">
      <c r="F408" s="27"/>
    </row>
    <row r="409" spans="6:6" ht="14.5" customHeight="1" x14ac:dyDescent="0.25">
      <c r="F409" s="27"/>
    </row>
    <row r="410" spans="6:6" ht="14.5" customHeight="1" x14ac:dyDescent="0.25">
      <c r="F410" s="27"/>
    </row>
    <row r="411" spans="6:6" ht="14.5" customHeight="1" x14ac:dyDescent="0.25">
      <c r="F411" s="27"/>
    </row>
    <row r="412" spans="6:6" ht="14.5" customHeight="1" x14ac:dyDescent="0.25">
      <c r="F412" s="27"/>
    </row>
    <row r="413" spans="6:6" ht="14.5" customHeight="1" x14ac:dyDescent="0.25">
      <c r="F413" s="27"/>
    </row>
    <row r="414" spans="6:6" ht="14.5" customHeight="1" x14ac:dyDescent="0.25">
      <c r="F414" s="27"/>
    </row>
    <row r="415" spans="6:6" ht="14.5" customHeight="1" x14ac:dyDescent="0.25">
      <c r="F415" s="27"/>
    </row>
    <row r="416" spans="6:6" ht="14.5" customHeight="1" x14ac:dyDescent="0.25">
      <c r="F416" s="27"/>
    </row>
    <row r="417" spans="6:6" ht="14.5" customHeight="1" x14ac:dyDescent="0.25">
      <c r="F417" s="27"/>
    </row>
    <row r="418" spans="6:6" ht="14.5" customHeight="1" x14ac:dyDescent="0.25">
      <c r="F418" s="27"/>
    </row>
    <row r="419" spans="6:6" ht="14.5" customHeight="1" x14ac:dyDescent="0.25">
      <c r="F419" s="27"/>
    </row>
    <row r="420" spans="6:6" ht="14.5" customHeight="1" x14ac:dyDescent="0.25">
      <c r="F420" s="27"/>
    </row>
    <row r="421" spans="6:6" ht="14.5" customHeight="1" x14ac:dyDescent="0.25">
      <c r="F421" s="27"/>
    </row>
    <row r="422" spans="6:6" ht="14.5" customHeight="1" x14ac:dyDescent="0.25">
      <c r="F422" s="27"/>
    </row>
    <row r="423" spans="6:6" ht="14.5" customHeight="1" x14ac:dyDescent="0.25">
      <c r="F423" s="27"/>
    </row>
    <row r="424" spans="6:6" ht="14.5" customHeight="1" x14ac:dyDescent="0.25">
      <c r="F424" s="27"/>
    </row>
    <row r="425" spans="6:6" ht="14.5" customHeight="1" x14ac:dyDescent="0.25">
      <c r="F425" s="27"/>
    </row>
    <row r="426" spans="6:6" ht="14.5" customHeight="1" x14ac:dyDescent="0.25">
      <c r="F426" s="27"/>
    </row>
    <row r="427" spans="6:6" ht="14.5" customHeight="1" x14ac:dyDescent="0.25">
      <c r="F427" s="27"/>
    </row>
    <row r="428" spans="6:6" ht="14.5" customHeight="1" x14ac:dyDescent="0.25">
      <c r="F428" s="27"/>
    </row>
    <row r="429" spans="6:6" ht="14.5" customHeight="1" x14ac:dyDescent="0.25">
      <c r="F429" s="27"/>
    </row>
    <row r="430" spans="6:6" ht="14.5" customHeight="1" x14ac:dyDescent="0.25">
      <c r="F430" s="27"/>
    </row>
    <row r="431" spans="6:6" ht="14.5" customHeight="1" x14ac:dyDescent="0.25">
      <c r="F431" s="27"/>
    </row>
    <row r="432" spans="6:6" ht="14.5" customHeight="1" x14ac:dyDescent="0.25">
      <c r="F432" s="27"/>
    </row>
    <row r="433" spans="6:6" ht="14.5" customHeight="1" x14ac:dyDescent="0.25">
      <c r="F433" s="27"/>
    </row>
    <row r="434" spans="6:6" ht="14.5" customHeight="1" x14ac:dyDescent="0.25">
      <c r="F434" s="27"/>
    </row>
    <row r="435" spans="6:6" ht="14.5" customHeight="1" x14ac:dyDescent="0.25">
      <c r="F435" s="27"/>
    </row>
    <row r="436" spans="6:6" ht="14.5" customHeight="1" x14ac:dyDescent="0.25">
      <c r="F436" s="27"/>
    </row>
    <row r="437" spans="6:6" ht="14.5" customHeight="1" x14ac:dyDescent="0.25">
      <c r="F437" s="27"/>
    </row>
    <row r="438" spans="6:6" ht="14.5" customHeight="1" x14ac:dyDescent="0.25">
      <c r="F438" s="27"/>
    </row>
    <row r="439" spans="6:6" ht="14.5" customHeight="1" x14ac:dyDescent="0.25">
      <c r="F439" s="27"/>
    </row>
    <row r="440" spans="6:6" ht="14.5" customHeight="1" x14ac:dyDescent="0.25">
      <c r="F440" s="27"/>
    </row>
    <row r="441" spans="6:6" ht="14.5" customHeight="1" x14ac:dyDescent="0.25">
      <c r="F441" s="27"/>
    </row>
    <row r="442" spans="6:6" ht="14.5" customHeight="1" x14ac:dyDescent="0.25">
      <c r="F442" s="27"/>
    </row>
    <row r="443" spans="6:6" ht="14.5" customHeight="1" x14ac:dyDescent="0.25">
      <c r="F443" s="27"/>
    </row>
    <row r="444" spans="6:6" ht="14.5" customHeight="1" x14ac:dyDescent="0.25">
      <c r="F444" s="27"/>
    </row>
    <row r="445" spans="6:6" ht="14.5" customHeight="1" x14ac:dyDescent="0.25">
      <c r="F445" s="27"/>
    </row>
    <row r="446" spans="6:6" ht="14.5" customHeight="1" x14ac:dyDescent="0.25">
      <c r="F446" s="27"/>
    </row>
    <row r="447" spans="6:6" ht="14.5" customHeight="1" x14ac:dyDescent="0.25">
      <c r="F447" s="27"/>
    </row>
    <row r="448" spans="6:6" ht="14.5" customHeight="1" x14ac:dyDescent="0.25">
      <c r="F448" s="27"/>
    </row>
    <row r="449" spans="6:6" ht="14.5" customHeight="1" x14ac:dyDescent="0.25">
      <c r="F449" s="27"/>
    </row>
    <row r="450" spans="6:6" ht="14.5" customHeight="1" x14ac:dyDescent="0.25">
      <c r="F450" s="27"/>
    </row>
    <row r="451" spans="6:6" ht="14.5" customHeight="1" x14ac:dyDescent="0.25">
      <c r="F451" s="27"/>
    </row>
    <row r="452" spans="6:6" ht="14.5" customHeight="1" x14ac:dyDescent="0.25">
      <c r="F452" s="27"/>
    </row>
    <row r="453" spans="6:6" ht="14.5" customHeight="1" x14ac:dyDescent="0.25">
      <c r="F453" s="27"/>
    </row>
    <row r="454" spans="6:6" ht="14.5" customHeight="1" x14ac:dyDescent="0.25">
      <c r="F454" s="27"/>
    </row>
    <row r="455" spans="6:6" ht="14.5" customHeight="1" x14ac:dyDescent="0.25">
      <c r="F455" s="27"/>
    </row>
    <row r="456" spans="6:6" ht="14.5" customHeight="1" x14ac:dyDescent="0.25">
      <c r="F456" s="27"/>
    </row>
    <row r="457" spans="6:6" ht="14.5" customHeight="1" x14ac:dyDescent="0.25">
      <c r="F457" s="27"/>
    </row>
    <row r="458" spans="6:6" ht="14.5" customHeight="1" x14ac:dyDescent="0.25">
      <c r="F458" s="27"/>
    </row>
    <row r="459" spans="6:6" ht="14.5" customHeight="1" x14ac:dyDescent="0.25">
      <c r="F459" s="27"/>
    </row>
    <row r="460" spans="6:6" ht="14.5" customHeight="1" x14ac:dyDescent="0.25">
      <c r="F460" s="27"/>
    </row>
    <row r="461" spans="6:6" ht="14.5" customHeight="1" x14ac:dyDescent="0.25">
      <c r="F461" s="27"/>
    </row>
    <row r="462" spans="6:6" ht="14.5" customHeight="1" x14ac:dyDescent="0.25">
      <c r="F462" s="27"/>
    </row>
    <row r="463" spans="6:6" ht="14.5" customHeight="1" x14ac:dyDescent="0.25">
      <c r="F463" s="27"/>
    </row>
    <row r="464" spans="6:6" ht="14.5" customHeight="1" x14ac:dyDescent="0.25">
      <c r="F464" s="27"/>
    </row>
    <row r="465" spans="6:6" ht="14.5" customHeight="1" x14ac:dyDescent="0.25">
      <c r="F465" s="27"/>
    </row>
    <row r="466" spans="6:6" ht="14.5" customHeight="1" x14ac:dyDescent="0.25">
      <c r="F466" s="27"/>
    </row>
    <row r="467" spans="6:6" ht="14.5" customHeight="1" x14ac:dyDescent="0.25">
      <c r="F467" s="27"/>
    </row>
    <row r="468" spans="6:6" ht="14.5" customHeight="1" x14ac:dyDescent="0.25">
      <c r="F468" s="27"/>
    </row>
    <row r="469" spans="6:6" ht="14.5" customHeight="1" x14ac:dyDescent="0.25">
      <c r="F469" s="27"/>
    </row>
    <row r="470" spans="6:6" ht="14.5" customHeight="1" x14ac:dyDescent="0.25">
      <c r="F470" s="27"/>
    </row>
    <row r="471" spans="6:6" ht="14.5" customHeight="1" x14ac:dyDescent="0.25">
      <c r="F471" s="27"/>
    </row>
    <row r="472" spans="6:6" ht="14.5" customHeight="1" x14ac:dyDescent="0.25">
      <c r="F472" s="27"/>
    </row>
    <row r="473" spans="6:6" ht="14.5" customHeight="1" x14ac:dyDescent="0.25">
      <c r="F473" s="27"/>
    </row>
    <row r="474" spans="6:6" ht="14.5" customHeight="1" x14ac:dyDescent="0.25">
      <c r="F474" s="27"/>
    </row>
    <row r="475" spans="6:6" ht="14.5" customHeight="1" x14ac:dyDescent="0.25">
      <c r="F475" s="27"/>
    </row>
    <row r="476" spans="6:6" ht="14.5" customHeight="1" x14ac:dyDescent="0.25">
      <c r="F476" s="27"/>
    </row>
    <row r="477" spans="6:6" ht="14.5" customHeight="1" x14ac:dyDescent="0.25">
      <c r="F477" s="27"/>
    </row>
    <row r="478" spans="6:6" ht="14.5" customHeight="1" x14ac:dyDescent="0.25">
      <c r="F478" s="27"/>
    </row>
    <row r="479" spans="6:6" ht="14.5" customHeight="1" x14ac:dyDescent="0.25">
      <c r="F479" s="27"/>
    </row>
    <row r="480" spans="6:6" ht="14.5" customHeight="1" x14ac:dyDescent="0.25">
      <c r="F480" s="27"/>
    </row>
    <row r="481" spans="6:6" ht="14.5" customHeight="1" x14ac:dyDescent="0.25">
      <c r="F481" s="27"/>
    </row>
    <row r="482" spans="6:6" ht="14.5" customHeight="1" x14ac:dyDescent="0.25">
      <c r="F482" s="27"/>
    </row>
    <row r="483" spans="6:6" ht="14.5" customHeight="1" x14ac:dyDescent="0.25">
      <c r="F483" s="27"/>
    </row>
    <row r="484" spans="6:6" ht="14.5" customHeight="1" x14ac:dyDescent="0.25">
      <c r="F484" s="27"/>
    </row>
    <row r="485" spans="6:6" ht="14.5" customHeight="1" x14ac:dyDescent="0.25">
      <c r="F485" s="27"/>
    </row>
    <row r="486" spans="6:6" ht="14.5" customHeight="1" x14ac:dyDescent="0.25">
      <c r="F486" s="27"/>
    </row>
    <row r="487" spans="6:6" ht="14.5" customHeight="1" x14ac:dyDescent="0.25">
      <c r="F487" s="27"/>
    </row>
    <row r="488" spans="6:6" ht="14.5" customHeight="1" x14ac:dyDescent="0.25">
      <c r="F488" s="27"/>
    </row>
    <row r="489" spans="6:6" ht="14.5" customHeight="1" x14ac:dyDescent="0.25">
      <c r="F489" s="27"/>
    </row>
    <row r="490" spans="6:6" ht="14.5" customHeight="1" x14ac:dyDescent="0.25">
      <c r="F490" s="27"/>
    </row>
    <row r="491" spans="6:6" ht="14.5" customHeight="1" x14ac:dyDescent="0.25">
      <c r="F491" s="27"/>
    </row>
    <row r="492" spans="6:6" ht="14.5" customHeight="1" x14ac:dyDescent="0.25">
      <c r="F492" s="27"/>
    </row>
    <row r="493" spans="6:6" ht="14.5" customHeight="1" x14ac:dyDescent="0.25">
      <c r="F493" s="27"/>
    </row>
    <row r="494" spans="6:6" ht="14.5" customHeight="1" x14ac:dyDescent="0.25">
      <c r="F494" s="27"/>
    </row>
    <row r="495" spans="6:6" ht="14.5" customHeight="1" x14ac:dyDescent="0.25">
      <c r="F495" s="27"/>
    </row>
    <row r="496" spans="6:6" ht="14.5" customHeight="1" x14ac:dyDescent="0.25">
      <c r="F496" s="27"/>
    </row>
    <row r="497" spans="6:6" ht="14.5" customHeight="1" x14ac:dyDescent="0.25">
      <c r="F497" s="27"/>
    </row>
    <row r="498" spans="6:6" ht="14.5" customHeight="1" x14ac:dyDescent="0.25">
      <c r="F498" s="27"/>
    </row>
    <row r="499" spans="6:6" ht="14.5" customHeight="1" x14ac:dyDescent="0.25">
      <c r="F499" s="27"/>
    </row>
    <row r="500" spans="6:6" ht="14.5" customHeight="1" x14ac:dyDescent="0.25">
      <c r="F500" s="27"/>
    </row>
    <row r="501" spans="6:6" ht="14.5" customHeight="1" x14ac:dyDescent="0.25">
      <c r="F501" s="27"/>
    </row>
    <row r="502" spans="6:6" ht="14.5" customHeight="1" x14ac:dyDescent="0.25">
      <c r="F502" s="27"/>
    </row>
    <row r="503" spans="6:6" ht="14.5" customHeight="1" x14ac:dyDescent="0.25">
      <c r="F503" s="27"/>
    </row>
    <row r="504" spans="6:6" ht="14.5" customHeight="1" x14ac:dyDescent="0.25">
      <c r="F504" s="27"/>
    </row>
    <row r="505" spans="6:6" ht="14.5" customHeight="1" x14ac:dyDescent="0.25">
      <c r="F505" s="27"/>
    </row>
    <row r="506" spans="6:6" ht="14.5" customHeight="1" x14ac:dyDescent="0.25">
      <c r="F506" s="27"/>
    </row>
    <row r="507" spans="6:6" ht="14.5" customHeight="1" x14ac:dyDescent="0.25">
      <c r="F507" s="27"/>
    </row>
    <row r="508" spans="6:6" ht="14.5" customHeight="1" x14ac:dyDescent="0.25">
      <c r="F508" s="27"/>
    </row>
    <row r="509" spans="6:6" ht="14.5" customHeight="1" x14ac:dyDescent="0.25">
      <c r="F509" s="27"/>
    </row>
    <row r="510" spans="6:6" ht="14.5" customHeight="1" x14ac:dyDescent="0.25">
      <c r="F510" s="27"/>
    </row>
    <row r="511" spans="6:6" ht="14.5" customHeight="1" x14ac:dyDescent="0.25">
      <c r="F511" s="27"/>
    </row>
    <row r="512" spans="6:6" ht="14.5" customHeight="1" x14ac:dyDescent="0.25">
      <c r="F512" s="27"/>
    </row>
    <row r="513" spans="6:6" ht="14.5" customHeight="1" x14ac:dyDescent="0.25">
      <c r="F513" s="27"/>
    </row>
    <row r="514" spans="6:6" ht="14.5" customHeight="1" x14ac:dyDescent="0.25">
      <c r="F514" s="27"/>
    </row>
    <row r="515" spans="6:6" ht="14.5" customHeight="1" x14ac:dyDescent="0.25">
      <c r="F515" s="27"/>
    </row>
    <row r="516" spans="6:6" ht="14.5" customHeight="1" x14ac:dyDescent="0.25">
      <c r="F516" s="27"/>
    </row>
    <row r="517" spans="6:6" ht="14.5" customHeight="1" x14ac:dyDescent="0.25">
      <c r="F517" s="27"/>
    </row>
    <row r="518" spans="6:6" ht="14.5" customHeight="1" x14ac:dyDescent="0.25">
      <c r="F518" s="27"/>
    </row>
    <row r="519" spans="6:6" ht="14.5" customHeight="1" x14ac:dyDescent="0.25">
      <c r="F519" s="27"/>
    </row>
    <row r="520" spans="6:6" ht="14.5" customHeight="1" x14ac:dyDescent="0.25">
      <c r="F520" s="27"/>
    </row>
    <row r="521" spans="6:6" ht="14.5" customHeight="1" x14ac:dyDescent="0.25">
      <c r="F521" s="27"/>
    </row>
    <row r="522" spans="6:6" ht="14.5" customHeight="1" x14ac:dyDescent="0.25">
      <c r="F522" s="27"/>
    </row>
    <row r="523" spans="6:6" ht="14.5" customHeight="1" x14ac:dyDescent="0.25">
      <c r="F523" s="27"/>
    </row>
    <row r="524" spans="6:6" ht="14.5" customHeight="1" x14ac:dyDescent="0.25">
      <c r="F524" s="27"/>
    </row>
    <row r="525" spans="6:6" ht="14.5" customHeight="1" x14ac:dyDescent="0.25">
      <c r="F525" s="27"/>
    </row>
    <row r="526" spans="6:6" ht="14.5" customHeight="1" x14ac:dyDescent="0.25">
      <c r="F526" s="27"/>
    </row>
    <row r="527" spans="6:6" ht="14.5" customHeight="1" x14ac:dyDescent="0.25">
      <c r="F527" s="27"/>
    </row>
    <row r="528" spans="6:6" ht="14.5" customHeight="1" x14ac:dyDescent="0.25">
      <c r="F528" s="27"/>
    </row>
    <row r="529" spans="6:6" ht="14.5" customHeight="1" x14ac:dyDescent="0.25">
      <c r="F529" s="27"/>
    </row>
    <row r="530" spans="6:6" ht="14.5" customHeight="1" x14ac:dyDescent="0.25">
      <c r="F530" s="27"/>
    </row>
    <row r="531" spans="6:6" ht="14.5" customHeight="1" x14ac:dyDescent="0.25">
      <c r="F531" s="27"/>
    </row>
    <row r="532" spans="6:6" ht="14.5" customHeight="1" x14ac:dyDescent="0.25">
      <c r="F532" s="27"/>
    </row>
    <row r="533" spans="6:6" ht="14.5" customHeight="1" x14ac:dyDescent="0.25">
      <c r="F533" s="27"/>
    </row>
    <row r="534" spans="6:6" ht="14.5" customHeight="1" x14ac:dyDescent="0.25">
      <c r="F534" s="27"/>
    </row>
    <row r="535" spans="6:6" ht="14.5" customHeight="1" x14ac:dyDescent="0.25">
      <c r="F535" s="27"/>
    </row>
    <row r="536" spans="6:6" ht="14.5" customHeight="1" x14ac:dyDescent="0.25">
      <c r="F536" s="27"/>
    </row>
    <row r="537" spans="6:6" ht="14.5" customHeight="1" x14ac:dyDescent="0.25">
      <c r="F537" s="27"/>
    </row>
    <row r="538" spans="6:6" ht="14.5" customHeight="1" x14ac:dyDescent="0.25">
      <c r="F538" s="27"/>
    </row>
    <row r="539" spans="6:6" ht="14.5" customHeight="1" x14ac:dyDescent="0.25">
      <c r="F539" s="27"/>
    </row>
    <row r="540" spans="6:6" ht="14.5" customHeight="1" x14ac:dyDescent="0.25">
      <c r="F540" s="27"/>
    </row>
    <row r="541" spans="6:6" ht="14.5" customHeight="1" x14ac:dyDescent="0.25">
      <c r="F541" s="27"/>
    </row>
    <row r="542" spans="6:6" ht="14.5" customHeight="1" x14ac:dyDescent="0.25">
      <c r="F542" s="27"/>
    </row>
    <row r="543" spans="6:6" ht="14.5" customHeight="1" x14ac:dyDescent="0.25">
      <c r="F543" s="27"/>
    </row>
    <row r="544" spans="6:6" ht="14.5" customHeight="1" x14ac:dyDescent="0.25">
      <c r="F544" s="27"/>
    </row>
    <row r="545" spans="6:6" ht="14.5" customHeight="1" x14ac:dyDescent="0.25">
      <c r="F545" s="27"/>
    </row>
    <row r="546" spans="6:6" ht="14.5" customHeight="1" x14ac:dyDescent="0.25">
      <c r="F546" s="27"/>
    </row>
    <row r="547" spans="6:6" ht="14.5" customHeight="1" x14ac:dyDescent="0.25">
      <c r="F547" s="27"/>
    </row>
    <row r="548" spans="6:6" ht="14.5" customHeight="1" x14ac:dyDescent="0.25">
      <c r="F548" s="27"/>
    </row>
    <row r="549" spans="6:6" ht="14.5" customHeight="1" x14ac:dyDescent="0.25">
      <c r="F549" s="27"/>
    </row>
    <row r="550" spans="6:6" ht="14.5" customHeight="1" x14ac:dyDescent="0.25">
      <c r="F550" s="27"/>
    </row>
    <row r="551" spans="6:6" ht="14.5" customHeight="1" x14ac:dyDescent="0.25">
      <c r="F551" s="27"/>
    </row>
    <row r="552" spans="6:6" ht="14.5" customHeight="1" x14ac:dyDescent="0.25">
      <c r="F552" s="27"/>
    </row>
    <row r="553" spans="6:6" ht="14.5" customHeight="1" x14ac:dyDescent="0.25">
      <c r="F553" s="27"/>
    </row>
    <row r="554" spans="6:6" ht="14.5" customHeight="1" x14ac:dyDescent="0.25">
      <c r="F554" s="27"/>
    </row>
    <row r="555" spans="6:6" ht="14.5" customHeight="1" x14ac:dyDescent="0.25">
      <c r="F555" s="27"/>
    </row>
    <row r="556" spans="6:6" ht="14.5" customHeight="1" x14ac:dyDescent="0.25">
      <c r="F556" s="27"/>
    </row>
    <row r="557" spans="6:6" ht="14.5" customHeight="1" x14ac:dyDescent="0.25">
      <c r="F557" s="27"/>
    </row>
    <row r="558" spans="6:6" ht="14.5" customHeight="1" x14ac:dyDescent="0.25">
      <c r="F558" s="27"/>
    </row>
    <row r="559" spans="6:6" ht="14.5" customHeight="1" x14ac:dyDescent="0.25">
      <c r="F559" s="27"/>
    </row>
    <row r="560" spans="6:6" ht="14.5" customHeight="1" x14ac:dyDescent="0.25">
      <c r="F560" s="27"/>
    </row>
    <row r="561" spans="6:6" ht="14.5" customHeight="1" x14ac:dyDescent="0.25">
      <c r="F561" s="27"/>
    </row>
    <row r="562" spans="6:6" ht="14.5" customHeight="1" x14ac:dyDescent="0.25">
      <c r="F562" s="27"/>
    </row>
    <row r="563" spans="6:6" ht="14.5" customHeight="1" x14ac:dyDescent="0.25">
      <c r="F563" s="27"/>
    </row>
    <row r="564" spans="6:6" ht="14.5" customHeight="1" x14ac:dyDescent="0.25">
      <c r="F564" s="27"/>
    </row>
    <row r="565" spans="6:6" ht="14.5" customHeight="1" x14ac:dyDescent="0.25">
      <c r="F565" s="27"/>
    </row>
    <row r="566" spans="6:6" ht="14.5" customHeight="1" x14ac:dyDescent="0.25">
      <c r="F566" s="27"/>
    </row>
    <row r="567" spans="6:6" ht="14.5" customHeight="1" x14ac:dyDescent="0.25">
      <c r="F567" s="27"/>
    </row>
    <row r="568" spans="6:6" ht="14.5" customHeight="1" x14ac:dyDescent="0.25">
      <c r="F568" s="27"/>
    </row>
    <row r="569" spans="6:6" ht="14.5" customHeight="1" x14ac:dyDescent="0.25">
      <c r="F569" s="27"/>
    </row>
    <row r="570" spans="6:6" ht="14.5" customHeight="1" x14ac:dyDescent="0.25">
      <c r="F570" s="27"/>
    </row>
    <row r="571" spans="6:6" ht="14.5" customHeight="1" x14ac:dyDescent="0.25">
      <c r="F571" s="27"/>
    </row>
  </sheetData>
  <mergeCells count="10">
    <mergeCell ref="G3:U3"/>
    <mergeCell ref="G26:U26"/>
    <mergeCell ref="G4:G5"/>
    <mergeCell ref="G27:G28"/>
    <mergeCell ref="A5:A9"/>
    <mergeCell ref="A10:A17"/>
    <mergeCell ref="H4:L4"/>
    <mergeCell ref="M4:T4"/>
    <mergeCell ref="H27:L27"/>
    <mergeCell ref="M27:T27"/>
  </mergeCells>
  <hyperlinks>
    <hyperlink ref="W1" location="'Table of Content'!A1" display="Table of Content" xr:uid="{B47CCAB7-1B3B-40A9-9136-EF5E5A1AF92A}"/>
  </hyperlinks>
  <pageMargins left="0.7" right="0.7" top="0.75" bottom="0.75" header="0.3" footer="0.3"/>
  <pageSetup orientation="portrait" r:id="rId1"/>
  <tableParts count="1">
    <tablePart r:id="rId2"/>
  </tablePart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6870C6-805F-4A3A-8931-7637D6F00648}">
  <dimension ref="A1:AA37"/>
  <sheetViews>
    <sheetView zoomScaleNormal="100" workbookViewId="0">
      <selection activeCell="I8" sqref="I8"/>
    </sheetView>
  </sheetViews>
  <sheetFormatPr defaultColWidth="44.81640625" defaultRowHeight="12.5" x14ac:dyDescent="0.25"/>
  <cols>
    <col min="1" max="1" width="12.1796875" style="1" customWidth="1"/>
    <col min="2" max="2" width="11.6328125" style="1" customWidth="1"/>
    <col min="3" max="3" width="13.81640625" style="1" bestFit="1" customWidth="1"/>
    <col min="4" max="4" width="13.6328125" style="1" bestFit="1" customWidth="1"/>
    <col min="5" max="5" width="14.7265625" style="23" bestFit="1" customWidth="1"/>
    <col min="6" max="6" width="10.1796875" style="1" customWidth="1"/>
    <col min="7" max="7" width="9.54296875" style="1" customWidth="1"/>
    <col min="8" max="8" width="10.54296875" style="1" customWidth="1"/>
    <col min="9" max="9" width="9.453125" style="1" customWidth="1"/>
    <col min="10" max="10" width="10.26953125" style="1" customWidth="1"/>
    <col min="11" max="87" width="10.54296875" style="1" customWidth="1"/>
    <col min="88" max="16384" width="44.81640625" style="1"/>
  </cols>
  <sheetData>
    <row r="1" spans="1:27" ht="13" x14ac:dyDescent="0.3">
      <c r="A1" s="3" t="s">
        <v>1257</v>
      </c>
      <c r="B1" s="3"/>
      <c r="C1" s="3"/>
      <c r="D1" s="3"/>
      <c r="E1" s="487"/>
      <c r="F1" s="476"/>
      <c r="G1" s="7" t="s">
        <v>260</v>
      </c>
      <c r="H1" s="476"/>
      <c r="I1" s="476"/>
      <c r="J1" s="476"/>
      <c r="K1" s="476"/>
      <c r="L1" s="476"/>
      <c r="M1" s="476"/>
      <c r="N1" s="476"/>
      <c r="O1" s="476"/>
      <c r="P1" s="476"/>
      <c r="Q1" s="476"/>
      <c r="R1" s="476"/>
      <c r="S1" s="476"/>
      <c r="T1" s="476"/>
      <c r="U1" s="476"/>
      <c r="V1" s="476"/>
      <c r="W1" s="476"/>
      <c r="X1" s="476"/>
      <c r="Y1" s="476"/>
      <c r="Z1" s="476"/>
      <c r="AA1" s="476"/>
    </row>
    <row r="2" spans="1:27" x14ac:dyDescent="0.25">
      <c r="B2" s="476"/>
      <c r="C2" s="476"/>
      <c r="D2" s="476"/>
      <c r="E2" s="487"/>
      <c r="F2" s="476"/>
      <c r="G2" s="476"/>
      <c r="H2" s="476"/>
      <c r="I2" s="476"/>
      <c r="J2" s="476"/>
      <c r="K2" s="476"/>
      <c r="L2" s="476"/>
      <c r="M2" s="476"/>
      <c r="N2" s="476"/>
      <c r="O2" s="476"/>
      <c r="P2" s="476"/>
      <c r="Q2" s="476"/>
      <c r="R2" s="476"/>
      <c r="S2" s="476"/>
      <c r="T2" s="476"/>
      <c r="U2" s="476"/>
      <c r="V2" s="476"/>
      <c r="W2" s="476"/>
    </row>
    <row r="3" spans="1:27" ht="13" x14ac:dyDescent="0.3">
      <c r="A3" s="486" t="s">
        <v>1167</v>
      </c>
      <c r="B3" s="485" t="s">
        <v>1252</v>
      </c>
      <c r="C3" s="485" t="s">
        <v>264</v>
      </c>
      <c r="D3" s="485" t="s">
        <v>222</v>
      </c>
      <c r="E3" s="485" t="s">
        <v>223</v>
      </c>
      <c r="F3" s="476"/>
      <c r="G3" s="476"/>
      <c r="H3" s="476"/>
      <c r="I3" s="476"/>
      <c r="M3" s="476"/>
      <c r="N3" s="476"/>
      <c r="O3" s="476"/>
      <c r="P3" s="476"/>
      <c r="Q3" s="476"/>
      <c r="R3" s="476"/>
      <c r="S3" s="476"/>
      <c r="T3" s="476"/>
      <c r="U3" s="476"/>
      <c r="V3" s="476"/>
      <c r="W3" s="476"/>
      <c r="X3" s="476"/>
      <c r="Y3" s="476"/>
      <c r="Z3" s="476"/>
      <c r="AA3" s="476"/>
    </row>
    <row r="4" spans="1:27" ht="12.65" customHeight="1" x14ac:dyDescent="0.25">
      <c r="A4" s="626">
        <v>2024</v>
      </c>
      <c r="B4" s="121" t="s">
        <v>232</v>
      </c>
      <c r="C4" s="120">
        <v>139.48523186000003</v>
      </c>
      <c r="D4" s="120">
        <v>309.88545868000102</v>
      </c>
      <c r="E4" s="484">
        <v>-170.400226820001</v>
      </c>
      <c r="F4" s="476"/>
      <c r="G4" s="481"/>
      <c r="H4" s="481"/>
      <c r="I4" s="476"/>
      <c r="M4" s="476"/>
      <c r="N4" s="476"/>
      <c r="O4" s="476"/>
      <c r="P4" s="476"/>
      <c r="Q4" s="476"/>
      <c r="R4" s="476"/>
      <c r="S4" s="476"/>
      <c r="T4" s="476"/>
      <c r="U4" s="476"/>
      <c r="V4" s="476"/>
      <c r="W4" s="476"/>
      <c r="X4" s="476"/>
      <c r="Y4" s="476"/>
      <c r="Z4" s="476"/>
      <c r="AA4" s="476"/>
    </row>
    <row r="5" spans="1:27" ht="12.65" customHeight="1" x14ac:dyDescent="0.25">
      <c r="A5" s="627"/>
      <c r="B5" s="121" t="s">
        <v>233</v>
      </c>
      <c r="C5" s="121">
        <v>150.89855975</v>
      </c>
      <c r="D5" s="121">
        <v>335.440647369999</v>
      </c>
      <c r="E5" s="484">
        <v>-184.54208761999899</v>
      </c>
      <c r="F5" s="476"/>
      <c r="G5" s="481"/>
      <c r="H5" s="481"/>
      <c r="I5" s="476"/>
      <c r="J5" s="20"/>
      <c r="K5" s="9"/>
      <c r="L5" s="9"/>
      <c r="M5" s="476"/>
      <c r="N5" s="476"/>
      <c r="O5" s="476"/>
      <c r="P5" s="476"/>
      <c r="Q5" s="476"/>
      <c r="R5" s="476"/>
      <c r="S5" s="476"/>
      <c r="T5" s="476"/>
      <c r="U5" s="476"/>
      <c r="V5" s="476"/>
      <c r="W5" s="476"/>
      <c r="X5" s="476"/>
      <c r="Y5" s="476"/>
      <c r="Z5" s="476"/>
      <c r="AA5" s="476"/>
    </row>
    <row r="6" spans="1:27" ht="15.65" customHeight="1" x14ac:dyDescent="0.25">
      <c r="A6" s="627"/>
      <c r="B6" s="121" t="s">
        <v>234</v>
      </c>
      <c r="C6" s="121">
        <v>142.76107019</v>
      </c>
      <c r="D6" s="121">
        <v>402.57479724000103</v>
      </c>
      <c r="E6" s="484">
        <v>-259.81372705000098</v>
      </c>
      <c r="F6" s="476"/>
      <c r="G6" s="481"/>
      <c r="H6" s="481"/>
      <c r="I6" s="476"/>
      <c r="J6" s="20"/>
      <c r="K6" s="9"/>
      <c r="L6" s="9"/>
      <c r="M6" s="476"/>
      <c r="N6" s="476"/>
      <c r="O6" s="476"/>
      <c r="P6" s="476"/>
      <c r="Q6" s="476"/>
      <c r="R6" s="476"/>
      <c r="S6" s="476"/>
      <c r="T6" s="476"/>
      <c r="U6" s="476"/>
      <c r="V6" s="476"/>
      <c r="W6" s="476"/>
      <c r="X6" s="476"/>
      <c r="Y6" s="476"/>
      <c r="Z6" s="476"/>
      <c r="AA6" s="476"/>
    </row>
    <row r="7" spans="1:27" ht="16.5" customHeight="1" x14ac:dyDescent="0.25">
      <c r="A7" s="627"/>
      <c r="B7" s="121" t="s">
        <v>235</v>
      </c>
      <c r="C7" s="121">
        <v>108.42472782999999</v>
      </c>
      <c r="D7" s="121">
        <v>489.22186883999905</v>
      </c>
      <c r="E7" s="484">
        <v>-380.797141009999</v>
      </c>
      <c r="F7" s="476"/>
      <c r="G7" s="481"/>
      <c r="H7" s="481"/>
      <c r="I7" s="476"/>
      <c r="J7" s="20"/>
      <c r="K7" s="9"/>
      <c r="L7" s="9"/>
      <c r="M7" s="476"/>
      <c r="N7" s="476"/>
      <c r="O7" s="476"/>
      <c r="P7" s="476"/>
      <c r="Q7" s="476"/>
      <c r="R7" s="476"/>
      <c r="S7" s="476"/>
      <c r="T7" s="476"/>
      <c r="U7" s="476"/>
      <c r="V7" s="476"/>
      <c r="W7" s="476"/>
      <c r="X7" s="476"/>
      <c r="Y7" s="476"/>
      <c r="Z7" s="476"/>
      <c r="AA7" s="476"/>
    </row>
    <row r="8" spans="1:27" ht="12.65" customHeight="1" x14ac:dyDescent="0.25">
      <c r="A8" s="627"/>
      <c r="B8" s="121" t="s">
        <v>236</v>
      </c>
      <c r="C8" s="121">
        <v>133.47300591999999</v>
      </c>
      <c r="D8" s="121">
        <v>434.05608715000199</v>
      </c>
      <c r="E8" s="484">
        <v>-300.58308123000199</v>
      </c>
      <c r="F8" s="476"/>
      <c r="G8" s="481"/>
      <c r="H8" s="481"/>
      <c r="I8" s="476"/>
      <c r="J8" s="20"/>
      <c r="K8" s="9"/>
      <c r="L8" s="9"/>
      <c r="M8" s="476"/>
      <c r="N8" s="476"/>
      <c r="O8" s="476"/>
      <c r="P8" s="476"/>
      <c r="Q8" s="476"/>
      <c r="R8" s="476"/>
      <c r="S8" s="476"/>
      <c r="T8" s="476"/>
      <c r="U8" s="476"/>
      <c r="V8" s="476"/>
      <c r="W8" s="476"/>
      <c r="X8" s="476"/>
      <c r="Y8" s="476"/>
      <c r="Z8" s="476"/>
      <c r="AA8" s="476"/>
    </row>
    <row r="9" spans="1:27" ht="12.65" customHeight="1" x14ac:dyDescent="0.25">
      <c r="A9" s="628" t="s">
        <v>1256</v>
      </c>
      <c r="B9" s="121" t="s">
        <v>225</v>
      </c>
      <c r="C9" s="121">
        <v>127.56322879000001</v>
      </c>
      <c r="D9" s="121">
        <v>286.16682744999997</v>
      </c>
      <c r="E9" s="484">
        <v>-158.60359865999999</v>
      </c>
      <c r="F9" s="476"/>
      <c r="G9" s="481"/>
      <c r="H9" s="481"/>
      <c r="I9" s="476"/>
      <c r="J9" s="20"/>
      <c r="K9" s="9"/>
      <c r="L9" s="9"/>
      <c r="M9" s="476"/>
      <c r="N9" s="476"/>
      <c r="O9" s="476"/>
      <c r="P9" s="476"/>
      <c r="Q9" s="476"/>
      <c r="R9" s="476"/>
      <c r="S9" s="476"/>
      <c r="T9" s="476"/>
      <c r="U9" s="476"/>
      <c r="V9" s="476"/>
      <c r="W9" s="476"/>
      <c r="X9" s="476"/>
      <c r="Y9" s="476"/>
      <c r="Z9" s="476"/>
      <c r="AA9" s="476"/>
    </row>
    <row r="10" spans="1:27" ht="12.65" customHeight="1" x14ac:dyDescent="0.25">
      <c r="A10" s="629"/>
      <c r="B10" s="121" t="s">
        <v>226</v>
      </c>
      <c r="C10" s="121">
        <v>71.420575209999996</v>
      </c>
      <c r="D10" s="121">
        <v>338.72973273000002</v>
      </c>
      <c r="E10" s="484">
        <v>-267.30915751999999</v>
      </c>
      <c r="F10" s="476"/>
      <c r="G10" s="481"/>
      <c r="H10" s="481"/>
      <c r="I10" s="476"/>
      <c r="J10" s="20"/>
      <c r="K10" s="9"/>
      <c r="L10" s="9"/>
      <c r="M10" s="476"/>
      <c r="N10" s="476"/>
      <c r="O10" s="476"/>
      <c r="P10" s="476"/>
      <c r="Q10" s="476"/>
      <c r="R10" s="476"/>
      <c r="S10" s="476"/>
      <c r="T10" s="476"/>
      <c r="U10" s="476"/>
      <c r="V10" s="476"/>
      <c r="W10" s="476"/>
      <c r="X10" s="476"/>
      <c r="Y10" s="476"/>
      <c r="Z10" s="476"/>
      <c r="AA10" s="476"/>
    </row>
    <row r="11" spans="1:27" ht="12.65" customHeight="1" x14ac:dyDescent="0.25">
      <c r="A11" s="629"/>
      <c r="B11" s="121" t="s">
        <v>227</v>
      </c>
      <c r="C11" s="121">
        <v>72.697408680000009</v>
      </c>
      <c r="D11" s="121">
        <v>255.50353156000099</v>
      </c>
      <c r="E11" s="484">
        <v>-182.806122880001</v>
      </c>
      <c r="F11" s="476"/>
      <c r="G11" s="481"/>
      <c r="H11" s="481"/>
      <c r="I11" s="476"/>
      <c r="J11" s="20"/>
      <c r="K11" s="9"/>
      <c r="L11" s="9"/>
      <c r="M11" s="476"/>
      <c r="N11" s="476"/>
      <c r="O11" s="476"/>
      <c r="P11" s="476"/>
      <c r="Q11" s="476"/>
      <c r="R11" s="476"/>
      <c r="S11" s="476"/>
      <c r="T11" s="476"/>
      <c r="U11" s="476"/>
      <c r="V11" s="476"/>
      <c r="W11" s="476"/>
      <c r="X11" s="476"/>
      <c r="Y11" s="476"/>
      <c r="Z11" s="476"/>
      <c r="AA11" s="476"/>
    </row>
    <row r="12" spans="1:27" ht="12.65" customHeight="1" x14ac:dyDescent="0.25">
      <c r="A12" s="629"/>
      <c r="B12" s="121" t="s">
        <v>228</v>
      </c>
      <c r="C12" s="121">
        <v>62.156433880000002</v>
      </c>
      <c r="D12" s="121">
        <v>250.30074699000002</v>
      </c>
      <c r="E12" s="484">
        <v>-188.14431311000001</v>
      </c>
      <c r="F12" s="476"/>
      <c r="G12" s="481"/>
      <c r="H12" s="481"/>
      <c r="I12" s="476"/>
      <c r="J12" s="20"/>
      <c r="K12" s="9"/>
      <c r="L12" s="9"/>
      <c r="M12" s="476"/>
      <c r="N12" s="476"/>
      <c r="O12" s="476"/>
      <c r="P12" s="476"/>
      <c r="Q12" s="476"/>
      <c r="R12" s="476"/>
      <c r="S12" s="476"/>
      <c r="T12" s="476"/>
      <c r="U12" s="476"/>
      <c r="V12" s="476"/>
      <c r="W12" s="476"/>
      <c r="X12" s="476"/>
      <c r="Y12" s="476"/>
      <c r="Z12" s="476"/>
      <c r="AA12" s="476"/>
    </row>
    <row r="13" spans="1:27" s="3" customFormat="1" ht="14.5" customHeight="1" x14ac:dyDescent="0.3">
      <c r="A13" s="629"/>
      <c r="B13" s="121" t="s">
        <v>229</v>
      </c>
      <c r="C13" s="121">
        <v>83.740222079999995</v>
      </c>
      <c r="D13" s="121">
        <v>261.635311040001</v>
      </c>
      <c r="E13" s="484">
        <v>-177.895088960001</v>
      </c>
      <c r="F13" s="476"/>
      <c r="G13" s="481"/>
      <c r="H13" s="481"/>
      <c r="I13" s="483"/>
      <c r="J13" s="20"/>
      <c r="K13" s="9"/>
      <c r="L13" s="9"/>
      <c r="M13" s="476"/>
      <c r="N13" s="483"/>
      <c r="O13" s="483"/>
      <c r="P13" s="476"/>
      <c r="Q13" s="476"/>
      <c r="R13" s="476"/>
      <c r="S13" s="483"/>
      <c r="T13" s="483"/>
      <c r="U13" s="483"/>
      <c r="V13" s="483"/>
      <c r="W13" s="483"/>
      <c r="X13" s="483"/>
      <c r="Y13" s="483"/>
      <c r="Z13" s="483"/>
      <c r="AA13" s="483"/>
    </row>
    <row r="14" spans="1:27" s="3" customFormat="1" ht="13" x14ac:dyDescent="0.3">
      <c r="A14" s="629"/>
      <c r="B14" s="121" t="s">
        <v>230</v>
      </c>
      <c r="C14" s="121">
        <v>95.837890860000002</v>
      </c>
      <c r="D14" s="121">
        <v>282.28039374000002</v>
      </c>
      <c r="E14" s="484">
        <v>-186.44250288000001</v>
      </c>
      <c r="F14" s="476"/>
      <c r="G14" s="481"/>
      <c r="H14" s="481"/>
      <c r="I14" s="483"/>
      <c r="J14" s="20"/>
      <c r="K14" s="9"/>
      <c r="L14" s="9"/>
      <c r="M14" s="476"/>
      <c r="N14" s="483"/>
      <c r="O14" s="483"/>
      <c r="P14" s="476"/>
      <c r="Q14" s="476"/>
      <c r="R14" s="476"/>
      <c r="S14" s="483"/>
      <c r="T14" s="483"/>
      <c r="U14" s="483"/>
      <c r="V14" s="483"/>
      <c r="W14" s="483"/>
      <c r="X14" s="483"/>
      <c r="Y14" s="483"/>
      <c r="Z14" s="483"/>
      <c r="AA14" s="483"/>
    </row>
    <row r="15" spans="1:27" s="3" customFormat="1" ht="13" x14ac:dyDescent="0.3">
      <c r="A15" s="629"/>
      <c r="B15" s="121" t="s">
        <v>231</v>
      </c>
      <c r="C15" s="121">
        <v>66.895570590000005</v>
      </c>
      <c r="D15" s="121">
        <v>321.28350352999996</v>
      </c>
      <c r="E15" s="484">
        <v>-254.38793293999998</v>
      </c>
      <c r="F15" s="476"/>
      <c r="G15" s="481"/>
      <c r="H15" s="481"/>
      <c r="I15" s="483"/>
      <c r="J15" s="20"/>
      <c r="K15" s="9"/>
      <c r="L15" s="9"/>
      <c r="M15" s="476"/>
      <c r="N15" s="483"/>
      <c r="O15" s="483"/>
      <c r="P15" s="476"/>
      <c r="Q15" s="476"/>
      <c r="R15" s="476"/>
      <c r="S15" s="483"/>
      <c r="T15" s="483"/>
      <c r="U15" s="483"/>
      <c r="V15" s="483"/>
      <c r="W15" s="483"/>
      <c r="X15" s="483"/>
      <c r="Y15" s="483"/>
      <c r="Z15" s="483"/>
      <c r="AA15" s="483"/>
    </row>
    <row r="16" spans="1:27" ht="12.5" customHeight="1" x14ac:dyDescent="0.25">
      <c r="A16" s="630"/>
      <c r="B16" s="121" t="s">
        <v>232</v>
      </c>
      <c r="C16" s="122">
        <v>82.138313420000003</v>
      </c>
      <c r="D16" s="122">
        <v>349.25938527999995</v>
      </c>
      <c r="E16" s="482">
        <v>-267.12107186000003</v>
      </c>
      <c r="F16" s="476"/>
      <c r="G16" s="481"/>
      <c r="H16" s="481"/>
      <c r="J16" s="20"/>
      <c r="K16" s="9"/>
      <c r="L16" s="9"/>
      <c r="M16" s="476"/>
      <c r="N16" s="107"/>
      <c r="P16" s="476"/>
      <c r="Q16" s="476"/>
      <c r="R16" s="476"/>
    </row>
    <row r="17" spans="1:14" ht="13" x14ac:dyDescent="0.3">
      <c r="A17" s="480" t="s">
        <v>1249</v>
      </c>
      <c r="B17" s="479"/>
      <c r="C17" s="478">
        <f>AVERAGE(C4:C16)</f>
        <v>102.88401838923079</v>
      </c>
      <c r="D17" s="477">
        <f>AVERAGE(D4:D16)</f>
        <v>332.0260224307695</v>
      </c>
      <c r="E17" s="477">
        <f>AVERAGE(E4:E16)</f>
        <v>-229.14200404153883</v>
      </c>
      <c r="J17" s="20"/>
      <c r="K17" s="9"/>
      <c r="L17" s="9"/>
      <c r="M17" s="476"/>
      <c r="N17" s="107"/>
    </row>
    <row r="18" spans="1:14" x14ac:dyDescent="0.25">
      <c r="K18" s="9"/>
      <c r="L18" s="9"/>
      <c r="M18" s="476"/>
      <c r="N18" s="107"/>
    </row>
    <row r="19" spans="1:14" x14ac:dyDescent="0.25">
      <c r="D19" s="2"/>
    </row>
    <row r="37" spans="2:2" x14ac:dyDescent="0.25">
      <c r="B37" s="16"/>
    </row>
  </sheetData>
  <mergeCells count="2">
    <mergeCell ref="A4:A8"/>
    <mergeCell ref="A9:A16"/>
  </mergeCells>
  <hyperlinks>
    <hyperlink ref="G1" location="'Table of Content'!A1" display="Table of Content" xr:uid="{AEA7A943-2E46-49F3-B702-B286031DB34B}"/>
  </hyperlinks>
  <pageMargins left="0.7" right="0.7" top="0.75" bottom="0.75" header="0.3" footer="0.3"/>
  <pageSetup orientation="portrait" r:id="rId1"/>
  <tableParts count="1">
    <tablePart r:id="rId2"/>
  </tablePart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34CF34-0123-4955-951F-331983E3DB2E}">
  <dimension ref="A1:T33"/>
  <sheetViews>
    <sheetView tabSelected="1" zoomScaleNormal="100" workbookViewId="0">
      <selection activeCell="H8" sqref="H8"/>
    </sheetView>
  </sheetViews>
  <sheetFormatPr defaultColWidth="9.1796875" defaultRowHeight="12.5" x14ac:dyDescent="0.25"/>
  <cols>
    <col min="1" max="1" width="17.81640625" style="488" customWidth="1"/>
    <col min="2" max="2" width="21.81640625" style="1" bestFit="1" customWidth="1"/>
    <col min="3" max="3" width="16" style="1" bestFit="1" customWidth="1"/>
    <col min="4" max="5" width="16" style="1" customWidth="1"/>
    <col min="6" max="6" width="14.36328125" style="1" bestFit="1" customWidth="1"/>
    <col min="7" max="7" width="11.54296875" style="1" customWidth="1"/>
    <col min="8" max="8" width="14.1796875" style="1" bestFit="1" customWidth="1"/>
    <col min="9" max="9" width="14.36328125" style="1" bestFit="1" customWidth="1"/>
    <col min="10" max="19" width="9.1796875" style="1"/>
    <col min="20" max="20" width="13.81640625" style="4" bestFit="1" customWidth="1"/>
    <col min="21" max="16384" width="9.1796875" style="1"/>
  </cols>
  <sheetData>
    <row r="1" spans="1:20" ht="13" x14ac:dyDescent="0.3">
      <c r="A1" s="13" t="s">
        <v>1265</v>
      </c>
      <c r="B1" s="13"/>
      <c r="C1" s="13"/>
      <c r="D1" s="13"/>
      <c r="E1" s="13"/>
      <c r="H1" s="514" t="s">
        <v>260</v>
      </c>
    </row>
    <row r="2" spans="1:20" ht="13" x14ac:dyDescent="0.3">
      <c r="A2" s="358"/>
      <c r="B2" s="3"/>
      <c r="C2" s="3"/>
      <c r="D2" s="3"/>
      <c r="E2" s="3"/>
    </row>
    <row r="3" spans="1:20" ht="13" x14ac:dyDescent="0.3">
      <c r="A3" s="631" t="s">
        <v>1271</v>
      </c>
      <c r="B3" s="632"/>
      <c r="C3" s="632"/>
      <c r="D3" s="632"/>
      <c r="E3" s="632"/>
      <c r="F3" s="633"/>
      <c r="T3" s="2"/>
    </row>
    <row r="4" spans="1:20" ht="14.5" customHeight="1" x14ac:dyDescent="0.3">
      <c r="A4" s="513" t="s">
        <v>1264</v>
      </c>
      <c r="B4" s="512" t="s">
        <v>405</v>
      </c>
      <c r="C4" s="512" t="s">
        <v>404</v>
      </c>
      <c r="D4" s="512" t="s">
        <v>1263</v>
      </c>
      <c r="E4" s="511" t="s">
        <v>1259</v>
      </c>
      <c r="F4" s="501" t="s">
        <v>1262</v>
      </c>
      <c r="T4" s="2"/>
    </row>
    <row r="5" spans="1:20" x14ac:dyDescent="0.25">
      <c r="A5" s="506" t="s">
        <v>232</v>
      </c>
      <c r="B5" s="510">
        <v>2.0220699999999999E-3</v>
      </c>
      <c r="C5" s="510">
        <v>0</v>
      </c>
      <c r="D5" s="510">
        <f>SUM([1]!Table505460[[#This Row],[Column3]:[Column4]])</f>
        <v>2.0220699999999999E-3</v>
      </c>
      <c r="E5" s="288">
        <v>25.05648197</v>
      </c>
      <c r="F5" s="509">
        <v>0</v>
      </c>
      <c r="K5" s="503"/>
      <c r="L5" s="503"/>
      <c r="M5" s="503"/>
      <c r="N5" s="503"/>
      <c r="T5" s="2"/>
    </row>
    <row r="6" spans="1:20" x14ac:dyDescent="0.25">
      <c r="A6" s="506" t="s">
        <v>233</v>
      </c>
      <c r="B6" s="225">
        <v>0.52800000000000002</v>
      </c>
      <c r="C6" s="225">
        <v>0</v>
      </c>
      <c r="D6" s="225">
        <f>SUM([1]!Table505460[[#This Row],[Column3]:[Column4]])</f>
        <v>0.52800000000000002</v>
      </c>
      <c r="E6" s="283">
        <v>25.58262101</v>
      </c>
      <c r="F6" s="504">
        <f>(Table505473[[#This Row],[Column2]]/E5)-1</f>
        <v>2.0998120990406655E-2</v>
      </c>
      <c r="K6" s="503"/>
      <c r="L6" s="503"/>
      <c r="M6" s="503"/>
      <c r="N6" s="503"/>
      <c r="T6" s="2"/>
    </row>
    <row r="7" spans="1:20" x14ac:dyDescent="0.25">
      <c r="A7" s="506" t="s">
        <v>234</v>
      </c>
      <c r="B7" s="225">
        <v>6.6200000000000005E-4</v>
      </c>
      <c r="C7" s="225">
        <v>0</v>
      </c>
      <c r="D7" s="225">
        <f>SUM([1]!Table505460[[#This Row],[Column3]:[Column4]])</f>
        <v>6.6200000000000005E-4</v>
      </c>
      <c r="E7" s="283">
        <v>26.499798670000001</v>
      </c>
      <c r="F7" s="504">
        <f>(Table505473[[#This Row],[Column2]]/E6)-1</f>
        <v>3.5851590798358091E-2</v>
      </c>
      <c r="G7" s="20"/>
      <c r="H7" s="20"/>
      <c r="K7" s="503"/>
      <c r="L7" s="503"/>
      <c r="M7" s="503"/>
      <c r="N7" s="503"/>
      <c r="T7" s="2"/>
    </row>
    <row r="8" spans="1:20" x14ac:dyDescent="0.25">
      <c r="A8" s="506" t="s">
        <v>235</v>
      </c>
      <c r="B8" s="225">
        <v>0</v>
      </c>
      <c r="C8" s="225">
        <v>0</v>
      </c>
      <c r="D8" s="225">
        <f>SUM([1]!Table505460[[#This Row],[Column3]:[Column4]])</f>
        <v>0</v>
      </c>
      <c r="E8" s="283">
        <v>22.211842920000002</v>
      </c>
      <c r="F8" s="504">
        <f>(Table505473[[#This Row],[Column2]]/E7)-1</f>
        <v>-0.16181088027866131</v>
      </c>
      <c r="G8" s="508"/>
      <c r="H8" s="508"/>
      <c r="K8" s="503"/>
      <c r="L8" s="503"/>
      <c r="M8" s="503"/>
      <c r="N8" s="503"/>
      <c r="T8" s="2"/>
    </row>
    <row r="9" spans="1:20" x14ac:dyDescent="0.25">
      <c r="A9" s="506" t="s">
        <v>236</v>
      </c>
      <c r="B9" s="225">
        <v>0</v>
      </c>
      <c r="C9" s="225">
        <v>0</v>
      </c>
      <c r="D9" s="225">
        <f>SUM([1]!Table505460[[#This Row],[Column3]:[Column4]])</f>
        <v>0</v>
      </c>
      <c r="E9" s="283">
        <v>46.172116600000003</v>
      </c>
      <c r="F9" s="504">
        <f>(Table505473[[#This Row],[Column2]]/E8)-1</f>
        <v>1.0787161500419975</v>
      </c>
      <c r="G9" s="507"/>
      <c r="H9" s="507"/>
      <c r="K9" s="503"/>
      <c r="L9" s="503"/>
      <c r="M9" s="503"/>
      <c r="N9" s="503"/>
      <c r="T9" s="2"/>
    </row>
    <row r="10" spans="1:20" x14ac:dyDescent="0.25">
      <c r="A10" s="506" t="s">
        <v>225</v>
      </c>
      <c r="B10" s="225">
        <v>0</v>
      </c>
      <c r="C10" s="225">
        <v>5.6698000000000002E-4</v>
      </c>
      <c r="D10" s="225">
        <f>SUM([1]!Table505460[[#This Row],[Column3]:[Column4]])</f>
        <v>5.6698000000000002E-4</v>
      </c>
      <c r="E10" s="283">
        <v>21.38269876</v>
      </c>
      <c r="F10" s="504">
        <f>(Table505473[[#This Row],[Column2]]/E9)-1</f>
        <v>-0.53689151950205383</v>
      </c>
      <c r="K10" s="503"/>
      <c r="L10" s="503"/>
      <c r="M10" s="503"/>
      <c r="N10" s="503"/>
      <c r="T10" s="2"/>
    </row>
    <row r="11" spans="1:20" x14ac:dyDescent="0.25">
      <c r="A11" s="506" t="s">
        <v>226</v>
      </c>
      <c r="B11" s="225">
        <v>4.6305000000000001E-4</v>
      </c>
      <c r="C11" s="225">
        <v>4.95E-4</v>
      </c>
      <c r="D11" s="225">
        <f>SUM([1]!Table505460[[#This Row],[Column3]:[Column4]])</f>
        <v>9.5805E-4</v>
      </c>
      <c r="E11" s="283">
        <v>18.004237420000003</v>
      </c>
      <c r="F11" s="504">
        <f>(Table505473[[#This Row],[Column2]]/E10)-1</f>
        <v>-0.15799976316927722</v>
      </c>
      <c r="K11" s="503"/>
      <c r="L11" s="503"/>
      <c r="M11" s="503"/>
      <c r="N11" s="503"/>
      <c r="S11" s="4"/>
    </row>
    <row r="12" spans="1:20" x14ac:dyDescent="0.25">
      <c r="A12" s="506" t="s">
        <v>227</v>
      </c>
      <c r="B12" s="225">
        <v>1.4086360000000001E-2</v>
      </c>
      <c r="C12" s="225">
        <v>0</v>
      </c>
      <c r="D12" s="225">
        <f>SUM([1]!Table505460[[#This Row],[Column3]:[Column4]])</f>
        <v>1.4086360000000001E-2</v>
      </c>
      <c r="E12" s="283">
        <v>16.035297549999999</v>
      </c>
      <c r="F12" s="504">
        <f>(Table505473[[#This Row],[Column2]]/E11)-1</f>
        <v>-0.10935980369892295</v>
      </c>
      <c r="K12" s="503"/>
      <c r="L12" s="503"/>
      <c r="M12" s="503"/>
      <c r="N12" s="503"/>
      <c r="S12" s="4"/>
    </row>
    <row r="13" spans="1:20" x14ac:dyDescent="0.25">
      <c r="A13" s="506" t="s">
        <v>228</v>
      </c>
      <c r="B13" s="225">
        <v>0.44228891999999997</v>
      </c>
      <c r="C13" s="225">
        <v>0</v>
      </c>
      <c r="D13" s="225">
        <f>SUM([1]!Table505460[[#This Row],[Column3]:[Column4]])</f>
        <v>0.44228891999999997</v>
      </c>
      <c r="E13" s="283">
        <v>24.853276300000001</v>
      </c>
      <c r="F13" s="504">
        <f>(Table505473[[#This Row],[Column2]]/E12)-1</f>
        <v>0.54991051600411378</v>
      </c>
      <c r="K13" s="503"/>
      <c r="L13" s="503"/>
      <c r="M13" s="503"/>
      <c r="N13" s="503"/>
      <c r="S13" s="4"/>
    </row>
    <row r="14" spans="1:20" x14ac:dyDescent="0.25">
      <c r="A14" s="506" t="s">
        <v>229</v>
      </c>
      <c r="B14" s="225">
        <v>8.0439999999999993E-4</v>
      </c>
      <c r="C14" s="225">
        <v>0.16900000000000001</v>
      </c>
      <c r="D14" s="225">
        <f>SUM([1]!Table505460[[#This Row],[Column3]:[Column4]])</f>
        <v>0.16980440000000002</v>
      </c>
      <c r="E14" s="283">
        <v>26.85226128</v>
      </c>
      <c r="F14" s="504">
        <f>(Table505473[[#This Row],[Column2]]/E13)-1</f>
        <v>8.0431447181070315E-2</v>
      </c>
      <c r="K14" s="503"/>
      <c r="L14" s="503"/>
      <c r="M14" s="503"/>
      <c r="N14" s="503"/>
      <c r="S14" s="4"/>
    </row>
    <row r="15" spans="1:20" x14ac:dyDescent="0.25">
      <c r="A15" s="506" t="s">
        <v>230</v>
      </c>
      <c r="B15" s="225">
        <v>0</v>
      </c>
      <c r="C15" s="225">
        <v>0</v>
      </c>
      <c r="D15" s="225">
        <f>SUM([1]!Table505460[[#This Row],[Column3]:[Column4]])</f>
        <v>0</v>
      </c>
      <c r="E15" s="283">
        <v>28.53337204</v>
      </c>
      <c r="F15" s="504">
        <f>(Table505473[[#This Row],[Column2]]/E14)-1</f>
        <v>6.2605928881383166E-2</v>
      </c>
      <c r="I15" s="16"/>
      <c r="K15" s="503"/>
      <c r="L15" s="503"/>
      <c r="M15" s="503"/>
      <c r="N15" s="503"/>
      <c r="S15" s="4"/>
    </row>
    <row r="16" spans="1:20" x14ac:dyDescent="0.25">
      <c r="A16" s="506" t="s">
        <v>231</v>
      </c>
      <c r="B16" s="225">
        <v>1.2500000000000001E-2</v>
      </c>
      <c r="C16" s="225">
        <v>0</v>
      </c>
      <c r="D16" s="225">
        <f>SUM([1]!Table505460[[#This Row],[Column3]:[Column4]])</f>
        <v>1.2500000000000001E-2</v>
      </c>
      <c r="E16" s="283">
        <v>30.53605949</v>
      </c>
      <c r="F16" s="504">
        <f>(Table505473[[#This Row],[Column2]]/E15)-1</f>
        <v>7.0187549063338794E-2</v>
      </c>
      <c r="H16" s="16"/>
      <c r="I16" s="2"/>
      <c r="K16" s="503"/>
      <c r="L16" s="503"/>
      <c r="M16" s="503"/>
      <c r="N16" s="503"/>
    </row>
    <row r="17" spans="1:14" x14ac:dyDescent="0.25">
      <c r="A17" s="506" t="s">
        <v>232</v>
      </c>
      <c r="B17" s="138">
        <v>0</v>
      </c>
      <c r="C17" s="138">
        <v>0</v>
      </c>
      <c r="D17" s="138">
        <f>SUM([1]!Table505460[[#This Row],[Column3]:[Column4]])</f>
        <v>0</v>
      </c>
      <c r="E17" s="505">
        <v>42.533716220000002</v>
      </c>
      <c r="F17" s="504">
        <f>(Table505473[[#This Row],[Column2]]/E16)-1</f>
        <v>0.39290127575003631</v>
      </c>
      <c r="G17" s="2"/>
      <c r="H17" s="23"/>
      <c r="I17" s="23"/>
      <c r="K17" s="503"/>
      <c r="L17" s="503"/>
      <c r="M17" s="503"/>
      <c r="N17" s="503"/>
    </row>
    <row r="18" spans="1:14" ht="13" x14ac:dyDescent="0.3">
      <c r="A18" s="502" t="s">
        <v>1249</v>
      </c>
      <c r="B18" s="526">
        <f>AVERAGE(B5:B17)</f>
        <v>7.6986676923076924E-2</v>
      </c>
      <c r="C18" s="526">
        <f>AVERAGE(C5:C17)</f>
        <v>1.3081690769230769E-2</v>
      </c>
      <c r="D18" s="526">
        <f>SUM([1]!Table505460[[#This Row],[Column3]:[Column4]])</f>
        <v>9.0068367692307694E-2</v>
      </c>
      <c r="E18" s="526">
        <f>AVERAGE(E5:E17)</f>
        <v>27.250290786923081</v>
      </c>
      <c r="F18" s="501"/>
      <c r="H18" s="16"/>
      <c r="I18" s="500"/>
      <c r="K18" s="23"/>
      <c r="L18" s="23"/>
      <c r="M18" s="23"/>
      <c r="N18" s="23"/>
    </row>
    <row r="19" spans="1:14" x14ac:dyDescent="0.25">
      <c r="C19" s="16"/>
      <c r="D19" s="16"/>
      <c r="E19" s="16"/>
      <c r="F19" s="16"/>
    </row>
    <row r="20" spans="1:14" ht="13" customHeight="1" x14ac:dyDescent="0.3">
      <c r="A20" s="499" t="s">
        <v>1261</v>
      </c>
      <c r="B20" s="499"/>
      <c r="C20" s="499"/>
      <c r="D20" s="499"/>
      <c r="E20" s="499"/>
      <c r="F20" s="2"/>
    </row>
    <row r="21" spans="1:14" ht="13" customHeight="1" x14ac:dyDescent="0.3">
      <c r="A21" s="41" t="s">
        <v>1260</v>
      </c>
      <c r="B21" s="498" t="s">
        <v>1259</v>
      </c>
      <c r="C21" s="497" t="s">
        <v>1258</v>
      </c>
      <c r="D21" s="528"/>
      <c r="E21" s="528"/>
      <c r="F21" s="2"/>
    </row>
    <row r="22" spans="1:14" ht="13" customHeight="1" x14ac:dyDescent="0.25">
      <c r="A22" s="244" t="s">
        <v>247</v>
      </c>
      <c r="B22" s="496">
        <v>25.15747034</v>
      </c>
      <c r="C22" s="288">
        <f t="shared" ref="C22:C29" si="0">(B22/$B$30)*100</f>
        <v>59.147125094539867</v>
      </c>
      <c r="D22" s="487"/>
      <c r="E22" s="487"/>
      <c r="F22" s="2"/>
    </row>
    <row r="23" spans="1:14" ht="13" customHeight="1" x14ac:dyDescent="0.25">
      <c r="A23" s="494" t="s">
        <v>252</v>
      </c>
      <c r="B23" s="493">
        <v>16.465202470000001</v>
      </c>
      <c r="C23" s="492">
        <f t="shared" si="0"/>
        <v>38.710942596306239</v>
      </c>
      <c r="D23" s="487"/>
      <c r="E23" s="487"/>
      <c r="F23" s="2"/>
    </row>
    <row r="24" spans="1:14" ht="13" customHeight="1" x14ac:dyDescent="0.25">
      <c r="A24" s="56" t="s">
        <v>268</v>
      </c>
      <c r="B24" s="495">
        <v>0.78026331000000004</v>
      </c>
      <c r="C24" s="283">
        <f t="shared" si="0"/>
        <v>1.8344583529080589</v>
      </c>
      <c r="D24" s="487"/>
      <c r="E24" s="487"/>
      <c r="F24" s="2"/>
    </row>
    <row r="25" spans="1:14" ht="13" customHeight="1" x14ac:dyDescent="0.25">
      <c r="A25" s="494" t="s">
        <v>787</v>
      </c>
      <c r="B25" s="493">
        <v>0.10892977000000001</v>
      </c>
      <c r="C25" s="492">
        <f t="shared" si="0"/>
        <v>0.25610216948026648</v>
      </c>
      <c r="D25" s="487"/>
      <c r="E25" s="487"/>
      <c r="F25" s="2"/>
    </row>
    <row r="26" spans="1:14" ht="13" customHeight="1" x14ac:dyDescent="0.25">
      <c r="A26" s="56" t="s">
        <v>267</v>
      </c>
      <c r="B26" s="495">
        <v>1.6810349999999998E-2</v>
      </c>
      <c r="C26" s="283">
        <f t="shared" si="0"/>
        <v>3.9522410675452604E-2</v>
      </c>
      <c r="D26" s="487"/>
      <c r="E26" s="487"/>
      <c r="F26" s="2"/>
    </row>
    <row r="27" spans="1:14" ht="13" customHeight="1" x14ac:dyDescent="0.25">
      <c r="A27" s="494" t="s">
        <v>282</v>
      </c>
      <c r="B27" s="493">
        <v>2.5465100000000001E-3</v>
      </c>
      <c r="C27" s="492">
        <f t="shared" si="0"/>
        <v>5.9870385809425034E-3</v>
      </c>
      <c r="D27" s="487"/>
      <c r="E27" s="487"/>
      <c r="F27" s="2"/>
    </row>
    <row r="28" spans="1:14" ht="13" customHeight="1" x14ac:dyDescent="0.25">
      <c r="A28" s="56" t="s">
        <v>287</v>
      </c>
      <c r="B28" s="495">
        <v>2.1015000000000001E-3</v>
      </c>
      <c r="C28" s="283">
        <f t="shared" si="0"/>
        <v>4.9407862438595063E-3</v>
      </c>
      <c r="D28" s="487"/>
      <c r="E28" s="487"/>
      <c r="F28" s="2"/>
    </row>
    <row r="29" spans="1:14" ht="13" customHeight="1" x14ac:dyDescent="0.25">
      <c r="A29" s="494" t="s">
        <v>487</v>
      </c>
      <c r="B29" s="493">
        <v>3.9197E-4</v>
      </c>
      <c r="C29" s="492">
        <f t="shared" si="0"/>
        <v>9.2155126528936984E-4</v>
      </c>
      <c r="D29" s="487"/>
      <c r="E29" s="487"/>
      <c r="F29" s="2"/>
    </row>
    <row r="30" spans="1:14" ht="13" customHeight="1" x14ac:dyDescent="0.3">
      <c r="A30" s="491" t="s">
        <v>218</v>
      </c>
      <c r="B30" s="490">
        <f>SUM(B22:B29)</f>
        <v>42.533716220000009</v>
      </c>
      <c r="C30" s="489">
        <v>100.00000000000003</v>
      </c>
      <c r="D30" s="240"/>
      <c r="E30" s="240"/>
      <c r="F30" s="2"/>
    </row>
    <row r="31" spans="1:14" ht="13" customHeight="1" x14ac:dyDescent="0.25">
      <c r="F31" s="2"/>
    </row>
    <row r="32" spans="1:14" ht="13" customHeight="1" x14ac:dyDescent="0.25">
      <c r="F32" s="2"/>
    </row>
    <row r="33" spans="6:6" ht="13" customHeight="1" x14ac:dyDescent="0.25">
      <c r="F33" s="2"/>
    </row>
  </sheetData>
  <mergeCells count="1">
    <mergeCell ref="A3:F3"/>
  </mergeCells>
  <hyperlinks>
    <hyperlink ref="H1" location="'Table of Content'!A1" display="Table of Content" xr:uid="{06F60360-C12A-465D-AA54-63DA17AEDBED}"/>
  </hyperlinks>
  <pageMargins left="0.7" right="0.7" top="0.75" bottom="0.75" header="0.3" footer="0.3"/>
  <pageSetup scale="64" orientation="portrait"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G10"/>
  <sheetViews>
    <sheetView zoomScaleNormal="100" workbookViewId="0">
      <selection activeCell="I9" sqref="I9"/>
    </sheetView>
  </sheetViews>
  <sheetFormatPr defaultColWidth="8.81640625" defaultRowHeight="12.5" x14ac:dyDescent="0.25"/>
  <cols>
    <col min="1" max="1" width="10.54296875" style="84" customWidth="1"/>
    <col min="2" max="2" width="14" style="84" bestFit="1" customWidth="1"/>
    <col min="3" max="3" width="13.7265625" style="84" bestFit="1" customWidth="1"/>
    <col min="4" max="4" width="18.54296875" style="84" bestFit="1" customWidth="1"/>
    <col min="5" max="5" width="18" style="84" bestFit="1" customWidth="1"/>
    <col min="6" max="8" width="8.81640625" style="84"/>
    <col min="9" max="9" width="9.7265625" style="84" bestFit="1" customWidth="1"/>
    <col min="10" max="16384" width="8.81640625" style="84"/>
  </cols>
  <sheetData>
    <row r="1" spans="1:7" ht="13" x14ac:dyDescent="0.3">
      <c r="A1" s="558" t="s">
        <v>468</v>
      </c>
      <c r="B1" s="559"/>
      <c r="C1" s="559"/>
      <c r="D1" s="559"/>
      <c r="G1" s="141" t="s">
        <v>260</v>
      </c>
    </row>
    <row r="2" spans="1:7" ht="13" x14ac:dyDescent="0.3">
      <c r="A2" s="149" t="s">
        <v>224</v>
      </c>
      <c r="B2" s="83" t="s">
        <v>264</v>
      </c>
      <c r="C2" s="150" t="s">
        <v>222</v>
      </c>
      <c r="D2" s="150" t="s">
        <v>440</v>
      </c>
      <c r="E2" s="150" t="s">
        <v>442</v>
      </c>
    </row>
    <row r="3" spans="1:7" x14ac:dyDescent="0.25">
      <c r="A3" s="81" t="s">
        <v>225</v>
      </c>
      <c r="B3" s="120">
        <v>10675.430993709999</v>
      </c>
      <c r="C3" s="120">
        <v>13262.752076929899</v>
      </c>
      <c r="D3" s="120">
        <f>SUM(B3)</f>
        <v>10675.430993709999</v>
      </c>
      <c r="E3" s="120">
        <f>C3</f>
        <v>13262.752076929899</v>
      </c>
    </row>
    <row r="4" spans="1:7" x14ac:dyDescent="0.25">
      <c r="A4" s="200" t="s">
        <v>226</v>
      </c>
      <c r="B4" s="121">
        <v>10133.929647020001</v>
      </c>
      <c r="C4" s="121">
        <v>12143.7783030799</v>
      </c>
      <c r="D4" s="121">
        <f>SUM(B3:B4)</f>
        <v>20809.360640729999</v>
      </c>
      <c r="E4" s="121">
        <f>SUM(C3:C4)</f>
        <v>25406.530380009797</v>
      </c>
    </row>
    <row r="5" spans="1:7" x14ac:dyDescent="0.25">
      <c r="A5" s="200" t="s">
        <v>227</v>
      </c>
      <c r="B5" s="121">
        <v>10136.138893709998</v>
      </c>
      <c r="C5" s="121">
        <v>12722.313120842899</v>
      </c>
      <c r="D5" s="121">
        <f>SUM(B3:B5)</f>
        <v>30945.499534439998</v>
      </c>
      <c r="E5" s="121">
        <f>SUM(C3:C5)</f>
        <v>38128.843500852694</v>
      </c>
    </row>
    <row r="6" spans="1:7" x14ac:dyDescent="0.25">
      <c r="A6" s="200" t="s">
        <v>228</v>
      </c>
      <c r="B6" s="121">
        <v>11044.747512709999</v>
      </c>
      <c r="C6" s="121">
        <v>12714.281452039801</v>
      </c>
      <c r="D6" s="121">
        <f>SUM(B3:B6)</f>
        <v>41990.247047149998</v>
      </c>
      <c r="E6" s="121">
        <f>SUM(C3:C6)</f>
        <v>50843.124952892496</v>
      </c>
    </row>
    <row r="7" spans="1:7" x14ac:dyDescent="0.25">
      <c r="A7" s="200" t="s">
        <v>229</v>
      </c>
      <c r="B7" s="121">
        <v>11875.872680660001</v>
      </c>
      <c r="C7" s="121">
        <v>11535.299298341601</v>
      </c>
      <c r="D7" s="121">
        <f>SUM(B3:B7)</f>
        <v>53866.119727810001</v>
      </c>
      <c r="E7" s="121">
        <f>SUM(C3:C7)</f>
        <v>62378.424251234101</v>
      </c>
    </row>
    <row r="8" spans="1:7" x14ac:dyDescent="0.25">
      <c r="A8" s="200" t="s">
        <v>230</v>
      </c>
      <c r="B8" s="121">
        <v>12159.3501959</v>
      </c>
      <c r="C8" s="121">
        <v>11301.63632933</v>
      </c>
      <c r="D8" s="121">
        <f>SUM(B3:B8)</f>
        <v>66025.469923709999</v>
      </c>
      <c r="E8" s="121">
        <f>SUM(C3:C8)</f>
        <v>73680.060580564095</v>
      </c>
    </row>
    <row r="9" spans="1:7" x14ac:dyDescent="0.25">
      <c r="A9" s="200" t="s">
        <v>231</v>
      </c>
      <c r="B9" s="121">
        <v>12556.1363029001</v>
      </c>
      <c r="C9" s="121">
        <v>12568.731485149799</v>
      </c>
      <c r="D9" s="121">
        <f>SUM(B3:B9)</f>
        <v>78581.606226610107</v>
      </c>
      <c r="E9" s="121">
        <f>SUM(C3:C9)</f>
        <v>86248.792065713889</v>
      </c>
    </row>
    <row r="10" spans="1:7" x14ac:dyDescent="0.25">
      <c r="A10" s="201" t="s">
        <v>232</v>
      </c>
      <c r="B10" s="122">
        <v>7662.3831371400101</v>
      </c>
      <c r="C10" s="122">
        <v>12936.714721800799</v>
      </c>
      <c r="D10" s="122">
        <f>SUM(B3:B10)</f>
        <v>86243.989363750123</v>
      </c>
      <c r="E10" s="122">
        <f>SUM(C3:C10)</f>
        <v>99185.506787514692</v>
      </c>
    </row>
  </sheetData>
  <mergeCells count="1">
    <mergeCell ref="A1:D1"/>
  </mergeCells>
  <phoneticPr fontId="4" type="noConversion"/>
  <hyperlinks>
    <hyperlink ref="G1" location="'Table of Content'!A1" display="Table of Content" xr:uid="{00000000-0004-0000-0300-000000000000}"/>
  </hyperlinks>
  <pageMargins left="0.7" right="0.7" top="0.75" bottom="0.75" header="0.3" footer="0.3"/>
  <pageSetup orientation="portrait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C5C6A4-B8F4-499E-836A-907A8A55458F}">
  <sheetPr codeName="Sheet5"/>
  <dimension ref="A1:K11"/>
  <sheetViews>
    <sheetView zoomScaleNormal="100" workbookViewId="0">
      <selection activeCell="A13" sqref="A13"/>
    </sheetView>
  </sheetViews>
  <sheetFormatPr defaultColWidth="8.81640625" defaultRowHeight="12.5" x14ac:dyDescent="0.25"/>
  <cols>
    <col min="1" max="1" width="54.453125" style="84" customWidth="1"/>
    <col min="2" max="2" width="11.54296875" style="84" customWidth="1"/>
    <col min="3" max="3" width="11.81640625" style="84" customWidth="1"/>
    <col min="4" max="4" width="11.54296875" style="84" customWidth="1"/>
    <col min="5" max="5" width="14.453125" style="84" customWidth="1"/>
    <col min="6" max="7" width="12.7265625" style="84" customWidth="1"/>
    <col min="8" max="8" width="11.81640625" style="84" customWidth="1"/>
    <col min="9" max="9" width="8.81640625" style="84"/>
    <col min="10" max="10" width="8.81640625" style="84" customWidth="1"/>
    <col min="11" max="16384" width="8.81640625" style="84"/>
  </cols>
  <sheetData>
    <row r="1" spans="1:11" ht="13" x14ac:dyDescent="0.3">
      <c r="A1" s="563" t="s">
        <v>383</v>
      </c>
      <c r="B1" s="563"/>
      <c r="C1" s="563"/>
      <c r="D1" s="563"/>
      <c r="E1" s="563"/>
      <c r="F1" s="563"/>
      <c r="G1" s="563"/>
      <c r="H1" s="563"/>
      <c r="J1" s="562" t="s">
        <v>260</v>
      </c>
      <c r="K1" s="562"/>
    </row>
    <row r="2" spans="1:11" ht="14.5" customHeight="1" x14ac:dyDescent="0.3">
      <c r="A2" s="560" t="s">
        <v>237</v>
      </c>
      <c r="B2" s="564">
        <v>2024</v>
      </c>
      <c r="C2" s="565"/>
      <c r="D2" s="564">
        <v>2025</v>
      </c>
      <c r="E2" s="565"/>
      <c r="F2" s="565"/>
      <c r="G2" s="566"/>
      <c r="H2" s="560" t="s">
        <v>407</v>
      </c>
    </row>
    <row r="3" spans="1:11" ht="14.5" customHeight="1" x14ac:dyDescent="0.3">
      <c r="A3" s="561"/>
      <c r="B3" s="130" t="s">
        <v>232</v>
      </c>
      <c r="C3" s="131" t="s">
        <v>238</v>
      </c>
      <c r="D3" s="130" t="s">
        <v>231</v>
      </c>
      <c r="E3" s="130" t="s">
        <v>239</v>
      </c>
      <c r="F3" s="130" t="s">
        <v>232</v>
      </c>
      <c r="G3" s="130" t="s">
        <v>239</v>
      </c>
      <c r="H3" s="561"/>
    </row>
    <row r="4" spans="1:11" x14ac:dyDescent="0.25">
      <c r="A4" s="81" t="s">
        <v>492</v>
      </c>
      <c r="B4" s="120">
        <v>4947.8926140400063</v>
      </c>
      <c r="C4" s="159">
        <f t="shared" ref="C4:C10" si="0">(B4/$B$11)*100</f>
        <v>56.510034889515559</v>
      </c>
      <c r="D4" s="120">
        <v>6463.3128197100132</v>
      </c>
      <c r="E4" s="159">
        <f t="shared" ref="E4:E10" si="1">(D4/$D$11)*100</f>
        <v>51.475331772379882</v>
      </c>
      <c r="F4" s="120">
        <v>5431.9197031600088</v>
      </c>
      <c r="G4" s="159">
        <f>(F4/$F$11)*100</f>
        <v>70.890734722350118</v>
      </c>
      <c r="H4" s="160">
        <f>F4-D4</f>
        <v>-1031.3931165500044</v>
      </c>
    </row>
    <row r="5" spans="1:11" x14ac:dyDescent="0.25">
      <c r="A5" s="200" t="s">
        <v>493</v>
      </c>
      <c r="B5" s="121">
        <v>3367.0947821899981</v>
      </c>
      <c r="C5" s="158">
        <f t="shared" si="0"/>
        <v>38.455693860037385</v>
      </c>
      <c r="D5" s="121">
        <v>5688.8792287399956</v>
      </c>
      <c r="E5" s="158">
        <f t="shared" si="1"/>
        <v>45.307561908403883</v>
      </c>
      <c r="F5" s="121">
        <v>1825.3581821299961</v>
      </c>
      <c r="G5" s="158">
        <f>(F5/$F$11)*100</f>
        <v>23.822329808625486</v>
      </c>
      <c r="H5" s="161">
        <f>F5-D5</f>
        <v>-3863.5210466099998</v>
      </c>
    </row>
    <row r="6" spans="1:11" x14ac:dyDescent="0.25">
      <c r="A6" s="200" t="s">
        <v>494</v>
      </c>
      <c r="B6" s="121">
        <v>371.15304148999979</v>
      </c>
      <c r="C6" s="158">
        <f t="shared" si="0"/>
        <v>4.2389503895931</v>
      </c>
      <c r="D6" s="121">
        <v>347.1996081099997</v>
      </c>
      <c r="E6" s="158">
        <f t="shared" si="1"/>
        <v>2.7651787120995914</v>
      </c>
      <c r="F6" s="121">
        <v>344.01157740999946</v>
      </c>
      <c r="G6" s="158">
        <f>(F6/$F$11)*100</f>
        <v>4.4896159752513007</v>
      </c>
      <c r="H6" s="161">
        <f t="shared" ref="H6:H9" si="2">F6-D6</f>
        <v>-3.1880307000002404</v>
      </c>
    </row>
    <row r="7" spans="1:11" x14ac:dyDescent="0.25">
      <c r="A7" s="200" t="s">
        <v>495</v>
      </c>
      <c r="B7" s="121">
        <v>60.127555149999878</v>
      </c>
      <c r="C7" s="158">
        <f t="shared" si="0"/>
        <v>0.68671867083497928</v>
      </c>
      <c r="D7" s="121">
        <v>46.222443919999883</v>
      </c>
      <c r="E7" s="158">
        <f t="shared" si="1"/>
        <v>0.36812633126102806</v>
      </c>
      <c r="F7" s="121">
        <v>48.723950919999901</v>
      </c>
      <c r="G7" s="158">
        <f t="shared" ref="G7:G10" si="3">(F7/$F$11)*100</f>
        <v>0.63588507710913267</v>
      </c>
      <c r="H7" s="161">
        <f t="shared" si="2"/>
        <v>2.5015070000000179</v>
      </c>
    </row>
    <row r="8" spans="1:11" x14ac:dyDescent="0.25">
      <c r="A8" s="200" t="s">
        <v>497</v>
      </c>
      <c r="B8" s="121">
        <v>8.3751043099999833</v>
      </c>
      <c r="C8" s="158">
        <f t="shared" si="0"/>
        <v>9.5652325884856906E-2</v>
      </c>
      <c r="D8" s="121">
        <v>10.03148664999998</v>
      </c>
      <c r="E8" s="158">
        <f t="shared" si="1"/>
        <v>7.9893100934903635E-2</v>
      </c>
      <c r="F8" s="121">
        <v>12.021164799999985</v>
      </c>
      <c r="G8" s="158">
        <f t="shared" si="3"/>
        <v>0.15688545697659934</v>
      </c>
      <c r="H8" s="161">
        <f t="shared" si="2"/>
        <v>1.9896781500000049</v>
      </c>
    </row>
    <row r="9" spans="1:11" x14ac:dyDescent="0.25">
      <c r="A9" s="200" t="s">
        <v>496</v>
      </c>
      <c r="B9" s="121">
        <v>0.34043221999999995</v>
      </c>
      <c r="C9" s="158">
        <f t="shared" si="0"/>
        <v>3.8880869352593602E-3</v>
      </c>
      <c r="D9" s="121">
        <v>0.48927976999999995</v>
      </c>
      <c r="E9" s="158">
        <f t="shared" si="1"/>
        <v>3.8967382815603417E-3</v>
      </c>
      <c r="F9" s="121">
        <v>0.34593072000000008</v>
      </c>
      <c r="G9" s="158">
        <f t="shared" si="3"/>
        <v>4.5146622637969418E-3</v>
      </c>
      <c r="H9" s="161">
        <f t="shared" si="2"/>
        <v>-0.14334904999999987</v>
      </c>
    </row>
    <row r="10" spans="1:11" x14ac:dyDescent="0.25">
      <c r="A10" s="201" t="s">
        <v>501</v>
      </c>
      <c r="B10" s="122">
        <v>0.79342899999999994</v>
      </c>
      <c r="C10" s="158">
        <f t="shared" si="0"/>
        <v>9.0617771988676619E-3</v>
      </c>
      <c r="D10" s="122">
        <v>1.436E-3</v>
      </c>
      <c r="E10" s="158">
        <f t="shared" si="1"/>
        <v>1.1436639148846581E-5</v>
      </c>
      <c r="F10" s="122">
        <v>2.6280000000000001E-3</v>
      </c>
      <c r="G10" s="158">
        <f t="shared" si="3"/>
        <v>3.4297423568679765E-5</v>
      </c>
      <c r="H10" s="161">
        <f>F10-D10</f>
        <v>1.1920000000000001E-3</v>
      </c>
    </row>
    <row r="11" spans="1:11" ht="13" x14ac:dyDescent="0.3">
      <c r="A11" s="85" t="s">
        <v>425</v>
      </c>
      <c r="B11" s="123">
        <f t="shared" ref="B11:H11" si="4">SUM(B4:B10)</f>
        <v>8755.7769584000034</v>
      </c>
      <c r="C11" s="86">
        <f t="shared" si="4"/>
        <v>100</v>
      </c>
      <c r="D11" s="123">
        <f t="shared" si="4"/>
        <v>12556.136302900008</v>
      </c>
      <c r="E11" s="86">
        <f t="shared" si="4"/>
        <v>100</v>
      </c>
      <c r="F11" s="123">
        <f t="shared" si="4"/>
        <v>7662.3831371400047</v>
      </c>
      <c r="G11" s="86">
        <f t="shared" si="4"/>
        <v>100</v>
      </c>
      <c r="H11" s="102">
        <f t="shared" si="4"/>
        <v>-4893.7531657600048</v>
      </c>
    </row>
  </sheetData>
  <mergeCells count="6">
    <mergeCell ref="H2:H3"/>
    <mergeCell ref="A2:A3"/>
    <mergeCell ref="J1:K1"/>
    <mergeCell ref="A1:H1"/>
    <mergeCell ref="B2:C2"/>
    <mergeCell ref="D2:G2"/>
  </mergeCells>
  <hyperlinks>
    <hyperlink ref="J1:K1" location="'Table of Content'!A1" display="Table of Content" xr:uid="{B73B92A8-0A39-48E0-B65C-1B2B631F9D8B}"/>
  </hyperlinks>
  <pageMargins left="0.7" right="0.7" top="0.75" bottom="0.75" header="0.3" footer="0.3"/>
  <pageSetup orientation="portrait" r:id="rId1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J11"/>
  <sheetViews>
    <sheetView zoomScaleNormal="100" workbookViewId="0">
      <selection activeCell="E15" sqref="E15"/>
    </sheetView>
  </sheetViews>
  <sheetFormatPr defaultColWidth="8.81640625" defaultRowHeight="12.5" x14ac:dyDescent="0.25"/>
  <cols>
    <col min="1" max="1" width="52.81640625" style="32" customWidth="1"/>
    <col min="2" max="2" width="12.81640625" style="32" customWidth="1"/>
    <col min="3" max="3" width="12.7265625" style="32" customWidth="1"/>
    <col min="4" max="4" width="14.7265625" style="32" customWidth="1"/>
    <col min="5" max="5" width="13.1796875" style="32" customWidth="1"/>
    <col min="6" max="6" width="12.7265625" style="32" customWidth="1"/>
    <col min="7" max="7" width="12" style="32" customWidth="1"/>
    <col min="8" max="8" width="11.54296875" style="32" customWidth="1"/>
    <col min="9" max="16384" width="8.81640625" style="32"/>
  </cols>
  <sheetData>
    <row r="1" spans="1:10" ht="13" x14ac:dyDescent="0.3">
      <c r="A1" s="557" t="s">
        <v>382</v>
      </c>
      <c r="B1" s="557"/>
      <c r="C1" s="557"/>
      <c r="D1" s="557"/>
      <c r="E1" s="557"/>
      <c r="F1" s="557"/>
      <c r="G1" s="557"/>
      <c r="J1" s="136" t="s">
        <v>260</v>
      </c>
    </row>
    <row r="2" spans="1:10" ht="13" x14ac:dyDescent="0.3">
      <c r="A2" s="567" t="s">
        <v>237</v>
      </c>
      <c r="B2" s="564">
        <v>2024</v>
      </c>
      <c r="C2" s="565"/>
      <c r="D2" s="564">
        <v>2025</v>
      </c>
      <c r="E2" s="565"/>
      <c r="F2" s="565"/>
      <c r="G2" s="566"/>
      <c r="H2" s="568" t="s">
        <v>407</v>
      </c>
    </row>
    <row r="3" spans="1:10" ht="13" x14ac:dyDescent="0.3">
      <c r="A3" s="568"/>
      <c r="B3" s="130" t="s">
        <v>232</v>
      </c>
      <c r="C3" s="131" t="s">
        <v>238</v>
      </c>
      <c r="D3" s="130" t="s">
        <v>231</v>
      </c>
      <c r="E3" s="130" t="s">
        <v>239</v>
      </c>
      <c r="F3" s="130" t="s">
        <v>232</v>
      </c>
      <c r="G3" s="130" t="s">
        <v>239</v>
      </c>
      <c r="H3" s="569"/>
    </row>
    <row r="4" spans="1:10" x14ac:dyDescent="0.25">
      <c r="A4" s="178" t="s">
        <v>492</v>
      </c>
      <c r="B4" s="120">
        <v>1753.6961220599997</v>
      </c>
      <c r="C4" s="159">
        <f t="shared" ref="C4:C10" si="0">(B4/$B$11)*100</f>
        <v>59.439757094521383</v>
      </c>
      <c r="D4" s="120">
        <v>2510.2279992899953</v>
      </c>
      <c r="E4" s="159">
        <f t="shared" ref="E4:E10" si="1">(D4/$D$11)*100</f>
        <v>70.548598644030136</v>
      </c>
      <c r="F4" s="120">
        <v>1789.5447211699995</v>
      </c>
      <c r="G4" s="159">
        <f t="shared" ref="G4:G10" si="2">(F4/$F$11)*100</f>
        <v>66.523727434103634</v>
      </c>
      <c r="H4" s="159">
        <f>Table11[[#This Row],[Column6]]-Table11[[#This Row],[Column4]]</f>
        <v>-720.68327811999575</v>
      </c>
    </row>
    <row r="5" spans="1:10" x14ac:dyDescent="0.25">
      <c r="A5" s="33" t="s">
        <v>493</v>
      </c>
      <c r="B5" s="121">
        <v>1189.1177550899986</v>
      </c>
      <c r="C5" s="158">
        <f t="shared" si="0"/>
        <v>40.303944127050912</v>
      </c>
      <c r="D5" s="121">
        <v>1044.6489902699993</v>
      </c>
      <c r="E5" s="158">
        <f t="shared" si="1"/>
        <v>29.359294199289771</v>
      </c>
      <c r="F5" s="121">
        <v>894.79978747999803</v>
      </c>
      <c r="G5" s="158">
        <f t="shared" si="2"/>
        <v>33.262883272062446</v>
      </c>
      <c r="H5" s="158">
        <f>Table11[[#This Row],[Column6]]-Table11[[#This Row],[Column4]]</f>
        <v>-149.8492027900013</v>
      </c>
    </row>
    <row r="6" spans="1:10" x14ac:dyDescent="0.25">
      <c r="A6" s="33" t="s">
        <v>494</v>
      </c>
      <c r="B6" s="121">
        <v>4.7127931399999889</v>
      </c>
      <c r="C6" s="158">
        <f t="shared" si="0"/>
        <v>0.15973535891113863</v>
      </c>
      <c r="D6" s="121">
        <v>1.9389196799999895</v>
      </c>
      <c r="E6" s="158">
        <f t="shared" si="1"/>
        <v>5.4492287691006711E-2</v>
      </c>
      <c r="F6" s="121">
        <v>3.1203272799999997</v>
      </c>
      <c r="G6" s="158">
        <f t="shared" si="2"/>
        <v>0.11599363738962915</v>
      </c>
      <c r="H6" s="158">
        <f>Table11[[#This Row],[Column6]]-Table11[[#This Row],[Column4]]</f>
        <v>1.1814076000000102</v>
      </c>
    </row>
    <row r="7" spans="1:10" x14ac:dyDescent="0.25">
      <c r="A7" s="33" t="s">
        <v>495</v>
      </c>
      <c r="B7" s="121">
        <v>2.6188879999999997</v>
      </c>
      <c r="C7" s="158">
        <f t="shared" si="0"/>
        <v>8.87645611001876E-2</v>
      </c>
      <c r="D7" s="121">
        <v>0.95955500000000005</v>
      </c>
      <c r="E7" s="158">
        <f t="shared" si="1"/>
        <v>2.6967773680725254E-2</v>
      </c>
      <c r="F7" s="121">
        <v>2.1595344899999991</v>
      </c>
      <c r="G7" s="158">
        <f t="shared" si="2"/>
        <v>8.0277560039617904E-2</v>
      </c>
      <c r="H7" s="158">
        <f>Table11[[#This Row],[Column6]]-Table11[[#This Row],[Column4]]</f>
        <v>1.1999794899999991</v>
      </c>
    </row>
    <row r="8" spans="1:10" x14ac:dyDescent="0.25">
      <c r="A8" s="33" t="s">
        <v>497</v>
      </c>
      <c r="B8" s="121">
        <v>1.030997E-2</v>
      </c>
      <c r="C8" s="158">
        <f t="shared" si="0"/>
        <v>3.494460099118791E-4</v>
      </c>
      <c r="D8" s="121">
        <v>2.0649999999999998E-2</v>
      </c>
      <c r="E8" s="158">
        <f t="shared" si="1"/>
        <v>5.8035706812738859E-4</v>
      </c>
      <c r="F8" s="121">
        <v>0.25534000000000001</v>
      </c>
      <c r="G8" s="158">
        <f t="shared" si="2"/>
        <v>9.4918938666805203E-3</v>
      </c>
      <c r="H8" s="158">
        <f>Table11[[#This Row],[Column6]]-Table11[[#This Row],[Column4]]</f>
        <v>0.23469000000000001</v>
      </c>
    </row>
    <row r="9" spans="1:10" x14ac:dyDescent="0.25">
      <c r="A9" s="33" t="s">
        <v>496</v>
      </c>
      <c r="B9" s="121">
        <v>0.21978565</v>
      </c>
      <c r="C9" s="158">
        <f t="shared" si="0"/>
        <v>7.4494124064753628E-3</v>
      </c>
      <c r="D9" s="121">
        <v>0.35819007999999997</v>
      </c>
      <c r="E9" s="158">
        <f t="shared" si="1"/>
        <v>1.0066738240247688E-2</v>
      </c>
      <c r="F9" s="121">
        <v>0.20345132000000002</v>
      </c>
      <c r="G9" s="158">
        <f t="shared" si="2"/>
        <v>7.563007505584929E-3</v>
      </c>
      <c r="H9" s="158">
        <f>Table11[[#This Row],[Column6]]-Table11[[#This Row],[Column4]]</f>
        <v>-0.15473875999999995</v>
      </c>
    </row>
    <row r="10" spans="1:10" x14ac:dyDescent="0.25">
      <c r="A10" s="162" t="s">
        <v>501</v>
      </c>
      <c r="B10" s="122"/>
      <c r="C10" s="158">
        <f t="shared" si="0"/>
        <v>0</v>
      </c>
      <c r="D10" s="122"/>
      <c r="E10" s="158">
        <f t="shared" si="1"/>
        <v>0</v>
      </c>
      <c r="F10" s="122">
        <v>1.6999999999999999E-3</v>
      </c>
      <c r="G10" s="158">
        <f t="shared" si="2"/>
        <v>6.3195032401335013E-5</v>
      </c>
      <c r="H10" s="158">
        <f>Table11[[#This Row],[Column6]]-Table11[[#This Row],[Column4]]</f>
        <v>1.6999999999999999E-3</v>
      </c>
    </row>
    <row r="11" spans="1:10" ht="13" x14ac:dyDescent="0.3">
      <c r="A11" s="52" t="s">
        <v>218</v>
      </c>
      <c r="B11" s="113">
        <f t="shared" ref="B11:G11" si="3">SUM(B4:B10)</f>
        <v>2950.3756539099982</v>
      </c>
      <c r="C11" s="113">
        <f t="shared" si="3"/>
        <v>100</v>
      </c>
      <c r="D11" s="113">
        <f t="shared" si="3"/>
        <v>3558.154304319994</v>
      </c>
      <c r="E11" s="113">
        <f t="shared" si="3"/>
        <v>100</v>
      </c>
      <c r="F11" s="113">
        <f t="shared" si="3"/>
        <v>2690.0848617399979</v>
      </c>
      <c r="G11" s="113">
        <f t="shared" si="3"/>
        <v>99.999999999999986</v>
      </c>
      <c r="H11" s="113">
        <f>Table11[[#This Row],[Column6]]-Table11[[#This Row],[Column4]]</f>
        <v>-868.06944257999612</v>
      </c>
    </row>
  </sheetData>
  <mergeCells count="5">
    <mergeCell ref="A2:A3"/>
    <mergeCell ref="A1:G1"/>
    <mergeCell ref="H2:H3"/>
    <mergeCell ref="B2:C2"/>
    <mergeCell ref="D2:G2"/>
  </mergeCells>
  <hyperlinks>
    <hyperlink ref="J1" location="'Table of Content'!A1" display="Table of Content" xr:uid="{55F48140-14A5-479F-BC40-475424BC606F}"/>
  </hyperlinks>
  <pageMargins left="0.7" right="0.7" top="0.75" bottom="0.75" header="0.3" footer="0.3"/>
  <pageSetup orientation="portrait" r:id="rId1"/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/>
  <dimension ref="A1:M20"/>
  <sheetViews>
    <sheetView zoomScale="90" zoomScaleNormal="90" workbookViewId="0">
      <selection activeCell="K11" sqref="K11"/>
    </sheetView>
  </sheetViews>
  <sheetFormatPr defaultColWidth="8.81640625" defaultRowHeight="12.5" x14ac:dyDescent="0.25"/>
  <cols>
    <col min="1" max="1" width="47.1796875" style="32" customWidth="1"/>
    <col min="2" max="2" width="11.54296875" style="32" customWidth="1"/>
    <col min="3" max="3" width="12.7265625" style="32" customWidth="1"/>
    <col min="4" max="4" width="12.1796875" style="32" customWidth="1"/>
    <col min="5" max="5" width="13.1796875" style="32" customWidth="1"/>
    <col min="6" max="6" width="12.54296875" style="32" customWidth="1"/>
    <col min="7" max="7" width="12.1796875" style="32" customWidth="1"/>
    <col min="8" max="8" width="13.1796875" style="32" customWidth="1"/>
    <col min="9" max="9" width="8.81640625" style="32" customWidth="1"/>
    <col min="10" max="16384" width="8.81640625" style="32"/>
  </cols>
  <sheetData>
    <row r="1" spans="1:13" ht="13" x14ac:dyDescent="0.3">
      <c r="A1" s="571" t="s">
        <v>381</v>
      </c>
      <c r="B1" s="571"/>
      <c r="C1" s="571"/>
      <c r="D1" s="571"/>
      <c r="E1" s="571"/>
      <c r="F1" s="571"/>
      <c r="G1" s="571"/>
      <c r="J1" s="556" t="s">
        <v>260</v>
      </c>
      <c r="K1" s="556"/>
    </row>
    <row r="2" spans="1:13" ht="14.5" customHeight="1" x14ac:dyDescent="0.3">
      <c r="A2" s="570" t="s">
        <v>237</v>
      </c>
      <c r="B2" s="564">
        <v>2024</v>
      </c>
      <c r="C2" s="565"/>
      <c r="D2" s="564">
        <v>2025</v>
      </c>
      <c r="E2" s="565"/>
      <c r="F2" s="565"/>
      <c r="G2" s="566"/>
      <c r="H2" s="567" t="s">
        <v>262</v>
      </c>
    </row>
    <row r="3" spans="1:13" ht="13" x14ac:dyDescent="0.3">
      <c r="A3" s="568"/>
      <c r="B3" s="130" t="s">
        <v>232</v>
      </c>
      <c r="C3" s="131" t="s">
        <v>238</v>
      </c>
      <c r="D3" s="130" t="s">
        <v>231</v>
      </c>
      <c r="E3" s="130" t="s">
        <v>239</v>
      </c>
      <c r="F3" s="130" t="s">
        <v>232</v>
      </c>
      <c r="G3" s="130" t="s">
        <v>239</v>
      </c>
      <c r="H3" s="568"/>
    </row>
    <row r="4" spans="1:13" x14ac:dyDescent="0.25">
      <c r="A4" s="178" t="s">
        <v>492</v>
      </c>
      <c r="B4" s="120">
        <v>9682.2693674200473</v>
      </c>
      <c r="C4" s="159">
        <f t="shared" ref="C4:C13" si="0">(B4/$B$14)*100</f>
        <v>79.357617601906057</v>
      </c>
      <c r="D4" s="120">
        <v>9903.3974848099806</v>
      </c>
      <c r="E4" s="159">
        <f t="shared" ref="E4:E13" si="1">D4/$D$14*100</f>
        <v>78.793929972256166</v>
      </c>
      <c r="F4" s="120">
        <v>9646.8556887707364</v>
      </c>
      <c r="G4" s="159">
        <f t="shared" ref="G4:G13" si="2">(F4/$F$14)*100</f>
        <v>74.56959433846076</v>
      </c>
      <c r="H4" s="159">
        <f>((F4/D4)-1)*100</f>
        <v>-2.5904422844052588</v>
      </c>
      <c r="I4" s="73"/>
      <c r="J4" s="84"/>
    </row>
    <row r="5" spans="1:13" x14ac:dyDescent="0.25">
      <c r="A5" s="33" t="s">
        <v>493</v>
      </c>
      <c r="B5" s="121">
        <v>2158.8571804699986</v>
      </c>
      <c r="C5" s="158">
        <f t="shared" si="0"/>
        <v>17.69438094351613</v>
      </c>
      <c r="D5" s="121">
        <v>2437.9741648499939</v>
      </c>
      <c r="E5" s="158">
        <f t="shared" si="1"/>
        <v>19.397137791753082</v>
      </c>
      <c r="F5" s="121">
        <v>3001.6909070499946</v>
      </c>
      <c r="G5" s="158">
        <f t="shared" si="2"/>
        <v>23.202883974797686</v>
      </c>
      <c r="H5" s="158">
        <f>((F5/D5)-1)*100</f>
        <v>23.122342735518096</v>
      </c>
      <c r="J5" s="73"/>
    </row>
    <row r="6" spans="1:13" x14ac:dyDescent="0.25">
      <c r="A6" s="33" t="s">
        <v>494</v>
      </c>
      <c r="B6" s="121">
        <v>327.40359980999852</v>
      </c>
      <c r="C6" s="158">
        <f t="shared" si="0"/>
        <v>2.6834586695797067</v>
      </c>
      <c r="D6" s="121">
        <v>203.58707883999978</v>
      </c>
      <c r="E6" s="158">
        <f t="shared" si="1"/>
        <v>1.6197901839222126</v>
      </c>
      <c r="F6" s="121">
        <v>251.51796505999968</v>
      </c>
      <c r="G6" s="158">
        <f t="shared" si="2"/>
        <v>1.944218222854879</v>
      </c>
      <c r="H6" s="158">
        <f t="shared" ref="H6:H11" si="3">((F6/D6)-1)*100</f>
        <v>23.543186774475533</v>
      </c>
    </row>
    <row r="7" spans="1:13" x14ac:dyDescent="0.25">
      <c r="A7" s="33" t="s">
        <v>496</v>
      </c>
      <c r="B7" s="121">
        <v>27.369037429999864</v>
      </c>
      <c r="C7" s="158">
        <f t="shared" si="0"/>
        <v>0.22432154323350767</v>
      </c>
      <c r="D7" s="121">
        <v>18.861802679999968</v>
      </c>
      <c r="E7" s="158">
        <f t="shared" si="1"/>
        <v>0.1500692627755259</v>
      </c>
      <c r="F7" s="121">
        <v>32.342343619999866</v>
      </c>
      <c r="G7" s="158">
        <f t="shared" si="2"/>
        <v>0.25000430414916008</v>
      </c>
      <c r="H7" s="158">
        <f t="shared" si="3"/>
        <v>71.470056010573856</v>
      </c>
    </row>
    <row r="8" spans="1:13" x14ac:dyDescent="0.25">
      <c r="A8" s="33" t="s">
        <v>497</v>
      </c>
      <c r="B8" s="121">
        <v>1.8180900999999994</v>
      </c>
      <c r="C8" s="158">
        <f t="shared" si="0"/>
        <v>1.490139278784143E-2</v>
      </c>
      <c r="D8" s="121">
        <v>0.70718411999999964</v>
      </c>
      <c r="E8" s="158">
        <f t="shared" si="1"/>
        <v>5.6265353495342126E-3</v>
      </c>
      <c r="F8" s="121">
        <v>3.2306343999999907</v>
      </c>
      <c r="G8" s="158">
        <f t="shared" si="2"/>
        <v>2.4972602932611485E-2</v>
      </c>
      <c r="H8" s="158">
        <f t="shared" si="3"/>
        <v>356.83073313354265</v>
      </c>
    </row>
    <row r="9" spans="1:13" x14ac:dyDescent="0.25">
      <c r="A9" s="33" t="s">
        <v>495</v>
      </c>
      <c r="B9" s="121">
        <v>0.6604859799999987</v>
      </c>
      <c r="C9" s="158">
        <f t="shared" si="0"/>
        <v>5.4134616424358524E-3</v>
      </c>
      <c r="D9" s="121">
        <v>0.40020669999999992</v>
      </c>
      <c r="E9" s="158">
        <f t="shared" si="1"/>
        <v>3.1841455159802435E-3</v>
      </c>
      <c r="F9" s="121">
        <v>0.45526100999999991</v>
      </c>
      <c r="G9" s="158">
        <f t="shared" si="2"/>
        <v>3.5191392852839359E-3</v>
      </c>
      <c r="H9" s="158">
        <f t="shared" si="3"/>
        <v>13.756468844724502</v>
      </c>
    </row>
    <row r="10" spans="1:13" x14ac:dyDescent="0.25">
      <c r="A10" s="33" t="s">
        <v>499</v>
      </c>
      <c r="B10" s="121">
        <v>2.2846573199999969</v>
      </c>
      <c r="C10" s="158">
        <f t="shared" si="0"/>
        <v>1.8725461466919103E-2</v>
      </c>
      <c r="D10" s="121">
        <v>3.7329165499999979</v>
      </c>
      <c r="E10" s="158">
        <f t="shared" si="1"/>
        <v>2.9700026246964221E-2</v>
      </c>
      <c r="F10" s="121">
        <v>0.44252261999999992</v>
      </c>
      <c r="G10" s="158">
        <f t="shared" si="2"/>
        <v>3.4206723230455747E-3</v>
      </c>
      <c r="H10" s="158">
        <f t="shared" si="3"/>
        <v>-88.145392106341077</v>
      </c>
    </row>
    <row r="11" spans="1:13" s="13" customFormat="1" ht="13" x14ac:dyDescent="0.3">
      <c r="A11" s="33" t="s">
        <v>498</v>
      </c>
      <c r="B11" s="121">
        <v>0.13142708</v>
      </c>
      <c r="C11" s="158">
        <f t="shared" si="0"/>
        <v>1.0771999374723285E-3</v>
      </c>
      <c r="D11" s="121">
        <v>6.6041049999999907E-2</v>
      </c>
      <c r="E11" s="158">
        <f t="shared" si="1"/>
        <v>5.2543926233150726E-4</v>
      </c>
      <c r="F11" s="121">
        <v>0.1502830699999998</v>
      </c>
      <c r="G11" s="158">
        <f t="shared" si="2"/>
        <v>1.1616787819147417E-3</v>
      </c>
      <c r="H11" s="158">
        <f t="shared" si="3"/>
        <v>127.56008573455451</v>
      </c>
    </row>
    <row r="12" spans="1:13" x14ac:dyDescent="0.25">
      <c r="A12" s="33" t="s">
        <v>501</v>
      </c>
      <c r="B12" s="121">
        <v>6.9776300000000003E-3</v>
      </c>
      <c r="C12" s="158">
        <f t="shared" si="0"/>
        <v>5.7189907891927935E-5</v>
      </c>
      <c r="D12" s="121">
        <v>2.8439499999999996E-3</v>
      </c>
      <c r="E12" s="158">
        <f t="shared" si="1"/>
        <v>2.2627184003096436E-5</v>
      </c>
      <c r="F12" s="121">
        <v>2.9116200000000002E-2</v>
      </c>
      <c r="G12" s="158">
        <f t="shared" si="2"/>
        <v>2.250664146665759E-4</v>
      </c>
      <c r="H12" s="158" t="s">
        <v>261</v>
      </c>
    </row>
    <row r="13" spans="1:13" s="13" customFormat="1" ht="13" x14ac:dyDescent="0.3">
      <c r="A13" s="162" t="s">
        <v>500</v>
      </c>
      <c r="B13" s="122">
        <v>5.6777700000000004E-3</v>
      </c>
      <c r="C13" s="158">
        <f t="shared" si="0"/>
        <v>4.653602202059319E-5</v>
      </c>
      <c r="D13" s="122">
        <v>1.7615999999999901E-3</v>
      </c>
      <c r="E13" s="158">
        <f t="shared" si="1"/>
        <v>1.4015734221717845E-5</v>
      </c>
      <c r="F13" s="122"/>
      <c r="G13" s="158">
        <f t="shared" si="2"/>
        <v>0</v>
      </c>
      <c r="H13" s="158" t="s">
        <v>261</v>
      </c>
    </row>
    <row r="14" spans="1:13" ht="13" x14ac:dyDescent="0.3">
      <c r="A14" s="55" t="s">
        <v>218</v>
      </c>
      <c r="B14" s="53">
        <f t="shared" ref="B14:G14" si="4">SUM(B4:B13)</f>
        <v>12200.806501010045</v>
      </c>
      <c r="C14" s="54">
        <f t="shared" si="4"/>
        <v>99.999999999999972</v>
      </c>
      <c r="D14" s="53">
        <f t="shared" si="4"/>
        <v>12568.731485149972</v>
      </c>
      <c r="E14" s="54">
        <f t="shared" si="4"/>
        <v>100.00000000000003</v>
      </c>
      <c r="F14" s="53">
        <f>SUM(F4:F13)</f>
        <v>12936.71472180073</v>
      </c>
      <c r="G14" s="54">
        <f t="shared" si="4"/>
        <v>100.00000000000001</v>
      </c>
      <c r="H14" s="104">
        <f>((F14/D14)-1)*100</f>
        <v>2.9277675084835142</v>
      </c>
    </row>
    <row r="15" spans="1:13" x14ac:dyDescent="0.25">
      <c r="F15" s="134"/>
      <c r="G15" s="127"/>
    </row>
    <row r="16" spans="1:13" x14ac:dyDescent="0.25">
      <c r="F16" s="73"/>
      <c r="G16" s="135"/>
      <c r="M16" s="73"/>
    </row>
    <row r="17" spans="7:9" x14ac:dyDescent="0.25">
      <c r="G17" s="127"/>
    </row>
    <row r="18" spans="7:9" x14ac:dyDescent="0.25">
      <c r="G18" s="79"/>
    </row>
    <row r="19" spans="7:9" x14ac:dyDescent="0.25">
      <c r="G19" s="79"/>
    </row>
    <row r="20" spans="7:9" x14ac:dyDescent="0.25">
      <c r="G20" s="79"/>
      <c r="I20" s="110"/>
    </row>
  </sheetData>
  <mergeCells count="6">
    <mergeCell ref="J1:K1"/>
    <mergeCell ref="A2:A3"/>
    <mergeCell ref="A1:G1"/>
    <mergeCell ref="H2:H3"/>
    <mergeCell ref="B2:C2"/>
    <mergeCell ref="D2:G2"/>
  </mergeCells>
  <conditionalFormatting sqref="I11">
    <cfRule type="dataBar" priority="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{16CBD864-C907-450C-902F-95635E36C9EB}</x14:id>
        </ext>
      </extLst>
    </cfRule>
  </conditionalFormatting>
  <hyperlinks>
    <hyperlink ref="J1:K1" location="'Table of Content'!A1" display="Table of Content" xr:uid="{63E65402-5FAD-4470-B782-36E559AD0C2E}"/>
  </hyperlinks>
  <pageMargins left="0.7" right="0.7" top="0.75" bottom="0.75" header="0.3" footer="0.3"/>
  <pageSetup orientation="portrait" r:id="rId1"/>
  <tableParts count="1">
    <tablePart r:id="rId2"/>
  </tablePar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16CBD864-C907-450C-902F-95635E36C9EB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I11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17018F-8911-44DD-9706-52AEBAFACE64}">
  <sheetPr codeName="Sheet8"/>
  <dimension ref="A1:L26"/>
  <sheetViews>
    <sheetView topLeftCell="E1" zoomScaleNormal="100" workbookViewId="0">
      <selection activeCell="E8" sqref="E8"/>
    </sheetView>
  </sheetViews>
  <sheetFormatPr defaultColWidth="8.7265625" defaultRowHeight="12.5" x14ac:dyDescent="0.25"/>
  <cols>
    <col min="1" max="1" width="32.08984375" style="32" customWidth="1"/>
    <col min="2" max="2" width="12.453125" style="32" bestFit="1" customWidth="1"/>
    <col min="3" max="3" width="24.54296875" style="32" customWidth="1"/>
    <col min="4" max="4" width="12.453125" style="32" bestFit="1" customWidth="1"/>
    <col min="5" max="5" width="20.453125" style="32" customWidth="1"/>
    <col min="6" max="6" width="12.453125" style="75" bestFit="1" customWidth="1"/>
    <col min="7" max="7" width="8" style="32" customWidth="1"/>
    <col min="8" max="8" width="57.6328125" style="32" bestFit="1" customWidth="1"/>
    <col min="9" max="9" width="12.453125" style="32" bestFit="1" customWidth="1"/>
    <col min="10" max="16384" width="8.7265625" style="32"/>
  </cols>
  <sheetData>
    <row r="1" spans="1:12" ht="14.5" customHeight="1" x14ac:dyDescent="0.3">
      <c r="A1" s="163" t="s">
        <v>840</v>
      </c>
      <c r="D1" s="163"/>
      <c r="K1" s="572" t="s">
        <v>260</v>
      </c>
      <c r="L1" s="572"/>
    </row>
    <row r="2" spans="1:12" ht="13" x14ac:dyDescent="0.3">
      <c r="A2" s="238" t="s">
        <v>240</v>
      </c>
      <c r="B2" s="183" t="s">
        <v>401</v>
      </c>
      <c r="C2" s="238" t="s">
        <v>241</v>
      </c>
      <c r="D2" s="92" t="s">
        <v>401</v>
      </c>
      <c r="E2" s="238" t="s">
        <v>502</v>
      </c>
      <c r="F2" s="92" t="s">
        <v>401</v>
      </c>
      <c r="H2" s="238" t="s">
        <v>240</v>
      </c>
      <c r="I2" s="183" t="s">
        <v>401</v>
      </c>
    </row>
    <row r="3" spans="1:12" s="72" customFormat="1" x14ac:dyDescent="0.35">
      <c r="A3" s="529" t="s">
        <v>503</v>
      </c>
      <c r="B3" s="530">
        <v>2135.7391860999992</v>
      </c>
      <c r="C3" s="531" t="s">
        <v>504</v>
      </c>
      <c r="D3" s="212">
        <v>1240.0086554699976</v>
      </c>
      <c r="E3" s="531" t="s">
        <v>533</v>
      </c>
      <c r="F3" s="212">
        <v>173.36347986999988</v>
      </c>
      <c r="H3" s="529" t="s">
        <v>503</v>
      </c>
      <c r="I3" s="530">
        <v>2135.7391860999992</v>
      </c>
    </row>
    <row r="4" spans="1:12" s="57" customFormat="1" x14ac:dyDescent="0.35">
      <c r="A4" s="532" t="s">
        <v>505</v>
      </c>
      <c r="B4" s="533">
        <v>1811.7151261599981</v>
      </c>
      <c r="C4" s="534" t="s">
        <v>509</v>
      </c>
      <c r="D4" s="213">
        <v>417.48467821999964</v>
      </c>
      <c r="E4" s="534" t="s">
        <v>507</v>
      </c>
      <c r="F4" s="213">
        <v>156.91338904999978</v>
      </c>
      <c r="H4" s="532" t="s">
        <v>505</v>
      </c>
      <c r="I4" s="533">
        <v>1811.7151261599981</v>
      </c>
    </row>
    <row r="5" spans="1:12" s="237" customFormat="1" x14ac:dyDescent="0.35">
      <c r="A5" s="535" t="s">
        <v>511</v>
      </c>
      <c r="B5" s="536">
        <v>417.92960210999865</v>
      </c>
      <c r="C5" s="537" t="s">
        <v>506</v>
      </c>
      <c r="D5" s="214">
        <v>167.86484843999975</v>
      </c>
      <c r="E5" s="537" t="s">
        <v>510</v>
      </c>
      <c r="F5" s="214">
        <v>13.73470848999999</v>
      </c>
      <c r="H5" s="535" t="s">
        <v>511</v>
      </c>
      <c r="I5" s="536">
        <v>417.92960210999865</v>
      </c>
    </row>
    <row r="6" spans="1:12" ht="13" x14ac:dyDescent="0.3">
      <c r="A6" s="210" t="s">
        <v>508</v>
      </c>
      <c r="B6" s="211">
        <v>349.29742556999969</v>
      </c>
      <c r="C6" s="239"/>
      <c r="D6" s="240"/>
      <c r="E6" s="239"/>
      <c r="F6" s="240"/>
      <c r="H6" s="238" t="s">
        <v>241</v>
      </c>
      <c r="I6" s="92" t="s">
        <v>401</v>
      </c>
    </row>
    <row r="7" spans="1:12" x14ac:dyDescent="0.25">
      <c r="A7" s="33" t="s">
        <v>513</v>
      </c>
      <c r="B7" s="121">
        <v>220.7997386699997</v>
      </c>
      <c r="C7" s="241"/>
      <c r="D7" s="4"/>
      <c r="E7" s="241"/>
      <c r="F7" s="4"/>
      <c r="H7" s="531" t="s">
        <v>504</v>
      </c>
      <c r="I7" s="212">
        <v>1240.0086554699976</v>
      </c>
    </row>
    <row r="8" spans="1:12" x14ac:dyDescent="0.25">
      <c r="A8" s="210" t="s">
        <v>521</v>
      </c>
      <c r="B8" s="211">
        <v>99.940108359999968</v>
      </c>
      <c r="E8" s="241"/>
      <c r="F8" s="32"/>
      <c r="H8" s="534" t="s">
        <v>509</v>
      </c>
      <c r="I8" s="213">
        <v>417.48467821999964</v>
      </c>
    </row>
    <row r="9" spans="1:12" ht="12.5" customHeight="1" x14ac:dyDescent="0.25">
      <c r="A9" s="33" t="s">
        <v>517</v>
      </c>
      <c r="B9" s="121">
        <v>87.897272849999979</v>
      </c>
      <c r="E9" s="241"/>
      <c r="F9" s="32"/>
      <c r="H9" s="537" t="s">
        <v>506</v>
      </c>
      <c r="I9" s="214">
        <v>167.86484843999975</v>
      </c>
    </row>
    <row r="10" spans="1:12" ht="12.5" customHeight="1" x14ac:dyDescent="0.3">
      <c r="A10" s="210" t="s">
        <v>515</v>
      </c>
      <c r="B10" s="211">
        <v>76.365158429999951</v>
      </c>
      <c r="E10" s="241"/>
      <c r="F10" s="32"/>
      <c r="H10" s="238" t="s">
        <v>502</v>
      </c>
      <c r="I10" s="92" t="s">
        <v>401</v>
      </c>
    </row>
    <row r="11" spans="1:12" ht="12.5" customHeight="1" x14ac:dyDescent="0.25">
      <c r="A11" s="33" t="s">
        <v>518</v>
      </c>
      <c r="B11" s="121">
        <v>57.435545799999872</v>
      </c>
      <c r="E11" s="241"/>
      <c r="F11" s="32"/>
      <c r="H11" s="531" t="s">
        <v>533</v>
      </c>
      <c r="I11" s="212">
        <v>173.36347986999988</v>
      </c>
    </row>
    <row r="12" spans="1:12" ht="12.5" customHeight="1" x14ac:dyDescent="0.25">
      <c r="A12" s="210" t="s">
        <v>516</v>
      </c>
      <c r="B12" s="211">
        <v>46.381440659999903</v>
      </c>
      <c r="E12" s="241"/>
      <c r="F12" s="32"/>
      <c r="H12" s="534" t="s">
        <v>507</v>
      </c>
      <c r="I12" s="213">
        <v>156.91338904999978</v>
      </c>
    </row>
    <row r="13" spans="1:12" ht="12.5" customHeight="1" x14ac:dyDescent="0.25">
      <c r="A13" s="33" t="s">
        <v>519</v>
      </c>
      <c r="B13" s="121">
        <v>40.782625489999994</v>
      </c>
      <c r="E13" s="241"/>
      <c r="F13" s="32"/>
      <c r="H13" s="537" t="s">
        <v>510</v>
      </c>
      <c r="I13" s="214">
        <v>13.73470848999999</v>
      </c>
    </row>
    <row r="14" spans="1:12" ht="12.5" customHeight="1" x14ac:dyDescent="0.25">
      <c r="A14" s="210" t="s">
        <v>520</v>
      </c>
      <c r="B14" s="211">
        <v>25.559835739999997</v>
      </c>
      <c r="E14" s="241"/>
      <c r="F14" s="32"/>
    </row>
    <row r="15" spans="1:12" ht="12.5" customHeight="1" x14ac:dyDescent="0.25">
      <c r="A15" s="33" t="s">
        <v>522</v>
      </c>
      <c r="B15" s="121">
        <v>19.295931859999975</v>
      </c>
      <c r="E15" s="241"/>
      <c r="F15" s="32"/>
    </row>
    <row r="16" spans="1:12" ht="12.5" customHeight="1" x14ac:dyDescent="0.25">
      <c r="A16" s="210" t="s">
        <v>523</v>
      </c>
      <c r="B16" s="211">
        <v>14.960616709999986</v>
      </c>
      <c r="E16" s="241"/>
      <c r="F16" s="32"/>
    </row>
    <row r="17" spans="1:6" ht="12.5" customHeight="1" x14ac:dyDescent="0.25">
      <c r="A17" s="33" t="s">
        <v>526</v>
      </c>
      <c r="B17" s="121">
        <v>6.3845262099999971</v>
      </c>
      <c r="E17" s="241"/>
      <c r="F17" s="32"/>
    </row>
    <row r="18" spans="1:6" x14ac:dyDescent="0.25">
      <c r="A18" s="210" t="s">
        <v>527</v>
      </c>
      <c r="B18" s="211">
        <v>6.0252645299999967</v>
      </c>
      <c r="E18" s="241"/>
      <c r="F18" s="4"/>
    </row>
    <row r="19" spans="1:6" x14ac:dyDescent="0.25">
      <c r="A19" s="33" t="s">
        <v>524</v>
      </c>
      <c r="B19" s="121">
        <v>5.8707798399999955</v>
      </c>
      <c r="E19" s="241"/>
      <c r="F19" s="4"/>
    </row>
    <row r="20" spans="1:6" x14ac:dyDescent="0.25">
      <c r="A20" s="210" t="s">
        <v>528</v>
      </c>
      <c r="B20" s="211">
        <v>3.8886106799999962</v>
      </c>
      <c r="C20" s="241"/>
      <c r="D20" s="4"/>
      <c r="E20" s="241"/>
      <c r="F20" s="4"/>
    </row>
    <row r="21" spans="1:6" x14ac:dyDescent="0.25">
      <c r="A21" s="33" t="s">
        <v>525</v>
      </c>
      <c r="B21" s="121">
        <v>1.9006991999999987</v>
      </c>
      <c r="C21" s="241"/>
      <c r="D21" s="4"/>
      <c r="E21" s="241"/>
      <c r="F21" s="4"/>
    </row>
    <row r="22" spans="1:6" x14ac:dyDescent="0.25">
      <c r="A22" s="210" t="s">
        <v>530</v>
      </c>
      <c r="B22" s="211">
        <v>1.6536970099999997</v>
      </c>
      <c r="C22" s="241"/>
      <c r="D22" s="4"/>
      <c r="E22" s="241"/>
      <c r="F22" s="4"/>
    </row>
    <row r="23" spans="1:6" x14ac:dyDescent="0.25">
      <c r="A23" s="33" t="s">
        <v>529</v>
      </c>
      <c r="B23" s="121">
        <v>1.4362584</v>
      </c>
      <c r="C23" s="241"/>
      <c r="D23" s="4"/>
      <c r="E23" s="241"/>
      <c r="F23" s="4"/>
    </row>
    <row r="24" spans="1:6" x14ac:dyDescent="0.25">
      <c r="A24" s="210" t="s">
        <v>531</v>
      </c>
      <c r="B24" s="211">
        <v>0.65394556000000004</v>
      </c>
      <c r="E24" s="241"/>
      <c r="F24" s="4"/>
    </row>
    <row r="25" spans="1:6" x14ac:dyDescent="0.25">
      <c r="A25" s="162" t="s">
        <v>532</v>
      </c>
      <c r="B25" s="122">
        <v>6.3072199999999997E-3</v>
      </c>
      <c r="E25" s="241"/>
      <c r="F25" s="4"/>
    </row>
    <row r="26" spans="1:6" ht="13" x14ac:dyDescent="0.3">
      <c r="A26" s="13"/>
      <c r="B26" s="74"/>
    </row>
  </sheetData>
  <mergeCells count="1">
    <mergeCell ref="K1:L1"/>
  </mergeCells>
  <hyperlinks>
    <hyperlink ref="K1:L1" location="'Table of Content'!A1" display="Table of Content" xr:uid="{5C665461-0403-4520-A5C4-C2E26F36DC53}"/>
  </hyperlinks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D48C4B-BD2B-41A2-9861-1C41B426A934}">
  <sheetPr codeName="Sheet9"/>
  <dimension ref="A1:L28"/>
  <sheetViews>
    <sheetView zoomScaleNormal="100" workbookViewId="0">
      <selection activeCell="F9" sqref="F9"/>
    </sheetView>
  </sheetViews>
  <sheetFormatPr defaultColWidth="8.7265625" defaultRowHeight="12.5" x14ac:dyDescent="0.25"/>
  <cols>
    <col min="1" max="1" width="33.26953125" style="32" customWidth="1"/>
    <col min="2" max="2" width="12.453125" style="84" bestFit="1" customWidth="1"/>
    <col min="3" max="3" width="32.81640625" style="32" customWidth="1"/>
    <col min="4" max="4" width="12.453125" style="84" bestFit="1" customWidth="1"/>
    <col min="5" max="5" width="25.7265625" style="32" customWidth="1"/>
    <col min="6" max="6" width="12.453125" style="132" bestFit="1" customWidth="1"/>
    <col min="7" max="7" width="11" style="32" customWidth="1"/>
    <col min="8" max="8" width="57.6328125" style="32" bestFit="1" customWidth="1"/>
    <col min="9" max="9" width="12.453125" style="32" bestFit="1" customWidth="1"/>
    <col min="10" max="16384" width="8.7265625" style="32"/>
  </cols>
  <sheetData>
    <row r="1" spans="1:12" ht="13" x14ac:dyDescent="0.3">
      <c r="A1" s="13" t="s">
        <v>841</v>
      </c>
      <c r="K1" s="572" t="s">
        <v>260</v>
      </c>
      <c r="L1" s="572"/>
    </row>
    <row r="2" spans="1:12" ht="14.5" x14ac:dyDescent="0.35">
      <c r="A2" s="186" t="s">
        <v>240</v>
      </c>
      <c r="B2" s="187" t="s">
        <v>401</v>
      </c>
      <c r="C2" s="186" t="s">
        <v>1269</v>
      </c>
      <c r="D2" s="187" t="s">
        <v>401</v>
      </c>
      <c r="E2" s="186" t="s">
        <v>502</v>
      </c>
      <c r="F2" s="187" t="s">
        <v>401</v>
      </c>
      <c r="H2" s="543" t="s">
        <v>240</v>
      </c>
      <c r="I2" s="544" t="s">
        <v>401</v>
      </c>
    </row>
    <row r="3" spans="1:12" s="72" customFormat="1" x14ac:dyDescent="0.35">
      <c r="A3" s="529" t="s">
        <v>513</v>
      </c>
      <c r="B3" s="538">
        <v>1508.138105829998</v>
      </c>
      <c r="C3" s="539" t="s">
        <v>509</v>
      </c>
      <c r="D3" s="530">
        <v>1936.1445602399979</v>
      </c>
      <c r="E3" s="539" t="s">
        <v>533</v>
      </c>
      <c r="F3" s="530">
        <v>247.69952131999969</v>
      </c>
      <c r="G3" s="133"/>
      <c r="H3" s="545" t="s">
        <v>513</v>
      </c>
      <c r="I3" s="546">
        <v>1508.138105829998</v>
      </c>
    </row>
    <row r="4" spans="1:12" s="72" customFormat="1" x14ac:dyDescent="0.35">
      <c r="A4" s="399" t="s">
        <v>521</v>
      </c>
      <c r="B4" s="540">
        <v>1226.0562923999992</v>
      </c>
      <c r="C4" s="398" t="s">
        <v>504</v>
      </c>
      <c r="D4" s="395">
        <v>782.99544075999893</v>
      </c>
      <c r="E4" s="398" t="s">
        <v>507</v>
      </c>
      <c r="F4" s="395">
        <v>3.4785579399999982</v>
      </c>
      <c r="G4" s="133"/>
      <c r="H4" s="399" t="s">
        <v>521</v>
      </c>
      <c r="I4" s="395">
        <v>1226.0562923999992</v>
      </c>
    </row>
    <row r="5" spans="1:12" s="243" customFormat="1" x14ac:dyDescent="0.35">
      <c r="A5" s="535" t="s">
        <v>505</v>
      </c>
      <c r="B5" s="541">
        <v>1122.2408730599989</v>
      </c>
      <c r="C5" s="542" t="s">
        <v>506</v>
      </c>
      <c r="D5" s="536">
        <v>270.00582708999997</v>
      </c>
      <c r="E5" s="542" t="s">
        <v>510</v>
      </c>
      <c r="F5" s="536">
        <v>0.33988579999999968</v>
      </c>
      <c r="G5" s="242"/>
      <c r="H5" s="547" t="s">
        <v>505</v>
      </c>
      <c r="I5" s="548">
        <v>1122.2408730599989</v>
      </c>
    </row>
    <row r="6" spans="1:12" ht="14.5" x14ac:dyDescent="0.35">
      <c r="A6" s="76" t="s">
        <v>511</v>
      </c>
      <c r="B6" s="215">
        <v>1116.6762706499999</v>
      </c>
      <c r="C6" s="76" t="s">
        <v>514</v>
      </c>
      <c r="D6" s="121">
        <v>6.6105441799999998</v>
      </c>
      <c r="E6" s="216"/>
      <c r="F6" s="185"/>
      <c r="G6" s="84"/>
      <c r="H6" s="543" t="s">
        <v>1269</v>
      </c>
      <c r="I6" s="544" t="s">
        <v>401</v>
      </c>
    </row>
    <row r="7" spans="1:12" ht="14.5" x14ac:dyDescent="0.35">
      <c r="A7" s="76" t="s">
        <v>523</v>
      </c>
      <c r="B7" s="215">
        <v>615.92317065079931</v>
      </c>
      <c r="C7" s="76" t="s">
        <v>512</v>
      </c>
      <c r="D7" s="121">
        <v>5.9345347799999892</v>
      </c>
      <c r="E7" s="184"/>
      <c r="F7" s="185"/>
      <c r="G7" s="84"/>
      <c r="H7" s="545" t="s">
        <v>509</v>
      </c>
      <c r="I7" s="546">
        <v>1936.1445602399979</v>
      </c>
    </row>
    <row r="8" spans="1:12" ht="14.5" x14ac:dyDescent="0.35">
      <c r="A8" s="76" t="s">
        <v>515</v>
      </c>
      <c r="B8" s="215">
        <v>492.19776049999854</v>
      </c>
      <c r="C8" s="184"/>
      <c r="D8" s="185"/>
      <c r="E8" s="184"/>
      <c r="H8" s="399" t="s">
        <v>504</v>
      </c>
      <c r="I8" s="395">
        <v>782.99544075999893</v>
      </c>
    </row>
    <row r="9" spans="1:12" ht="14.5" x14ac:dyDescent="0.35">
      <c r="A9" s="76" t="s">
        <v>516</v>
      </c>
      <c r="B9" s="215">
        <v>488.07062739999924</v>
      </c>
      <c r="C9" s="184"/>
      <c r="D9" s="185"/>
      <c r="E9" s="184"/>
      <c r="H9" s="547" t="s">
        <v>506</v>
      </c>
      <c r="I9" s="548">
        <v>270.00582708999997</v>
      </c>
    </row>
    <row r="10" spans="1:12" ht="14.5" x14ac:dyDescent="0.35">
      <c r="A10" s="76" t="s">
        <v>519</v>
      </c>
      <c r="B10" s="215">
        <v>428.10350517999944</v>
      </c>
      <c r="E10" s="184"/>
      <c r="F10" s="32"/>
      <c r="H10" s="186" t="s">
        <v>502</v>
      </c>
      <c r="I10" s="187" t="s">
        <v>401</v>
      </c>
    </row>
    <row r="11" spans="1:12" ht="14.5" x14ac:dyDescent="0.35">
      <c r="A11" s="76" t="s">
        <v>517</v>
      </c>
      <c r="B11" s="215">
        <v>366.18820152999945</v>
      </c>
      <c r="E11" s="184"/>
      <c r="F11" s="32"/>
      <c r="H11" s="539" t="s">
        <v>533</v>
      </c>
      <c r="I11" s="530">
        <v>247.69952131999969</v>
      </c>
    </row>
    <row r="12" spans="1:12" ht="14.5" x14ac:dyDescent="0.35">
      <c r="A12" s="76" t="s">
        <v>503</v>
      </c>
      <c r="B12" s="215">
        <v>314.46091482999941</v>
      </c>
      <c r="E12" s="184"/>
      <c r="F12" s="32"/>
      <c r="H12" s="398" t="s">
        <v>507</v>
      </c>
      <c r="I12" s="395">
        <v>3.4785579399999982</v>
      </c>
    </row>
    <row r="13" spans="1:12" ht="14.5" x14ac:dyDescent="0.35">
      <c r="A13" s="76" t="s">
        <v>531</v>
      </c>
      <c r="B13" s="215">
        <v>295.64983578999943</v>
      </c>
      <c r="E13" s="184"/>
      <c r="F13" s="32"/>
      <c r="H13" s="542" t="s">
        <v>510</v>
      </c>
      <c r="I13" s="536">
        <v>0.33988579999999968</v>
      </c>
    </row>
    <row r="14" spans="1:12" ht="14.5" x14ac:dyDescent="0.35">
      <c r="A14" s="76" t="s">
        <v>508</v>
      </c>
      <c r="B14" s="215">
        <v>272.99169460999963</v>
      </c>
      <c r="E14" s="184"/>
      <c r="F14" s="32"/>
    </row>
    <row r="15" spans="1:12" ht="14.5" x14ac:dyDescent="0.35">
      <c r="A15" s="76" t="s">
        <v>529</v>
      </c>
      <c r="B15" s="215">
        <v>257.68986824999973</v>
      </c>
      <c r="E15" s="184"/>
      <c r="F15" s="32"/>
    </row>
    <row r="16" spans="1:12" ht="14.5" x14ac:dyDescent="0.35">
      <c r="A16" s="76" t="s">
        <v>530</v>
      </c>
      <c r="B16" s="215">
        <v>181.18867417999996</v>
      </c>
      <c r="E16" s="184"/>
      <c r="F16" s="32"/>
    </row>
    <row r="17" spans="1:7" ht="14.5" x14ac:dyDescent="0.35">
      <c r="A17" s="76" t="s">
        <v>527</v>
      </c>
      <c r="B17" s="215">
        <v>173.06084439999981</v>
      </c>
      <c r="E17" s="184"/>
      <c r="F17" s="32"/>
    </row>
    <row r="18" spans="1:7" ht="14.5" x14ac:dyDescent="0.35">
      <c r="A18" s="76" t="s">
        <v>518</v>
      </c>
      <c r="B18" s="215">
        <v>162.40093726999979</v>
      </c>
      <c r="E18" s="184"/>
      <c r="F18" s="32"/>
    </row>
    <row r="19" spans="1:7" ht="14.5" x14ac:dyDescent="0.35">
      <c r="A19" s="76" t="s">
        <v>526</v>
      </c>
      <c r="B19" s="215">
        <v>156.85313343999971</v>
      </c>
      <c r="E19" s="184"/>
      <c r="F19" s="32"/>
    </row>
    <row r="20" spans="1:7" ht="14.5" x14ac:dyDescent="0.35">
      <c r="A20" s="76" t="s">
        <v>520</v>
      </c>
      <c r="B20" s="215">
        <v>136.85970591999967</v>
      </c>
      <c r="E20" s="184"/>
      <c r="F20" s="185"/>
      <c r="G20" s="84"/>
    </row>
    <row r="21" spans="1:7" ht="14.5" x14ac:dyDescent="0.35">
      <c r="A21" s="76" t="s">
        <v>522</v>
      </c>
      <c r="B21" s="215">
        <v>104.83272501999988</v>
      </c>
      <c r="E21" s="184"/>
      <c r="F21" s="185"/>
      <c r="G21" s="84"/>
    </row>
    <row r="22" spans="1:7" ht="14.5" x14ac:dyDescent="0.35">
      <c r="A22" s="76" t="s">
        <v>528</v>
      </c>
      <c r="B22" s="215">
        <v>92.74693838999994</v>
      </c>
      <c r="C22" s="184"/>
      <c r="D22" s="185"/>
      <c r="E22" s="184"/>
      <c r="F22" s="185"/>
      <c r="G22" s="84"/>
    </row>
    <row r="23" spans="1:7" ht="14.5" x14ac:dyDescent="0.35">
      <c r="A23" s="76" t="s">
        <v>524</v>
      </c>
      <c r="B23" s="215">
        <v>77.234115169999768</v>
      </c>
      <c r="C23" s="184"/>
      <c r="D23" s="185"/>
      <c r="E23" s="184"/>
      <c r="F23" s="185"/>
      <c r="G23" s="84"/>
    </row>
    <row r="24" spans="1:7" ht="14.5" x14ac:dyDescent="0.35">
      <c r="A24" s="76" t="s">
        <v>525</v>
      </c>
      <c r="B24" s="215">
        <v>55.1654967999999</v>
      </c>
      <c r="C24" s="184"/>
      <c r="D24" s="185"/>
      <c r="E24" s="184"/>
      <c r="F24" s="185"/>
      <c r="G24" s="84"/>
    </row>
    <row r="25" spans="1:7" ht="14.5" x14ac:dyDescent="0.35">
      <c r="A25" s="76" t="s">
        <v>532</v>
      </c>
      <c r="B25" s="215">
        <v>2.1259974999999991</v>
      </c>
      <c r="C25" s="184"/>
      <c r="D25" s="185"/>
      <c r="E25" s="184"/>
      <c r="F25" s="185"/>
      <c r="G25" s="84"/>
    </row>
    <row r="26" spans="1:7" x14ac:dyDescent="0.25">
      <c r="A26" s="84"/>
      <c r="C26" s="84"/>
      <c r="E26" s="84"/>
      <c r="F26" s="87"/>
      <c r="G26" s="84"/>
    </row>
    <row r="28" spans="1:7" x14ac:dyDescent="0.25">
      <c r="B28" s="84" t="s">
        <v>1270</v>
      </c>
    </row>
  </sheetData>
  <mergeCells count="1">
    <mergeCell ref="K1:L1"/>
  </mergeCells>
  <hyperlinks>
    <hyperlink ref="K1:L1" location="'Table of Content'!A1" display="Table of Content" xr:uid="{AA9089FD-67C9-4AFF-8220-7D9835D94FDF}"/>
  </hyperlinks>
  <pageMargins left="0.7" right="0.7" top="0.75" bottom="0.75" header="0.3" footer="0.3"/>
  <pageSetup orientation="portrait" r:id="rId1"/>
  <tableParts count="4">
    <tablePart r:id="rId2"/>
    <tablePart r:id="rId3"/>
    <tablePart r:id="rId4"/>
    <tablePart r:id="rId5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5E3DB1762757CE4D91D2A549CA418627" ma:contentTypeVersion="7" ma:contentTypeDescription="Create a new document." ma:contentTypeScope="" ma:versionID="4dca390e305fb69c54b436fc968c59b4">
  <xsd:schema xmlns:xsd="http://www.w3.org/2001/XMLSchema" xmlns:xs="http://www.w3.org/2001/XMLSchema" xmlns:p="http://schemas.microsoft.com/office/2006/metadata/properties" xmlns:ns3="5bc2fc94-f9a0-4595-82d5-7e47052a2585" xmlns:ns4="1223179d-944a-4eef-83c4-7a5b53ea7f85" targetNamespace="http://schemas.microsoft.com/office/2006/metadata/properties" ma:root="true" ma:fieldsID="0e488ffd60343c42516fb590d6649c16" ns3:_="" ns4:_="">
    <xsd:import namespace="5bc2fc94-f9a0-4595-82d5-7e47052a2585"/>
    <xsd:import namespace="1223179d-944a-4eef-83c4-7a5b53ea7f85"/>
    <xsd:element name="properties">
      <xsd:complexType>
        <xsd:sequence>
          <xsd:element name="documentManagement">
            <xsd:complexType>
              <xsd:all>
                <xsd:element ref="ns3:SharedWithUsers" minOccurs="0"/>
                <xsd:element ref="ns3:SharedWithDetails" minOccurs="0"/>
                <xsd:element ref="ns3:SharingHintHash" minOccurs="0"/>
                <xsd:element ref="ns4:MediaServiceMetadata" minOccurs="0"/>
                <xsd:element ref="ns4:MediaServiceFastMetadata" minOccurs="0"/>
                <xsd:element ref="ns4:MediaServiceDateTaken" minOccurs="0"/>
                <xsd:element ref="ns4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bc2fc94-f9a0-4595-82d5-7e47052a2585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0" nillable="true" ma:displayName="Sharing Hint Hash" ma:hidden="true" ma:internalName="SharingHintHash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223179d-944a-4eef-83c4-7a5b53ea7f8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3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4" nillable="true" ma:displayName="MediaLengthInSeconds" ma:hidden="true" ma:internalName="MediaLengthInSeconds" ma:readOnly="tru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E0C22DE0-FC13-44FC-87BB-08717ADE0418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FFE91C01-729B-4128-A6E6-E8915198193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bc2fc94-f9a0-4595-82d5-7e47052a2585"/>
    <ds:schemaRef ds:uri="1223179d-944a-4eef-83c4-7a5b53ea7f8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991E69B1-8732-41D8-AA07-A6C84F33DA03}">
  <ds:schemaRefs>
    <ds:schemaRef ds:uri="http://schemas.microsoft.com/office/infopath/2007/PartnerControls"/>
    <ds:schemaRef ds:uri="http://purl.org/dc/terms/"/>
    <ds:schemaRef ds:uri="http://purl.org/dc/elements/1.1/"/>
    <ds:schemaRef ds:uri="http://schemas.microsoft.com/office/2006/metadata/properties"/>
    <ds:schemaRef ds:uri="1223179d-944a-4eef-83c4-7a5b53ea7f85"/>
    <ds:schemaRef ds:uri="http://purl.org/dc/dcmitype/"/>
    <ds:schemaRef ds:uri="http://www.w3.org/XML/1998/namespace"/>
    <ds:schemaRef ds:uri="http://schemas.microsoft.com/office/2006/documentManagement/types"/>
    <ds:schemaRef ds:uri="http://schemas.openxmlformats.org/package/2006/metadata/core-properties"/>
    <ds:schemaRef ds:uri="5bc2fc94-f9a0-4595-82d5-7e47052a2585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36</vt:i4>
      </vt:variant>
    </vt:vector>
  </HeadingPairs>
  <TitlesOfParts>
    <vt:vector size="36" baseType="lpstr">
      <vt:lpstr>Table of Content</vt:lpstr>
      <vt:lpstr>Tab 1 July 2024 revisions</vt:lpstr>
      <vt:lpstr> Tab 2 Cum Trade value 2024</vt:lpstr>
      <vt:lpstr>Tab 3 Cum Trade value 2025</vt:lpstr>
      <vt:lpstr>Tab4 Export by ISIC</vt:lpstr>
      <vt:lpstr>Tab5 Re-exports by ISIC</vt:lpstr>
      <vt:lpstr>Tab6 Imports by ISIC</vt:lpstr>
      <vt:lpstr>Tab7 Exports by top sectors </vt:lpstr>
      <vt:lpstr>Tab8 Imports by top sectors </vt:lpstr>
      <vt:lpstr>Tab9 Trade Balance</vt:lpstr>
      <vt:lpstr>Tab10 Trade balnce by prtnr</vt:lpstr>
      <vt:lpstr>Tab11 Trade Balnce by prdct</vt:lpstr>
      <vt:lpstr>Tab12 Exports by Partner</vt:lpstr>
      <vt:lpstr>Tab13 Imports by Partner</vt:lpstr>
      <vt:lpstr>Tab14 Exports by Product</vt:lpstr>
      <vt:lpstr>Tab15 Re-exports by Product</vt:lpstr>
      <vt:lpstr>Tab16 Imports by Product</vt:lpstr>
      <vt:lpstr>Tab17 Top5 exp prdcts by countr</vt:lpstr>
      <vt:lpstr> Tab18 Top5 re-X prdct by conty</vt:lpstr>
      <vt:lpstr>Tab19 Top5 imp prdcts by contry</vt:lpstr>
      <vt:lpstr>Tab20 Top 10 traded commodities</vt:lpstr>
      <vt:lpstr>Tab21 Exp by economic regio</vt:lpstr>
      <vt:lpstr>Tab22 Exports econ region&amp;p</vt:lpstr>
      <vt:lpstr>Tab23 Imp by economic regio</vt:lpstr>
      <vt:lpstr>Tab24 Imports econ region&amp;p</vt:lpstr>
      <vt:lpstr>Tab25 Exp by mode of trnspr</vt:lpstr>
      <vt:lpstr>Tab26 Cmodties by mode of t </vt:lpstr>
      <vt:lpstr>Tab27 Exports by NetWeight</vt:lpstr>
      <vt:lpstr>Tab28 Imp by mode of trnspr </vt:lpstr>
      <vt:lpstr>Tab29 Cmodties by mde of ta</vt:lpstr>
      <vt:lpstr>Tab30 Imports by NetWeight </vt:lpstr>
      <vt:lpstr>Tab31 Trade by Borderpost</vt:lpstr>
      <vt:lpstr>Tab32 AfCFTA</vt:lpstr>
      <vt:lpstr>Tab33 Food items </vt:lpstr>
      <vt:lpstr>Tab34 Beverages</vt:lpstr>
      <vt:lpstr>Tab35 Commodity of the Mont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Ezekiel N. Kambonde</dc:creator>
  <cp:lastModifiedBy>Leonard Tukondjere</cp:lastModifiedBy>
  <cp:lastPrinted>2022-10-18T15:02:29Z</cp:lastPrinted>
  <dcterms:created xsi:type="dcterms:W3CDTF">2022-04-20T09:38:20Z</dcterms:created>
  <dcterms:modified xsi:type="dcterms:W3CDTF">2025-10-02T07:32:03Z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0x0101005E3DB1762757CE4D91D2A549CA418627</vt:lpwstr>
  </property>
</Properties>
</file>